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ZV Vyžád." sheetId="342" r:id="rId22"/>
    <sheet name="ZV Vyžád. Detail" sheetId="343" r:id="rId23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1" hidden="1">'ZV Vyžád.'!$A$5:$M$5</definedName>
    <definedName name="_xlnm._FilterDatabase" localSheetId="22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8" i="383" l="1"/>
  <c r="A11" i="383"/>
  <c r="C14" i="414"/>
  <c r="D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1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1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D4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0" i="414"/>
  <c r="D20" i="414"/>
  <c r="H3" i="390" l="1"/>
  <c r="Q3" i="347"/>
  <c r="S3" i="347"/>
  <c r="U3" i="347"/>
  <c r="C21" i="414"/>
  <c r="E21" i="414" s="1"/>
  <c r="F13" i="339"/>
  <c r="E13" i="339"/>
  <c r="E15" i="339" s="1"/>
  <c r="H12" i="339"/>
  <c r="G12" i="339"/>
  <c r="K3" i="390"/>
  <c r="A4" i="383"/>
  <c r="A28" i="383"/>
  <c r="A27" i="383"/>
  <c r="A26" i="383"/>
  <c r="A25" i="383"/>
  <c r="A24" i="383"/>
  <c r="A23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<sst xmlns="http://schemas.openxmlformats.org/spreadsheetml/2006/main" count="7466" uniqueCount="2014">
  <si>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</si>
  <si>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</si>
  <si>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</si>
  <si>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</si>
  <si>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</si>
  <si>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</si>
  <si>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</si>
  <si>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</si>
  <si>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</si>
  <si>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</si>
  <si>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</si>
  <si>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</si>
  <si>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</si>
  <si>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</si>
  <si>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</si>
  <si>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</si>
  <si>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</si>
  <si>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</si>
  <si>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</si>
  <si>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</si>
  <si>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</si>
  <si>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</si>
  <si>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</si>
  <si>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</si>
  <si>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</si>
  <si>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</si>
  <si>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</si>
  <si>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</si>
  <si>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</si>
  <si>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</si>
  <si>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</si>
  <si>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</si>
  <si>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</si>
  <si>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</si>
  <si>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</si>
  <si>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</si>
  <si>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</si>
  <si>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</si>
  <si>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</si>
  <si>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</si>
  <si>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</si>
  <si>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</si>
  <si>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</si>
  <si>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</si>
  <si>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</si>
  <si>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</si>
  <si>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</si>
  <si>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</si>
  <si>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</si>
  <si>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</si>
  <si>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</si>
  <si>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</si>
  <si>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</si>
  <si>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</si>
  <si>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</si>
  <si>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</si>
  <si>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</si>
  <si>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</si>
  <si>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</si>
  <si>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</si>
  <si>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</si>
  <si>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</si>
  <si>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</si>
  <si>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</si>
  <si>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</si>
  <si>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</si>
  <si>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</si>
  <si>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</si>
  <si>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</si>
  <si>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</si>
  <si>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</si>
  <si>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</si>
  <si>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</si>
  <si>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</si>
  <si>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</si>
  <si>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</si>
  <si>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</si>
  <si>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</si>
  <si>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</si>
  <si>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</si>
  <si>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</si>
  <si>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</si>
  <si>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</si>
  <si>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</si>
  <si>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</si>
  <si>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</si>
  <si>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</si>
  <si>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</si>
  <si>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</si>
  <si>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</si>
  <si>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</si>
  <si>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</si>
  <si>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</si>
  <si>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</si>
  <si>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</si>
  <si>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</si>
  <si>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</si>
  <si>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</si>
  <si>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</si>
  <si>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</si>
  <si>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</si>
  <si>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</si>
  <si>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</si>
  <si>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</si>
  <si>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</si>
  <si>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</si>
  <si>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</si>
  <si>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</si>
  <si>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</si>
  <si>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</si>
  <si>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</si>
  <si>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</si>
  <si>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</si>
  <si>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</si>
  <si>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</si>
  <si>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</si>
  <si>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</si>
  <si>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</si>
  <si>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</si>
  <si>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</si>
  <si>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</si>
  <si>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</si>
  <si>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</si>
  <si>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</si>
  <si>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</si>
  <si>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</si>
  <si>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</si>
  <si>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</si>
  <si>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</si>
  <si>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</si>
  <si>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</si>
  <si>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</si>
  <si>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</si>
  <si>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</si>
  <si>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</si>
  <si>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</si>
  <si>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</si>
  <si>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</si>
  <si>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</si>
  <si>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</si>
  <si>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</si>
  <si>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</si>
  <si>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</si>
  <si>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</si>
  <si>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</si>
  <si>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</si>
  <si>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</si>
  <si>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</si>
  <si>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</si>
  <si>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</si>
  <si>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</si>
  <si>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</si>
  <si>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</si>
  <si>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</si>
  <si>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</si>
  <si>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</si>
  <si>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</si>
  <si>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</si>
  <si>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</si>
  <si>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</si>
  <si>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</si>
  <si>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</si>
  <si>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</si>
  <si>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</si>
  <si>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</si>
  <si>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</si>
  <si>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</si>
  <si>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</si>
  <si>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</si>
  <si>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</si>
  <si>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</si>
  <si>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</si>
  <si>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</si>
  <si>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</si>
  <si>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</si>
  <si>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</si>
  <si>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</si>
  <si>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</si>
  <si>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</si>
  <si>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</si>
  <si>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</si>
  <si>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</si>
  <si>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</si>
  <si>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</si>
  <si>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</si>
  <si>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</si>
  <si>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</si>
  <si>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</si>
  <si>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</si>
  <si>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</si>
  <si>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</si>
  <si>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</si>
  <si>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</si>
  <si>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</si>
  <si>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</si>
  <si>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</si>
  <si>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</si>
  <si>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</si>
  <si>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</si>
  <si>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</si>
  <si>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</si>
  <si>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</si>
  <si>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</si>
  <si>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</si>
  <si>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</si>
  <si>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</si>
  <si>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</si>
  <si>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</si>
  <si>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</si>
  <si>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</si>
  <si>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</si>
  <si>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</si>
  <si>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</si>
  <si>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</si>
  <si>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</si>
  <si>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</si>
  <si>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</si>
  <si>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</si>
  <si>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</si>
  <si>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</si>
  <si>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</si>
  <si>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</si>
  <si>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</si>
  <si>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</si>
  <si>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</si>
  <si>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</si>
  <si>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</si>
  <si>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</si>
  <si>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</si>
  <si>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</si>
  <si>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</si>
  <si>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</si>
  <si>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</si>
  <si>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</si>
  <si>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</si>
  <si>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</si>
  <si>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</si>
  <si>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</si>
  <si>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</si>
  <si>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</si>
  <si>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</si>
  <si>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</si>
  <si>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</si>
  <si>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</si>
  <si>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</si>
  <si>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</si>
  <si>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</si>
  <si>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</si>
  <si>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</si>
  <si>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</si>
  <si>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</si>
  <si>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</si>
  <si>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</si>
  <si>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</si>
  <si>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</si>
  <si>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</si>
  <si>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</si>
  <si>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</si>
  <si>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</si>
  <si>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</si>
  <si>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</si>
  <si>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</si>
  <si>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</si>
  <si>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</si>
  <si>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</si>
  <si>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</si>
  <si>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</si>
  <si>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</si>
  <si>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</si>
  <si>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</si>
  <si>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</si>
  <si>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</si>
  <si>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</si>
  <si>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</si>
  <si>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</si>
  <si>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</si>
  <si>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</si>
  <si>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</si>
  <si>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</si>
  <si>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</si>
  <si>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</si>
  <si>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</si>
  <si>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</si>
  <si>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</si>
  <si>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</si>
  <si>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</si>
  <si>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</si>
  <si>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</si>
  <si>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</si>
  <si>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</si>
  <si>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</si>
  <si>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</si>
  <si>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</si>
  <si>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</si>
  <si>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</si>
  <si>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</si>
  <si>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</si>
  <si>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</si>
  <si>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</si>
  <si>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</si>
  <si>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</si>
  <si>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</si>
  <si>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</si>
  <si>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</si>
  <si>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</si>
  <si>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</si>
  <si>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</si>
  <si>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</si>
  <si>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</si>
  <si>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</si>
  <si>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</si>
  <si>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</si>
  <si>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</si>
  <si>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</si>
  <si>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</si>
  <si>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</si>
  <si>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</si>
  <si>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</si>
  <si>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</si>
  <si>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</si>
  <si>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</si>
  <si>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</si>
  <si>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</si>
  <si>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</si>
  <si>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</si>
  <si>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</si>
  <si>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</si>
  <si>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</si>
  <si>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</si>
  <si>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</si>
  <si>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</si>
  <si>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</si>
  <si>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</si>
  <si>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</si>
  <si>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</si>
  <si>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</si>
  <si>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</si>
  <si>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</si>
  <si>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</si>
  <si>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</si>
  <si>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</si>
  <si>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</si>
  <si>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</si>
  <si>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</si>
  <si>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</si>
  <si>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</si>
  <si>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</si>
  <si>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</si>
  <si>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</si>
  <si>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</si>
  <si>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</si>
  <si>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</si>
  <si>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</si>
  <si>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</si>
  <si>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</si>
  <si>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</si>
  <si>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</si>
  <si>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</si>
  <si>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</si>
  <si>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</si>
  <si>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</si>
  <si>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</si>
  <si>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</si>
  <si>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</si>
  <si>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</si>
  <si>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</si>
  <si>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</si>
  <si>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</si>
  <si>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</si>
  <si>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</si>
  <si>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</si>
  <si>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</si>
  <si>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</si>
  <si>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</si>
  <si>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</si>
  <si>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</si>
  <si>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</si>
  <si>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</si>
  <si>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</si>
  <si>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</si>
  <si>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</si>
  <si>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</si>
  <si>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</si>
  <si>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</si>
  <si>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</si>
  <si>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</si>
  <si>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</si>
  <si>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</si>
  <si>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</si>
  <si>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55802003     DDHM - kacelářská technika (sk.V_37)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</si>
  <si>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</si>
  <si>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</si>
  <si>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</si>
  <si>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</si>
  <si>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</si>
  <si>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</si>
  <si>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</si>
  <si>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</si>
  <si>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</si>
  <si>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</si>
  <si>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</si>
  <si>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</si>
  <si>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</si>
  <si>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</si>
  <si>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</si>
  <si>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</si>
  <si>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</si>
  <si>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</si>
  <si>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</si>
  <si>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</si>
  <si>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</si>
  <si>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</si>
  <si>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</si>
  <si>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</si>
  <si>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</si>
  <si>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</si>
  <si>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</si>
  <si>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</si>
  <si>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</si>
  <si>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</si>
  <si>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</si>
  <si>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</si>
  <si>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</si>
  <si>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</si>
  <si>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</si>
  <si>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</si>
  <si>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</si>
  <si>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</si>
  <si>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</si>
  <si>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</si>
  <si>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</si>
  <si>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</si>
  <si>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</si>
  <si>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</si>
  <si>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</si>
  <si>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</si>
  <si>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</si>
  <si>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</si>
  <si>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</si>
  <si>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</si>
  <si>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</si>
  <si>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</si>
  <si>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</si>
  <si>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</si>
  <si>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</si>
  <si>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</si>
  <si>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</si>
  <si>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</si>
  <si>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</si>
  <si>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</si>
  <si>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</si>
  <si>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</si>
  <si>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</si>
  <si>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</si>
  <si>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</si>
  <si>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</si>
  <si>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</si>
  <si>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</si>
  <si>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</si>
  <si>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</si>
  <si>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</si>
  <si>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</si>
  <si>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</si>
  <si>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</si>
  <si>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</si>
  <si>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</si>
  <si>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</si>
  <si>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</si>
  <si>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</si>
  <si>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</si>
  <si>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</si>
  <si>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</si>
  <si>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</si>
  <si>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</si>
  <si>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</si>
  <si>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</si>
  <si>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</si>
  <si>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</si>
  <si>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</si>
  <si>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</si>
  <si>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</si>
  <si>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</si>
  <si>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</si>
  <si>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</si>
  <si>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</si>
  <si>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</si>
  <si>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</si>
  <si>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905098</t>
  </si>
  <si>
    <t>23989</t>
  </si>
  <si>
    <t>DZ OCTENISEPT 1 l</t>
  </si>
  <si>
    <t>DPH 15 %</t>
  </si>
  <si>
    <t>930065</t>
  </si>
  <si>
    <t>DZ PRONTOSAN ROZTOK 350ml</t>
  </si>
  <si>
    <t>905022</t>
  </si>
  <si>
    <t>DZ Prontosan wound gel 30ml</t>
  </si>
  <si>
    <t>803169</t>
  </si>
  <si>
    <t>KL BENZINUM 300g</t>
  </si>
  <si>
    <t>113803</t>
  </si>
  <si>
    <t>13803</t>
  </si>
  <si>
    <t>PANTHENOL SPRAY</t>
  </si>
  <si>
    <t>DRM SPR SUS 1X130GM</t>
  </si>
  <si>
    <t>847559</t>
  </si>
  <si>
    <t>Calcium pantothenicum 100g</t>
  </si>
  <si>
    <t>16321</t>
  </si>
  <si>
    <t>BRAUNOVIDON MAST</t>
  </si>
  <si>
    <t>DRM UNG 1X250GM</t>
  </si>
  <si>
    <t>900511</t>
  </si>
  <si>
    <t>KL SOL.ACIDI BORICI 3%,200G</t>
  </si>
  <si>
    <t>189869</t>
  </si>
  <si>
    <t>89869</t>
  </si>
  <si>
    <t>DIPROPHOS</t>
  </si>
  <si>
    <t>INJ 5X1ML</t>
  </si>
  <si>
    <t>154815</t>
  </si>
  <si>
    <t>TETANOL PUR</t>
  </si>
  <si>
    <t>INJ SUS 1X0.5ML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</si>
  <si>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</si>
  <si>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</si>
  <si>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</si>
  <si>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</si>
  <si>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</si>
  <si>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</si>
  <si>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396374</t>
  </si>
  <si>
    <t>KL SOL.ACIDI BORICI 3% 500G</t>
  </si>
  <si>
    <t>FAGRON, KULICH</t>
  </si>
  <si>
    <t>500676</t>
  </si>
  <si>
    <t>DZ Prontosan wound gel 250ml</t>
  </si>
  <si>
    <t>920376</t>
  </si>
  <si>
    <t>KL SOL.HYD.PEROX.3% 200G v sirokohrdle lahvi</t>
  </si>
  <si>
    <t>395585</t>
  </si>
  <si>
    <t>Panthenol Forte 9% pěna Aloe Vera</t>
  </si>
  <si>
    <t>150ml - Altermed</t>
  </si>
  <si>
    <t>921409</t>
  </si>
  <si>
    <t>KL SOL.ARG.NITR.20% 20G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</si>
  <si>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</si>
  <si>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</si>
  <si>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</si>
  <si>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</si>
  <si>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</si>
  <si>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</si>
  <si>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</si>
  <si>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</si>
  <si>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</si>
  <si>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</si>
  <si>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</si>
  <si>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</si>
  <si>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</si>
  <si>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</si>
  <si>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</si>
  <si>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</si>
  <si>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</si>
  <si>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</si>
  <si>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</si>
  <si>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</si>
  <si>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</si>
  <si>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</si>
  <si>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</si>
  <si>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</si>
  <si>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</si>
  <si>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</si>
  <si>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</si>
  <si>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</si>
  <si>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</si>
  <si>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</si>
  <si>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</si>
  <si>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</si>
  <si>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905097</t>
  </si>
  <si>
    <t>23987</t>
  </si>
  <si>
    <t>DZ OCTENISEPT 250 ml</t>
  </si>
  <si>
    <t>DPH 15%</t>
  </si>
  <si>
    <t>196610</t>
  </si>
  <si>
    <t>96610</t>
  </si>
  <si>
    <t>APAURIN</t>
  </si>
  <si>
    <t>INJ 10X2ML/10MG</t>
  </si>
  <si>
    <t>193109</t>
  </si>
  <si>
    <t>93109</t>
  </si>
  <si>
    <t>SUPRACAIN 4%</t>
  </si>
  <si>
    <t>INJ 10X2ML</t>
  </si>
  <si>
    <t>101681</t>
  </si>
  <si>
    <t>1681</t>
  </si>
  <si>
    <t>EMLA KREM 5%</t>
  </si>
  <si>
    <t>CRM 1X30GM</t>
  </si>
  <si>
    <t>198880</t>
  </si>
  <si>
    <t>98880</t>
  </si>
  <si>
    <t>FYZIOLOGICKÝ ROZTOK VIAFLO</t>
  </si>
  <si>
    <t>INF SOL 10X1000ML</t>
  </si>
  <si>
    <t>900520</t>
  </si>
  <si>
    <t>KL SOL.ACIDI BORICI 3%,100G</t>
  </si>
  <si>
    <t>900552</t>
  </si>
  <si>
    <t>KL SOL.ACIDI BORICI 3%,250G</t>
  </si>
  <si>
    <t>921048</t>
  </si>
  <si>
    <t>KL SOL.HYD.PEROX.3% 250G</t>
  </si>
  <si>
    <t>920120</t>
  </si>
  <si>
    <t>KL FORMALDEHYDI S.10% 5 KG</t>
  </si>
  <si>
    <t>UN 2209</t>
  </si>
  <si>
    <t>900427</t>
  </si>
  <si>
    <t>KL SOL.METHYLROS.CHL.1% 20 G</t>
  </si>
  <si>
    <t>500979</t>
  </si>
  <si>
    <t>KL MS HYDROG.PEROX. 3% 500g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</si>
  <si>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</si>
  <si>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</si>
  <si>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</si>
  <si>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</si>
  <si>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</si>
  <si>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</si>
  <si>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</si>
  <si>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</si>
  <si>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PCHIR - ambulance</t>
  </si>
  <si>
    <t>PCHIR - operační sál lokální</t>
  </si>
  <si>
    <t>PCHIR, pracoviště COS</t>
  </si>
  <si>
    <t>Lékárna - léčiva</t>
  </si>
  <si>
    <t>Lékárna - antibiotika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</si>
  <si>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</si>
  <si>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</si>
  <si>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</si>
  <si>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</si>
  <si>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</si>
  <si>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</si>
  <si>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</si>
  <si>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</si>
  <si>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</si>
  <si>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</si>
  <si>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</si>
  <si>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</si>
  <si>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</si>
  <si>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</si>
  <si>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</si>
  <si>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</si>
  <si>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</si>
  <si>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</si>
  <si>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Butamirát</t>
  </si>
  <si>
    <t>14725</t>
  </si>
  <si>
    <t>TUSSIN</t>
  </si>
  <si>
    <t>POR GTT SOL 1X25ML</t>
  </si>
  <si>
    <t>Cefuroxim</t>
  </si>
  <si>
    <t>47727</t>
  </si>
  <si>
    <t>ZINNAT 500 MG</t>
  </si>
  <si>
    <t>POR TBL FLM 10X500MG</t>
  </si>
  <si>
    <t>Jiná antibiotika pro lokální aplikaci</t>
  </si>
  <si>
    <t>DRM UNG 1X10GM</t>
  </si>
  <si>
    <t>Jodovaný povidon</t>
  </si>
  <si>
    <t>62315</t>
  </si>
  <si>
    <t>BETADINE</t>
  </si>
  <si>
    <t>DRM SOL 1X30ML</t>
  </si>
  <si>
    <t>62320</t>
  </si>
  <si>
    <t>DRM UNG 1X20GM 10%</t>
  </si>
  <si>
    <t>Kodein</t>
  </si>
  <si>
    <t>56993</t>
  </si>
  <si>
    <t>CODEIN SLOVAKOFARMA 30 MG</t>
  </si>
  <si>
    <t>POR TBL NOB 10X30MG</t>
  </si>
  <si>
    <t>Kombinace různých antibiotik</t>
  </si>
  <si>
    <t>OPH UNG 1X5GM</t>
  </si>
  <si>
    <t>Levocetirizin</t>
  </si>
  <si>
    <t>124343</t>
  </si>
  <si>
    <t>CEZERA 5 MG</t>
  </si>
  <si>
    <t>POR TBL FLM 30X5MG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</si>
  <si>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</si>
  <si>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</si>
  <si>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</si>
  <si>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</si>
  <si>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</si>
  <si>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</si>
  <si>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</si>
  <si>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32063</t>
  </si>
  <si>
    <t>INJ SOL 10X0.8ML</t>
  </si>
  <si>
    <t>Organo-heparinoid</t>
  </si>
  <si>
    <t>3575</t>
  </si>
  <si>
    <t>HEPAROID LÉČIVA</t>
  </si>
  <si>
    <t>DRM CRM 1X30GM</t>
  </si>
  <si>
    <t>Pseudoefedrin, kombinace</t>
  </si>
  <si>
    <t>83059</t>
  </si>
  <si>
    <t>CLARINASE REPETABS</t>
  </si>
  <si>
    <t>POR TBL RET 14</t>
  </si>
  <si>
    <t>Sodná sůl metamizolu</t>
  </si>
  <si>
    <t>55823</t>
  </si>
  <si>
    <t>NOVALGIN TABLETY</t>
  </si>
  <si>
    <t>POR TBL FLM 20X500MG</t>
  </si>
  <si>
    <t>Sulfadiazin, stříbrná sůl, kombinace</t>
  </si>
  <si>
    <t>DRM CRM 1X60GM</t>
  </si>
  <si>
    <t>Tramadol, kombinace</t>
  </si>
  <si>
    <t>17924</t>
  </si>
  <si>
    <t>ZALDIAR</t>
  </si>
  <si>
    <t>POR TBL FLM 10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</si>
  <si>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</si>
  <si>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</si>
  <si>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</si>
  <si>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</si>
  <si>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</si>
  <si>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</si>
  <si>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</si>
  <si>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</si>
  <si>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</si>
  <si>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45797</t>
  </si>
  <si>
    <t>PUNČOCHY KOMPRESNÍ LÝTKOVÉ               II.K.T.</t>
  </si>
  <si>
    <t>MAXIS COMFORT  COTTON A-D</t>
  </si>
  <si>
    <t>Obvazový materiál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</si>
  <si>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</si>
  <si>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</si>
  <si>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</si>
  <si>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</si>
  <si>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</si>
  <si>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</si>
  <si>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</si>
  <si>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</si>
  <si>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</si>
  <si>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</si>
  <si>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81096</t>
  </si>
  <si>
    <t>KRYTÍ TENDERWET 24 ACTIVE</t>
  </si>
  <si>
    <t>4CM PRŮMĚR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</si>
  <si>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</si>
  <si>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</si>
  <si>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</si>
  <si>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</si>
  <si>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</si>
  <si>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80990</t>
  </si>
  <si>
    <t>6CMX4M,TAŽNOST 160%,1KS</t>
  </si>
  <si>
    <t>80579</t>
  </si>
  <si>
    <t>NÁPLAST HYPOALERGENNÍ CURAPOR STERILNÍ</t>
  </si>
  <si>
    <t>8X10CM,SAMOLEPÍCÍ,S POLŠTÁŘKEM,5KS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</si>
  <si>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</si>
  <si>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</si>
  <si>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</si>
  <si>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</si>
  <si>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</si>
  <si>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</si>
  <si>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</si>
  <si>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</si>
  <si>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</si>
  <si>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</si>
  <si>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</si>
  <si>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39963</t>
  </si>
  <si>
    <t>ORTÉZA PRSTOVÁ</t>
  </si>
  <si>
    <t>TYP 012C</t>
  </si>
  <si>
    <t>Ciprofloxacin</t>
  </si>
  <si>
    <t>53202</t>
  </si>
  <si>
    <t>CIPHIN 500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</si>
  <si>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</si>
  <si>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</si>
  <si>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</si>
  <si>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</si>
  <si>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</si>
  <si>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</si>
  <si>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Klarithromycin</t>
  </si>
  <si>
    <t>32546</t>
  </si>
  <si>
    <t>KLACID SR</t>
  </si>
  <si>
    <t>POR TBL RET 14X500MG-DOUBLE BL</t>
  </si>
  <si>
    <t>88</t>
  </si>
  <si>
    <t>CODEIN SLOVAKOFARMA 15 MG</t>
  </si>
  <si>
    <t>POR TBL NOB 10X15MG</t>
  </si>
  <si>
    <t>Methylprednisolon</t>
  </si>
  <si>
    <t>90044</t>
  </si>
  <si>
    <t>DEPO-MEDROL 40 MG/ML</t>
  </si>
  <si>
    <t>INJ SUS 1X1ML/40MG</t>
  </si>
  <si>
    <t>Pefloxacin</t>
  </si>
  <si>
    <t>94156</t>
  </si>
  <si>
    <t>ABAKTAL 400 MG TABLETY</t>
  </si>
  <si>
    <t>POR TBL FLM 10X400MG</t>
  </si>
  <si>
    <t>Tramadol</t>
  </si>
  <si>
    <t>59671</t>
  </si>
  <si>
    <t>TRALGIT SR 100</t>
  </si>
  <si>
    <t>POR TBL PRO 10X100MG</t>
  </si>
  <si>
    <t>PUNČOCHY KOMPRESNÍ LÝTKOVÉ II.K.T.</t>
  </si>
  <si>
    <t>MAXIS COMFORT COTTON A-D</t>
  </si>
  <si>
    <t>81456</t>
  </si>
  <si>
    <t>KRYTÍ S MASTÍ LOMATUELL STERILNÍ</t>
  </si>
  <si>
    <t>10X10CM,10KS</t>
  </si>
  <si>
    <t>81102</t>
  </si>
  <si>
    <t>7,5X7,5CM PŘEDAKTIVOVANÉ KRYTÍ 10KS</t>
  </si>
  <si>
    <t>11652</t>
  </si>
  <si>
    <t>ORTÉZA KLAVIKULÁRNÍ PAN 2.05</t>
  </si>
  <si>
    <t>VELIKOST S,M,L,XL, UNIVERZÁLNÍ PRO PRAVÉ A LEVÉ RAMENO</t>
  </si>
  <si>
    <t>39710</t>
  </si>
  <si>
    <t>DLAHA PRO FIXACI PRSTŮ RUKY TYP A</t>
  </si>
  <si>
    <t>VELIKOST A3</t>
  </si>
  <si>
    <t>47725</t>
  </si>
  <si>
    <t>ZINNAT 250 MG</t>
  </si>
  <si>
    <t>POR TBL FLM 10X250MG</t>
  </si>
  <si>
    <t>16320</t>
  </si>
  <si>
    <t>DRM UNG 1X100GM</t>
  </si>
  <si>
    <t>62318</t>
  </si>
  <si>
    <t>LIQ CHIR 1X120ML</t>
  </si>
  <si>
    <t>Kolagenáza, kombinace</t>
  </si>
  <si>
    <t>14875</t>
  </si>
  <si>
    <t>DRM CRM 1X20GM</t>
  </si>
  <si>
    <t>32086</t>
  </si>
  <si>
    <t>TRALGIT</t>
  </si>
  <si>
    <t>POR CPS DUR 20X50MG</t>
  </si>
  <si>
    <t>80107</t>
  </si>
  <si>
    <t>FIXACE HYPOALERGENNÍ PRO STOMIKY OMNIFIX ELASTIC</t>
  </si>
  <si>
    <t>10CMX2M,1KS</t>
  </si>
  <si>
    <t>39960</t>
  </si>
  <si>
    <t>ORTÉZA ZÁPĚSTÍ PEVNÁ</t>
  </si>
  <si>
    <t>TYP 011B</t>
  </si>
  <si>
    <t>Pomůcky ortopedickoprotetické  individuálně zhotovované</t>
  </si>
  <si>
    <t>328</t>
  </si>
  <si>
    <t>EPITÉZA INDIVIDUÁLNĚ ZHOTOVENÁ</t>
  </si>
  <si>
    <t>Dexamethason a antiinfektiva</t>
  </si>
  <si>
    <t>2546</t>
  </si>
  <si>
    <t>MAXITROL</t>
  </si>
  <si>
    <t>OPH GTT SUS 1X5ML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</si>
  <si>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</si>
  <si>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</si>
  <si>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</si>
  <si>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</si>
  <si>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</si>
  <si>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</si>
  <si>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</si>
  <si>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</si>
  <si>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Hydrokortison a antibiotika</t>
  </si>
  <si>
    <t>41515</t>
  </si>
  <si>
    <t>PIMAFUCORT</t>
  </si>
  <si>
    <t>DRM CRM 1X15GM</t>
  </si>
  <si>
    <t>55759</t>
  </si>
  <si>
    <t>PAMYCON NA PŘÍPRAVU KAPEK</t>
  </si>
  <si>
    <t>DRM PLV SOL 1X1LAH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</si>
  <si>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</si>
  <si>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</si>
  <si>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</si>
  <si>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</si>
  <si>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</si>
  <si>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</si>
  <si>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Organismy produkující kyselinu mléčnou</t>
  </si>
  <si>
    <t>9159</t>
  </si>
  <si>
    <t>HYLAK FORTE</t>
  </si>
  <si>
    <t>POR SOL 1X100ML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</si>
  <si>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</si>
  <si>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</si>
  <si>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</si>
  <si>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</si>
  <si>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</si>
  <si>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</si>
  <si>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</si>
  <si>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</si>
  <si>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</si>
  <si>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</si>
  <si>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</si>
  <si>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17926</t>
  </si>
  <si>
    <t>POR TBL FLM 30</t>
  </si>
  <si>
    <t>Obuv ortopedická</t>
  </si>
  <si>
    <t>962</t>
  </si>
  <si>
    <t>OBUV ORTOPEDICKÁ-JEDNODUCHÁ-INDIV.ZHOTOVOVANÁ</t>
  </si>
  <si>
    <t>50%</t>
  </si>
  <si>
    <t>81098</t>
  </si>
  <si>
    <t>4X7CM PŘEDAKTIVOVANÉ KRYTÍ 10KS</t>
  </si>
  <si>
    <t>81960</t>
  </si>
  <si>
    <t>KRYTÍ ALGINÁTOVÉ MELGISORB AG</t>
  </si>
  <si>
    <t>39709</t>
  </si>
  <si>
    <t>VELIKOST A2</t>
  </si>
  <si>
    <t>85525</t>
  </si>
  <si>
    <t>AMOKSIKLAV 625 MG</t>
  </si>
  <si>
    <t>POR TBL FLM 21X625MG</t>
  </si>
  <si>
    <t>Ibuprofen, kombinace</t>
  </si>
  <si>
    <t>87179</t>
  </si>
  <si>
    <t>NUROFEN STOPGRIP</t>
  </si>
  <si>
    <t>POR TBL FLM 24</t>
  </si>
  <si>
    <t>48261</t>
  </si>
  <si>
    <t>PLV ADS 1X20GM</t>
  </si>
  <si>
    <t>Nimesulid</t>
  </si>
  <si>
    <t>12895</t>
  </si>
  <si>
    <t>AULIN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</si>
  <si>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</si>
  <si>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</si>
  <si>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</si>
  <si>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</si>
  <si>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</si>
  <si>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</si>
  <si>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</si>
  <si>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</si>
  <si>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</si>
  <si>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Sulfamethoxazol a trimethoprim</t>
  </si>
  <si>
    <t>6264</t>
  </si>
  <si>
    <t>SUMETROLIM</t>
  </si>
  <si>
    <t>POR TBL NOB 20X480MG</t>
  </si>
  <si>
    <t>201609</t>
  </si>
  <si>
    <t>Triamcinolon</t>
  </si>
  <si>
    <t>2829</t>
  </si>
  <si>
    <t>TRIAMCINOLON LÉČIVA UNG</t>
  </si>
  <si>
    <t>19681</t>
  </si>
  <si>
    <t>GÁZA SKLÁDANÁ KOMPRESY NESTERILNÍ STERILUX ES</t>
  </si>
  <si>
    <t>10X10CM,8 VRSTEV,100KS</t>
  </si>
  <si>
    <t>80985</t>
  </si>
  <si>
    <t>6CMX4M,TAŽNOST 160%,20KS</t>
  </si>
  <si>
    <t>82012</t>
  </si>
  <si>
    <t>PRONTODERM ROZTOK</t>
  </si>
  <si>
    <t>500ML NA OŠETŘENÍ KŮŽE A SLIZNIC</t>
  </si>
  <si>
    <t>80577</t>
  </si>
  <si>
    <t>8X10CM,SAMOLEPÍCÍ,S POLŠTÁŘKEM,1KS</t>
  </si>
  <si>
    <t>21073</t>
  </si>
  <si>
    <t>GÁZA SKLÁDANÁ KOMPRESY STERILNÍ STERILUX ES</t>
  </si>
  <si>
    <t>10X10CM,8 VRSTEV,2KS</t>
  </si>
  <si>
    <t>78914</t>
  </si>
  <si>
    <t>ORTÉZA PALCE S VÝZTUHOU - TYP 305</t>
  </si>
  <si>
    <t>PRODYŠNÝ MATERIÁL,VÝZTUHA,ZAPÍNÁNÍ NA VELCRO</t>
  </si>
  <si>
    <t>11870</t>
  </si>
  <si>
    <t>ORTÉZA ZÁPĚSTÍ MODEL 410</t>
  </si>
  <si>
    <t>DVĚ HLINÍKOVÉ DLAHY</t>
  </si>
  <si>
    <t>Amidy</t>
  </si>
  <si>
    <t>2684</t>
  </si>
  <si>
    <t>URT GEL 1X20GM/200MG</t>
  </si>
  <si>
    <t>85524</t>
  </si>
  <si>
    <t>AMOKSIKLAV 375 MG</t>
  </si>
  <si>
    <t>POR TBL FLM 21X375MG</t>
  </si>
  <si>
    <t>Betamethason</t>
  </si>
  <si>
    <t>89870</t>
  </si>
  <si>
    <t>INJ SUS 1X1ML/7MG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</si>
  <si>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</si>
  <si>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</si>
  <si>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</si>
  <si>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</si>
  <si>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</si>
  <si>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</si>
  <si>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</si>
  <si>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</si>
  <si>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Hořčík (různé sole v kombinaci)</t>
  </si>
  <si>
    <t>66555</t>
  </si>
  <si>
    <t>MAGNOSOLV</t>
  </si>
  <si>
    <t>POR GRA SOL 30</t>
  </si>
  <si>
    <t>Mebendazol</t>
  </si>
  <si>
    <t>122198</t>
  </si>
  <si>
    <t>VERMOX</t>
  </si>
  <si>
    <t>POR TBL NOB 6X100MG</t>
  </si>
  <si>
    <t>Omeprazol</t>
  </si>
  <si>
    <t>25366</t>
  </si>
  <si>
    <t>HELICID 20 ZENTIVA</t>
  </si>
  <si>
    <t>POR CPS ETD 90X20MG SKLO</t>
  </si>
  <si>
    <t>Perindopril a diuretika</t>
  </si>
  <si>
    <t>122690</t>
  </si>
  <si>
    <t>PRESTARIUM NEO COMBI 5 MG/1,25 MG</t>
  </si>
  <si>
    <t>POR TBL FLM 90</t>
  </si>
  <si>
    <t>Sultamicilin</t>
  </si>
  <si>
    <t>17149</t>
  </si>
  <si>
    <t>UNASYN</t>
  </si>
  <si>
    <t>POR TBL FLM 12X375MG</t>
  </si>
  <si>
    <t>169380</t>
  </si>
  <si>
    <t>KOMPRESY Z NETKANÉHO TEXTILU STERILNÍ</t>
  </si>
  <si>
    <t>10X10CM, 4 VRSTVY, 5 KS</t>
  </si>
  <si>
    <t>93529</t>
  </si>
  <si>
    <t>HŮL SKLÁDACÍ VYCHÁZKOVÁ THUASNE W2070</t>
  </si>
  <si>
    <t>VÝŠKOVĚ NASTAVITELNÁ 83-93CM, DO 100KG</t>
  </si>
  <si>
    <t>39708</t>
  </si>
  <si>
    <t>VELIKOST A1</t>
  </si>
  <si>
    <t>93899</t>
  </si>
  <si>
    <t>ORTÉZA ZÁPĚSTÍ RIGIDUX PAN 5.07</t>
  </si>
  <si>
    <t>S VOLÁRNÍ A DORZÁLNÍ DLAHOU, PROVEDENÍ PRAVÁ A LEVÁ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</si>
  <si>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</si>
  <si>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</si>
  <si>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</si>
  <si>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</si>
  <si>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</si>
  <si>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</si>
  <si>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14876</t>
  </si>
  <si>
    <t>DRM CRM 1X25GM</t>
  </si>
  <si>
    <t>138839</t>
  </si>
  <si>
    <t>DORETA 37,5 MG/325 MG</t>
  </si>
  <si>
    <t>Triamcinolon a antiseptika</t>
  </si>
  <si>
    <t>4178</t>
  </si>
  <si>
    <t>TRIAMCINOLON E LÉČIVA</t>
  </si>
  <si>
    <t>DRM UNG 1X20GM</t>
  </si>
  <si>
    <t>Zolpidem</t>
  </si>
  <si>
    <t>132619</t>
  </si>
  <si>
    <t>STILNOX</t>
  </si>
  <si>
    <t>POR TBL FLM 20X10MG</t>
  </si>
  <si>
    <t>81100</t>
  </si>
  <si>
    <t>5,5CM PRŮMĚR PŘEDAKTIVOVANÉ KRYTÍ 10KS</t>
  </si>
  <si>
    <t>169610</t>
  </si>
  <si>
    <t>KRYTÍ ANTIMIKROBIÁLNÍ MEPILEX TRANSFER AG</t>
  </si>
  <si>
    <t>7,5 X 8,5 CM,SILIKONOVÁ KONTAKTNÍ VRSTVA K.ODVODU EXSUDÁTU,10KS</t>
  </si>
  <si>
    <t>11871</t>
  </si>
  <si>
    <t>ORTÉZA ZÁPĚSTÍ DLOUHÁ MODEL 420</t>
  </si>
  <si>
    <t>HLINÍKOVÁ DLAHA, DVA TAPOVÁCÍ PÁSKY</t>
  </si>
  <si>
    <t>5114</t>
  </si>
  <si>
    <t>PÁS BŘIŠNÍ VERBA 932 519 8</t>
  </si>
  <si>
    <t>OBDVOD TRUPU 85-95CM,VEL.3</t>
  </si>
  <si>
    <t>5115</t>
  </si>
  <si>
    <t>PÁS BŘIŠNÍ VERBA 932 518 9</t>
  </si>
  <si>
    <t>OBDVOD TRUPU 75-85CM,VEL.2</t>
  </si>
  <si>
    <t>Azithromycin</t>
  </si>
  <si>
    <t>45010</t>
  </si>
  <si>
    <t>AZITROMYCIN SANDOZ 500 MG</t>
  </si>
  <si>
    <t>POR TBL FLM 3X500MG</t>
  </si>
  <si>
    <t>53913</t>
  </si>
  <si>
    <t>AZITROMYCIN SANDOZ 250 MG</t>
  </si>
  <si>
    <t>POR TBL FLM 6X250MG</t>
  </si>
  <si>
    <t>Diklofenak</t>
  </si>
  <si>
    <t>119672</t>
  </si>
  <si>
    <t>DICLOFENAC DUO PHARMASWISS 75 MG</t>
  </si>
  <si>
    <t>POR CPS RDR 30X75MG</t>
  </si>
  <si>
    <t>46621</t>
  </si>
  <si>
    <t>UNO</t>
  </si>
  <si>
    <t>POR TBL RET 20X150MG</t>
  </si>
  <si>
    <t>132547</t>
  </si>
  <si>
    <t>132634</t>
  </si>
  <si>
    <t>Guajazulen</t>
  </si>
  <si>
    <t>874</t>
  </si>
  <si>
    <t>OPHTHALMO-AZULEN</t>
  </si>
  <si>
    <t>OPH UNG 1X5GM/7.5MG</t>
  </si>
  <si>
    <t>Jiná antiinfektiva</t>
  </si>
  <si>
    <t>876</t>
  </si>
  <si>
    <t>OPH UNG 1X5GM/5MG</t>
  </si>
  <si>
    <t>Klindamycin</t>
  </si>
  <si>
    <t>100339</t>
  </si>
  <si>
    <t>DALACIN C 300 MG</t>
  </si>
  <si>
    <t>POR CPS DUR 16X300MG</t>
  </si>
  <si>
    <t>107135</t>
  </si>
  <si>
    <t>DALACIN C 150 MG</t>
  </si>
  <si>
    <t>POR CPS DUR 16X150MG</t>
  </si>
  <si>
    <t>Kyselina acetylsalicylová</t>
  </si>
  <si>
    <t>155781</t>
  </si>
  <si>
    <t>GODASAL 100</t>
  </si>
  <si>
    <t>POR TBL NOB 50</t>
  </si>
  <si>
    <t>12892</t>
  </si>
  <si>
    <t>POR TBL NOB 30X100MG</t>
  </si>
  <si>
    <t>Nystatin, kombinace</t>
  </si>
  <si>
    <t>92490</t>
  </si>
  <si>
    <t>MACMIROR COMPLEX 500</t>
  </si>
  <si>
    <t>VAG GLB 8</t>
  </si>
  <si>
    <t>Pantoprazol</t>
  </si>
  <si>
    <t>49113</t>
  </si>
  <si>
    <t>CONTROLOC 20 MG</t>
  </si>
  <si>
    <t>POR TBL ENT 28X20MG I</t>
  </si>
  <si>
    <t>59672</t>
  </si>
  <si>
    <t>POR TBL PRO 30X100MG</t>
  </si>
  <si>
    <t>17925</t>
  </si>
  <si>
    <t>POR TBL FLM 20</t>
  </si>
  <si>
    <t>Vápník, kombinace s vitaminem D a/nebo jinými léčivy</t>
  </si>
  <si>
    <t>169675</t>
  </si>
  <si>
    <t>CALTRATE PLUS</t>
  </si>
  <si>
    <t>POR TBL FLM 60</t>
  </si>
  <si>
    <t>45800</t>
  </si>
  <si>
    <t>PUNČOCHY KOMPRESNÍ STEHENNÍ              II.K.T.</t>
  </si>
  <si>
    <t>MAXIS COMFORT  COTTON A-G SE SAMODRŽÍCÍM LEMEM</t>
  </si>
  <si>
    <t>140360</t>
  </si>
  <si>
    <t>BERLE PODPAŽNÍ DURALOVÁ DPB 10</t>
  </si>
  <si>
    <t>VELIKOST STŘEDNÍ,DLOUHÁ A DĚTSKÁ,130 KG VYMĚKČENÁ RUKOJEŤ A PODPAŽNÍ NÁVLEK</t>
  </si>
  <si>
    <t>78952</t>
  </si>
  <si>
    <t>ORTÉZA PRSTOVÁ - TYP 309</t>
  </si>
  <si>
    <t>11875</t>
  </si>
  <si>
    <t>ORTÉZA ZÁPĚSTÍ MODEL 470</t>
  </si>
  <si>
    <t>S DORSÁLNÍ DLAHOU A VOLÁRNÍ DLAHOU POD PRSTY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</si>
  <si>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</si>
  <si>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</si>
  <si>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</si>
  <si>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</si>
  <si>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J01FF01 - Klindamycin</t>
  </si>
  <si>
    <t>R03AC02 - Salbutamol</t>
  </si>
  <si>
    <t>M01AX17 - Nimesulid</t>
  </si>
  <si>
    <t>B01AB06 - Nadroparin</t>
  </si>
  <si>
    <t>A02BC02 - Pantoprazol</t>
  </si>
  <si>
    <t>H02AB04 - Methylprednisolon</t>
  </si>
  <si>
    <t>J01MA02 - Ciprofloxacin</t>
  </si>
  <si>
    <t>J01CR02 - Amoxicilin a enzymový inhibitor</t>
  </si>
  <si>
    <t>N02AX02 - Tramadol</t>
  </si>
  <si>
    <t>J01DC02 - Cefuroxim</t>
  </si>
  <si>
    <t>R06AE09 - Levocetirizin</t>
  </si>
  <si>
    <t>J01FA09 - Klarithromycin</t>
  </si>
  <si>
    <t>J01FA10 - Azithromycin</t>
  </si>
  <si>
    <t>B01AB06</t>
  </si>
  <si>
    <t>J01CR02</t>
  </si>
  <si>
    <t>J01DC02</t>
  </si>
  <si>
    <t>R06AE09</t>
  </si>
  <si>
    <t>H02AB04</t>
  </si>
  <si>
    <t>J01FA09</t>
  </si>
  <si>
    <t>J01MA02</t>
  </si>
  <si>
    <t>N02AX02</t>
  </si>
  <si>
    <t>A02BC02</t>
  </si>
  <si>
    <t>J01FA10</t>
  </si>
  <si>
    <t>J01FF01</t>
  </si>
  <si>
    <t>M01AX17</t>
  </si>
  <si>
    <t>R03AC02</t>
  </si>
  <si>
    <t>Přehled plnění PL - Preskripce léčivých přípravků - orientační přehled</t>
  </si>
  <si>
    <t>2966</t>
  </si>
  <si>
    <t>pracoviště DK COS</t>
  </si>
  <si>
    <t>pracoviště DK COS Celkem</t>
  </si>
  <si>
    <t>ZA008</t>
  </si>
  <si>
    <t>Obinadlo pruban č.10 4273101</t>
  </si>
  <si>
    <t>ZA444</t>
  </si>
  <si>
    <t>Tampon nesterilní stáčený 20 x 19 cm 1320300404</t>
  </si>
  <si>
    <t>ZI558</t>
  </si>
  <si>
    <t>Náplast curapor   7 x   5 cm 22 120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</si>
  <si>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</si>
  <si>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</si>
  <si>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</si>
  <si>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</si>
  <si>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ZL663</t>
  </si>
  <si>
    <t>Krytí mastný tyl pharmatull 10 x 10 cm bal. á 10 ks P-Tull1010</t>
  </si>
  <si>
    <t>ZA790</t>
  </si>
  <si>
    <t>Stříkačka injekční   5 ml 4606051V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</si>
  <si>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</si>
  <si>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</si>
  <si>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</si>
  <si>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</si>
  <si>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</si>
  <si>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</si>
  <si>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</si>
  <si>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</si>
  <si>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</si>
  <si>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</si>
  <si>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</si>
  <si>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</si>
  <si>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ZE159</t>
  </si>
  <si>
    <t>Nádoba na kontaminovaný odpad 2 l 15-0003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</si>
  <si>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</si>
  <si>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</si>
  <si>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</si>
  <si>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</si>
  <si>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</si>
  <si>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</si>
  <si>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</si>
  <si>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</si>
  <si>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</si>
  <si>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</si>
  <si>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</si>
  <si>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</si>
  <si>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ZB060</t>
  </si>
  <si>
    <t>Šití prolen 6/0 bal. á 24 ks W8005T</t>
  </si>
  <si>
    <t>ZB187</t>
  </si>
  <si>
    <t>Šití vicryl plus 4/0 bal. á 36 ks VCP392ZH</t>
  </si>
  <si>
    <t>ZD188</t>
  </si>
  <si>
    <t>Šití monocryl 5/0 bal. á 12 ks W3221</t>
  </si>
  <si>
    <t>ZG561</t>
  </si>
  <si>
    <t>Šití chiralen monofil blue EP 0,7- USP 6/0 bal. á 24 ks PP 5001-2</t>
  </si>
  <si>
    <t>ZB156</t>
  </si>
  <si>
    <t>Šití premilene 3/0 bal. á 36 ks C2090014</t>
  </si>
  <si>
    <t>ZA975</t>
  </si>
  <si>
    <t>Šití safil fialový 4/0 bal. á 36 ks C1048220</t>
  </si>
  <si>
    <t>ZB154</t>
  </si>
  <si>
    <t>Šití premilene 5/0 bal. á 36 ks C2090012</t>
  </si>
  <si>
    <t>ZD189</t>
  </si>
  <si>
    <t>Šití monocryl 4/0 bal. á 12 ks W3201</t>
  </si>
  <si>
    <t>ZE992</t>
  </si>
  <si>
    <t>Rukavice operační ansell sensi - touch vel. 6,0 bal. á 40 párů 8050151</t>
  </si>
  <si>
    <t>ZI759</t>
  </si>
  <si>
    <t>Rukavice vinyl bez p. L á 100 ks EFEKTVR04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</si>
  <si>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</si>
  <si>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</si>
  <si>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</si>
  <si>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</si>
  <si>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</si>
  <si>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</si>
  <si>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</si>
  <si>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</si>
  <si>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</si>
  <si>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</si>
  <si>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</si>
  <si>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</si>
  <si>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</si>
  <si>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</si>
  <si>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</si>
  <si>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</si>
  <si>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</si>
  <si>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</si>
  <si>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</si>
  <si>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</si>
  <si>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</si>
  <si>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</si>
  <si>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</si>
  <si>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</si>
  <si>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</si>
  <si>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</si>
  <si>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</si>
  <si>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</si>
  <si>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</si>
  <si>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</si>
  <si>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</si>
  <si>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</si>
  <si>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</si>
  <si>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</si>
  <si>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</si>
  <si>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</si>
  <si>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</si>
  <si>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</si>
  <si>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</si>
  <si>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</si>
  <si>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</si>
  <si>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</si>
  <si>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</si>
  <si>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</si>
  <si>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</si>
  <si>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</si>
  <si>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</si>
  <si>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</si>
  <si>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</si>
  <si>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</si>
  <si>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ZA465</t>
  </si>
  <si>
    <t>Fólie incizní raucodrape sterilní 45 x 50 cm 23445</t>
  </si>
  <si>
    <t>ZA480</t>
  </si>
  <si>
    <t>Fólie incizní raucodrape 15 x 20 cm á 10 ks 25441</t>
  </si>
  <si>
    <t>ZC352</t>
  </si>
  <si>
    <t>Obinadlo elastické universalní 12 cm x 10 m bal. á 12 ks 1320200207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</si>
  <si>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</si>
  <si>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</si>
  <si>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</si>
  <si>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</si>
  <si>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</si>
  <si>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</si>
  <si>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</si>
  <si>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</si>
  <si>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ZA513</t>
  </si>
  <si>
    <t>Krytí s mastí atrauman 10 x 10 cm bal. á 10 ks 499573</t>
  </si>
  <si>
    <t>ZD754</t>
  </si>
  <si>
    <t>Textilie obv.kombinov. 140-1510 COM 30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</si>
  <si>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</si>
  <si>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</si>
  <si>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</si>
  <si>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</si>
  <si>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</si>
  <si>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</si>
  <si>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</si>
  <si>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</si>
  <si>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</si>
  <si>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</si>
  <si>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</si>
  <si>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</si>
  <si>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KH904</t>
  </si>
  <si>
    <t>stapler kožní PMR35-X</t>
  </si>
  <si>
    <t>ZB178</t>
  </si>
  <si>
    <t>Šití etlon bk 9/0 bal. á 12 ks W2813</t>
  </si>
  <si>
    <t>ZB196</t>
  </si>
  <si>
    <t>Šití prolen 4/0 bal. á 36 ks EH7151H</t>
  </si>
  <si>
    <t>ZB181</t>
  </si>
  <si>
    <t>Šití prolen 5/0 bal. á 36 ks EH7176H</t>
  </si>
  <si>
    <t>ZB185</t>
  </si>
  <si>
    <t>Šití vicryl un 4/0 bal. á 12 ks W9951</t>
  </si>
  <si>
    <t>ZD143</t>
  </si>
  <si>
    <t>Šití prolen 3/0 bal. á 24 ks W8021T</t>
  </si>
  <si>
    <t>ZB183</t>
  </si>
  <si>
    <t>Šití vicryl un 2/0 bal. á 24 ks W9532T</t>
  </si>
  <si>
    <t>ZB201</t>
  </si>
  <si>
    <t>Šití etlon bk 8/0 bal. á 12 ks W2812</t>
  </si>
  <si>
    <t>ZB184</t>
  </si>
  <si>
    <t>Šití vicryl un 3/0 bal. á 12 ks W9890</t>
  </si>
  <si>
    <t>ZA463</t>
  </si>
  <si>
    <t>Kompresa NT 10 x 20 cm / 2 ks sterilní 26620</t>
  </si>
  <si>
    <t>ZA604</t>
  </si>
  <si>
    <t>Tyčinka vatová sterilní á 1000 ks 5100/SG/CS</t>
  </si>
  <si>
    <t>ZA646</t>
  </si>
  <si>
    <t>Přířez steril. rolo. 12 x 120 cm/4 vr.á 2 ks, bal. 200 ks 1230116032</t>
  </si>
  <si>
    <t>ZF716</t>
  </si>
  <si>
    <t>Obinadlo fixační peha-haft 6cm á 20m 9324471</t>
  </si>
  <si>
    <t>ZI522</t>
  </si>
  <si>
    <t xml:space="preserve">Krytí askina derm - sterilní folie 10 x 12 cm bal. á 10 ks F72035 </t>
  </si>
  <si>
    <t>ZL662</t>
  </si>
  <si>
    <t>Krytí mastný tyl pharmatull   5 x   5 cm bal. á 10 ks P-Tull5050</t>
  </si>
  <si>
    <t>ZA965</t>
  </si>
  <si>
    <t>Stříkačka inzulínová omnican 1 ml 100j bal. á 100 ks 9151141S</t>
  </si>
  <si>
    <t>ZB453</t>
  </si>
  <si>
    <t>Lopatka dřevěná ústní sterilní bal. á 100 ks 4700096</t>
  </si>
  <si>
    <t>ZB615</t>
  </si>
  <si>
    <t>Stříkačka omnifix injekční 3 ml bal. á 100 ks 4617022V</t>
  </si>
  <si>
    <t>ZB756</t>
  </si>
  <si>
    <t>Zkumavka 3 ml K3 edta fialová 454086</t>
  </si>
  <si>
    <t>ZB775</t>
  </si>
  <si>
    <t>Zkumavka koagulace 4 ml modrá 454328</t>
  </si>
  <si>
    <t>ZB777</t>
  </si>
  <si>
    <t>Zkumavka červená 4 ml gel 454071</t>
  </si>
  <si>
    <t>ZC769</t>
  </si>
  <si>
    <t>Hadička spojovací HS 1,8 x 450LL 606301</t>
  </si>
  <si>
    <t>ZG515</t>
  </si>
  <si>
    <t>Zkumavka močová vacuette 10,5 ml bal. á 50 ks 331980455007</t>
  </si>
  <si>
    <t>ZI179</t>
  </si>
  <si>
    <t>Zkumavka s mediem+ flovakovaný tampon eSwab růžový 490CE.A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</si>
  <si>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</si>
  <si>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</si>
  <si>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</si>
  <si>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</si>
  <si>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</si>
  <si>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</si>
  <si>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ZM059</t>
  </si>
  <si>
    <t>Nůžky hrotnaté rovné na duhovku tvrdokovové B397113910688</t>
  </si>
  <si>
    <t>ZA835</t>
  </si>
  <si>
    <t>Jehla injekční 0,6 x   25 mm modrá 4657667</t>
  </si>
  <si>
    <t>ZB556</t>
  </si>
  <si>
    <t>Jehla injekční 1,2 x   40 mm růžová 4665120</t>
  </si>
  <si>
    <t>ZI758</t>
  </si>
  <si>
    <t>Rukavice vinyl bez p. M á 100 ks EFEKTVR03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</si>
  <si>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</si>
  <si>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</si>
  <si>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</si>
  <si>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</si>
  <si>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</si>
  <si>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</si>
  <si>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</si>
  <si>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</si>
  <si>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</si>
  <si>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</si>
  <si>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</si>
  <si>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</si>
  <si>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</si>
  <si>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</si>
  <si>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</si>
  <si>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</si>
  <si>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</si>
  <si>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</si>
  <si>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</si>
  <si>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</si>
  <si>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</si>
  <si>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</si>
  <si>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50115065</t>
  </si>
  <si>
    <t>530 SZM jehly (112 02 107)</t>
  </si>
  <si>
    <t>Spotřeba zdravotnického materiálu - orientační přehled</t>
  </si>
  <si>
    <t>ON Data</t>
  </si>
  <si>
    <t>601 - Pracoviště plastické chirurgie</t>
  </si>
  <si>
    <t>606 - Pracoviště ortopedie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</si>
  <si>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</si>
  <si>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</si>
  <si>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</si>
  <si>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</si>
  <si>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</si>
  <si>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</si>
  <si>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</si>
  <si>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</si>
  <si>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</si>
  <si>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</si>
  <si>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</si>
  <si>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</si>
  <si>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</si>
  <si>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</si>
  <si>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</si>
  <si>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</si>
  <si>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CEFAZOLIN SANDOZ 1 G</t>
  </si>
  <si>
    <t>0084090</t>
  </si>
  <si>
    <t>DEXAMED</t>
  </si>
  <si>
    <t>0090021</t>
  </si>
  <si>
    <t>MARCAINE SPINAL 0,5%</t>
  </si>
  <si>
    <t>0093109</t>
  </si>
  <si>
    <t>0154815</t>
  </si>
  <si>
    <t>3</t>
  </si>
  <si>
    <t>0017751</t>
  </si>
  <si>
    <t>DRÁT KIRSCHNERŮV OCEL</t>
  </si>
  <si>
    <t>0082077</t>
  </si>
  <si>
    <t>KRYTÍ COM 30 OBVAZOVÁ TEXTÍLIE KOMBINOVANÁ</t>
  </si>
  <si>
    <t>0082509</t>
  </si>
  <si>
    <t>0110664</t>
  </si>
  <si>
    <t>KOLÍK ODLAMOVACÍ K-SNAP</t>
  </si>
  <si>
    <t>0111047</t>
  </si>
  <si>
    <t>DRÁT KIRSCHNER., DÉL.15,5 CM, PR. 0,8-4 MM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</si>
  <si>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</si>
  <si>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</si>
  <si>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</si>
  <si>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</si>
  <si>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</si>
  <si>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</si>
  <si>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</si>
  <si>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</si>
  <si>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</si>
  <si>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</si>
  <si>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</si>
  <si>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</si>
  <si>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</si>
  <si>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</si>
  <si>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</si>
  <si>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</si>
  <si>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</si>
  <si>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</si>
  <si>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</si>
  <si>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</si>
  <si>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</si>
  <si>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</si>
  <si>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</si>
  <si>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</si>
  <si>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</si>
  <si>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</si>
  <si>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51859</t>
  </si>
  <si>
    <t>FIXAČNÍ SÁDROVÁ DLAHA - NOHA, BÉREC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</si>
  <si>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</si>
  <si>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</si>
  <si>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</si>
  <si>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</si>
  <si>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</si>
  <si>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</si>
  <si>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</si>
  <si>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</si>
  <si>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</si>
  <si>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</si>
  <si>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</si>
  <si>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</si>
  <si>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</si>
  <si>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</si>
  <si>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</si>
  <si>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</si>
  <si>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</si>
  <si>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</si>
  <si>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</si>
  <si>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</si>
  <si>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</si>
  <si>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</si>
  <si>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</si>
  <si>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</si>
  <si>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</si>
  <si>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</si>
  <si>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</si>
  <si>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</si>
  <si>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</si>
  <si>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</si>
  <si>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66823</t>
  </si>
  <si>
    <t>ODSTRANĚNÍ ZEVNÍHO FIXATÉRU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</si>
  <si>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</si>
  <si>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</si>
  <si>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</si>
  <si>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</si>
  <si>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</si>
  <si>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</si>
  <si>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</si>
  <si>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</si>
  <si>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</si>
  <si>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REGULAČNÍ POPLATEK ZA NÁVŠTĚVU -- POPLATEK UHRAZEN</t>
  </si>
  <si>
    <t>09544</t>
  </si>
  <si>
    <t>REGULAČNÍ POPLATEK ZA KAŽDÝ DEN LŮŽKOVÉ PÉČE -- PO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</si>
  <si>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</si>
  <si>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</si>
  <si>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</si>
  <si>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</si>
  <si>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</si>
  <si>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</si>
  <si>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</si>
  <si>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</si>
  <si>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</si>
  <si>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</si>
  <si>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09563</t>
  </si>
  <si>
    <t>VÝKON ÚSTAVNÍ POHOTOVOSTNÍ SLUŽBY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</si>
  <si>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</si>
  <si>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</si>
  <si>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</si>
  <si>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</si>
  <si>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</si>
  <si>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</si>
  <si>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</si>
  <si>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</si>
  <si>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</si>
  <si>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</si>
  <si>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</si>
  <si>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</si>
  <si>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</si>
  <si>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</si>
  <si>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</si>
  <si>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</si>
  <si>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</si>
  <si>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</si>
  <si>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</si>
  <si>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</si>
  <si>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</si>
  <si>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</si>
  <si>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</si>
  <si>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</si>
  <si>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</si>
  <si>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</si>
  <si>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</si>
  <si>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</si>
  <si>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</si>
  <si>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</si>
  <si>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</si>
  <si>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</si>
  <si>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</si>
  <si>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</si>
  <si>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</si>
  <si>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</si>
  <si>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</si>
  <si>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</si>
  <si>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</si>
  <si>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</si>
  <si>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</si>
  <si>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</si>
  <si>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</si>
  <si>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</si>
  <si>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</si>
  <si>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</si>
  <si>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</si>
  <si>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</si>
  <si>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</si>
  <si>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66811</t>
  </si>
  <si>
    <t>INJEKCE DO BURZY, GANGLIA, POCHVY ŠLACHOVÉ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</si>
  <si>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</si>
  <si>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</si>
  <si>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</si>
  <si>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</si>
  <si>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</si>
  <si>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</si>
  <si>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</si>
  <si>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</si>
  <si>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</si>
  <si>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</si>
  <si>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61131</t>
  </si>
  <si>
    <t>EXCIZE KOŽNÍ LÉZE, SUTURA VÍCE NEŽ 10 CM</t>
  </si>
  <si>
    <t>62440</t>
  </si>
  <si>
    <t>ŠTĚP PŘI POPÁLENÍ (A OSTATNÍCH KOŽNÍCH ZTRÁTÁCH) D</t>
  </si>
  <si>
    <t>75399</t>
  </si>
  <si>
    <t>DERMATOPLASTIKA JEDNOHO VÍČKA NEBO BLEPHAROCHALASI</t>
  </si>
  <si>
    <t>62130</t>
  </si>
  <si>
    <t>POPÁLENINY - OŠETŘENÍ A PŘEVAZ PRSTU RUKY, NOHY NE</t>
  </si>
  <si>
    <t>62420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</si>
  <si>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</si>
  <si>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</si>
  <si>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</si>
  <si>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</si>
  <si>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</si>
  <si>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</si>
  <si>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</si>
  <si>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</si>
  <si>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</si>
  <si>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</si>
  <si>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</si>
  <si>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</si>
  <si>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606</t>
  </si>
  <si>
    <t>66839</t>
  </si>
  <si>
    <t>EXSTIRPACE NÁDORU MĚKKÝCH TKÁNÍ - POVRCHOVĚ ULOŽEN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</si>
  <si>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</si>
  <si>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</si>
  <si>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</si>
  <si>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</si>
  <si>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</si>
  <si>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</si>
  <si>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</si>
  <si>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</si>
  <si>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</si>
  <si>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</si>
  <si>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</si>
  <si>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</si>
  <si>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</si>
  <si>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</si>
  <si>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</si>
  <si>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</si>
  <si>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</si>
  <si>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</si>
  <si>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</si>
  <si>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</si>
  <si>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</si>
  <si>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</si>
  <si>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</si>
  <si>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</si>
  <si>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</si>
  <si>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</si>
  <si>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50 - KARDIOCHIRURGICKÁ KLINIKA</t>
  </si>
  <si>
    <t>59 - ODD. INTENZIVNÍ PÉČE CHIRURGICKÝCH OBORŮ</t>
  </si>
  <si>
    <t>01</t>
  </si>
  <si>
    <t>02</t>
  </si>
  <si>
    <t>03</t>
  </si>
  <si>
    <t>04</t>
  </si>
  <si>
    <t>0092207</t>
  </si>
  <si>
    <t>AUGMENTIN 1,2 G</t>
  </si>
  <si>
    <t>NEKREKTOMIE DO 5 % POVRCHU TĚLA - TANGENCIÁLNÍ NEB</t>
  </si>
  <si>
    <t>05</t>
  </si>
  <si>
    <t>06</t>
  </si>
  <si>
    <t>07</t>
  </si>
  <si>
    <t>09</t>
  </si>
  <si>
    <t>10</t>
  </si>
  <si>
    <t>6F1</t>
  </si>
  <si>
    <t>61473</t>
  </si>
  <si>
    <t>IMPLANTACE TKÁŇOVÉHO EXPANDERU</t>
  </si>
  <si>
    <t>11</t>
  </si>
  <si>
    <t>13</t>
  </si>
  <si>
    <t>14</t>
  </si>
  <si>
    <t>16</t>
  </si>
  <si>
    <t>18</t>
  </si>
  <si>
    <t>19</t>
  </si>
  <si>
    <t>20</t>
  </si>
  <si>
    <t>21</t>
  </si>
  <si>
    <t>25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</si>
  <si>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</si>
  <si>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</si>
  <si>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</si>
  <si>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</si>
  <si>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</si>
  <si>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</si>
  <si>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</si>
  <si>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</si>
  <si>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</si>
  <si>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</si>
  <si>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</si>
  <si>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</si>
  <si>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</si>
  <si>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78820</t>
  </si>
  <si>
    <t>ZAJIŠTĚNÍ DÝCHACÍCH CEST PŘI ANESTEZII</t>
  </si>
  <si>
    <t>78116</t>
  </si>
  <si>
    <t>ANESTÉZIE S ŘÍZENOU VENTILACÍ Á 20 MIN.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</si>
  <si>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</si>
  <si>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</si>
  <si>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</si>
  <si>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</si>
  <si>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</si>
  <si>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</si>
  <si>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</si>
  <si>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0072972</t>
  </si>
  <si>
    <t>AMOKSIKLAV 1,2 G</t>
  </si>
  <si>
    <t>0076360</t>
  </si>
  <si>
    <t>ZINACEF 1,5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</si>
  <si>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</si>
  <si>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</si>
  <si>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</si>
  <si>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</si>
  <si>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</si>
  <si>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</si>
  <si>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</si>
  <si>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</si>
  <si>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</si>
  <si>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</si>
  <si>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</si>
  <si>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</si>
  <si>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</si>
  <si>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</si>
  <si>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</si>
  <si>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</si>
  <si>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</si>
  <si>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</si>
  <si>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</si>
  <si>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</si>
  <si>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</si>
  <si>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</si>
  <si>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</si>
  <si>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</si>
  <si>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</si>
  <si>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</si>
  <si>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</si>
  <si>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</si>
  <si>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</si>
  <si>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</si>
  <si>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</si>
  <si>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</si>
  <si>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</si>
  <si>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</si>
  <si>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</si>
  <si>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</si>
  <si>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</si>
  <si>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</si>
  <si>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0082517</t>
  </si>
  <si>
    <t>0107459</t>
  </si>
  <si>
    <t>SET PRO APLIKACI LAREV - DÁVKA CCA 150 LAREV</t>
  </si>
  <si>
    <t>0166174</t>
  </si>
  <si>
    <t>IMPLANTÁT MAMMÁRNÍ MONOBLOC SOFT ONE PLNĚNÝ KOHEZI</t>
  </si>
  <si>
    <t>0166175</t>
  </si>
  <si>
    <t>0059978</t>
  </si>
  <si>
    <t>KLIPY EXTRA TITAN LT100,LT200</t>
  </si>
  <si>
    <t>0109204</t>
  </si>
  <si>
    <t>ŠROUB KORTIKÁLNÍ 2.0, TI</t>
  </si>
  <si>
    <t>00631</t>
  </si>
  <si>
    <t>OD TYPU 31 - PRO NEMOCNICE TYPU 3, (KATEGORIE 6)</t>
  </si>
  <si>
    <t>51233</t>
  </si>
  <si>
    <t>EXCIZE TUMORU MAMMY NEBO ODBĚR TKÁNĚ PRO BIOPSII</t>
  </si>
  <si>
    <t>51239</t>
  </si>
  <si>
    <t xml:space="preserve">RADIKÁLNÍ EXSTIRPACE AXILÁRNÍCH NEBO INQUINÁLNÍCH </t>
  </si>
  <si>
    <t>51853</t>
  </si>
  <si>
    <t>CIRKULÁRNÍ SÁDROVÝ OBVAZ - PRSTY, RUKA, PŘEDLOKTÍ</t>
  </si>
  <si>
    <t>53152</t>
  </si>
  <si>
    <t>OTEVŘENÁ REPOZICE A OSTEOSYNTÉZA ZLOMENINY NEBO LU</t>
  </si>
  <si>
    <t>56414</t>
  </si>
  <si>
    <t>MIKROCHIRURGICKÁ SUTURA NERVU S AUTOTRANSPLANTÁTEM</t>
  </si>
  <si>
    <t>56419</t>
  </si>
  <si>
    <t>POUŽITÍ OPERAČNÍHO MIKROSKOPU Á 15 MINUT</t>
  </si>
  <si>
    <t>61119</t>
  </si>
  <si>
    <t>SUTURA PERIFERNÍHO NERVU MIKROCHIRURGICKOU TECHNIK</t>
  </si>
  <si>
    <t>61127</t>
  </si>
  <si>
    <t>EXSTIRPACE PSEUDOCYSTY DEKUBITU</t>
  </si>
  <si>
    <t>61133</t>
  </si>
  <si>
    <t>RADIKÁLNÍ EXCIZE MALIGNÍHO MELANOBLASTOMU</t>
  </si>
  <si>
    <t>61143</t>
  </si>
  <si>
    <t>ODBĚR CÉVNÍHO ŠTĚPU MALÉHO KALIBRU (PRO MIKROCHIRU</t>
  </si>
  <si>
    <t>61153</t>
  </si>
  <si>
    <t xml:space="preserve">UZAVŘENÍ DEFEKTU NA KONČETINÁCH NEBO TRUPU KOŽNÍM 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</si>
  <si>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</si>
  <si>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</si>
  <si>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</si>
  <si>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</si>
  <si>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</si>
  <si>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</si>
  <si>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61213</t>
  </si>
  <si>
    <t>IMPLANTACE SILIKONU PŘI DEFEKTU ŠLACHY</t>
  </si>
  <si>
    <t>61227</t>
  </si>
  <si>
    <t>CHIRURGICKÉ OŠETŘENÍ NEUROMU</t>
  </si>
  <si>
    <t>61233</t>
  </si>
  <si>
    <t>KAPSULOTOMIE MP NEBO IP KLOUBU</t>
  </si>
  <si>
    <t>61237</t>
  </si>
  <si>
    <t>KOREKČNÍ OSTEOTOMIE FALANGY NEBO METAKARPU</t>
  </si>
  <si>
    <t>61422</t>
  </si>
  <si>
    <t>RINOPLASTIKA - MĚKKÝ NOS</t>
  </si>
  <si>
    <t>61443</t>
  </si>
  <si>
    <t>REKONSTRUKCE PRSU SYNTETICKOU VLOŽKOU</t>
  </si>
  <si>
    <t>61449</t>
  </si>
  <si>
    <t>ABLACE PRSU SE ZACHOVÁNÍM DVORCE (SUBKUTÁNNÍ MASTE</t>
  </si>
  <si>
    <t>61453</t>
  </si>
  <si>
    <t>KAPSULOTOMIE POUZDRA IMPLANTÁTU</t>
  </si>
  <si>
    <t>66423</t>
  </si>
  <si>
    <t>ODSTRANĚNÍ EXOSTÓZY DORZA RUKY</t>
  </si>
  <si>
    <t>66819</t>
  </si>
  <si>
    <t>APLIKACE ZEVNÍHO FIXATÉRU</t>
  </si>
  <si>
    <t>66919</t>
  </si>
  <si>
    <t>SEKVESTROTOMIE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</si>
  <si>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</si>
  <si>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</si>
  <si>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</si>
  <si>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</si>
  <si>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</si>
  <si>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</si>
  <si>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</si>
  <si>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</si>
  <si>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</si>
  <si>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</si>
  <si>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</si>
  <si>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</si>
  <si>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</si>
  <si>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</si>
  <si>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</si>
  <si>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</si>
  <si>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</si>
  <si>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</si>
  <si>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62710</t>
  </si>
  <si>
    <t>SÍŤOVÁNÍ (MESHOVÁNÍ) ŠTĚPU DO ROZSAHU 5 % Z POVRCH</t>
  </si>
  <si>
    <t>31130</t>
  </si>
  <si>
    <t>PŘIJETÍ DOPROVODU DÍTĚTE</t>
  </si>
  <si>
    <t>61461</t>
  </si>
  <si>
    <t>VENTER PENDULUS S DIASTÁZOU</t>
  </si>
  <si>
    <t>61151</t>
  </si>
  <si>
    <t>UZAVŘENÍ DEFEKTU KOŽNÍM LALOKEM MÍSTNÍM NAD 20 CM^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</si>
  <si>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</si>
  <si>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</si>
  <si>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</si>
  <si>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</si>
  <si>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</si>
  <si>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</si>
  <si>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</si>
  <si>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</si>
  <si>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</si>
  <si>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</si>
  <si>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</si>
  <si>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</si>
  <si>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</si>
  <si>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</si>
  <si>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</si>
  <si>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</si>
  <si>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</si>
  <si>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</si>
  <si>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</si>
  <si>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</si>
  <si>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</si>
  <si>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</si>
  <si>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61221</t>
  </si>
  <si>
    <t>REKONSTRUKCE EXTENZOROVÉHO APARÁTU PRSTU RUKY</t>
  </si>
  <si>
    <t>53151</t>
  </si>
  <si>
    <t>OTEVĚNÁ REPOZICE A OSTEOSYNTÉZA ZLOMENINY NEBO LUX</t>
  </si>
  <si>
    <t>61171</t>
  </si>
  <si>
    <t>VOLNÝ PŘENOS KOŽNÍHO A FASCIOKUTÁNNÍHO LALOKU MIKR</t>
  </si>
  <si>
    <t>61211</t>
  </si>
  <si>
    <t>REKONSTRUKCE ŠLACHOVÉHO POUTKA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</si>
  <si>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</si>
  <si>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</si>
  <si>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</si>
  <si>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</si>
  <si>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</si>
  <si>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</si>
  <si>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62810</t>
  </si>
  <si>
    <t xml:space="preserve">ODBĚR KOŽNÍHO ŠTĚPU V PLNÉ TLOUŠŤCE DO ROZSAHU 20 </t>
  </si>
  <si>
    <t>53511</t>
  </si>
  <si>
    <t>SUTURA ŠLACHY EXTENZORU - MIMO RUKU A ZÁPĚSTÍ A KO</t>
  </si>
  <si>
    <t>61241</t>
  </si>
  <si>
    <t>IMPLANTACE KOSTNÍHO ŠTĚPU NA RUCE</t>
  </si>
  <si>
    <t>66431</t>
  </si>
  <si>
    <t>REKONSTRUKCE / OSTEOTOMIE FALANGY, METAKARPU - PRV</t>
  </si>
  <si>
    <t>65321</t>
  </si>
  <si>
    <t xml:space="preserve">KOREKCE BRADY - OSTEOTOMIE (VČETNĚ ZVĚTŠENÍ BRADY </t>
  </si>
  <si>
    <t>13071</t>
  </si>
  <si>
    <t>LARVÁLNÍ LÉČBA RAN</t>
  </si>
  <si>
    <t>61161</t>
  </si>
  <si>
    <t>ZHOTOVENÍ DVOUSTOPKOVÉHO TUBULOVANÉHO LALOKU</t>
  </si>
  <si>
    <t>62520</t>
  </si>
  <si>
    <t>XENOTRANSPLANTACE 1 - 5% POVRCHU TĚLA</t>
  </si>
  <si>
    <t>30</t>
  </si>
  <si>
    <t>31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</si>
  <si>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</si>
  <si>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</si>
  <si>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</si>
  <si>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</si>
  <si>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</si>
  <si>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</si>
  <si>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</si>
  <si>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</si>
  <si>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</si>
  <si>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</si>
  <si>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</si>
  <si>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</si>
  <si>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</si>
  <si>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</si>
  <si>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</si>
  <si>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</si>
  <si>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</si>
  <si>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</si>
  <si>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</si>
  <si>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</si>
  <si>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</si>
  <si>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32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</si>
  <si>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</si>
  <si>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</si>
  <si>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</si>
  <si>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</si>
  <si>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</si>
  <si>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</si>
  <si>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</si>
  <si>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</si>
  <si>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</si>
  <si>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</si>
  <si>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</si>
  <si>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</si>
  <si>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</si>
  <si>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</si>
  <si>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</si>
  <si>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</si>
  <si>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</si>
  <si>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</si>
  <si>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</si>
  <si>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</si>
  <si>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</si>
  <si>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</si>
  <si>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</si>
  <si>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</si>
  <si>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</si>
  <si>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</si>
  <si>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</si>
  <si>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</si>
  <si>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</si>
  <si>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</si>
  <si>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</si>
  <si>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</si>
  <si>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</si>
  <si>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</si>
  <si>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</si>
  <si>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</si>
  <si>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</si>
  <si>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</si>
  <si>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</si>
  <si>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</si>
  <si>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</si>
  <si>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</si>
  <si>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</si>
  <si>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</si>
  <si>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</si>
  <si>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</si>
  <si>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</si>
  <si>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</si>
  <si>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</si>
  <si>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</si>
  <si>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</si>
  <si>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</si>
  <si>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</si>
  <si>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</si>
  <si>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</si>
  <si>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</si>
  <si>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</si>
  <si>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</si>
  <si>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</si>
  <si>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</si>
  <si>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</si>
  <si>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</si>
  <si>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</si>
  <si>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81149</t>
  </si>
  <si>
    <t>FOSFOR ANORGANICKÝ STATIM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</si>
  <si>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</si>
  <si>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</si>
  <si>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</si>
  <si>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</si>
  <si>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</si>
  <si>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</si>
  <si>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</si>
  <si>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</si>
  <si>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</si>
  <si>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</si>
  <si>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</si>
  <si>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</si>
  <si>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</si>
  <si>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</si>
  <si>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</si>
  <si>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</si>
  <si>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</si>
  <si>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</si>
  <si>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</si>
  <si>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</si>
  <si>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</si>
  <si>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</si>
  <si>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</si>
  <si>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</si>
  <si>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</si>
  <si>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</si>
  <si>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</si>
  <si>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</si>
  <si>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0042433</t>
  </si>
  <si>
    <t>VISIPAQUE 320 MG I/ML</t>
  </si>
  <si>
    <t>0077019</t>
  </si>
  <si>
    <t>ULTRAVIST 370</t>
  </si>
  <si>
    <t>89117</t>
  </si>
  <si>
    <t>RTG KRKU A KRČNÍ PÁTEŘE</t>
  </si>
  <si>
    <t>89127</t>
  </si>
  <si>
    <t>RTG KOSTÍ A KLOUBŮ KONČETIN</t>
  </si>
  <si>
    <t>89417</t>
  </si>
  <si>
    <t xml:space="preserve">PŘEHLEDNÁ ČI SELEKTIVNÍ ANGIOGRAFIE NAVAZUJÍCÍ NA 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</si>
  <si>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</si>
  <si>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</si>
  <si>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</si>
  <si>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</si>
  <si>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</si>
  <si>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</si>
  <si>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</si>
  <si>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</si>
  <si>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</si>
  <si>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</si>
  <si>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</si>
  <si>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</si>
  <si>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</si>
  <si>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</si>
  <si>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</si>
  <si>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</si>
  <si>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</si>
  <si>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</si>
  <si>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</si>
  <si>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</si>
  <si>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</si>
  <si>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</si>
  <si>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</si>
  <si>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</si>
  <si>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</si>
  <si>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</si>
  <si>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</si>
  <si>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</si>
  <si>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</si>
  <si>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</si>
  <si>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</si>
  <si>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</si>
  <si>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</si>
  <si>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</si>
  <si>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</si>
  <si>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</si>
  <si>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</si>
  <si>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</si>
  <si>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</si>
  <si>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</si>
  <si>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</si>
  <si>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</si>
  <si>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</si>
  <si>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</si>
  <si>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</si>
  <si>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</si>
  <si>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</si>
  <si>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</si>
  <si>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</si>
  <si>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</si>
  <si>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</si>
  <si>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</si>
  <si>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</si>
  <si>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</si>
  <si>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</si>
  <si>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</si>
  <si>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</si>
  <si>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</si>
  <si>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</si>
  <si>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</si>
  <si>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</si>
  <si>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</si>
  <si>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</si>
  <si>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</si>
  <si>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</si>
  <si>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</si>
  <si>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</si>
  <si>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</si>
  <si>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</si>
  <si>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</si>
  <si>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</si>
  <si>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</si>
  <si>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</si>
  <si>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</si>
  <si>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</si>
  <si>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</si>
  <si>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</si>
  <si>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</si>
  <si>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</si>
  <si>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</si>
  <si>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</si>
  <si>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</si>
  <si>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</si>
  <si>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</si>
  <si>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</si>
  <si>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</si>
  <si>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</si>
  <si>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</si>
  <si>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</si>
  <si>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</si>
  <si>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</si>
  <si>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</si>
  <si>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</si>
  <si>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</si>
  <si>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</si>
  <si>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87411</t>
  </si>
  <si>
    <t>PEROPERAČNÍ CYTOLOGIE (TECHNICKÁ KOMPONENTA ZA KAŽ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</si>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</sst>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1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9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60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wrapText="1" indent="2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3" fillId="8" borderId="76" xfId="0" applyNumberFormat="1" applyFont="1" applyFill="1" applyBorder="1"/>
    <xf numFmtId="3" fontId="53" fillId="8" borderId="75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9" xfId="0" applyNumberFormat="1" applyFont="1" applyFill="1" applyBorder="1" applyAlignment="1">
      <alignment horizontal="center" vertical="center"/>
    </xf>
    <xf numFmtId="0" fontId="40" fillId="2" borderId="80" xfId="0" applyFont="1" applyFill="1" applyBorder="1" applyAlignment="1">
      <alignment horizontal="center" vertical="center"/>
    </xf>
    <xf numFmtId="3" fontId="55" fillId="2" borderId="82" xfId="0" applyNumberFormat="1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5" fillId="2" borderId="100" xfId="0" applyNumberFormat="1" applyFont="1" applyFill="1" applyBorder="1" applyAlignment="1">
      <alignment horizontal="center" vertical="center" wrapText="1"/>
    </xf>
    <xf numFmtId="174" fontId="40" fillId="4" borderId="86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4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2" xfId="0" applyNumberFormat="1" applyFont="1" applyBorder="1"/>
    <xf numFmtId="174" fontId="33" fillId="0" borderId="90" xfId="0" applyNumberFormat="1" applyFont="1" applyBorder="1"/>
    <xf numFmtId="174" fontId="40" fillId="0" borderId="99" xfId="0" applyNumberFormat="1" applyFont="1" applyBorder="1"/>
    <xf numFmtId="174" fontId="33" fillId="0" borderId="100" xfId="0" applyNumberFormat="1" applyFont="1" applyBorder="1"/>
    <xf numFmtId="174" fontId="33" fillId="0" borderId="83" xfId="0" applyNumberFormat="1" applyFont="1" applyBorder="1"/>
    <xf numFmtId="174" fontId="40" fillId="2" borderId="101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2" borderId="80" xfId="0" applyNumberFormat="1" applyFont="1" applyFill="1" applyBorder="1" applyAlignment="1"/>
    <xf numFmtId="174" fontId="40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174" fontId="40" fillId="0" borderId="86" xfId="0" applyNumberFormat="1" applyFont="1" applyBorder="1"/>
    <xf numFmtId="174" fontId="33" fillId="0" borderId="102" xfId="0" applyNumberFormat="1" applyFont="1" applyBorder="1"/>
    <xf numFmtId="174" fontId="33" fillId="0" borderId="80" xfId="0" applyNumberFormat="1" applyFont="1" applyBorder="1"/>
    <xf numFmtId="175" fontId="40" fillId="2" borderId="86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33" fillId="2" borderId="80" xfId="0" applyNumberFormat="1" applyFont="1" applyFill="1" applyBorder="1" applyAlignment="1"/>
    <xf numFmtId="175" fontId="40" fillId="0" borderId="88" xfId="0" applyNumberFormat="1" applyFont="1" applyBorder="1"/>
    <xf numFmtId="175" fontId="33" fillId="0" borderId="89" xfId="0" applyNumberFormat="1" applyFont="1" applyBorder="1"/>
    <xf numFmtId="175" fontId="33" fillId="0" borderId="90" xfId="0" applyNumberFormat="1" applyFont="1" applyBorder="1"/>
    <xf numFmtId="175" fontId="33" fillId="0" borderId="92" xfId="0" applyNumberFormat="1" applyFont="1" applyBorder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6" xfId="0" applyNumberFormat="1" applyFont="1" applyFill="1" applyBorder="1" applyAlignment="1">
      <alignment horizontal="center"/>
    </xf>
    <xf numFmtId="176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vertical="center" wrapText="1"/>
    </xf>
    <xf numFmtId="3" fontId="34" fillId="9" borderId="112" xfId="0" applyNumberFormat="1" applyFont="1" applyFill="1" applyBorder="1" applyAlignment="1">
      <alignment horizontal="right" vertical="top"/>
    </xf>
    <xf numFmtId="3" fontId="34" fillId="9" borderId="113" xfId="0" applyNumberFormat="1" applyFont="1" applyFill="1" applyBorder="1" applyAlignment="1">
      <alignment horizontal="right" vertical="top"/>
    </xf>
    <xf numFmtId="177" fontId="34" fillId="9" borderId="114" xfId="0" applyNumberFormat="1" applyFont="1" applyFill="1" applyBorder="1" applyAlignment="1">
      <alignment horizontal="right" vertical="top"/>
    </xf>
    <xf numFmtId="3" fontId="34" fillId="0" borderId="112" xfId="0" applyNumberFormat="1" applyFont="1" applyBorder="1" applyAlignment="1">
      <alignment horizontal="right" vertical="top"/>
    </xf>
    <xf numFmtId="177" fontId="34" fillId="9" borderId="115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177" fontId="36" fillId="9" borderId="119" xfId="0" applyNumberFormat="1" applyFont="1" applyFill="1" applyBorder="1" applyAlignment="1">
      <alignment horizontal="right" vertical="top"/>
    </xf>
    <xf numFmtId="177" fontId="36" fillId="9" borderId="120" xfId="0" applyNumberFormat="1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0" borderId="123" xfId="0" applyFont="1" applyBorder="1" applyAlignment="1">
      <alignment horizontal="right" vertical="top"/>
    </xf>
    <xf numFmtId="177" fontId="36" fillId="9" borderId="124" xfId="0" applyNumberFormat="1" applyFont="1" applyFill="1" applyBorder="1" applyAlignment="1">
      <alignment horizontal="right" vertical="top"/>
    </xf>
    <xf numFmtId="0" fontId="38" fillId="10" borderId="111" xfId="0" applyFont="1" applyFill="1" applyBorder="1" applyAlignment="1">
      <alignment vertical="top"/>
    </xf>
    <xf numFmtId="0" fontId="38" fillId="10" borderId="111" xfId="0" applyFont="1" applyFill="1" applyBorder="1" applyAlignment="1">
      <alignment vertical="top" indent="2"/>
    </xf>
    <xf numFmtId="0" fontId="38" fillId="10" borderId="111" xfId="0" applyFont="1" applyFill="1" applyBorder="1" applyAlignment="1">
      <alignment vertical="top" indent="4"/>
    </xf>
    <xf numFmtId="0" fontId="39" fillId="10" borderId="116" xfId="0" applyFont="1" applyFill="1" applyBorder="1" applyAlignment="1">
      <alignment vertical="top" indent="6"/>
    </xf>
    <xf numFmtId="0" fontId="38" fillId="10" borderId="111" xfId="0" applyFont="1" applyFill="1" applyBorder="1" applyAlignment="1">
      <alignment vertical="top" indent="8"/>
    </xf>
    <xf numFmtId="0" fontId="39" fillId="10" borderId="116" xfId="0" applyFont="1" applyFill="1" applyBorder="1" applyAlignment="1">
      <alignment vertical="top" indent="2"/>
    </xf>
    <xf numFmtId="0" fontId="38" fillId="10" borderId="111" xfId="0" applyFont="1" applyFill="1" applyBorder="1" applyAlignment="1">
      <alignment vertical="top" indent="6"/>
    </xf>
    <xf numFmtId="0" fontId="39" fillId="10" borderId="116" xfId="0" applyFont="1" applyFill="1" applyBorder="1" applyAlignment="1">
      <alignment vertical="top" indent="4"/>
    </xf>
    <xf numFmtId="0" fontId="39" fillId="10" borderId="116" xfId="0" applyFont="1" applyFill="1" applyBorder="1" applyAlignment="1">
      <alignment vertical="top"/>
    </xf>
    <xf numFmtId="0" fontId="33" fillId="10" borderId="111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5" xfId="53" applyNumberFormat="1" applyFont="1" applyFill="1" applyBorder="1" applyAlignment="1">
      <alignment horizontal="left"/>
    </xf>
    <xf numFmtId="165" fontId="32" fillId="2" borderId="126" xfId="53" applyNumberFormat="1" applyFont="1" applyFill="1" applyBorder="1" applyAlignment="1">
      <alignment horizontal="left"/>
    </xf>
    <xf numFmtId="165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5" fontId="33" fillId="0" borderId="90" xfId="0" applyNumberFormat="1" applyFont="1" applyFill="1" applyBorder="1"/>
    <xf numFmtId="165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5" fontId="33" fillId="0" borderId="83" xfId="0" applyNumberFormat="1" applyFont="1" applyFill="1" applyBorder="1"/>
    <xf numFmtId="165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9" fontId="30" fillId="0" borderId="0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3" fontId="3" fillId="2" borderId="96" xfId="80" applyNumberFormat="1" applyFont="1" applyFill="1" applyBorder="1"/>
    <xf numFmtId="0" fontId="3" fillId="2" borderId="96" xfId="80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5" fontId="33" fillId="0" borderId="133" xfId="0" applyNumberFormat="1" applyFont="1" applyFill="1" applyBorder="1"/>
    <xf numFmtId="166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40" fillId="2" borderId="51" xfId="0" applyFont="1" applyFill="1" applyBorder="1"/>
    <xf numFmtId="3" fontId="40" fillId="2" borderId="127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4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9" fontId="33" fillId="0" borderId="139" xfId="0" applyNumberFormat="1" applyFont="1" applyFill="1" applyBorder="1"/>
    <xf numFmtId="3" fontId="33" fillId="0" borderId="140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38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133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74" fontId="40" fillId="4" borderId="144" xfId="0" applyNumberFormat="1" applyFont="1" applyFill="1" applyBorder="1" applyAlignment="1">
      <alignment horizontal="center"/>
    </xf>
    <xf numFmtId="174" fontId="40" fillId="4" borderId="145" xfId="0" applyNumberFormat="1" applyFont="1" applyFill="1" applyBorder="1" applyAlignment="1">
      <alignment horizontal="center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 wrapText="1"/>
    </xf>
    <xf numFmtId="176" fontId="33" fillId="0" borderId="146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0" fontId="40" fillId="2" borderId="56" xfId="0" applyFont="1" applyFill="1" applyBorder="1" applyAlignment="1">
      <alignment horizontal="center" vertical="center"/>
    </xf>
    <xf numFmtId="0" fontId="55" fillId="2" borderId="143" xfId="0" applyFont="1" applyFill="1" applyBorder="1" applyAlignment="1">
      <alignment horizontal="center" vertical="center" wrapText="1"/>
    </xf>
    <xf numFmtId="175" fontId="33" fillId="2" borderId="56" xfId="0" applyNumberFormat="1" applyFont="1" applyFill="1" applyBorder="1" applyAlignment="1"/>
    <xf numFmtId="175" fontId="33" fillId="0" borderId="142" xfId="0" applyNumberFormat="1" applyFont="1" applyBorder="1"/>
    <xf numFmtId="175" fontId="33" fillId="0" borderId="150" xfId="0" applyNumberFormat="1" applyFont="1" applyBorder="1"/>
    <xf numFmtId="174" fontId="40" fillId="4" borderId="56" xfId="0" applyNumberFormat="1" applyFont="1" applyFill="1" applyBorder="1" applyAlignment="1"/>
    <xf numFmtId="174" fontId="33" fillId="0" borderId="142" xfId="0" applyNumberFormat="1" applyFont="1" applyBorder="1"/>
    <xf numFmtId="174" fontId="33" fillId="0" borderId="143" xfId="0" applyNumberFormat="1" applyFont="1" applyBorder="1"/>
    <xf numFmtId="174" fontId="40" fillId="2" borderId="56" xfId="0" applyNumberFormat="1" applyFont="1" applyFill="1" applyBorder="1" applyAlignment="1"/>
    <xf numFmtId="174" fontId="33" fillId="0" borderId="150" xfId="0" applyNumberFormat="1" applyFont="1" applyBorder="1"/>
    <xf numFmtId="174" fontId="33" fillId="0" borderId="56" xfId="0" applyNumberFormat="1" applyFont="1" applyBorder="1"/>
    <xf numFmtId="174" fontId="40" fillId="4" borderId="151" xfId="0" applyNumberFormat="1" applyFont="1" applyFill="1" applyBorder="1" applyAlignment="1">
      <alignment horizontal="center"/>
    </xf>
    <xf numFmtId="174" fontId="33" fillId="0" borderId="152" xfId="0" applyNumberFormat="1" applyFont="1" applyBorder="1" applyAlignment="1">
      <alignment horizontal="right"/>
    </xf>
    <xf numFmtId="176" fontId="33" fillId="0" borderId="152" xfId="0" applyNumberFormat="1" applyFont="1" applyBorder="1" applyAlignment="1">
      <alignment horizontal="right"/>
    </xf>
    <xf numFmtId="174" fontId="33" fillId="0" borderId="153" xfId="0" applyNumberFormat="1" applyFont="1" applyBorder="1" applyAlignment="1">
      <alignment horizontal="right"/>
    </xf>
    <xf numFmtId="0" fontId="0" fillId="0" borderId="14" xfId="0" applyBorder="1"/>
    <xf numFmtId="174" fontId="40" fillId="4" borderId="32" xfId="0" applyNumberFormat="1" applyFont="1" applyFill="1" applyBorder="1" applyAlignment="1">
      <alignment horizontal="center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41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133" xfId="0" applyNumberFormat="1" applyFont="1" applyFill="1" applyBorder="1"/>
    <xf numFmtId="170" fontId="33" fillId="0" borderId="136" xfId="0" applyNumberFormat="1" applyFont="1" applyFill="1" applyBorder="1"/>
    <xf numFmtId="0" fontId="40" fillId="0" borderId="135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  <xf numFmtId="0" fontId="30" fillId="2" borderId="30" xfId="0" applyFont="1" applyFill="1" applyBorder="1" applyAlignment="1">
      <alignment vertical="center" wrapText="1"/>
    </xf>
    <xf numFmtId="0" fontId="32" fillId="2" borderId="14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0.2359290118756239</c:v>
                </c:pt>
                <c:pt idx="1">
                  <c:v>0.24917221164367817</c:v>
                </c:pt>
                <c:pt idx="2">
                  <c:v>0.25545340157063695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3200"/>
        <c:axId val="8686462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0.26108236650572891</c:v>
                </c:pt>
                <c:pt idx="1">
                  <c:v>0.26108236650572891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17440"/>
        <c:axId val="884753920"/>
      </c:scatterChart>
      <c:catAx>
        <c:axId val="86864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864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8646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643200"/>
        <c:crosses val="autoZero"/>
        <c:crossBetween val="between"/>
      </c:valAx>
      <c:valAx>
        <c:axId val="884717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753920"/>
        <c:crosses val="max"/>
        <c:crossBetween val="midCat"/>
      </c:valAx>
      <c:valAx>
        <c:axId val="884753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174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0" t="s">
        <v>110</v>
      </c>
      <c r="B1" s="310"/>
    </row>
    <row r="2" spans="1:3" ht="14.4" customHeight="1" thickBot="1" x14ac:dyDescent="0.35">
      <c r="A2" s="240" t="s">
        <v>267</v>
      </c>
      <c r="B2" s="46"/>
    </row>
    <row r="3" spans="1:3" ht="14.4" customHeight="1" thickBot="1" x14ac:dyDescent="0.35">
      <c r="A3" s="306" t="s">
        <v>145</v>
      </c>
      <c r="B3" s="30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113</v>
      </c>
    </row>
    <row r="6" spans="1:3" ht="14.4" customHeight="1" x14ac:dyDescent="0.3">
      <c r="A6" s="150" t="str">
        <f t="shared" si="0"/>
        <v>HI Graf</v>
      </c>
      <c r="B6" s="91" t="s">
        <v>106</v>
      </c>
      <c r="C6" s="47" t="s">
        <v>114</v>
      </c>
    </row>
    <row r="7" spans="1:3" ht="14.4" customHeight="1" x14ac:dyDescent="0.3">
      <c r="A7" s="150" t="str">
        <f t="shared" si="0"/>
        <v>Man Tab</v>
      </c>
      <c r="B7" s="91" t="s">
        <v>269</v>
      </c>
      <c r="C7" s="47" t="s">
        <v>115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08" t="s">
        <v>111</v>
      </c>
      <c r="B10" s="30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116</v>
      </c>
    </row>
    <row r="12" spans="1:3" ht="14.4" customHeight="1" x14ac:dyDescent="0.3">
      <c r="A12" s="150" t="str">
        <f t="shared" ref="A12:A20" si="2">HYPERLINK("#'"&amp;C12&amp;"'!A1",C12)</f>
        <v>LŽ Detail</v>
      </c>
      <c r="B12" s="91" t="s">
        <v>167</v>
      </c>
      <c r="C12" s="47" t="s">
        <v>117</v>
      </c>
    </row>
    <row r="13" spans="1:3" ht="14.4" customHeight="1" x14ac:dyDescent="0.3">
      <c r="A13" s="150" t="str">
        <f t="shared" si="2"/>
        <v>Léky Recepty</v>
      </c>
      <c r="B13" s="91" t="s">
        <v>143</v>
      </c>
      <c r="C13" s="47" t="s">
        <v>118</v>
      </c>
    </row>
    <row r="14" spans="1:3" ht="14.4" customHeight="1" x14ac:dyDescent="0.3">
      <c r="A14" s="150" t="str">
        <f t="shared" si="2"/>
        <v>LRp Lékaři</v>
      </c>
      <c r="B14" s="91" t="s">
        <v>151</v>
      </c>
      <c r="C14" s="47" t="s">
        <v>152</v>
      </c>
    </row>
    <row r="15" spans="1:3" ht="14.4" customHeight="1" x14ac:dyDescent="0.3">
      <c r="A15" s="150" t="str">
        <f t="shared" si="2"/>
        <v>LRp Detail</v>
      </c>
      <c r="B15" s="91" t="s">
        <v>1040</v>
      </c>
      <c r="C15" s="47" t="s">
        <v>119</v>
      </c>
    </row>
    <row r="16" spans="1:3" ht="28.8" customHeight="1" x14ac:dyDescent="0.3">
      <c r="A16" s="150" t="str">
        <f t="shared" si="2"/>
        <v>LRp PL</v>
      </c>
      <c r="B16" s="524" t="s">
        <v>1041</v>
      </c>
      <c r="C16" s="47" t="s">
        <v>148</v>
      </c>
    </row>
    <row r="17" spans="1:3" ht="14.4" customHeight="1" x14ac:dyDescent="0.3">
      <c r="A17" s="150" t="str">
        <f>HYPERLINK("#'"&amp;C17&amp;"'!A1",C17)</f>
        <v>LRp PL Detail</v>
      </c>
      <c r="B17" s="91" t="s">
        <v>1068</v>
      </c>
      <c r="C17" s="47" t="s">
        <v>149</v>
      </c>
    </row>
    <row r="18" spans="1:3" ht="14.4" customHeight="1" x14ac:dyDescent="0.3">
      <c r="A18" s="152" t="str">
        <f t="shared" ref="A18" si="3">HYPERLINK("#'"&amp;C18&amp;"'!A1",C18)</f>
        <v>Materiál Žádanky</v>
      </c>
      <c r="B18" s="91" t="s">
        <v>144</v>
      </c>
      <c r="C18" s="47" t="s">
        <v>120</v>
      </c>
    </row>
    <row r="19" spans="1:3" ht="14.4" customHeight="1" x14ac:dyDescent="0.3">
      <c r="A19" s="150" t="str">
        <f t="shared" si="2"/>
        <v>MŽ Detail</v>
      </c>
      <c r="B19" s="91" t="s">
        <v>1298</v>
      </c>
      <c r="C19" s="47" t="s">
        <v>121</v>
      </c>
    </row>
    <row r="20" spans="1:3" ht="14.4" customHeight="1" thickBot="1" x14ac:dyDescent="0.35">
      <c r="A20" s="152" t="str">
        <f t="shared" si="2"/>
        <v>Osobní náklady</v>
      </c>
      <c r="B20" s="91" t="s">
        <v>108</v>
      </c>
      <c r="C20" s="47" t="s">
        <v>122</v>
      </c>
    </row>
    <row r="21" spans="1:3" ht="14.4" customHeight="1" thickBot="1" x14ac:dyDescent="0.35">
      <c r="A21" s="94"/>
      <c r="B21" s="94"/>
    </row>
    <row r="22" spans="1:3" ht="14.4" customHeight="1" thickBot="1" x14ac:dyDescent="0.35">
      <c r="A22" s="309" t="s">
        <v>112</v>
      </c>
      <c r="B22" s="307"/>
    </row>
    <row r="23" spans="1:3" ht="14.4" customHeight="1" x14ac:dyDescent="0.3">
      <c r="A23" s="153" t="str">
        <f t="shared" ref="A23:A28" si="4">HYPERLINK("#'"&amp;C23&amp;"'!A1",C23)</f>
        <v>ZV Vykáz.-A</v>
      </c>
      <c r="B23" s="90" t="s">
        <v>1306</v>
      </c>
      <c r="C23" s="47" t="s">
        <v>127</v>
      </c>
    </row>
    <row r="24" spans="1:3" ht="14.4" customHeight="1" x14ac:dyDescent="0.3">
      <c r="A24" s="150" t="str">
        <f t="shared" si="4"/>
        <v>ZV Vykáz.-A Detail</v>
      </c>
      <c r="B24" s="91" t="s">
        <v>1507</v>
      </c>
      <c r="C24" s="47" t="s">
        <v>128</v>
      </c>
    </row>
    <row r="25" spans="1:3" ht="14.4" customHeight="1" x14ac:dyDescent="0.3">
      <c r="A25" s="150" t="str">
        <f t="shared" si="4"/>
        <v>ZV Vykáz.-H</v>
      </c>
      <c r="B25" s="91" t="s">
        <v>131</v>
      </c>
      <c r="C25" s="47" t="s">
        <v>129</v>
      </c>
    </row>
    <row r="26" spans="1:3" ht="14.4" customHeight="1" x14ac:dyDescent="0.3">
      <c r="A26" s="150" t="str">
        <f t="shared" si="4"/>
        <v>ZV Vykáz.-H Detail</v>
      </c>
      <c r="B26" s="91" t="s">
        <v>1766</v>
      </c>
      <c r="C26" s="47" t="s">
        <v>130</v>
      </c>
    </row>
    <row r="27" spans="1:3" ht="14.4" customHeight="1" x14ac:dyDescent="0.3">
      <c r="A27" s="150" t="str">
        <f t="shared" si="4"/>
        <v>ZV Vyžád.</v>
      </c>
      <c r="B27" s="91" t="s">
        <v>132</v>
      </c>
      <c r="C27" s="47" t="s">
        <v>124</v>
      </c>
    </row>
    <row r="28" spans="1:3" ht="14.4" customHeight="1" x14ac:dyDescent="0.3">
      <c r="A28" s="150" t="str">
        <f t="shared" si="4"/>
        <v>ZV Vyžád. Detail</v>
      </c>
      <c r="B28" s="91" t="s">
        <v>2013</v>
      </c>
      <c r="C28" s="47" t="s">
        <v>123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8" t="s">
        <v>151</v>
      </c>
      <c r="B1" s="348"/>
      <c r="C1" s="348"/>
      <c r="D1" s="348"/>
      <c r="E1" s="348"/>
      <c r="F1" s="348"/>
      <c r="G1" s="348"/>
      <c r="H1" s="348"/>
      <c r="I1" s="348"/>
      <c r="J1" s="311"/>
      <c r="K1" s="311"/>
      <c r="L1" s="311"/>
      <c r="M1" s="311"/>
    </row>
    <row r="2" spans="1:13" ht="14.4" customHeight="1" thickBot="1" x14ac:dyDescent="0.35">
      <c r="A2" s="240" t="s">
        <v>267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59" t="s">
        <v>15</v>
      </c>
      <c r="C3" s="361"/>
      <c r="D3" s="358"/>
      <c r="E3" s="146"/>
      <c r="F3" s="358" t="s">
        <v>16</v>
      </c>
      <c r="G3" s="358"/>
      <c r="H3" s="358"/>
      <c r="I3" s="358"/>
      <c r="J3" s="358" t="s">
        <v>150</v>
      </c>
      <c r="K3" s="358"/>
      <c r="L3" s="358"/>
      <c r="M3" s="360"/>
    </row>
    <row r="4" spans="1:13" ht="14.4" customHeight="1" thickBot="1" x14ac:dyDescent="0.35">
      <c r="A4" s="451" t="s">
        <v>140</v>
      </c>
      <c r="B4" s="455" t="s">
        <v>19</v>
      </c>
      <c r="C4" s="456"/>
      <c r="D4" s="455" t="s">
        <v>20</v>
      </c>
      <c r="E4" s="456"/>
      <c r="F4" s="455" t="s">
        <v>19</v>
      </c>
      <c r="G4" s="463" t="s">
        <v>2</v>
      </c>
      <c r="H4" s="455" t="s">
        <v>20</v>
      </c>
      <c r="I4" s="463" t="s">
        <v>2</v>
      </c>
      <c r="J4" s="455" t="s">
        <v>19</v>
      </c>
      <c r="K4" s="463" t="s">
        <v>2</v>
      </c>
      <c r="L4" s="455" t="s">
        <v>20</v>
      </c>
      <c r="M4" s="464" t="s">
        <v>2</v>
      </c>
    </row>
    <row r="5" spans="1:13" ht="14.4" customHeight="1" x14ac:dyDescent="0.3">
      <c r="A5" s="452" t="s">
        <v>615</v>
      </c>
      <c r="B5" s="457">
        <v>17130.89</v>
      </c>
      <c r="C5" s="433">
        <v>1</v>
      </c>
      <c r="D5" s="460">
        <v>52</v>
      </c>
      <c r="E5" s="471" t="s">
        <v>615</v>
      </c>
      <c r="F5" s="457">
        <v>11025.889999999998</v>
      </c>
      <c r="G5" s="465">
        <v>0.64362622140472547</v>
      </c>
      <c r="H5" s="436">
        <v>31</v>
      </c>
      <c r="I5" s="466">
        <v>0.59615384615384615</v>
      </c>
      <c r="J5" s="474">
        <v>6105.0000000000009</v>
      </c>
      <c r="K5" s="465">
        <v>0.35637377859527447</v>
      </c>
      <c r="L5" s="436">
        <v>21</v>
      </c>
      <c r="M5" s="466">
        <v>0.40384615384615385</v>
      </c>
    </row>
    <row r="6" spans="1:13" ht="14.4" customHeight="1" x14ac:dyDescent="0.3">
      <c r="A6" s="453" t="s">
        <v>616</v>
      </c>
      <c r="B6" s="458">
        <v>13647.89</v>
      </c>
      <c r="C6" s="439">
        <v>1</v>
      </c>
      <c r="D6" s="461">
        <v>41</v>
      </c>
      <c r="E6" s="472" t="s">
        <v>616</v>
      </c>
      <c r="F6" s="458">
        <v>9474.66</v>
      </c>
      <c r="G6" s="467">
        <v>0.69422159762424818</v>
      </c>
      <c r="H6" s="442">
        <v>22</v>
      </c>
      <c r="I6" s="468">
        <v>0.53658536585365857</v>
      </c>
      <c r="J6" s="475">
        <v>4173.2299999999996</v>
      </c>
      <c r="K6" s="467">
        <v>0.30577840237575182</v>
      </c>
      <c r="L6" s="442">
        <v>19</v>
      </c>
      <c r="M6" s="468">
        <v>0.46341463414634149</v>
      </c>
    </row>
    <row r="7" spans="1:13" ht="14.4" customHeight="1" x14ac:dyDescent="0.3">
      <c r="A7" s="453" t="s">
        <v>617</v>
      </c>
      <c r="B7" s="458">
        <v>26460.36</v>
      </c>
      <c r="C7" s="439">
        <v>1</v>
      </c>
      <c r="D7" s="461">
        <v>71</v>
      </c>
      <c r="E7" s="472" t="s">
        <v>617</v>
      </c>
      <c r="F7" s="458">
        <v>20848.54</v>
      </c>
      <c r="G7" s="467">
        <v>0.78791596183876567</v>
      </c>
      <c r="H7" s="442">
        <v>41</v>
      </c>
      <c r="I7" s="468">
        <v>0.57746478873239437</v>
      </c>
      <c r="J7" s="475">
        <v>5611.82</v>
      </c>
      <c r="K7" s="467">
        <v>0.21208403816123436</v>
      </c>
      <c r="L7" s="442">
        <v>30</v>
      </c>
      <c r="M7" s="468">
        <v>0.42253521126760563</v>
      </c>
    </row>
    <row r="8" spans="1:13" ht="14.4" customHeight="1" x14ac:dyDescent="0.3">
      <c r="A8" s="453" t="s">
        <v>618</v>
      </c>
      <c r="B8" s="458">
        <v>13010.89</v>
      </c>
      <c r="C8" s="439">
        <v>1</v>
      </c>
      <c r="D8" s="461">
        <v>60</v>
      </c>
      <c r="E8" s="472" t="s">
        <v>618</v>
      </c>
      <c r="F8" s="458">
        <v>3931.4100000000003</v>
      </c>
      <c r="G8" s="467">
        <v>0.30216303419673829</v>
      </c>
      <c r="H8" s="442">
        <v>31</v>
      </c>
      <c r="I8" s="468">
        <v>0.51666666666666672</v>
      </c>
      <c r="J8" s="475">
        <v>9079.48</v>
      </c>
      <c r="K8" s="467">
        <v>0.69783696580326171</v>
      </c>
      <c r="L8" s="442">
        <v>29</v>
      </c>
      <c r="M8" s="468">
        <v>0.48333333333333334</v>
      </c>
    </row>
    <row r="9" spans="1:13" ht="14.4" customHeight="1" x14ac:dyDescent="0.3">
      <c r="A9" s="453" t="s">
        <v>619</v>
      </c>
      <c r="B9" s="458">
        <v>17889.669999999998</v>
      </c>
      <c r="C9" s="439">
        <v>1</v>
      </c>
      <c r="D9" s="461">
        <v>52</v>
      </c>
      <c r="E9" s="472" t="s">
        <v>619</v>
      </c>
      <c r="F9" s="458">
        <v>10711.249999999998</v>
      </c>
      <c r="G9" s="467">
        <v>0.59873938423682493</v>
      </c>
      <c r="H9" s="442">
        <v>28</v>
      </c>
      <c r="I9" s="468">
        <v>0.53846153846153844</v>
      </c>
      <c r="J9" s="475">
        <v>7178.42</v>
      </c>
      <c r="K9" s="467">
        <v>0.40126061576317512</v>
      </c>
      <c r="L9" s="442">
        <v>24</v>
      </c>
      <c r="M9" s="468">
        <v>0.46153846153846156</v>
      </c>
    </row>
    <row r="10" spans="1:13" ht="14.4" customHeight="1" x14ac:dyDescent="0.3">
      <c r="A10" s="453" t="s">
        <v>620</v>
      </c>
      <c r="B10" s="458">
        <v>5417.84</v>
      </c>
      <c r="C10" s="439">
        <v>1</v>
      </c>
      <c r="D10" s="461">
        <v>31</v>
      </c>
      <c r="E10" s="472" t="s">
        <v>620</v>
      </c>
      <c r="F10" s="458">
        <v>2621.9100000000003</v>
      </c>
      <c r="G10" s="467">
        <v>0.48394009420728562</v>
      </c>
      <c r="H10" s="442">
        <v>15</v>
      </c>
      <c r="I10" s="468">
        <v>0.4838709677419355</v>
      </c>
      <c r="J10" s="475">
        <v>2795.9300000000003</v>
      </c>
      <c r="K10" s="467">
        <v>0.51605990579271444</v>
      </c>
      <c r="L10" s="442">
        <v>16</v>
      </c>
      <c r="M10" s="468">
        <v>0.5161290322580645</v>
      </c>
    </row>
    <row r="11" spans="1:13" ht="14.4" customHeight="1" x14ac:dyDescent="0.3">
      <c r="A11" s="453" t="s">
        <v>621</v>
      </c>
      <c r="B11" s="458">
        <v>37710.06</v>
      </c>
      <c r="C11" s="439">
        <v>1</v>
      </c>
      <c r="D11" s="461">
        <v>63</v>
      </c>
      <c r="E11" s="472" t="s">
        <v>621</v>
      </c>
      <c r="F11" s="458">
        <v>25382.23</v>
      </c>
      <c r="G11" s="467">
        <v>0.67308909081555424</v>
      </c>
      <c r="H11" s="442">
        <v>38</v>
      </c>
      <c r="I11" s="468">
        <v>0.60317460317460314</v>
      </c>
      <c r="J11" s="475">
        <v>12327.83</v>
      </c>
      <c r="K11" s="467">
        <v>0.32691090918444576</v>
      </c>
      <c r="L11" s="442">
        <v>25</v>
      </c>
      <c r="M11" s="468">
        <v>0.3968253968253968</v>
      </c>
    </row>
    <row r="12" spans="1:13" ht="14.4" customHeight="1" thickBot="1" x14ac:dyDescent="0.35">
      <c r="A12" s="454" t="s">
        <v>622</v>
      </c>
      <c r="B12" s="459">
        <v>24481.03</v>
      </c>
      <c r="C12" s="445">
        <v>1</v>
      </c>
      <c r="D12" s="462">
        <v>83</v>
      </c>
      <c r="E12" s="473" t="s">
        <v>622</v>
      </c>
      <c r="F12" s="459">
        <v>19287.849999999999</v>
      </c>
      <c r="G12" s="469">
        <v>0.78786921955489619</v>
      </c>
      <c r="H12" s="448">
        <v>57</v>
      </c>
      <c r="I12" s="470">
        <v>0.68674698795180722</v>
      </c>
      <c r="J12" s="476">
        <v>5193.18</v>
      </c>
      <c r="K12" s="469">
        <v>0.21213078044510383</v>
      </c>
      <c r="L12" s="448">
        <v>26</v>
      </c>
      <c r="M12" s="470">
        <v>0.31325301204819278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3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39" t="s">
        <v>1040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4.4" customHeight="1" thickBot="1" x14ac:dyDescent="0.35">
      <c r="A2" s="240" t="s">
        <v>267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133</v>
      </c>
      <c r="L3" s="368"/>
      <c r="M3" s="66">
        <f>SUBTOTAL(9,M7:M1048576)</f>
        <v>155748.63000000009</v>
      </c>
      <c r="N3" s="66">
        <f>SUBTOTAL(9,N7:N1048576)</f>
        <v>657</v>
      </c>
      <c r="O3" s="66">
        <f>SUBTOTAL(9,O7:O1048576)</f>
        <v>453</v>
      </c>
      <c r="P3" s="66">
        <f>SUBTOTAL(9,P7:P1048576)</f>
        <v>103283.74000000002</v>
      </c>
      <c r="Q3" s="67">
        <f>IF(M3=0,0,P3/M3)</f>
        <v>0.66314381063897609</v>
      </c>
      <c r="R3" s="66">
        <f>SUBTOTAL(9,R7:R1048576)</f>
        <v>389</v>
      </c>
      <c r="S3" s="67">
        <f>IF(N3=0,0,R3/N3)</f>
        <v>0.59208523592085238</v>
      </c>
      <c r="T3" s="66">
        <f>SUBTOTAL(9,T7:T1048576)</f>
        <v>263</v>
      </c>
      <c r="U3" s="68">
        <f>IF(O3=0,0,T3/O3)</f>
        <v>0.58057395143487855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213" customFormat="1" ht="14.4" customHeight="1" thickBot="1" x14ac:dyDescent="0.35">
      <c r="A6" s="477" t="s">
        <v>23</v>
      </c>
      <c r="B6" s="478" t="s">
        <v>5</v>
      </c>
      <c r="C6" s="477" t="s">
        <v>24</v>
      </c>
      <c r="D6" s="478" t="s">
        <v>6</v>
      </c>
      <c r="E6" s="478" t="s">
        <v>153</v>
      </c>
      <c r="F6" s="478" t="s">
        <v>25</v>
      </c>
      <c r="G6" s="478" t="s">
        <v>26</v>
      </c>
      <c r="H6" s="478" t="s">
        <v>8</v>
      </c>
      <c r="I6" s="478" t="s">
        <v>10</v>
      </c>
      <c r="J6" s="478" t="s">
        <v>11</v>
      </c>
      <c r="K6" s="478" t="s">
        <v>12</v>
      </c>
      <c r="L6" s="478" t="s">
        <v>27</v>
      </c>
      <c r="M6" s="479" t="s">
        <v>14</v>
      </c>
      <c r="N6" s="480" t="s">
        <v>28</v>
      </c>
      <c r="O6" s="480" t="s">
        <v>28</v>
      </c>
      <c r="P6" s="480" t="s">
        <v>14</v>
      </c>
      <c r="Q6" s="480" t="s">
        <v>2</v>
      </c>
      <c r="R6" s="480" t="s">
        <v>28</v>
      </c>
      <c r="S6" s="480" t="s">
        <v>2</v>
      </c>
      <c r="T6" s="480" t="s">
        <v>28</v>
      </c>
      <c r="U6" s="481" t="s">
        <v>2</v>
      </c>
    </row>
    <row r="7" spans="1:21" ht="14.4" customHeight="1" x14ac:dyDescent="0.3">
      <c r="A7" s="482">
        <v>29</v>
      </c>
      <c r="B7" s="483" t="s">
        <v>456</v>
      </c>
      <c r="C7" s="483">
        <v>89301292</v>
      </c>
      <c r="D7" s="484" t="s">
        <v>1038</v>
      </c>
      <c r="E7" s="485" t="s">
        <v>615</v>
      </c>
      <c r="F7" s="483" t="s">
        <v>611</v>
      </c>
      <c r="G7" s="483" t="s">
        <v>623</v>
      </c>
      <c r="H7" s="483" t="s">
        <v>457</v>
      </c>
      <c r="I7" s="483" t="s">
        <v>624</v>
      </c>
      <c r="J7" s="483" t="s">
        <v>625</v>
      </c>
      <c r="K7" s="483" t="s">
        <v>626</v>
      </c>
      <c r="L7" s="486">
        <v>0</v>
      </c>
      <c r="M7" s="486">
        <v>0</v>
      </c>
      <c r="N7" s="483">
        <v>1</v>
      </c>
      <c r="O7" s="487">
        <v>0.5</v>
      </c>
      <c r="P7" s="486">
        <v>0</v>
      </c>
      <c r="Q7" s="488"/>
      <c r="R7" s="483">
        <v>1</v>
      </c>
      <c r="S7" s="488">
        <v>1</v>
      </c>
      <c r="T7" s="487">
        <v>0.5</v>
      </c>
      <c r="U7" s="125">
        <v>1</v>
      </c>
    </row>
    <row r="8" spans="1:21" ht="14.4" customHeight="1" x14ac:dyDescent="0.3">
      <c r="A8" s="489">
        <v>29</v>
      </c>
      <c r="B8" s="490" t="s">
        <v>456</v>
      </c>
      <c r="C8" s="490">
        <v>89301292</v>
      </c>
      <c r="D8" s="491" t="s">
        <v>1038</v>
      </c>
      <c r="E8" s="492" t="s">
        <v>615</v>
      </c>
      <c r="F8" s="490" t="s">
        <v>611</v>
      </c>
      <c r="G8" s="490" t="s">
        <v>623</v>
      </c>
      <c r="H8" s="490" t="s">
        <v>1039</v>
      </c>
      <c r="I8" s="490" t="s">
        <v>627</v>
      </c>
      <c r="J8" s="490" t="s">
        <v>625</v>
      </c>
      <c r="K8" s="490" t="s">
        <v>628</v>
      </c>
      <c r="L8" s="493">
        <v>333.31</v>
      </c>
      <c r="M8" s="493">
        <v>333.31</v>
      </c>
      <c r="N8" s="490">
        <v>1</v>
      </c>
      <c r="O8" s="494">
        <v>1</v>
      </c>
      <c r="P8" s="493">
        <v>333.31</v>
      </c>
      <c r="Q8" s="495">
        <v>1</v>
      </c>
      <c r="R8" s="490">
        <v>1</v>
      </c>
      <c r="S8" s="495">
        <v>1</v>
      </c>
      <c r="T8" s="494">
        <v>1</v>
      </c>
      <c r="U8" s="496">
        <v>1</v>
      </c>
    </row>
    <row r="9" spans="1:21" ht="14.4" customHeight="1" x14ac:dyDescent="0.3">
      <c r="A9" s="489">
        <v>29</v>
      </c>
      <c r="B9" s="490" t="s">
        <v>456</v>
      </c>
      <c r="C9" s="490">
        <v>89301292</v>
      </c>
      <c r="D9" s="491" t="s">
        <v>1038</v>
      </c>
      <c r="E9" s="492" t="s">
        <v>615</v>
      </c>
      <c r="F9" s="490" t="s">
        <v>611</v>
      </c>
      <c r="G9" s="490" t="s">
        <v>629</v>
      </c>
      <c r="H9" s="490" t="s">
        <v>457</v>
      </c>
      <c r="I9" s="490" t="s">
        <v>630</v>
      </c>
      <c r="J9" s="490" t="s">
        <v>631</v>
      </c>
      <c r="K9" s="490" t="s">
        <v>632</v>
      </c>
      <c r="L9" s="493">
        <v>0</v>
      </c>
      <c r="M9" s="493">
        <v>0</v>
      </c>
      <c r="N9" s="490">
        <v>1</v>
      </c>
      <c r="O9" s="494">
        <v>1</v>
      </c>
      <c r="P9" s="493"/>
      <c r="Q9" s="495"/>
      <c r="R9" s="490"/>
      <c r="S9" s="495">
        <v>0</v>
      </c>
      <c r="T9" s="494"/>
      <c r="U9" s="496">
        <v>0</v>
      </c>
    </row>
    <row r="10" spans="1:21" ht="14.4" customHeight="1" x14ac:dyDescent="0.3">
      <c r="A10" s="489">
        <v>29</v>
      </c>
      <c r="B10" s="490" t="s">
        <v>456</v>
      </c>
      <c r="C10" s="490">
        <v>89301292</v>
      </c>
      <c r="D10" s="491" t="s">
        <v>1038</v>
      </c>
      <c r="E10" s="492" t="s">
        <v>615</v>
      </c>
      <c r="F10" s="490" t="s">
        <v>611</v>
      </c>
      <c r="G10" s="490" t="s">
        <v>633</v>
      </c>
      <c r="H10" s="490" t="s">
        <v>1039</v>
      </c>
      <c r="I10" s="490" t="s">
        <v>634</v>
      </c>
      <c r="J10" s="490" t="s">
        <v>635</v>
      </c>
      <c r="K10" s="490" t="s">
        <v>636</v>
      </c>
      <c r="L10" s="493">
        <v>184.22</v>
      </c>
      <c r="M10" s="493">
        <v>184.22</v>
      </c>
      <c r="N10" s="490">
        <v>1</v>
      </c>
      <c r="O10" s="494">
        <v>0.5</v>
      </c>
      <c r="P10" s="493">
        <v>184.22</v>
      </c>
      <c r="Q10" s="495">
        <v>1</v>
      </c>
      <c r="R10" s="490">
        <v>1</v>
      </c>
      <c r="S10" s="495">
        <v>1</v>
      </c>
      <c r="T10" s="494">
        <v>0.5</v>
      </c>
      <c r="U10" s="496">
        <v>1</v>
      </c>
    </row>
    <row r="11" spans="1:21" ht="14.4" customHeight="1" x14ac:dyDescent="0.3">
      <c r="A11" s="489">
        <v>29</v>
      </c>
      <c r="B11" s="490" t="s">
        <v>456</v>
      </c>
      <c r="C11" s="490">
        <v>89301292</v>
      </c>
      <c r="D11" s="491" t="s">
        <v>1038</v>
      </c>
      <c r="E11" s="492" t="s">
        <v>615</v>
      </c>
      <c r="F11" s="490" t="s">
        <v>611</v>
      </c>
      <c r="G11" s="490" t="s">
        <v>637</v>
      </c>
      <c r="H11" s="490" t="s">
        <v>457</v>
      </c>
      <c r="I11" s="490" t="s">
        <v>535</v>
      </c>
      <c r="J11" s="490" t="s">
        <v>536</v>
      </c>
      <c r="K11" s="490" t="s">
        <v>638</v>
      </c>
      <c r="L11" s="493">
        <v>50.27</v>
      </c>
      <c r="M11" s="493">
        <v>351.89</v>
      </c>
      <c r="N11" s="490">
        <v>7</v>
      </c>
      <c r="O11" s="494">
        <v>6.5</v>
      </c>
      <c r="P11" s="493">
        <v>201.08</v>
      </c>
      <c r="Q11" s="495">
        <v>0.57142857142857151</v>
      </c>
      <c r="R11" s="490">
        <v>4</v>
      </c>
      <c r="S11" s="495">
        <v>0.5714285714285714</v>
      </c>
      <c r="T11" s="494">
        <v>4</v>
      </c>
      <c r="U11" s="496">
        <v>0.61538461538461542</v>
      </c>
    </row>
    <row r="12" spans="1:21" ht="14.4" customHeight="1" x14ac:dyDescent="0.3">
      <c r="A12" s="489">
        <v>29</v>
      </c>
      <c r="B12" s="490" t="s">
        <v>456</v>
      </c>
      <c r="C12" s="490">
        <v>89301292</v>
      </c>
      <c r="D12" s="491" t="s">
        <v>1038</v>
      </c>
      <c r="E12" s="492" t="s">
        <v>615</v>
      </c>
      <c r="F12" s="490" t="s">
        <v>611</v>
      </c>
      <c r="G12" s="490" t="s">
        <v>639</v>
      </c>
      <c r="H12" s="490" t="s">
        <v>457</v>
      </c>
      <c r="I12" s="490" t="s">
        <v>640</v>
      </c>
      <c r="J12" s="490" t="s">
        <v>641</v>
      </c>
      <c r="K12" s="490" t="s">
        <v>642</v>
      </c>
      <c r="L12" s="493">
        <v>0</v>
      </c>
      <c r="M12" s="493">
        <v>0</v>
      </c>
      <c r="N12" s="490">
        <v>1</v>
      </c>
      <c r="O12" s="494">
        <v>0.5</v>
      </c>
      <c r="P12" s="493"/>
      <c r="Q12" s="495"/>
      <c r="R12" s="490"/>
      <c r="S12" s="495">
        <v>0</v>
      </c>
      <c r="T12" s="494"/>
      <c r="U12" s="496">
        <v>0</v>
      </c>
    </row>
    <row r="13" spans="1:21" ht="14.4" customHeight="1" x14ac:dyDescent="0.3">
      <c r="A13" s="489">
        <v>29</v>
      </c>
      <c r="B13" s="490" t="s">
        <v>456</v>
      </c>
      <c r="C13" s="490">
        <v>89301292</v>
      </c>
      <c r="D13" s="491" t="s">
        <v>1038</v>
      </c>
      <c r="E13" s="492" t="s">
        <v>615</v>
      </c>
      <c r="F13" s="490" t="s">
        <v>611</v>
      </c>
      <c r="G13" s="490" t="s">
        <v>639</v>
      </c>
      <c r="H13" s="490" t="s">
        <v>457</v>
      </c>
      <c r="I13" s="490" t="s">
        <v>643</v>
      </c>
      <c r="J13" s="490" t="s">
        <v>641</v>
      </c>
      <c r="K13" s="490" t="s">
        <v>644</v>
      </c>
      <c r="L13" s="493">
        <v>0</v>
      </c>
      <c r="M13" s="493">
        <v>0</v>
      </c>
      <c r="N13" s="490">
        <v>2</v>
      </c>
      <c r="O13" s="494">
        <v>1.5</v>
      </c>
      <c r="P13" s="493">
        <v>0</v>
      </c>
      <c r="Q13" s="495"/>
      <c r="R13" s="490">
        <v>1</v>
      </c>
      <c r="S13" s="495">
        <v>0.5</v>
      </c>
      <c r="T13" s="494">
        <v>0.5</v>
      </c>
      <c r="U13" s="496">
        <v>0.33333333333333331</v>
      </c>
    </row>
    <row r="14" spans="1:21" ht="14.4" customHeight="1" x14ac:dyDescent="0.3">
      <c r="A14" s="489">
        <v>29</v>
      </c>
      <c r="B14" s="490" t="s">
        <v>456</v>
      </c>
      <c r="C14" s="490">
        <v>89301292</v>
      </c>
      <c r="D14" s="491" t="s">
        <v>1038</v>
      </c>
      <c r="E14" s="492" t="s">
        <v>615</v>
      </c>
      <c r="F14" s="490" t="s">
        <v>611</v>
      </c>
      <c r="G14" s="490" t="s">
        <v>645</v>
      </c>
      <c r="H14" s="490" t="s">
        <v>457</v>
      </c>
      <c r="I14" s="490" t="s">
        <v>646</v>
      </c>
      <c r="J14" s="490" t="s">
        <v>647</v>
      </c>
      <c r="K14" s="490" t="s">
        <v>648</v>
      </c>
      <c r="L14" s="493">
        <v>72.05</v>
      </c>
      <c r="M14" s="493">
        <v>144.1</v>
      </c>
      <c r="N14" s="490">
        <v>2</v>
      </c>
      <c r="O14" s="494">
        <v>1</v>
      </c>
      <c r="P14" s="493">
        <v>144.1</v>
      </c>
      <c r="Q14" s="495">
        <v>1</v>
      </c>
      <c r="R14" s="490">
        <v>2</v>
      </c>
      <c r="S14" s="495">
        <v>1</v>
      </c>
      <c r="T14" s="494">
        <v>1</v>
      </c>
      <c r="U14" s="496">
        <v>1</v>
      </c>
    </row>
    <row r="15" spans="1:21" ht="14.4" customHeight="1" x14ac:dyDescent="0.3">
      <c r="A15" s="489">
        <v>29</v>
      </c>
      <c r="B15" s="490" t="s">
        <v>456</v>
      </c>
      <c r="C15" s="490">
        <v>89301292</v>
      </c>
      <c r="D15" s="491" t="s">
        <v>1038</v>
      </c>
      <c r="E15" s="492" t="s">
        <v>615</v>
      </c>
      <c r="F15" s="490" t="s">
        <v>611</v>
      </c>
      <c r="G15" s="490" t="s">
        <v>649</v>
      </c>
      <c r="H15" s="490" t="s">
        <v>457</v>
      </c>
      <c r="I15" s="490" t="s">
        <v>539</v>
      </c>
      <c r="J15" s="490" t="s">
        <v>540</v>
      </c>
      <c r="K15" s="490" t="s">
        <v>650</v>
      </c>
      <c r="L15" s="493">
        <v>38.65</v>
      </c>
      <c r="M15" s="493">
        <v>38.65</v>
      </c>
      <c r="N15" s="490">
        <v>1</v>
      </c>
      <c r="O15" s="494">
        <v>1</v>
      </c>
      <c r="P15" s="493">
        <v>38.65</v>
      </c>
      <c r="Q15" s="495">
        <v>1</v>
      </c>
      <c r="R15" s="490">
        <v>1</v>
      </c>
      <c r="S15" s="495">
        <v>1</v>
      </c>
      <c r="T15" s="494">
        <v>1</v>
      </c>
      <c r="U15" s="496">
        <v>1</v>
      </c>
    </row>
    <row r="16" spans="1:21" ht="14.4" customHeight="1" x14ac:dyDescent="0.3">
      <c r="A16" s="489">
        <v>29</v>
      </c>
      <c r="B16" s="490" t="s">
        <v>456</v>
      </c>
      <c r="C16" s="490">
        <v>89301292</v>
      </c>
      <c r="D16" s="491" t="s">
        <v>1038</v>
      </c>
      <c r="E16" s="492" t="s">
        <v>615</v>
      </c>
      <c r="F16" s="490" t="s">
        <v>611</v>
      </c>
      <c r="G16" s="490" t="s">
        <v>651</v>
      </c>
      <c r="H16" s="490" t="s">
        <v>1039</v>
      </c>
      <c r="I16" s="490" t="s">
        <v>652</v>
      </c>
      <c r="J16" s="490" t="s">
        <v>653</v>
      </c>
      <c r="K16" s="490" t="s">
        <v>654</v>
      </c>
      <c r="L16" s="493">
        <v>137.74</v>
      </c>
      <c r="M16" s="493">
        <v>137.74</v>
      </c>
      <c r="N16" s="490">
        <v>1</v>
      </c>
      <c r="O16" s="494">
        <v>1</v>
      </c>
      <c r="P16" s="493">
        <v>137.74</v>
      </c>
      <c r="Q16" s="495">
        <v>1</v>
      </c>
      <c r="R16" s="490">
        <v>1</v>
      </c>
      <c r="S16" s="495">
        <v>1</v>
      </c>
      <c r="T16" s="494">
        <v>1</v>
      </c>
      <c r="U16" s="496">
        <v>1</v>
      </c>
    </row>
    <row r="17" spans="1:21" ht="14.4" customHeight="1" x14ac:dyDescent="0.3">
      <c r="A17" s="489">
        <v>29</v>
      </c>
      <c r="B17" s="490" t="s">
        <v>456</v>
      </c>
      <c r="C17" s="490">
        <v>89301292</v>
      </c>
      <c r="D17" s="491" t="s">
        <v>1038</v>
      </c>
      <c r="E17" s="492" t="s">
        <v>615</v>
      </c>
      <c r="F17" s="490" t="s">
        <v>611</v>
      </c>
      <c r="G17" s="490" t="s">
        <v>655</v>
      </c>
      <c r="H17" s="490" t="s">
        <v>457</v>
      </c>
      <c r="I17" s="490" t="s">
        <v>543</v>
      </c>
      <c r="J17" s="490" t="s">
        <v>544</v>
      </c>
      <c r="K17" s="490" t="s">
        <v>545</v>
      </c>
      <c r="L17" s="493">
        <v>120.37</v>
      </c>
      <c r="M17" s="493">
        <v>120.37</v>
      </c>
      <c r="N17" s="490">
        <v>1</v>
      </c>
      <c r="O17" s="494">
        <v>1</v>
      </c>
      <c r="P17" s="493"/>
      <c r="Q17" s="495">
        <v>0</v>
      </c>
      <c r="R17" s="490"/>
      <c r="S17" s="495">
        <v>0</v>
      </c>
      <c r="T17" s="494"/>
      <c r="U17" s="496">
        <v>0</v>
      </c>
    </row>
    <row r="18" spans="1:21" ht="14.4" customHeight="1" x14ac:dyDescent="0.3">
      <c r="A18" s="489">
        <v>29</v>
      </c>
      <c r="B18" s="490" t="s">
        <v>456</v>
      </c>
      <c r="C18" s="490">
        <v>89301292</v>
      </c>
      <c r="D18" s="491" t="s">
        <v>1038</v>
      </c>
      <c r="E18" s="492" t="s">
        <v>615</v>
      </c>
      <c r="F18" s="490" t="s">
        <v>611</v>
      </c>
      <c r="G18" s="490" t="s">
        <v>656</v>
      </c>
      <c r="H18" s="490" t="s">
        <v>1039</v>
      </c>
      <c r="I18" s="490" t="s">
        <v>657</v>
      </c>
      <c r="J18" s="490" t="s">
        <v>658</v>
      </c>
      <c r="K18" s="490" t="s">
        <v>659</v>
      </c>
      <c r="L18" s="493">
        <v>468.96</v>
      </c>
      <c r="M18" s="493">
        <v>937.92</v>
      </c>
      <c r="N18" s="490">
        <v>2</v>
      </c>
      <c r="O18" s="494">
        <v>2</v>
      </c>
      <c r="P18" s="493">
        <v>468.96</v>
      </c>
      <c r="Q18" s="495">
        <v>0.5</v>
      </c>
      <c r="R18" s="490">
        <v>1</v>
      </c>
      <c r="S18" s="495">
        <v>0.5</v>
      </c>
      <c r="T18" s="494">
        <v>1</v>
      </c>
      <c r="U18" s="496">
        <v>0.5</v>
      </c>
    </row>
    <row r="19" spans="1:21" ht="14.4" customHeight="1" x14ac:dyDescent="0.3">
      <c r="A19" s="489">
        <v>29</v>
      </c>
      <c r="B19" s="490" t="s">
        <v>456</v>
      </c>
      <c r="C19" s="490">
        <v>89301292</v>
      </c>
      <c r="D19" s="491" t="s">
        <v>1038</v>
      </c>
      <c r="E19" s="492" t="s">
        <v>615</v>
      </c>
      <c r="F19" s="490" t="s">
        <v>611</v>
      </c>
      <c r="G19" s="490" t="s">
        <v>656</v>
      </c>
      <c r="H19" s="490" t="s">
        <v>1039</v>
      </c>
      <c r="I19" s="490" t="s">
        <v>660</v>
      </c>
      <c r="J19" s="490" t="s">
        <v>658</v>
      </c>
      <c r="K19" s="490" t="s">
        <v>661</v>
      </c>
      <c r="L19" s="493">
        <v>625.29</v>
      </c>
      <c r="M19" s="493">
        <v>1875.87</v>
      </c>
      <c r="N19" s="490">
        <v>3</v>
      </c>
      <c r="O19" s="494">
        <v>3</v>
      </c>
      <c r="P19" s="493">
        <v>1875.87</v>
      </c>
      <c r="Q19" s="495">
        <v>1</v>
      </c>
      <c r="R19" s="490">
        <v>3</v>
      </c>
      <c r="S19" s="495">
        <v>1</v>
      </c>
      <c r="T19" s="494">
        <v>3</v>
      </c>
      <c r="U19" s="496">
        <v>1</v>
      </c>
    </row>
    <row r="20" spans="1:21" ht="14.4" customHeight="1" x14ac:dyDescent="0.3">
      <c r="A20" s="489">
        <v>29</v>
      </c>
      <c r="B20" s="490" t="s">
        <v>456</v>
      </c>
      <c r="C20" s="490">
        <v>89301292</v>
      </c>
      <c r="D20" s="491" t="s">
        <v>1038</v>
      </c>
      <c r="E20" s="492" t="s">
        <v>615</v>
      </c>
      <c r="F20" s="490" t="s">
        <v>611</v>
      </c>
      <c r="G20" s="490" t="s">
        <v>656</v>
      </c>
      <c r="H20" s="490" t="s">
        <v>1039</v>
      </c>
      <c r="I20" s="490" t="s">
        <v>662</v>
      </c>
      <c r="J20" s="490" t="s">
        <v>658</v>
      </c>
      <c r="K20" s="490" t="s">
        <v>663</v>
      </c>
      <c r="L20" s="493">
        <v>1166.47</v>
      </c>
      <c r="M20" s="493">
        <v>1166.47</v>
      </c>
      <c r="N20" s="490">
        <v>1</v>
      </c>
      <c r="O20" s="494">
        <v>1</v>
      </c>
      <c r="P20" s="493"/>
      <c r="Q20" s="495">
        <v>0</v>
      </c>
      <c r="R20" s="490"/>
      <c r="S20" s="495">
        <v>0</v>
      </c>
      <c r="T20" s="494"/>
      <c r="U20" s="496">
        <v>0</v>
      </c>
    </row>
    <row r="21" spans="1:21" ht="14.4" customHeight="1" x14ac:dyDescent="0.3">
      <c r="A21" s="489">
        <v>29</v>
      </c>
      <c r="B21" s="490" t="s">
        <v>456</v>
      </c>
      <c r="C21" s="490">
        <v>89301292</v>
      </c>
      <c r="D21" s="491" t="s">
        <v>1038</v>
      </c>
      <c r="E21" s="492" t="s">
        <v>615</v>
      </c>
      <c r="F21" s="490" t="s">
        <v>611</v>
      </c>
      <c r="G21" s="490" t="s">
        <v>664</v>
      </c>
      <c r="H21" s="490" t="s">
        <v>457</v>
      </c>
      <c r="I21" s="490" t="s">
        <v>665</v>
      </c>
      <c r="J21" s="490" t="s">
        <v>666</v>
      </c>
      <c r="K21" s="490" t="s">
        <v>667</v>
      </c>
      <c r="L21" s="493">
        <v>0</v>
      </c>
      <c r="M21" s="493">
        <v>0</v>
      </c>
      <c r="N21" s="490">
        <v>1</v>
      </c>
      <c r="O21" s="494">
        <v>0.5</v>
      </c>
      <c r="P21" s="493"/>
      <c r="Q21" s="495"/>
      <c r="R21" s="490"/>
      <c r="S21" s="495">
        <v>0</v>
      </c>
      <c r="T21" s="494"/>
      <c r="U21" s="496">
        <v>0</v>
      </c>
    </row>
    <row r="22" spans="1:21" ht="14.4" customHeight="1" x14ac:dyDescent="0.3">
      <c r="A22" s="489">
        <v>29</v>
      </c>
      <c r="B22" s="490" t="s">
        <v>456</v>
      </c>
      <c r="C22" s="490">
        <v>89301292</v>
      </c>
      <c r="D22" s="491" t="s">
        <v>1038</v>
      </c>
      <c r="E22" s="492" t="s">
        <v>615</v>
      </c>
      <c r="F22" s="490" t="s">
        <v>611</v>
      </c>
      <c r="G22" s="490" t="s">
        <v>668</v>
      </c>
      <c r="H22" s="490" t="s">
        <v>457</v>
      </c>
      <c r="I22" s="490" t="s">
        <v>669</v>
      </c>
      <c r="J22" s="490" t="s">
        <v>670</v>
      </c>
      <c r="K22" s="490" t="s">
        <v>671</v>
      </c>
      <c r="L22" s="493">
        <v>0</v>
      </c>
      <c r="M22" s="493">
        <v>0</v>
      </c>
      <c r="N22" s="490">
        <v>1</v>
      </c>
      <c r="O22" s="494">
        <v>0.5</v>
      </c>
      <c r="P22" s="493">
        <v>0</v>
      </c>
      <c r="Q22" s="495"/>
      <c r="R22" s="490">
        <v>1</v>
      </c>
      <c r="S22" s="495">
        <v>1</v>
      </c>
      <c r="T22" s="494">
        <v>0.5</v>
      </c>
      <c r="U22" s="496">
        <v>1</v>
      </c>
    </row>
    <row r="23" spans="1:21" ht="14.4" customHeight="1" x14ac:dyDescent="0.3">
      <c r="A23" s="489">
        <v>29</v>
      </c>
      <c r="B23" s="490" t="s">
        <v>456</v>
      </c>
      <c r="C23" s="490">
        <v>89301292</v>
      </c>
      <c r="D23" s="491" t="s">
        <v>1038</v>
      </c>
      <c r="E23" s="492" t="s">
        <v>615</v>
      </c>
      <c r="F23" s="490" t="s">
        <v>611</v>
      </c>
      <c r="G23" s="490" t="s">
        <v>672</v>
      </c>
      <c r="H23" s="490" t="s">
        <v>457</v>
      </c>
      <c r="I23" s="490" t="s">
        <v>673</v>
      </c>
      <c r="J23" s="490" t="s">
        <v>674</v>
      </c>
      <c r="K23" s="490" t="s">
        <v>675</v>
      </c>
      <c r="L23" s="493">
        <v>0</v>
      </c>
      <c r="M23" s="493">
        <v>0</v>
      </c>
      <c r="N23" s="490">
        <v>2</v>
      </c>
      <c r="O23" s="494">
        <v>1.5</v>
      </c>
      <c r="P23" s="493">
        <v>0</v>
      </c>
      <c r="Q23" s="495"/>
      <c r="R23" s="490">
        <v>2</v>
      </c>
      <c r="S23" s="495">
        <v>1</v>
      </c>
      <c r="T23" s="494">
        <v>1.5</v>
      </c>
      <c r="U23" s="496">
        <v>1</v>
      </c>
    </row>
    <row r="24" spans="1:21" ht="14.4" customHeight="1" x14ac:dyDescent="0.3">
      <c r="A24" s="489">
        <v>29</v>
      </c>
      <c r="B24" s="490" t="s">
        <v>456</v>
      </c>
      <c r="C24" s="490">
        <v>89301292</v>
      </c>
      <c r="D24" s="491" t="s">
        <v>1038</v>
      </c>
      <c r="E24" s="492" t="s">
        <v>615</v>
      </c>
      <c r="F24" s="490" t="s">
        <v>611</v>
      </c>
      <c r="G24" s="490" t="s">
        <v>676</v>
      </c>
      <c r="H24" s="490" t="s">
        <v>457</v>
      </c>
      <c r="I24" s="490" t="s">
        <v>547</v>
      </c>
      <c r="J24" s="490" t="s">
        <v>548</v>
      </c>
      <c r="K24" s="490" t="s">
        <v>677</v>
      </c>
      <c r="L24" s="493">
        <v>314.69</v>
      </c>
      <c r="M24" s="493">
        <v>1573.4499999999998</v>
      </c>
      <c r="N24" s="490">
        <v>5</v>
      </c>
      <c r="O24" s="494">
        <v>4.5</v>
      </c>
      <c r="P24" s="493">
        <v>629.38</v>
      </c>
      <c r="Q24" s="495">
        <v>0.4</v>
      </c>
      <c r="R24" s="490">
        <v>2</v>
      </c>
      <c r="S24" s="495">
        <v>0.4</v>
      </c>
      <c r="T24" s="494">
        <v>2</v>
      </c>
      <c r="U24" s="496">
        <v>0.44444444444444442</v>
      </c>
    </row>
    <row r="25" spans="1:21" ht="14.4" customHeight="1" x14ac:dyDescent="0.3">
      <c r="A25" s="489">
        <v>29</v>
      </c>
      <c r="B25" s="490" t="s">
        <v>456</v>
      </c>
      <c r="C25" s="490">
        <v>89301292</v>
      </c>
      <c r="D25" s="491" t="s">
        <v>1038</v>
      </c>
      <c r="E25" s="492" t="s">
        <v>615</v>
      </c>
      <c r="F25" s="490" t="s">
        <v>611</v>
      </c>
      <c r="G25" s="490" t="s">
        <v>678</v>
      </c>
      <c r="H25" s="490" t="s">
        <v>457</v>
      </c>
      <c r="I25" s="490" t="s">
        <v>679</v>
      </c>
      <c r="J25" s="490" t="s">
        <v>680</v>
      </c>
      <c r="K25" s="490" t="s">
        <v>681</v>
      </c>
      <c r="L25" s="493">
        <v>51.44</v>
      </c>
      <c r="M25" s="493">
        <v>102.88</v>
      </c>
      <c r="N25" s="490">
        <v>2</v>
      </c>
      <c r="O25" s="494">
        <v>1.5</v>
      </c>
      <c r="P25" s="493">
        <v>51.44</v>
      </c>
      <c r="Q25" s="495">
        <v>0.5</v>
      </c>
      <c r="R25" s="490">
        <v>1</v>
      </c>
      <c r="S25" s="495">
        <v>0.5</v>
      </c>
      <c r="T25" s="494">
        <v>0.5</v>
      </c>
      <c r="U25" s="496">
        <v>0.33333333333333331</v>
      </c>
    </row>
    <row r="26" spans="1:21" ht="14.4" customHeight="1" x14ac:dyDescent="0.3">
      <c r="A26" s="489">
        <v>29</v>
      </c>
      <c r="B26" s="490" t="s">
        <v>456</v>
      </c>
      <c r="C26" s="490">
        <v>89301292</v>
      </c>
      <c r="D26" s="491" t="s">
        <v>1038</v>
      </c>
      <c r="E26" s="492" t="s">
        <v>615</v>
      </c>
      <c r="F26" s="490" t="s">
        <v>611</v>
      </c>
      <c r="G26" s="490" t="s">
        <v>682</v>
      </c>
      <c r="H26" s="490" t="s">
        <v>457</v>
      </c>
      <c r="I26" s="490" t="s">
        <v>683</v>
      </c>
      <c r="J26" s="490" t="s">
        <v>684</v>
      </c>
      <c r="K26" s="490" t="s">
        <v>685</v>
      </c>
      <c r="L26" s="493">
        <v>0</v>
      </c>
      <c r="M26" s="493">
        <v>0</v>
      </c>
      <c r="N26" s="490">
        <v>1</v>
      </c>
      <c r="O26" s="494">
        <v>0.5</v>
      </c>
      <c r="P26" s="493">
        <v>0</v>
      </c>
      <c r="Q26" s="495"/>
      <c r="R26" s="490">
        <v>1</v>
      </c>
      <c r="S26" s="495">
        <v>1</v>
      </c>
      <c r="T26" s="494">
        <v>0.5</v>
      </c>
      <c r="U26" s="496">
        <v>1</v>
      </c>
    </row>
    <row r="27" spans="1:21" ht="14.4" customHeight="1" x14ac:dyDescent="0.3">
      <c r="A27" s="489">
        <v>29</v>
      </c>
      <c r="B27" s="490" t="s">
        <v>456</v>
      </c>
      <c r="C27" s="490">
        <v>89301292</v>
      </c>
      <c r="D27" s="491" t="s">
        <v>1038</v>
      </c>
      <c r="E27" s="492" t="s">
        <v>615</v>
      </c>
      <c r="F27" s="490" t="s">
        <v>611</v>
      </c>
      <c r="G27" s="490" t="s">
        <v>686</v>
      </c>
      <c r="H27" s="490" t="s">
        <v>457</v>
      </c>
      <c r="I27" s="490" t="s">
        <v>687</v>
      </c>
      <c r="J27" s="490" t="s">
        <v>688</v>
      </c>
      <c r="K27" s="490" t="s">
        <v>689</v>
      </c>
      <c r="L27" s="493">
        <v>0</v>
      </c>
      <c r="M27" s="493">
        <v>0</v>
      </c>
      <c r="N27" s="490">
        <v>1</v>
      </c>
      <c r="O27" s="494">
        <v>0.5</v>
      </c>
      <c r="P27" s="493">
        <v>0</v>
      </c>
      <c r="Q27" s="495"/>
      <c r="R27" s="490">
        <v>1</v>
      </c>
      <c r="S27" s="495">
        <v>1</v>
      </c>
      <c r="T27" s="494">
        <v>0.5</v>
      </c>
      <c r="U27" s="496">
        <v>1</v>
      </c>
    </row>
    <row r="28" spans="1:21" ht="14.4" customHeight="1" x14ac:dyDescent="0.3">
      <c r="A28" s="489">
        <v>29</v>
      </c>
      <c r="B28" s="490" t="s">
        <v>456</v>
      </c>
      <c r="C28" s="490">
        <v>89301292</v>
      </c>
      <c r="D28" s="491" t="s">
        <v>1038</v>
      </c>
      <c r="E28" s="492" t="s">
        <v>615</v>
      </c>
      <c r="F28" s="490" t="s">
        <v>612</v>
      </c>
      <c r="G28" s="490" t="s">
        <v>690</v>
      </c>
      <c r="H28" s="490" t="s">
        <v>457</v>
      </c>
      <c r="I28" s="490" t="s">
        <v>691</v>
      </c>
      <c r="J28" s="490" t="s">
        <v>692</v>
      </c>
      <c r="K28" s="490" t="s">
        <v>693</v>
      </c>
      <c r="L28" s="493">
        <v>410</v>
      </c>
      <c r="M28" s="493">
        <v>1640</v>
      </c>
      <c r="N28" s="490">
        <v>4</v>
      </c>
      <c r="O28" s="494">
        <v>2</v>
      </c>
      <c r="P28" s="493">
        <v>1640</v>
      </c>
      <c r="Q28" s="495">
        <v>1</v>
      </c>
      <c r="R28" s="490">
        <v>4</v>
      </c>
      <c r="S28" s="495">
        <v>1</v>
      </c>
      <c r="T28" s="494">
        <v>2</v>
      </c>
      <c r="U28" s="496">
        <v>1</v>
      </c>
    </row>
    <row r="29" spans="1:21" ht="14.4" customHeight="1" x14ac:dyDescent="0.3">
      <c r="A29" s="489">
        <v>29</v>
      </c>
      <c r="B29" s="490" t="s">
        <v>456</v>
      </c>
      <c r="C29" s="490">
        <v>89301292</v>
      </c>
      <c r="D29" s="491" t="s">
        <v>1038</v>
      </c>
      <c r="E29" s="492" t="s">
        <v>615</v>
      </c>
      <c r="F29" s="490" t="s">
        <v>612</v>
      </c>
      <c r="G29" s="490" t="s">
        <v>694</v>
      </c>
      <c r="H29" s="490" t="s">
        <v>457</v>
      </c>
      <c r="I29" s="490" t="s">
        <v>695</v>
      </c>
      <c r="J29" s="490" t="s">
        <v>696</v>
      </c>
      <c r="K29" s="490" t="s">
        <v>697</v>
      </c>
      <c r="L29" s="493">
        <v>133.69</v>
      </c>
      <c r="M29" s="493">
        <v>267.38</v>
      </c>
      <c r="N29" s="490">
        <v>2</v>
      </c>
      <c r="O29" s="494">
        <v>2</v>
      </c>
      <c r="P29" s="493">
        <v>133.69</v>
      </c>
      <c r="Q29" s="495">
        <v>0.5</v>
      </c>
      <c r="R29" s="490">
        <v>1</v>
      </c>
      <c r="S29" s="495">
        <v>0.5</v>
      </c>
      <c r="T29" s="494">
        <v>1</v>
      </c>
      <c r="U29" s="496">
        <v>0.5</v>
      </c>
    </row>
    <row r="30" spans="1:21" ht="14.4" customHeight="1" x14ac:dyDescent="0.3">
      <c r="A30" s="489">
        <v>29</v>
      </c>
      <c r="B30" s="490" t="s">
        <v>456</v>
      </c>
      <c r="C30" s="490">
        <v>89301292</v>
      </c>
      <c r="D30" s="491" t="s">
        <v>1038</v>
      </c>
      <c r="E30" s="492" t="s">
        <v>615</v>
      </c>
      <c r="F30" s="490" t="s">
        <v>612</v>
      </c>
      <c r="G30" s="490" t="s">
        <v>694</v>
      </c>
      <c r="H30" s="490" t="s">
        <v>457</v>
      </c>
      <c r="I30" s="490" t="s">
        <v>698</v>
      </c>
      <c r="J30" s="490" t="s">
        <v>696</v>
      </c>
      <c r="K30" s="490" t="s">
        <v>699</v>
      </c>
      <c r="L30" s="493">
        <v>175.15</v>
      </c>
      <c r="M30" s="493">
        <v>175.15</v>
      </c>
      <c r="N30" s="490">
        <v>1</v>
      </c>
      <c r="O30" s="494">
        <v>1</v>
      </c>
      <c r="P30" s="493"/>
      <c r="Q30" s="495">
        <v>0</v>
      </c>
      <c r="R30" s="490"/>
      <c r="S30" s="495">
        <v>0</v>
      </c>
      <c r="T30" s="494"/>
      <c r="U30" s="496">
        <v>0</v>
      </c>
    </row>
    <row r="31" spans="1:21" ht="14.4" customHeight="1" x14ac:dyDescent="0.3">
      <c r="A31" s="489">
        <v>29</v>
      </c>
      <c r="B31" s="490" t="s">
        <v>456</v>
      </c>
      <c r="C31" s="490">
        <v>89301292</v>
      </c>
      <c r="D31" s="491" t="s">
        <v>1038</v>
      </c>
      <c r="E31" s="492" t="s">
        <v>615</v>
      </c>
      <c r="F31" s="490" t="s">
        <v>612</v>
      </c>
      <c r="G31" s="490" t="s">
        <v>694</v>
      </c>
      <c r="H31" s="490" t="s">
        <v>457</v>
      </c>
      <c r="I31" s="490" t="s">
        <v>700</v>
      </c>
      <c r="J31" s="490" t="s">
        <v>696</v>
      </c>
      <c r="K31" s="490" t="s">
        <v>701</v>
      </c>
      <c r="L31" s="493">
        <v>200</v>
      </c>
      <c r="M31" s="493">
        <v>1000</v>
      </c>
      <c r="N31" s="490">
        <v>5</v>
      </c>
      <c r="O31" s="494">
        <v>3</v>
      </c>
      <c r="P31" s="493">
        <v>600</v>
      </c>
      <c r="Q31" s="495">
        <v>0.6</v>
      </c>
      <c r="R31" s="490">
        <v>3</v>
      </c>
      <c r="S31" s="495">
        <v>0.6</v>
      </c>
      <c r="T31" s="494">
        <v>2</v>
      </c>
      <c r="U31" s="496">
        <v>0.66666666666666663</v>
      </c>
    </row>
    <row r="32" spans="1:21" ht="14.4" customHeight="1" x14ac:dyDescent="0.3">
      <c r="A32" s="489">
        <v>29</v>
      </c>
      <c r="B32" s="490" t="s">
        <v>456</v>
      </c>
      <c r="C32" s="490">
        <v>89301292</v>
      </c>
      <c r="D32" s="491" t="s">
        <v>1038</v>
      </c>
      <c r="E32" s="492" t="s">
        <v>615</v>
      </c>
      <c r="F32" s="490" t="s">
        <v>612</v>
      </c>
      <c r="G32" s="490" t="s">
        <v>694</v>
      </c>
      <c r="H32" s="490" t="s">
        <v>457</v>
      </c>
      <c r="I32" s="490" t="s">
        <v>702</v>
      </c>
      <c r="J32" s="490" t="s">
        <v>703</v>
      </c>
      <c r="K32" s="490" t="s">
        <v>704</v>
      </c>
      <c r="L32" s="493">
        <v>156</v>
      </c>
      <c r="M32" s="493">
        <v>156</v>
      </c>
      <c r="N32" s="490">
        <v>1</v>
      </c>
      <c r="O32" s="494">
        <v>1</v>
      </c>
      <c r="P32" s="493"/>
      <c r="Q32" s="495">
        <v>0</v>
      </c>
      <c r="R32" s="490"/>
      <c r="S32" s="495">
        <v>0</v>
      </c>
      <c r="T32" s="494"/>
      <c r="U32" s="496">
        <v>0</v>
      </c>
    </row>
    <row r="33" spans="1:21" ht="14.4" customHeight="1" x14ac:dyDescent="0.3">
      <c r="A33" s="489">
        <v>29</v>
      </c>
      <c r="B33" s="490" t="s">
        <v>456</v>
      </c>
      <c r="C33" s="490">
        <v>89301292</v>
      </c>
      <c r="D33" s="491" t="s">
        <v>1038</v>
      </c>
      <c r="E33" s="492" t="s">
        <v>615</v>
      </c>
      <c r="F33" s="490" t="s">
        <v>612</v>
      </c>
      <c r="G33" s="490" t="s">
        <v>694</v>
      </c>
      <c r="H33" s="490" t="s">
        <v>457</v>
      </c>
      <c r="I33" s="490" t="s">
        <v>705</v>
      </c>
      <c r="J33" s="490" t="s">
        <v>706</v>
      </c>
      <c r="K33" s="490" t="s">
        <v>707</v>
      </c>
      <c r="L33" s="493">
        <v>841.47</v>
      </c>
      <c r="M33" s="493">
        <v>1682.94</v>
      </c>
      <c r="N33" s="490">
        <v>2</v>
      </c>
      <c r="O33" s="494">
        <v>1</v>
      </c>
      <c r="P33" s="493"/>
      <c r="Q33" s="495">
        <v>0</v>
      </c>
      <c r="R33" s="490"/>
      <c r="S33" s="495">
        <v>0</v>
      </c>
      <c r="T33" s="494"/>
      <c r="U33" s="496">
        <v>0</v>
      </c>
    </row>
    <row r="34" spans="1:21" ht="14.4" customHeight="1" x14ac:dyDescent="0.3">
      <c r="A34" s="489">
        <v>29</v>
      </c>
      <c r="B34" s="490" t="s">
        <v>456</v>
      </c>
      <c r="C34" s="490">
        <v>89301292</v>
      </c>
      <c r="D34" s="491" t="s">
        <v>1038</v>
      </c>
      <c r="E34" s="492" t="s">
        <v>615</v>
      </c>
      <c r="F34" s="490" t="s">
        <v>612</v>
      </c>
      <c r="G34" s="490" t="s">
        <v>694</v>
      </c>
      <c r="H34" s="490" t="s">
        <v>457</v>
      </c>
      <c r="I34" s="490" t="s">
        <v>708</v>
      </c>
      <c r="J34" s="490" t="s">
        <v>706</v>
      </c>
      <c r="K34" s="490" t="s">
        <v>709</v>
      </c>
      <c r="L34" s="493">
        <v>1333.95</v>
      </c>
      <c r="M34" s="493">
        <v>2667.9</v>
      </c>
      <c r="N34" s="490">
        <v>2</v>
      </c>
      <c r="O34" s="494">
        <v>1</v>
      </c>
      <c r="P34" s="493">
        <v>2667.9</v>
      </c>
      <c r="Q34" s="495">
        <v>1</v>
      </c>
      <c r="R34" s="490">
        <v>2</v>
      </c>
      <c r="S34" s="495">
        <v>1</v>
      </c>
      <c r="T34" s="494">
        <v>1</v>
      </c>
      <c r="U34" s="496">
        <v>1</v>
      </c>
    </row>
    <row r="35" spans="1:21" ht="14.4" customHeight="1" x14ac:dyDescent="0.3">
      <c r="A35" s="489">
        <v>29</v>
      </c>
      <c r="B35" s="490" t="s">
        <v>456</v>
      </c>
      <c r="C35" s="490">
        <v>89301292</v>
      </c>
      <c r="D35" s="491" t="s">
        <v>1038</v>
      </c>
      <c r="E35" s="492" t="s">
        <v>615</v>
      </c>
      <c r="F35" s="490" t="s">
        <v>612</v>
      </c>
      <c r="G35" s="490" t="s">
        <v>694</v>
      </c>
      <c r="H35" s="490" t="s">
        <v>457</v>
      </c>
      <c r="I35" s="490" t="s">
        <v>710</v>
      </c>
      <c r="J35" s="490" t="s">
        <v>711</v>
      </c>
      <c r="K35" s="490" t="s">
        <v>712</v>
      </c>
      <c r="L35" s="493">
        <v>24.77</v>
      </c>
      <c r="M35" s="493">
        <v>74.31</v>
      </c>
      <c r="N35" s="490">
        <v>3</v>
      </c>
      <c r="O35" s="494">
        <v>2</v>
      </c>
      <c r="P35" s="493">
        <v>24.77</v>
      </c>
      <c r="Q35" s="495">
        <v>0.33333333333333331</v>
      </c>
      <c r="R35" s="490">
        <v>1</v>
      </c>
      <c r="S35" s="495">
        <v>0.33333333333333331</v>
      </c>
      <c r="T35" s="494">
        <v>1</v>
      </c>
      <c r="U35" s="496">
        <v>0.5</v>
      </c>
    </row>
    <row r="36" spans="1:21" ht="14.4" customHeight="1" x14ac:dyDescent="0.3">
      <c r="A36" s="489">
        <v>29</v>
      </c>
      <c r="B36" s="490" t="s">
        <v>456</v>
      </c>
      <c r="C36" s="490">
        <v>89301292</v>
      </c>
      <c r="D36" s="491" t="s">
        <v>1038</v>
      </c>
      <c r="E36" s="492" t="s">
        <v>615</v>
      </c>
      <c r="F36" s="490" t="s">
        <v>612</v>
      </c>
      <c r="G36" s="490" t="s">
        <v>694</v>
      </c>
      <c r="H36" s="490" t="s">
        <v>457</v>
      </c>
      <c r="I36" s="490" t="s">
        <v>713</v>
      </c>
      <c r="J36" s="490" t="s">
        <v>703</v>
      </c>
      <c r="K36" s="490" t="s">
        <v>714</v>
      </c>
      <c r="L36" s="493">
        <v>6.3</v>
      </c>
      <c r="M36" s="493">
        <v>6.3</v>
      </c>
      <c r="N36" s="490">
        <v>1</v>
      </c>
      <c r="O36" s="494">
        <v>1</v>
      </c>
      <c r="P36" s="493">
        <v>6.3</v>
      </c>
      <c r="Q36" s="495">
        <v>1</v>
      </c>
      <c r="R36" s="490">
        <v>1</v>
      </c>
      <c r="S36" s="495">
        <v>1</v>
      </c>
      <c r="T36" s="494">
        <v>1</v>
      </c>
      <c r="U36" s="496">
        <v>1</v>
      </c>
    </row>
    <row r="37" spans="1:21" ht="14.4" customHeight="1" x14ac:dyDescent="0.3">
      <c r="A37" s="489">
        <v>29</v>
      </c>
      <c r="B37" s="490" t="s">
        <v>456</v>
      </c>
      <c r="C37" s="490">
        <v>89301292</v>
      </c>
      <c r="D37" s="491" t="s">
        <v>1038</v>
      </c>
      <c r="E37" s="492" t="s">
        <v>615</v>
      </c>
      <c r="F37" s="490" t="s">
        <v>612</v>
      </c>
      <c r="G37" s="490" t="s">
        <v>694</v>
      </c>
      <c r="H37" s="490" t="s">
        <v>457</v>
      </c>
      <c r="I37" s="490" t="s">
        <v>715</v>
      </c>
      <c r="J37" s="490" t="s">
        <v>716</v>
      </c>
      <c r="K37" s="490" t="s">
        <v>717</v>
      </c>
      <c r="L37" s="493">
        <v>30</v>
      </c>
      <c r="M37" s="493">
        <v>30</v>
      </c>
      <c r="N37" s="490">
        <v>1</v>
      </c>
      <c r="O37" s="494">
        <v>1</v>
      </c>
      <c r="P37" s="493"/>
      <c r="Q37" s="495">
        <v>0</v>
      </c>
      <c r="R37" s="490"/>
      <c r="S37" s="495">
        <v>0</v>
      </c>
      <c r="T37" s="494"/>
      <c r="U37" s="496">
        <v>0</v>
      </c>
    </row>
    <row r="38" spans="1:21" ht="14.4" customHeight="1" x14ac:dyDescent="0.3">
      <c r="A38" s="489">
        <v>29</v>
      </c>
      <c r="B38" s="490" t="s">
        <v>456</v>
      </c>
      <c r="C38" s="490">
        <v>89301292</v>
      </c>
      <c r="D38" s="491" t="s">
        <v>1038</v>
      </c>
      <c r="E38" s="492" t="s">
        <v>615</v>
      </c>
      <c r="F38" s="490" t="s">
        <v>612</v>
      </c>
      <c r="G38" s="490" t="s">
        <v>718</v>
      </c>
      <c r="H38" s="490" t="s">
        <v>457</v>
      </c>
      <c r="I38" s="490" t="s">
        <v>719</v>
      </c>
      <c r="J38" s="490" t="s">
        <v>720</v>
      </c>
      <c r="K38" s="490" t="s">
        <v>721</v>
      </c>
      <c r="L38" s="493">
        <v>190</v>
      </c>
      <c r="M38" s="493">
        <v>1140</v>
      </c>
      <c r="N38" s="490">
        <v>6</v>
      </c>
      <c r="O38" s="494">
        <v>3</v>
      </c>
      <c r="P38" s="493">
        <v>760</v>
      </c>
      <c r="Q38" s="495">
        <v>0.66666666666666663</v>
      </c>
      <c r="R38" s="490">
        <v>4</v>
      </c>
      <c r="S38" s="495">
        <v>0.66666666666666663</v>
      </c>
      <c r="T38" s="494">
        <v>2</v>
      </c>
      <c r="U38" s="496">
        <v>0.66666666666666663</v>
      </c>
    </row>
    <row r="39" spans="1:21" ht="14.4" customHeight="1" x14ac:dyDescent="0.3">
      <c r="A39" s="489">
        <v>29</v>
      </c>
      <c r="B39" s="490" t="s">
        <v>456</v>
      </c>
      <c r="C39" s="490">
        <v>89301292</v>
      </c>
      <c r="D39" s="491" t="s">
        <v>1038</v>
      </c>
      <c r="E39" s="492" t="s">
        <v>615</v>
      </c>
      <c r="F39" s="490" t="s">
        <v>612</v>
      </c>
      <c r="G39" s="490" t="s">
        <v>722</v>
      </c>
      <c r="H39" s="490" t="s">
        <v>457</v>
      </c>
      <c r="I39" s="490" t="s">
        <v>723</v>
      </c>
      <c r="J39" s="490" t="s">
        <v>724</v>
      </c>
      <c r="K39" s="490" t="s">
        <v>725</v>
      </c>
      <c r="L39" s="493">
        <v>750</v>
      </c>
      <c r="M39" s="493">
        <v>750</v>
      </c>
      <c r="N39" s="490">
        <v>1</v>
      </c>
      <c r="O39" s="494">
        <v>1</v>
      </c>
      <c r="P39" s="493">
        <v>750</v>
      </c>
      <c r="Q39" s="495">
        <v>1</v>
      </c>
      <c r="R39" s="490">
        <v>1</v>
      </c>
      <c r="S39" s="495">
        <v>1</v>
      </c>
      <c r="T39" s="494">
        <v>1</v>
      </c>
      <c r="U39" s="496">
        <v>1</v>
      </c>
    </row>
    <row r="40" spans="1:21" ht="14.4" customHeight="1" x14ac:dyDescent="0.3">
      <c r="A40" s="489">
        <v>29</v>
      </c>
      <c r="B40" s="490" t="s">
        <v>456</v>
      </c>
      <c r="C40" s="490">
        <v>89301292</v>
      </c>
      <c r="D40" s="491" t="s">
        <v>1038</v>
      </c>
      <c r="E40" s="492" t="s">
        <v>615</v>
      </c>
      <c r="F40" s="490" t="s">
        <v>612</v>
      </c>
      <c r="G40" s="490" t="s">
        <v>722</v>
      </c>
      <c r="H40" s="490" t="s">
        <v>457</v>
      </c>
      <c r="I40" s="490" t="s">
        <v>726</v>
      </c>
      <c r="J40" s="490" t="s">
        <v>727</v>
      </c>
      <c r="K40" s="490" t="s">
        <v>728</v>
      </c>
      <c r="L40" s="493">
        <v>378.48</v>
      </c>
      <c r="M40" s="493">
        <v>378.48</v>
      </c>
      <c r="N40" s="490">
        <v>1</v>
      </c>
      <c r="O40" s="494">
        <v>1</v>
      </c>
      <c r="P40" s="493">
        <v>378.48</v>
      </c>
      <c r="Q40" s="495">
        <v>1</v>
      </c>
      <c r="R40" s="490">
        <v>1</v>
      </c>
      <c r="S40" s="495">
        <v>1</v>
      </c>
      <c r="T40" s="494">
        <v>1</v>
      </c>
      <c r="U40" s="496">
        <v>1</v>
      </c>
    </row>
    <row r="41" spans="1:21" ht="14.4" customHeight="1" x14ac:dyDescent="0.3">
      <c r="A41" s="489">
        <v>29</v>
      </c>
      <c r="B41" s="490" t="s">
        <v>456</v>
      </c>
      <c r="C41" s="490">
        <v>89301292</v>
      </c>
      <c r="D41" s="491" t="s">
        <v>1038</v>
      </c>
      <c r="E41" s="492" t="s">
        <v>615</v>
      </c>
      <c r="F41" s="490" t="s">
        <v>612</v>
      </c>
      <c r="G41" s="490" t="s">
        <v>722</v>
      </c>
      <c r="H41" s="490" t="s">
        <v>457</v>
      </c>
      <c r="I41" s="490" t="s">
        <v>729</v>
      </c>
      <c r="J41" s="490" t="s">
        <v>730</v>
      </c>
      <c r="K41" s="490" t="s">
        <v>731</v>
      </c>
      <c r="L41" s="493">
        <v>195.56</v>
      </c>
      <c r="M41" s="493">
        <v>195.56</v>
      </c>
      <c r="N41" s="490">
        <v>1</v>
      </c>
      <c r="O41" s="494">
        <v>1</v>
      </c>
      <c r="P41" s="493"/>
      <c r="Q41" s="495">
        <v>0</v>
      </c>
      <c r="R41" s="490"/>
      <c r="S41" s="495">
        <v>0</v>
      </c>
      <c r="T41" s="494"/>
      <c r="U41" s="496">
        <v>0</v>
      </c>
    </row>
    <row r="42" spans="1:21" ht="14.4" customHeight="1" x14ac:dyDescent="0.3">
      <c r="A42" s="489">
        <v>29</v>
      </c>
      <c r="B42" s="490" t="s">
        <v>456</v>
      </c>
      <c r="C42" s="490">
        <v>89301292</v>
      </c>
      <c r="D42" s="491" t="s">
        <v>1038</v>
      </c>
      <c r="E42" s="492" t="s">
        <v>616</v>
      </c>
      <c r="F42" s="490" t="s">
        <v>611</v>
      </c>
      <c r="G42" s="490" t="s">
        <v>623</v>
      </c>
      <c r="H42" s="490" t="s">
        <v>1039</v>
      </c>
      <c r="I42" s="490" t="s">
        <v>627</v>
      </c>
      <c r="J42" s="490" t="s">
        <v>625</v>
      </c>
      <c r="K42" s="490" t="s">
        <v>628</v>
      </c>
      <c r="L42" s="493">
        <v>333.31</v>
      </c>
      <c r="M42" s="493">
        <v>666.62</v>
      </c>
      <c r="N42" s="490">
        <v>2</v>
      </c>
      <c r="O42" s="494">
        <v>1.5</v>
      </c>
      <c r="P42" s="493"/>
      <c r="Q42" s="495">
        <v>0</v>
      </c>
      <c r="R42" s="490"/>
      <c r="S42" s="495">
        <v>0</v>
      </c>
      <c r="T42" s="494"/>
      <c r="U42" s="496">
        <v>0</v>
      </c>
    </row>
    <row r="43" spans="1:21" ht="14.4" customHeight="1" x14ac:dyDescent="0.3">
      <c r="A43" s="489">
        <v>29</v>
      </c>
      <c r="B43" s="490" t="s">
        <v>456</v>
      </c>
      <c r="C43" s="490">
        <v>89301292</v>
      </c>
      <c r="D43" s="491" t="s">
        <v>1038</v>
      </c>
      <c r="E43" s="492" t="s">
        <v>616</v>
      </c>
      <c r="F43" s="490" t="s">
        <v>611</v>
      </c>
      <c r="G43" s="490" t="s">
        <v>732</v>
      </c>
      <c r="H43" s="490" t="s">
        <v>1039</v>
      </c>
      <c r="I43" s="490" t="s">
        <v>733</v>
      </c>
      <c r="J43" s="490" t="s">
        <v>734</v>
      </c>
      <c r="K43" s="490" t="s">
        <v>636</v>
      </c>
      <c r="L43" s="493">
        <v>69.86</v>
      </c>
      <c r="M43" s="493">
        <v>139.72</v>
      </c>
      <c r="N43" s="490">
        <v>2</v>
      </c>
      <c r="O43" s="494">
        <v>1</v>
      </c>
      <c r="P43" s="493">
        <v>139.72</v>
      </c>
      <c r="Q43" s="495">
        <v>1</v>
      </c>
      <c r="R43" s="490">
        <v>2</v>
      </c>
      <c r="S43" s="495">
        <v>1</v>
      </c>
      <c r="T43" s="494">
        <v>1</v>
      </c>
      <c r="U43" s="496">
        <v>1</v>
      </c>
    </row>
    <row r="44" spans="1:21" ht="14.4" customHeight="1" x14ac:dyDescent="0.3">
      <c r="A44" s="489">
        <v>29</v>
      </c>
      <c r="B44" s="490" t="s">
        <v>456</v>
      </c>
      <c r="C44" s="490">
        <v>89301292</v>
      </c>
      <c r="D44" s="491" t="s">
        <v>1038</v>
      </c>
      <c r="E44" s="492" t="s">
        <v>616</v>
      </c>
      <c r="F44" s="490" t="s">
        <v>611</v>
      </c>
      <c r="G44" s="490" t="s">
        <v>637</v>
      </c>
      <c r="H44" s="490" t="s">
        <v>457</v>
      </c>
      <c r="I44" s="490" t="s">
        <v>535</v>
      </c>
      <c r="J44" s="490" t="s">
        <v>536</v>
      </c>
      <c r="K44" s="490" t="s">
        <v>638</v>
      </c>
      <c r="L44" s="493">
        <v>50.27</v>
      </c>
      <c r="M44" s="493">
        <v>50.27</v>
      </c>
      <c r="N44" s="490">
        <v>1</v>
      </c>
      <c r="O44" s="494">
        <v>1</v>
      </c>
      <c r="P44" s="493"/>
      <c r="Q44" s="495">
        <v>0</v>
      </c>
      <c r="R44" s="490"/>
      <c r="S44" s="495">
        <v>0</v>
      </c>
      <c r="T44" s="494"/>
      <c r="U44" s="496">
        <v>0</v>
      </c>
    </row>
    <row r="45" spans="1:21" ht="14.4" customHeight="1" x14ac:dyDescent="0.3">
      <c r="A45" s="489">
        <v>29</v>
      </c>
      <c r="B45" s="490" t="s">
        <v>456</v>
      </c>
      <c r="C45" s="490">
        <v>89301292</v>
      </c>
      <c r="D45" s="491" t="s">
        <v>1038</v>
      </c>
      <c r="E45" s="492" t="s">
        <v>616</v>
      </c>
      <c r="F45" s="490" t="s">
        <v>611</v>
      </c>
      <c r="G45" s="490" t="s">
        <v>735</v>
      </c>
      <c r="H45" s="490" t="s">
        <v>457</v>
      </c>
      <c r="I45" s="490" t="s">
        <v>736</v>
      </c>
      <c r="J45" s="490" t="s">
        <v>737</v>
      </c>
      <c r="K45" s="490" t="s">
        <v>738</v>
      </c>
      <c r="L45" s="493">
        <v>0</v>
      </c>
      <c r="M45" s="493">
        <v>0</v>
      </c>
      <c r="N45" s="490">
        <v>2</v>
      </c>
      <c r="O45" s="494">
        <v>2</v>
      </c>
      <c r="P45" s="493"/>
      <c r="Q45" s="495"/>
      <c r="R45" s="490"/>
      <c r="S45" s="495">
        <v>0</v>
      </c>
      <c r="T45" s="494"/>
      <c r="U45" s="496">
        <v>0</v>
      </c>
    </row>
    <row r="46" spans="1:21" ht="14.4" customHeight="1" x14ac:dyDescent="0.3">
      <c r="A46" s="489">
        <v>29</v>
      </c>
      <c r="B46" s="490" t="s">
        <v>456</v>
      </c>
      <c r="C46" s="490">
        <v>89301292</v>
      </c>
      <c r="D46" s="491" t="s">
        <v>1038</v>
      </c>
      <c r="E46" s="492" t="s">
        <v>616</v>
      </c>
      <c r="F46" s="490" t="s">
        <v>611</v>
      </c>
      <c r="G46" s="490" t="s">
        <v>735</v>
      </c>
      <c r="H46" s="490" t="s">
        <v>457</v>
      </c>
      <c r="I46" s="490" t="s">
        <v>739</v>
      </c>
      <c r="J46" s="490" t="s">
        <v>737</v>
      </c>
      <c r="K46" s="490" t="s">
        <v>740</v>
      </c>
      <c r="L46" s="493">
        <v>0</v>
      </c>
      <c r="M46" s="493">
        <v>0</v>
      </c>
      <c r="N46" s="490">
        <v>1</v>
      </c>
      <c r="O46" s="494">
        <v>1</v>
      </c>
      <c r="P46" s="493"/>
      <c r="Q46" s="495"/>
      <c r="R46" s="490"/>
      <c r="S46" s="495">
        <v>0</v>
      </c>
      <c r="T46" s="494"/>
      <c r="U46" s="496">
        <v>0</v>
      </c>
    </row>
    <row r="47" spans="1:21" ht="14.4" customHeight="1" x14ac:dyDescent="0.3">
      <c r="A47" s="489">
        <v>29</v>
      </c>
      <c r="B47" s="490" t="s">
        <v>456</v>
      </c>
      <c r="C47" s="490">
        <v>89301292</v>
      </c>
      <c r="D47" s="491" t="s">
        <v>1038</v>
      </c>
      <c r="E47" s="492" t="s">
        <v>616</v>
      </c>
      <c r="F47" s="490" t="s">
        <v>611</v>
      </c>
      <c r="G47" s="490" t="s">
        <v>741</v>
      </c>
      <c r="H47" s="490" t="s">
        <v>1039</v>
      </c>
      <c r="I47" s="490" t="s">
        <v>742</v>
      </c>
      <c r="J47" s="490" t="s">
        <v>743</v>
      </c>
      <c r="K47" s="490" t="s">
        <v>744</v>
      </c>
      <c r="L47" s="493">
        <v>175.19</v>
      </c>
      <c r="M47" s="493">
        <v>175.19</v>
      </c>
      <c r="N47" s="490">
        <v>1</v>
      </c>
      <c r="O47" s="494">
        <v>1</v>
      </c>
      <c r="P47" s="493"/>
      <c r="Q47" s="495">
        <v>0</v>
      </c>
      <c r="R47" s="490"/>
      <c r="S47" s="495">
        <v>0</v>
      </c>
      <c r="T47" s="494"/>
      <c r="U47" s="496">
        <v>0</v>
      </c>
    </row>
    <row r="48" spans="1:21" ht="14.4" customHeight="1" x14ac:dyDescent="0.3">
      <c r="A48" s="489">
        <v>29</v>
      </c>
      <c r="B48" s="490" t="s">
        <v>456</v>
      </c>
      <c r="C48" s="490">
        <v>89301292</v>
      </c>
      <c r="D48" s="491" t="s">
        <v>1038</v>
      </c>
      <c r="E48" s="492" t="s">
        <v>616</v>
      </c>
      <c r="F48" s="490" t="s">
        <v>611</v>
      </c>
      <c r="G48" s="490" t="s">
        <v>645</v>
      </c>
      <c r="H48" s="490" t="s">
        <v>457</v>
      </c>
      <c r="I48" s="490" t="s">
        <v>745</v>
      </c>
      <c r="J48" s="490" t="s">
        <v>746</v>
      </c>
      <c r="K48" s="490" t="s">
        <v>747</v>
      </c>
      <c r="L48" s="493">
        <v>0</v>
      </c>
      <c r="M48" s="493">
        <v>0</v>
      </c>
      <c r="N48" s="490">
        <v>1</v>
      </c>
      <c r="O48" s="494">
        <v>1</v>
      </c>
      <c r="P48" s="493"/>
      <c r="Q48" s="495"/>
      <c r="R48" s="490"/>
      <c r="S48" s="495">
        <v>0</v>
      </c>
      <c r="T48" s="494"/>
      <c r="U48" s="496">
        <v>0</v>
      </c>
    </row>
    <row r="49" spans="1:21" ht="14.4" customHeight="1" x14ac:dyDescent="0.3">
      <c r="A49" s="489">
        <v>29</v>
      </c>
      <c r="B49" s="490" t="s">
        <v>456</v>
      </c>
      <c r="C49" s="490">
        <v>89301292</v>
      </c>
      <c r="D49" s="491" t="s">
        <v>1038</v>
      </c>
      <c r="E49" s="492" t="s">
        <v>616</v>
      </c>
      <c r="F49" s="490" t="s">
        <v>611</v>
      </c>
      <c r="G49" s="490" t="s">
        <v>649</v>
      </c>
      <c r="H49" s="490" t="s">
        <v>457</v>
      </c>
      <c r="I49" s="490" t="s">
        <v>539</v>
      </c>
      <c r="J49" s="490" t="s">
        <v>540</v>
      </c>
      <c r="K49" s="490" t="s">
        <v>650</v>
      </c>
      <c r="L49" s="493">
        <v>38.65</v>
      </c>
      <c r="M49" s="493">
        <v>77.3</v>
      </c>
      <c r="N49" s="490">
        <v>2</v>
      </c>
      <c r="O49" s="494">
        <v>2</v>
      </c>
      <c r="P49" s="493"/>
      <c r="Q49" s="495">
        <v>0</v>
      </c>
      <c r="R49" s="490"/>
      <c r="S49" s="495">
        <v>0</v>
      </c>
      <c r="T49" s="494"/>
      <c r="U49" s="496">
        <v>0</v>
      </c>
    </row>
    <row r="50" spans="1:21" ht="14.4" customHeight="1" x14ac:dyDescent="0.3">
      <c r="A50" s="489">
        <v>29</v>
      </c>
      <c r="B50" s="490" t="s">
        <v>456</v>
      </c>
      <c r="C50" s="490">
        <v>89301292</v>
      </c>
      <c r="D50" s="491" t="s">
        <v>1038</v>
      </c>
      <c r="E50" s="492" t="s">
        <v>616</v>
      </c>
      <c r="F50" s="490" t="s">
        <v>611</v>
      </c>
      <c r="G50" s="490" t="s">
        <v>748</v>
      </c>
      <c r="H50" s="490" t="s">
        <v>1039</v>
      </c>
      <c r="I50" s="490" t="s">
        <v>749</v>
      </c>
      <c r="J50" s="490" t="s">
        <v>750</v>
      </c>
      <c r="K50" s="490" t="s">
        <v>751</v>
      </c>
      <c r="L50" s="493">
        <v>17.64</v>
      </c>
      <c r="M50" s="493">
        <v>17.64</v>
      </c>
      <c r="N50" s="490">
        <v>1</v>
      </c>
      <c r="O50" s="494">
        <v>1</v>
      </c>
      <c r="P50" s="493">
        <v>17.64</v>
      </c>
      <c r="Q50" s="495">
        <v>1</v>
      </c>
      <c r="R50" s="490">
        <v>1</v>
      </c>
      <c r="S50" s="495">
        <v>1</v>
      </c>
      <c r="T50" s="494">
        <v>1</v>
      </c>
      <c r="U50" s="496">
        <v>1</v>
      </c>
    </row>
    <row r="51" spans="1:21" ht="14.4" customHeight="1" x14ac:dyDescent="0.3">
      <c r="A51" s="489">
        <v>29</v>
      </c>
      <c r="B51" s="490" t="s">
        <v>456</v>
      </c>
      <c r="C51" s="490">
        <v>89301292</v>
      </c>
      <c r="D51" s="491" t="s">
        <v>1038</v>
      </c>
      <c r="E51" s="492" t="s">
        <v>616</v>
      </c>
      <c r="F51" s="490" t="s">
        <v>611</v>
      </c>
      <c r="G51" s="490" t="s">
        <v>656</v>
      </c>
      <c r="H51" s="490" t="s">
        <v>1039</v>
      </c>
      <c r="I51" s="490" t="s">
        <v>660</v>
      </c>
      <c r="J51" s="490" t="s">
        <v>658</v>
      </c>
      <c r="K51" s="490" t="s">
        <v>661</v>
      </c>
      <c r="L51" s="493">
        <v>625.29</v>
      </c>
      <c r="M51" s="493">
        <v>625.29</v>
      </c>
      <c r="N51" s="490">
        <v>1</v>
      </c>
      <c r="O51" s="494">
        <v>1</v>
      </c>
      <c r="P51" s="493">
        <v>625.29</v>
      </c>
      <c r="Q51" s="495">
        <v>1</v>
      </c>
      <c r="R51" s="490">
        <v>1</v>
      </c>
      <c r="S51" s="495">
        <v>1</v>
      </c>
      <c r="T51" s="494">
        <v>1</v>
      </c>
      <c r="U51" s="496">
        <v>1</v>
      </c>
    </row>
    <row r="52" spans="1:21" ht="14.4" customHeight="1" x14ac:dyDescent="0.3">
      <c r="A52" s="489">
        <v>29</v>
      </c>
      <c r="B52" s="490" t="s">
        <v>456</v>
      </c>
      <c r="C52" s="490">
        <v>89301292</v>
      </c>
      <c r="D52" s="491" t="s">
        <v>1038</v>
      </c>
      <c r="E52" s="492" t="s">
        <v>616</v>
      </c>
      <c r="F52" s="490" t="s">
        <v>611</v>
      </c>
      <c r="G52" s="490" t="s">
        <v>752</v>
      </c>
      <c r="H52" s="490" t="s">
        <v>457</v>
      </c>
      <c r="I52" s="490" t="s">
        <v>753</v>
      </c>
      <c r="J52" s="490" t="s">
        <v>754</v>
      </c>
      <c r="K52" s="490" t="s">
        <v>755</v>
      </c>
      <c r="L52" s="493">
        <v>69.86</v>
      </c>
      <c r="M52" s="493">
        <v>69.86</v>
      </c>
      <c r="N52" s="490">
        <v>1</v>
      </c>
      <c r="O52" s="494">
        <v>1</v>
      </c>
      <c r="P52" s="493">
        <v>69.86</v>
      </c>
      <c r="Q52" s="495">
        <v>1</v>
      </c>
      <c r="R52" s="490">
        <v>1</v>
      </c>
      <c r="S52" s="495">
        <v>1</v>
      </c>
      <c r="T52" s="494">
        <v>1</v>
      </c>
      <c r="U52" s="496">
        <v>1</v>
      </c>
    </row>
    <row r="53" spans="1:21" ht="14.4" customHeight="1" x14ac:dyDescent="0.3">
      <c r="A53" s="489">
        <v>29</v>
      </c>
      <c r="B53" s="490" t="s">
        <v>456</v>
      </c>
      <c r="C53" s="490">
        <v>89301292</v>
      </c>
      <c r="D53" s="491" t="s">
        <v>1038</v>
      </c>
      <c r="E53" s="492" t="s">
        <v>616</v>
      </c>
      <c r="F53" s="490" t="s">
        <v>611</v>
      </c>
      <c r="G53" s="490" t="s">
        <v>672</v>
      </c>
      <c r="H53" s="490" t="s">
        <v>457</v>
      </c>
      <c r="I53" s="490" t="s">
        <v>673</v>
      </c>
      <c r="J53" s="490" t="s">
        <v>674</v>
      </c>
      <c r="K53" s="490" t="s">
        <v>675</v>
      </c>
      <c r="L53" s="493">
        <v>0</v>
      </c>
      <c r="M53" s="493">
        <v>0</v>
      </c>
      <c r="N53" s="490">
        <v>1</v>
      </c>
      <c r="O53" s="494">
        <v>1</v>
      </c>
      <c r="P53" s="493">
        <v>0</v>
      </c>
      <c r="Q53" s="495"/>
      <c r="R53" s="490">
        <v>1</v>
      </c>
      <c r="S53" s="495">
        <v>1</v>
      </c>
      <c r="T53" s="494">
        <v>1</v>
      </c>
      <c r="U53" s="496">
        <v>1</v>
      </c>
    </row>
    <row r="54" spans="1:21" ht="14.4" customHeight="1" x14ac:dyDescent="0.3">
      <c r="A54" s="489">
        <v>29</v>
      </c>
      <c r="B54" s="490" t="s">
        <v>456</v>
      </c>
      <c r="C54" s="490">
        <v>89301292</v>
      </c>
      <c r="D54" s="491" t="s">
        <v>1038</v>
      </c>
      <c r="E54" s="492" t="s">
        <v>616</v>
      </c>
      <c r="F54" s="490" t="s">
        <v>611</v>
      </c>
      <c r="G54" s="490" t="s">
        <v>676</v>
      </c>
      <c r="H54" s="490" t="s">
        <v>457</v>
      </c>
      <c r="I54" s="490" t="s">
        <v>547</v>
      </c>
      <c r="J54" s="490" t="s">
        <v>548</v>
      </c>
      <c r="K54" s="490" t="s">
        <v>677</v>
      </c>
      <c r="L54" s="493">
        <v>314.69</v>
      </c>
      <c r="M54" s="493">
        <v>1258.76</v>
      </c>
      <c r="N54" s="490">
        <v>4</v>
      </c>
      <c r="O54" s="494">
        <v>4</v>
      </c>
      <c r="P54" s="493">
        <v>314.69</v>
      </c>
      <c r="Q54" s="495">
        <v>0.25</v>
      </c>
      <c r="R54" s="490">
        <v>1</v>
      </c>
      <c r="S54" s="495">
        <v>0.25</v>
      </c>
      <c r="T54" s="494">
        <v>1</v>
      </c>
      <c r="U54" s="496">
        <v>0.25</v>
      </c>
    </row>
    <row r="55" spans="1:21" ht="14.4" customHeight="1" x14ac:dyDescent="0.3">
      <c r="A55" s="489">
        <v>29</v>
      </c>
      <c r="B55" s="490" t="s">
        <v>456</v>
      </c>
      <c r="C55" s="490">
        <v>89301292</v>
      </c>
      <c r="D55" s="491" t="s">
        <v>1038</v>
      </c>
      <c r="E55" s="492" t="s">
        <v>616</v>
      </c>
      <c r="F55" s="490" t="s">
        <v>611</v>
      </c>
      <c r="G55" s="490" t="s">
        <v>756</v>
      </c>
      <c r="H55" s="490" t="s">
        <v>1039</v>
      </c>
      <c r="I55" s="490" t="s">
        <v>757</v>
      </c>
      <c r="J55" s="490" t="s">
        <v>758</v>
      </c>
      <c r="K55" s="490" t="s">
        <v>759</v>
      </c>
      <c r="L55" s="493">
        <v>32.74</v>
      </c>
      <c r="M55" s="493">
        <v>32.74</v>
      </c>
      <c r="N55" s="490">
        <v>1</v>
      </c>
      <c r="O55" s="494">
        <v>0.5</v>
      </c>
      <c r="P55" s="493"/>
      <c r="Q55" s="495">
        <v>0</v>
      </c>
      <c r="R55" s="490"/>
      <c r="S55" s="495">
        <v>0</v>
      </c>
      <c r="T55" s="494"/>
      <c r="U55" s="496">
        <v>0</v>
      </c>
    </row>
    <row r="56" spans="1:21" ht="14.4" customHeight="1" x14ac:dyDescent="0.3">
      <c r="A56" s="489">
        <v>29</v>
      </c>
      <c r="B56" s="490" t="s">
        <v>456</v>
      </c>
      <c r="C56" s="490">
        <v>89301292</v>
      </c>
      <c r="D56" s="491" t="s">
        <v>1038</v>
      </c>
      <c r="E56" s="492" t="s">
        <v>616</v>
      </c>
      <c r="F56" s="490" t="s">
        <v>612</v>
      </c>
      <c r="G56" s="490" t="s">
        <v>690</v>
      </c>
      <c r="H56" s="490" t="s">
        <v>457</v>
      </c>
      <c r="I56" s="490" t="s">
        <v>691</v>
      </c>
      <c r="J56" s="490" t="s">
        <v>760</v>
      </c>
      <c r="K56" s="490" t="s">
        <v>761</v>
      </c>
      <c r="L56" s="493">
        <v>410</v>
      </c>
      <c r="M56" s="493">
        <v>6970</v>
      </c>
      <c r="N56" s="490">
        <v>17</v>
      </c>
      <c r="O56" s="494">
        <v>9</v>
      </c>
      <c r="P56" s="493">
        <v>6970</v>
      </c>
      <c r="Q56" s="495">
        <v>1</v>
      </c>
      <c r="R56" s="490">
        <v>17</v>
      </c>
      <c r="S56" s="495">
        <v>1</v>
      </c>
      <c r="T56" s="494">
        <v>9</v>
      </c>
      <c r="U56" s="496">
        <v>1</v>
      </c>
    </row>
    <row r="57" spans="1:21" ht="14.4" customHeight="1" x14ac:dyDescent="0.3">
      <c r="A57" s="489">
        <v>29</v>
      </c>
      <c r="B57" s="490" t="s">
        <v>456</v>
      </c>
      <c r="C57" s="490">
        <v>89301292</v>
      </c>
      <c r="D57" s="491" t="s">
        <v>1038</v>
      </c>
      <c r="E57" s="492" t="s">
        <v>616</v>
      </c>
      <c r="F57" s="490" t="s">
        <v>612</v>
      </c>
      <c r="G57" s="490" t="s">
        <v>694</v>
      </c>
      <c r="H57" s="490" t="s">
        <v>457</v>
      </c>
      <c r="I57" s="490" t="s">
        <v>698</v>
      </c>
      <c r="J57" s="490" t="s">
        <v>696</v>
      </c>
      <c r="K57" s="490" t="s">
        <v>699</v>
      </c>
      <c r="L57" s="493">
        <v>175.15</v>
      </c>
      <c r="M57" s="493">
        <v>175.15</v>
      </c>
      <c r="N57" s="490">
        <v>1</v>
      </c>
      <c r="O57" s="494">
        <v>1</v>
      </c>
      <c r="P57" s="493">
        <v>175.15</v>
      </c>
      <c r="Q57" s="495">
        <v>1</v>
      </c>
      <c r="R57" s="490">
        <v>1</v>
      </c>
      <c r="S57" s="495">
        <v>1</v>
      </c>
      <c r="T57" s="494">
        <v>1</v>
      </c>
      <c r="U57" s="496">
        <v>1</v>
      </c>
    </row>
    <row r="58" spans="1:21" ht="14.4" customHeight="1" x14ac:dyDescent="0.3">
      <c r="A58" s="489">
        <v>29</v>
      </c>
      <c r="B58" s="490" t="s">
        <v>456</v>
      </c>
      <c r="C58" s="490">
        <v>89301292</v>
      </c>
      <c r="D58" s="491" t="s">
        <v>1038</v>
      </c>
      <c r="E58" s="492" t="s">
        <v>616</v>
      </c>
      <c r="F58" s="490" t="s">
        <v>612</v>
      </c>
      <c r="G58" s="490" t="s">
        <v>694</v>
      </c>
      <c r="H58" s="490" t="s">
        <v>457</v>
      </c>
      <c r="I58" s="490" t="s">
        <v>700</v>
      </c>
      <c r="J58" s="490" t="s">
        <v>696</v>
      </c>
      <c r="K58" s="490" t="s">
        <v>701</v>
      </c>
      <c r="L58" s="493">
        <v>200</v>
      </c>
      <c r="M58" s="493">
        <v>1200</v>
      </c>
      <c r="N58" s="490">
        <v>6</v>
      </c>
      <c r="O58" s="494">
        <v>5</v>
      </c>
      <c r="P58" s="493">
        <v>600</v>
      </c>
      <c r="Q58" s="495">
        <v>0.5</v>
      </c>
      <c r="R58" s="490">
        <v>3</v>
      </c>
      <c r="S58" s="495">
        <v>0.5</v>
      </c>
      <c r="T58" s="494">
        <v>3</v>
      </c>
      <c r="U58" s="496">
        <v>0.6</v>
      </c>
    </row>
    <row r="59" spans="1:21" ht="14.4" customHeight="1" x14ac:dyDescent="0.3">
      <c r="A59" s="489">
        <v>29</v>
      </c>
      <c r="B59" s="490" t="s">
        <v>456</v>
      </c>
      <c r="C59" s="490">
        <v>89301292</v>
      </c>
      <c r="D59" s="491" t="s">
        <v>1038</v>
      </c>
      <c r="E59" s="492" t="s">
        <v>616</v>
      </c>
      <c r="F59" s="490" t="s">
        <v>612</v>
      </c>
      <c r="G59" s="490" t="s">
        <v>694</v>
      </c>
      <c r="H59" s="490" t="s">
        <v>457</v>
      </c>
      <c r="I59" s="490" t="s">
        <v>702</v>
      </c>
      <c r="J59" s="490" t="s">
        <v>703</v>
      </c>
      <c r="K59" s="490" t="s">
        <v>704</v>
      </c>
      <c r="L59" s="493">
        <v>156</v>
      </c>
      <c r="M59" s="493">
        <v>468</v>
      </c>
      <c r="N59" s="490">
        <v>3</v>
      </c>
      <c r="O59" s="494">
        <v>3</v>
      </c>
      <c r="P59" s="493">
        <v>156</v>
      </c>
      <c r="Q59" s="495">
        <v>0.33333333333333331</v>
      </c>
      <c r="R59" s="490">
        <v>1</v>
      </c>
      <c r="S59" s="495">
        <v>0.33333333333333331</v>
      </c>
      <c r="T59" s="494">
        <v>1</v>
      </c>
      <c r="U59" s="496">
        <v>0.33333333333333331</v>
      </c>
    </row>
    <row r="60" spans="1:21" ht="14.4" customHeight="1" x14ac:dyDescent="0.3">
      <c r="A60" s="489">
        <v>29</v>
      </c>
      <c r="B60" s="490" t="s">
        <v>456</v>
      </c>
      <c r="C60" s="490">
        <v>89301292</v>
      </c>
      <c r="D60" s="491" t="s">
        <v>1038</v>
      </c>
      <c r="E60" s="492" t="s">
        <v>616</v>
      </c>
      <c r="F60" s="490" t="s">
        <v>612</v>
      </c>
      <c r="G60" s="490" t="s">
        <v>694</v>
      </c>
      <c r="H60" s="490" t="s">
        <v>457</v>
      </c>
      <c r="I60" s="490" t="s">
        <v>762</v>
      </c>
      <c r="J60" s="490" t="s">
        <v>763</v>
      </c>
      <c r="K60" s="490" t="s">
        <v>764</v>
      </c>
      <c r="L60" s="493">
        <v>187.58</v>
      </c>
      <c r="M60" s="493">
        <v>187.58</v>
      </c>
      <c r="N60" s="490">
        <v>1</v>
      </c>
      <c r="O60" s="494">
        <v>1</v>
      </c>
      <c r="P60" s="493"/>
      <c r="Q60" s="495">
        <v>0</v>
      </c>
      <c r="R60" s="490"/>
      <c r="S60" s="495">
        <v>0</v>
      </c>
      <c r="T60" s="494"/>
      <c r="U60" s="496">
        <v>0</v>
      </c>
    </row>
    <row r="61" spans="1:21" ht="14.4" customHeight="1" x14ac:dyDescent="0.3">
      <c r="A61" s="489">
        <v>29</v>
      </c>
      <c r="B61" s="490" t="s">
        <v>456</v>
      </c>
      <c r="C61" s="490">
        <v>89301292</v>
      </c>
      <c r="D61" s="491" t="s">
        <v>1038</v>
      </c>
      <c r="E61" s="492" t="s">
        <v>616</v>
      </c>
      <c r="F61" s="490" t="s">
        <v>612</v>
      </c>
      <c r="G61" s="490" t="s">
        <v>694</v>
      </c>
      <c r="H61" s="490" t="s">
        <v>457</v>
      </c>
      <c r="I61" s="490" t="s">
        <v>765</v>
      </c>
      <c r="J61" s="490" t="s">
        <v>706</v>
      </c>
      <c r="K61" s="490" t="s">
        <v>766</v>
      </c>
      <c r="L61" s="493">
        <v>1127.46</v>
      </c>
      <c r="M61" s="493">
        <v>1127.46</v>
      </c>
      <c r="N61" s="490">
        <v>1</v>
      </c>
      <c r="O61" s="494">
        <v>1</v>
      </c>
      <c r="P61" s="493"/>
      <c r="Q61" s="495">
        <v>0</v>
      </c>
      <c r="R61" s="490"/>
      <c r="S61" s="495">
        <v>0</v>
      </c>
      <c r="T61" s="494"/>
      <c r="U61" s="496">
        <v>0</v>
      </c>
    </row>
    <row r="62" spans="1:21" ht="14.4" customHeight="1" x14ac:dyDescent="0.3">
      <c r="A62" s="489">
        <v>29</v>
      </c>
      <c r="B62" s="490" t="s">
        <v>456</v>
      </c>
      <c r="C62" s="490">
        <v>89301292</v>
      </c>
      <c r="D62" s="491" t="s">
        <v>1038</v>
      </c>
      <c r="E62" s="492" t="s">
        <v>616</v>
      </c>
      <c r="F62" s="490" t="s">
        <v>612</v>
      </c>
      <c r="G62" s="490" t="s">
        <v>722</v>
      </c>
      <c r="H62" s="490" t="s">
        <v>457</v>
      </c>
      <c r="I62" s="490" t="s">
        <v>767</v>
      </c>
      <c r="J62" s="490" t="s">
        <v>768</v>
      </c>
      <c r="K62" s="490" t="s">
        <v>769</v>
      </c>
      <c r="L62" s="493">
        <v>347.81</v>
      </c>
      <c r="M62" s="493">
        <v>347.81</v>
      </c>
      <c r="N62" s="490">
        <v>1</v>
      </c>
      <c r="O62" s="494">
        <v>1</v>
      </c>
      <c r="P62" s="493">
        <v>347.81</v>
      </c>
      <c r="Q62" s="495">
        <v>1</v>
      </c>
      <c r="R62" s="490">
        <v>1</v>
      </c>
      <c r="S62" s="495">
        <v>1</v>
      </c>
      <c r="T62" s="494">
        <v>1</v>
      </c>
      <c r="U62" s="496">
        <v>1</v>
      </c>
    </row>
    <row r="63" spans="1:21" ht="14.4" customHeight="1" x14ac:dyDescent="0.3">
      <c r="A63" s="489">
        <v>29</v>
      </c>
      <c r="B63" s="490" t="s">
        <v>456</v>
      </c>
      <c r="C63" s="490">
        <v>89301292</v>
      </c>
      <c r="D63" s="491" t="s">
        <v>1038</v>
      </c>
      <c r="E63" s="492" t="s">
        <v>616</v>
      </c>
      <c r="F63" s="490" t="s">
        <v>612</v>
      </c>
      <c r="G63" s="490" t="s">
        <v>722</v>
      </c>
      <c r="H63" s="490" t="s">
        <v>457</v>
      </c>
      <c r="I63" s="490" t="s">
        <v>770</v>
      </c>
      <c r="J63" s="490" t="s">
        <v>771</v>
      </c>
      <c r="K63" s="490" t="s">
        <v>772</v>
      </c>
      <c r="L63" s="493">
        <v>58.5</v>
      </c>
      <c r="M63" s="493">
        <v>58.5</v>
      </c>
      <c r="N63" s="490">
        <v>1</v>
      </c>
      <c r="O63" s="494">
        <v>1</v>
      </c>
      <c r="P63" s="493">
        <v>58.5</v>
      </c>
      <c r="Q63" s="495">
        <v>1</v>
      </c>
      <c r="R63" s="490">
        <v>1</v>
      </c>
      <c r="S63" s="495">
        <v>1</v>
      </c>
      <c r="T63" s="494">
        <v>1</v>
      </c>
      <c r="U63" s="496">
        <v>1</v>
      </c>
    </row>
    <row r="64" spans="1:21" ht="14.4" customHeight="1" x14ac:dyDescent="0.3">
      <c r="A64" s="489">
        <v>29</v>
      </c>
      <c r="B64" s="490" t="s">
        <v>456</v>
      </c>
      <c r="C64" s="490">
        <v>89301292</v>
      </c>
      <c r="D64" s="491" t="s">
        <v>1038</v>
      </c>
      <c r="E64" s="492" t="s">
        <v>617</v>
      </c>
      <c r="F64" s="490" t="s">
        <v>611</v>
      </c>
      <c r="G64" s="490" t="s">
        <v>633</v>
      </c>
      <c r="H64" s="490" t="s">
        <v>1039</v>
      </c>
      <c r="I64" s="490" t="s">
        <v>773</v>
      </c>
      <c r="J64" s="490" t="s">
        <v>774</v>
      </c>
      <c r="K64" s="490" t="s">
        <v>775</v>
      </c>
      <c r="L64" s="493">
        <v>138.16</v>
      </c>
      <c r="M64" s="493">
        <v>138.16</v>
      </c>
      <c r="N64" s="490">
        <v>1</v>
      </c>
      <c r="O64" s="494">
        <v>1</v>
      </c>
      <c r="P64" s="493"/>
      <c r="Q64" s="495">
        <v>0</v>
      </c>
      <c r="R64" s="490"/>
      <c r="S64" s="495">
        <v>0</v>
      </c>
      <c r="T64" s="494"/>
      <c r="U64" s="496">
        <v>0</v>
      </c>
    </row>
    <row r="65" spans="1:21" ht="14.4" customHeight="1" x14ac:dyDescent="0.3">
      <c r="A65" s="489">
        <v>29</v>
      </c>
      <c r="B65" s="490" t="s">
        <v>456</v>
      </c>
      <c r="C65" s="490">
        <v>89301292</v>
      </c>
      <c r="D65" s="491" t="s">
        <v>1038</v>
      </c>
      <c r="E65" s="492" t="s">
        <v>617</v>
      </c>
      <c r="F65" s="490" t="s">
        <v>611</v>
      </c>
      <c r="G65" s="490" t="s">
        <v>633</v>
      </c>
      <c r="H65" s="490" t="s">
        <v>1039</v>
      </c>
      <c r="I65" s="490" t="s">
        <v>634</v>
      </c>
      <c r="J65" s="490" t="s">
        <v>635</v>
      </c>
      <c r="K65" s="490" t="s">
        <v>636</v>
      </c>
      <c r="L65" s="493">
        <v>184.22</v>
      </c>
      <c r="M65" s="493">
        <v>736.88</v>
      </c>
      <c r="N65" s="490">
        <v>4</v>
      </c>
      <c r="O65" s="494">
        <v>3</v>
      </c>
      <c r="P65" s="493">
        <v>184.22</v>
      </c>
      <c r="Q65" s="495">
        <v>0.25</v>
      </c>
      <c r="R65" s="490">
        <v>1</v>
      </c>
      <c r="S65" s="495">
        <v>0.25</v>
      </c>
      <c r="T65" s="494">
        <v>1</v>
      </c>
      <c r="U65" s="496">
        <v>0.33333333333333331</v>
      </c>
    </row>
    <row r="66" spans="1:21" ht="14.4" customHeight="1" x14ac:dyDescent="0.3">
      <c r="A66" s="489">
        <v>29</v>
      </c>
      <c r="B66" s="490" t="s">
        <v>456</v>
      </c>
      <c r="C66" s="490">
        <v>89301292</v>
      </c>
      <c r="D66" s="491" t="s">
        <v>1038</v>
      </c>
      <c r="E66" s="492" t="s">
        <v>617</v>
      </c>
      <c r="F66" s="490" t="s">
        <v>611</v>
      </c>
      <c r="G66" s="490" t="s">
        <v>637</v>
      </c>
      <c r="H66" s="490" t="s">
        <v>457</v>
      </c>
      <c r="I66" s="490" t="s">
        <v>535</v>
      </c>
      <c r="J66" s="490" t="s">
        <v>536</v>
      </c>
      <c r="K66" s="490" t="s">
        <v>638</v>
      </c>
      <c r="L66" s="493">
        <v>50.27</v>
      </c>
      <c r="M66" s="493">
        <v>351.89</v>
      </c>
      <c r="N66" s="490">
        <v>7</v>
      </c>
      <c r="O66" s="494">
        <v>6.5</v>
      </c>
      <c r="P66" s="493">
        <v>150.81</v>
      </c>
      <c r="Q66" s="495">
        <v>0.4285714285714286</v>
      </c>
      <c r="R66" s="490">
        <v>3</v>
      </c>
      <c r="S66" s="495">
        <v>0.42857142857142855</v>
      </c>
      <c r="T66" s="494">
        <v>2.5</v>
      </c>
      <c r="U66" s="496">
        <v>0.38461538461538464</v>
      </c>
    </row>
    <row r="67" spans="1:21" ht="14.4" customHeight="1" x14ac:dyDescent="0.3">
      <c r="A67" s="489">
        <v>29</v>
      </c>
      <c r="B67" s="490" t="s">
        <v>456</v>
      </c>
      <c r="C67" s="490">
        <v>89301292</v>
      </c>
      <c r="D67" s="491" t="s">
        <v>1038</v>
      </c>
      <c r="E67" s="492" t="s">
        <v>617</v>
      </c>
      <c r="F67" s="490" t="s">
        <v>611</v>
      </c>
      <c r="G67" s="490" t="s">
        <v>639</v>
      </c>
      <c r="H67" s="490" t="s">
        <v>457</v>
      </c>
      <c r="I67" s="490" t="s">
        <v>776</v>
      </c>
      <c r="J67" s="490" t="s">
        <v>504</v>
      </c>
      <c r="K67" s="490" t="s">
        <v>777</v>
      </c>
      <c r="L67" s="493">
        <v>120.6</v>
      </c>
      <c r="M67" s="493">
        <v>120.6</v>
      </c>
      <c r="N67" s="490">
        <v>1</v>
      </c>
      <c r="O67" s="494">
        <v>1</v>
      </c>
      <c r="P67" s="493">
        <v>120.6</v>
      </c>
      <c r="Q67" s="495">
        <v>1</v>
      </c>
      <c r="R67" s="490">
        <v>1</v>
      </c>
      <c r="S67" s="495">
        <v>1</v>
      </c>
      <c r="T67" s="494">
        <v>1</v>
      </c>
      <c r="U67" s="496">
        <v>1</v>
      </c>
    </row>
    <row r="68" spans="1:21" ht="14.4" customHeight="1" x14ac:dyDescent="0.3">
      <c r="A68" s="489">
        <v>29</v>
      </c>
      <c r="B68" s="490" t="s">
        <v>456</v>
      </c>
      <c r="C68" s="490">
        <v>89301292</v>
      </c>
      <c r="D68" s="491" t="s">
        <v>1038</v>
      </c>
      <c r="E68" s="492" t="s">
        <v>617</v>
      </c>
      <c r="F68" s="490" t="s">
        <v>611</v>
      </c>
      <c r="G68" s="490" t="s">
        <v>639</v>
      </c>
      <c r="H68" s="490" t="s">
        <v>457</v>
      </c>
      <c r="I68" s="490" t="s">
        <v>778</v>
      </c>
      <c r="J68" s="490" t="s">
        <v>641</v>
      </c>
      <c r="K68" s="490" t="s">
        <v>779</v>
      </c>
      <c r="L68" s="493">
        <v>0</v>
      </c>
      <c r="M68" s="493">
        <v>0</v>
      </c>
      <c r="N68" s="490">
        <v>1</v>
      </c>
      <c r="O68" s="494">
        <v>1</v>
      </c>
      <c r="P68" s="493"/>
      <c r="Q68" s="495"/>
      <c r="R68" s="490"/>
      <c r="S68" s="495">
        <v>0</v>
      </c>
      <c r="T68" s="494"/>
      <c r="U68" s="496">
        <v>0</v>
      </c>
    </row>
    <row r="69" spans="1:21" ht="14.4" customHeight="1" x14ac:dyDescent="0.3">
      <c r="A69" s="489">
        <v>29</v>
      </c>
      <c r="B69" s="490" t="s">
        <v>456</v>
      </c>
      <c r="C69" s="490">
        <v>89301292</v>
      </c>
      <c r="D69" s="491" t="s">
        <v>1038</v>
      </c>
      <c r="E69" s="492" t="s">
        <v>617</v>
      </c>
      <c r="F69" s="490" t="s">
        <v>611</v>
      </c>
      <c r="G69" s="490" t="s">
        <v>780</v>
      </c>
      <c r="H69" s="490" t="s">
        <v>457</v>
      </c>
      <c r="I69" s="490" t="s">
        <v>480</v>
      </c>
      <c r="J69" s="490" t="s">
        <v>481</v>
      </c>
      <c r="K69" s="490" t="s">
        <v>482</v>
      </c>
      <c r="L69" s="493">
        <v>378.97</v>
      </c>
      <c r="M69" s="493">
        <v>378.97</v>
      </c>
      <c r="N69" s="490">
        <v>1</v>
      </c>
      <c r="O69" s="494">
        <v>1</v>
      </c>
      <c r="P69" s="493"/>
      <c r="Q69" s="495">
        <v>0</v>
      </c>
      <c r="R69" s="490"/>
      <c r="S69" s="495">
        <v>0</v>
      </c>
      <c r="T69" s="494"/>
      <c r="U69" s="496">
        <v>0</v>
      </c>
    </row>
    <row r="70" spans="1:21" ht="14.4" customHeight="1" x14ac:dyDescent="0.3">
      <c r="A70" s="489">
        <v>29</v>
      </c>
      <c r="B70" s="490" t="s">
        <v>456</v>
      </c>
      <c r="C70" s="490">
        <v>89301292</v>
      </c>
      <c r="D70" s="491" t="s">
        <v>1038</v>
      </c>
      <c r="E70" s="492" t="s">
        <v>617</v>
      </c>
      <c r="F70" s="490" t="s">
        <v>611</v>
      </c>
      <c r="G70" s="490" t="s">
        <v>649</v>
      </c>
      <c r="H70" s="490" t="s">
        <v>457</v>
      </c>
      <c r="I70" s="490" t="s">
        <v>539</v>
      </c>
      <c r="J70" s="490" t="s">
        <v>540</v>
      </c>
      <c r="K70" s="490" t="s">
        <v>650</v>
      </c>
      <c r="L70" s="493">
        <v>38.65</v>
      </c>
      <c r="M70" s="493">
        <v>193.25</v>
      </c>
      <c r="N70" s="490">
        <v>5</v>
      </c>
      <c r="O70" s="494">
        <v>5</v>
      </c>
      <c r="P70" s="493"/>
      <c r="Q70" s="495">
        <v>0</v>
      </c>
      <c r="R70" s="490"/>
      <c r="S70" s="495">
        <v>0</v>
      </c>
      <c r="T70" s="494"/>
      <c r="U70" s="496">
        <v>0</v>
      </c>
    </row>
    <row r="71" spans="1:21" ht="14.4" customHeight="1" x14ac:dyDescent="0.3">
      <c r="A71" s="489">
        <v>29</v>
      </c>
      <c r="B71" s="490" t="s">
        <v>456</v>
      </c>
      <c r="C71" s="490">
        <v>89301292</v>
      </c>
      <c r="D71" s="491" t="s">
        <v>1038</v>
      </c>
      <c r="E71" s="492" t="s">
        <v>617</v>
      </c>
      <c r="F71" s="490" t="s">
        <v>611</v>
      </c>
      <c r="G71" s="490" t="s">
        <v>655</v>
      </c>
      <c r="H71" s="490" t="s">
        <v>457</v>
      </c>
      <c r="I71" s="490" t="s">
        <v>543</v>
      </c>
      <c r="J71" s="490" t="s">
        <v>544</v>
      </c>
      <c r="K71" s="490" t="s">
        <v>545</v>
      </c>
      <c r="L71" s="493">
        <v>120.37</v>
      </c>
      <c r="M71" s="493">
        <v>120.37</v>
      </c>
      <c r="N71" s="490">
        <v>1</v>
      </c>
      <c r="O71" s="494">
        <v>1</v>
      </c>
      <c r="P71" s="493">
        <v>120.37</v>
      </c>
      <c r="Q71" s="495">
        <v>1</v>
      </c>
      <c r="R71" s="490">
        <v>1</v>
      </c>
      <c r="S71" s="495">
        <v>1</v>
      </c>
      <c r="T71" s="494">
        <v>1</v>
      </c>
      <c r="U71" s="496">
        <v>1</v>
      </c>
    </row>
    <row r="72" spans="1:21" ht="14.4" customHeight="1" x14ac:dyDescent="0.3">
      <c r="A72" s="489">
        <v>29</v>
      </c>
      <c r="B72" s="490" t="s">
        <v>456</v>
      </c>
      <c r="C72" s="490">
        <v>89301292</v>
      </c>
      <c r="D72" s="491" t="s">
        <v>1038</v>
      </c>
      <c r="E72" s="492" t="s">
        <v>617</v>
      </c>
      <c r="F72" s="490" t="s">
        <v>611</v>
      </c>
      <c r="G72" s="490" t="s">
        <v>676</v>
      </c>
      <c r="H72" s="490" t="s">
        <v>457</v>
      </c>
      <c r="I72" s="490" t="s">
        <v>781</v>
      </c>
      <c r="J72" s="490" t="s">
        <v>548</v>
      </c>
      <c r="K72" s="490" t="s">
        <v>782</v>
      </c>
      <c r="L72" s="493">
        <v>104.9</v>
      </c>
      <c r="M72" s="493">
        <v>104.9</v>
      </c>
      <c r="N72" s="490">
        <v>1</v>
      </c>
      <c r="O72" s="494">
        <v>1</v>
      </c>
      <c r="P72" s="493"/>
      <c r="Q72" s="495">
        <v>0</v>
      </c>
      <c r="R72" s="490"/>
      <c r="S72" s="495">
        <v>0</v>
      </c>
      <c r="T72" s="494"/>
      <c r="U72" s="496">
        <v>0</v>
      </c>
    </row>
    <row r="73" spans="1:21" ht="14.4" customHeight="1" x14ac:dyDescent="0.3">
      <c r="A73" s="489">
        <v>29</v>
      </c>
      <c r="B73" s="490" t="s">
        <v>456</v>
      </c>
      <c r="C73" s="490">
        <v>89301292</v>
      </c>
      <c r="D73" s="491" t="s">
        <v>1038</v>
      </c>
      <c r="E73" s="492" t="s">
        <v>617</v>
      </c>
      <c r="F73" s="490" t="s">
        <v>611</v>
      </c>
      <c r="G73" s="490" t="s">
        <v>676</v>
      </c>
      <c r="H73" s="490" t="s">
        <v>457</v>
      </c>
      <c r="I73" s="490" t="s">
        <v>547</v>
      </c>
      <c r="J73" s="490" t="s">
        <v>548</v>
      </c>
      <c r="K73" s="490" t="s">
        <v>677</v>
      </c>
      <c r="L73" s="493">
        <v>314.69</v>
      </c>
      <c r="M73" s="493">
        <v>2517.52</v>
      </c>
      <c r="N73" s="490">
        <v>8</v>
      </c>
      <c r="O73" s="494">
        <v>6.5</v>
      </c>
      <c r="P73" s="493">
        <v>1573.45</v>
      </c>
      <c r="Q73" s="495">
        <v>0.625</v>
      </c>
      <c r="R73" s="490">
        <v>5</v>
      </c>
      <c r="S73" s="495">
        <v>0.625</v>
      </c>
      <c r="T73" s="494">
        <v>4.5</v>
      </c>
      <c r="U73" s="496">
        <v>0.69230769230769229</v>
      </c>
    </row>
    <row r="74" spans="1:21" ht="14.4" customHeight="1" x14ac:dyDescent="0.3">
      <c r="A74" s="489">
        <v>29</v>
      </c>
      <c r="B74" s="490" t="s">
        <v>456</v>
      </c>
      <c r="C74" s="490">
        <v>89301292</v>
      </c>
      <c r="D74" s="491" t="s">
        <v>1038</v>
      </c>
      <c r="E74" s="492" t="s">
        <v>617</v>
      </c>
      <c r="F74" s="490" t="s">
        <v>611</v>
      </c>
      <c r="G74" s="490" t="s">
        <v>756</v>
      </c>
      <c r="H74" s="490" t="s">
        <v>1039</v>
      </c>
      <c r="I74" s="490" t="s">
        <v>783</v>
      </c>
      <c r="J74" s="490" t="s">
        <v>784</v>
      </c>
      <c r="K74" s="490" t="s">
        <v>785</v>
      </c>
      <c r="L74" s="493">
        <v>32.74</v>
      </c>
      <c r="M74" s="493">
        <v>98.22</v>
      </c>
      <c r="N74" s="490">
        <v>3</v>
      </c>
      <c r="O74" s="494">
        <v>3</v>
      </c>
      <c r="P74" s="493">
        <v>65.48</v>
      </c>
      <c r="Q74" s="495">
        <v>0.66666666666666674</v>
      </c>
      <c r="R74" s="490">
        <v>2</v>
      </c>
      <c r="S74" s="495">
        <v>0.66666666666666663</v>
      </c>
      <c r="T74" s="494">
        <v>2</v>
      </c>
      <c r="U74" s="496">
        <v>0.66666666666666663</v>
      </c>
    </row>
    <row r="75" spans="1:21" ht="14.4" customHeight="1" x14ac:dyDescent="0.3">
      <c r="A75" s="489">
        <v>29</v>
      </c>
      <c r="B75" s="490" t="s">
        <v>456</v>
      </c>
      <c r="C75" s="490">
        <v>89301292</v>
      </c>
      <c r="D75" s="491" t="s">
        <v>1038</v>
      </c>
      <c r="E75" s="492" t="s">
        <v>617</v>
      </c>
      <c r="F75" s="490" t="s">
        <v>612</v>
      </c>
      <c r="G75" s="490" t="s">
        <v>690</v>
      </c>
      <c r="H75" s="490" t="s">
        <v>457</v>
      </c>
      <c r="I75" s="490" t="s">
        <v>691</v>
      </c>
      <c r="J75" s="490" t="s">
        <v>692</v>
      </c>
      <c r="K75" s="490" t="s">
        <v>693</v>
      </c>
      <c r="L75" s="493">
        <v>410</v>
      </c>
      <c r="M75" s="493">
        <v>5330</v>
      </c>
      <c r="N75" s="490">
        <v>13</v>
      </c>
      <c r="O75" s="494">
        <v>7</v>
      </c>
      <c r="P75" s="493">
        <v>4510</v>
      </c>
      <c r="Q75" s="495">
        <v>0.84615384615384615</v>
      </c>
      <c r="R75" s="490">
        <v>11</v>
      </c>
      <c r="S75" s="495">
        <v>0.84615384615384615</v>
      </c>
      <c r="T75" s="494">
        <v>6</v>
      </c>
      <c r="U75" s="496">
        <v>0.8571428571428571</v>
      </c>
    </row>
    <row r="76" spans="1:21" ht="14.4" customHeight="1" x14ac:dyDescent="0.3">
      <c r="A76" s="489">
        <v>29</v>
      </c>
      <c r="B76" s="490" t="s">
        <v>456</v>
      </c>
      <c r="C76" s="490">
        <v>89301292</v>
      </c>
      <c r="D76" s="491" t="s">
        <v>1038</v>
      </c>
      <c r="E76" s="492" t="s">
        <v>617</v>
      </c>
      <c r="F76" s="490" t="s">
        <v>612</v>
      </c>
      <c r="G76" s="490" t="s">
        <v>690</v>
      </c>
      <c r="H76" s="490" t="s">
        <v>457</v>
      </c>
      <c r="I76" s="490" t="s">
        <v>691</v>
      </c>
      <c r="J76" s="490" t="s">
        <v>760</v>
      </c>
      <c r="K76" s="490" t="s">
        <v>761</v>
      </c>
      <c r="L76" s="493">
        <v>410</v>
      </c>
      <c r="M76" s="493">
        <v>8610</v>
      </c>
      <c r="N76" s="490">
        <v>21</v>
      </c>
      <c r="O76" s="494">
        <v>11</v>
      </c>
      <c r="P76" s="493">
        <v>8610</v>
      </c>
      <c r="Q76" s="495">
        <v>1</v>
      </c>
      <c r="R76" s="490">
        <v>21</v>
      </c>
      <c r="S76" s="495">
        <v>1</v>
      </c>
      <c r="T76" s="494">
        <v>11</v>
      </c>
      <c r="U76" s="496">
        <v>1</v>
      </c>
    </row>
    <row r="77" spans="1:21" ht="14.4" customHeight="1" x14ac:dyDescent="0.3">
      <c r="A77" s="489">
        <v>29</v>
      </c>
      <c r="B77" s="490" t="s">
        <v>456</v>
      </c>
      <c r="C77" s="490">
        <v>89301292</v>
      </c>
      <c r="D77" s="491" t="s">
        <v>1038</v>
      </c>
      <c r="E77" s="492" t="s">
        <v>617</v>
      </c>
      <c r="F77" s="490" t="s">
        <v>612</v>
      </c>
      <c r="G77" s="490" t="s">
        <v>694</v>
      </c>
      <c r="H77" s="490" t="s">
        <v>457</v>
      </c>
      <c r="I77" s="490" t="s">
        <v>695</v>
      </c>
      <c r="J77" s="490" t="s">
        <v>696</v>
      </c>
      <c r="K77" s="490" t="s">
        <v>697</v>
      </c>
      <c r="L77" s="493">
        <v>133.69</v>
      </c>
      <c r="M77" s="493">
        <v>668.45</v>
      </c>
      <c r="N77" s="490">
        <v>5</v>
      </c>
      <c r="O77" s="494">
        <v>4</v>
      </c>
      <c r="P77" s="493">
        <v>534.76</v>
      </c>
      <c r="Q77" s="495">
        <v>0.79999999999999993</v>
      </c>
      <c r="R77" s="490">
        <v>4</v>
      </c>
      <c r="S77" s="495">
        <v>0.8</v>
      </c>
      <c r="T77" s="494">
        <v>3</v>
      </c>
      <c r="U77" s="496">
        <v>0.75</v>
      </c>
    </row>
    <row r="78" spans="1:21" ht="14.4" customHeight="1" x14ac:dyDescent="0.3">
      <c r="A78" s="489">
        <v>29</v>
      </c>
      <c r="B78" s="490" t="s">
        <v>456</v>
      </c>
      <c r="C78" s="490">
        <v>89301292</v>
      </c>
      <c r="D78" s="491" t="s">
        <v>1038</v>
      </c>
      <c r="E78" s="492" t="s">
        <v>617</v>
      </c>
      <c r="F78" s="490" t="s">
        <v>612</v>
      </c>
      <c r="G78" s="490" t="s">
        <v>694</v>
      </c>
      <c r="H78" s="490" t="s">
        <v>457</v>
      </c>
      <c r="I78" s="490" t="s">
        <v>698</v>
      </c>
      <c r="J78" s="490" t="s">
        <v>696</v>
      </c>
      <c r="K78" s="490" t="s">
        <v>699</v>
      </c>
      <c r="L78" s="493">
        <v>175.15</v>
      </c>
      <c r="M78" s="493">
        <v>875.75</v>
      </c>
      <c r="N78" s="490">
        <v>5</v>
      </c>
      <c r="O78" s="494">
        <v>4</v>
      </c>
      <c r="P78" s="493">
        <v>525.45000000000005</v>
      </c>
      <c r="Q78" s="495">
        <v>0.60000000000000009</v>
      </c>
      <c r="R78" s="490">
        <v>3</v>
      </c>
      <c r="S78" s="495">
        <v>0.6</v>
      </c>
      <c r="T78" s="494">
        <v>2</v>
      </c>
      <c r="U78" s="496">
        <v>0.5</v>
      </c>
    </row>
    <row r="79" spans="1:21" ht="14.4" customHeight="1" x14ac:dyDescent="0.3">
      <c r="A79" s="489">
        <v>29</v>
      </c>
      <c r="B79" s="490" t="s">
        <v>456</v>
      </c>
      <c r="C79" s="490">
        <v>89301292</v>
      </c>
      <c r="D79" s="491" t="s">
        <v>1038</v>
      </c>
      <c r="E79" s="492" t="s">
        <v>617</v>
      </c>
      <c r="F79" s="490" t="s">
        <v>612</v>
      </c>
      <c r="G79" s="490" t="s">
        <v>694</v>
      </c>
      <c r="H79" s="490" t="s">
        <v>457</v>
      </c>
      <c r="I79" s="490" t="s">
        <v>700</v>
      </c>
      <c r="J79" s="490" t="s">
        <v>696</v>
      </c>
      <c r="K79" s="490" t="s">
        <v>701</v>
      </c>
      <c r="L79" s="493">
        <v>200</v>
      </c>
      <c r="M79" s="493">
        <v>1800</v>
      </c>
      <c r="N79" s="490">
        <v>9</v>
      </c>
      <c r="O79" s="494">
        <v>5</v>
      </c>
      <c r="P79" s="493">
        <v>1400</v>
      </c>
      <c r="Q79" s="495">
        <v>0.77777777777777779</v>
      </c>
      <c r="R79" s="490">
        <v>7</v>
      </c>
      <c r="S79" s="495">
        <v>0.77777777777777779</v>
      </c>
      <c r="T79" s="494">
        <v>4</v>
      </c>
      <c r="U79" s="496">
        <v>0.8</v>
      </c>
    </row>
    <row r="80" spans="1:21" ht="14.4" customHeight="1" x14ac:dyDescent="0.3">
      <c r="A80" s="489">
        <v>29</v>
      </c>
      <c r="B80" s="490" t="s">
        <v>456</v>
      </c>
      <c r="C80" s="490">
        <v>89301292</v>
      </c>
      <c r="D80" s="491" t="s">
        <v>1038</v>
      </c>
      <c r="E80" s="492" t="s">
        <v>617</v>
      </c>
      <c r="F80" s="490" t="s">
        <v>612</v>
      </c>
      <c r="G80" s="490" t="s">
        <v>694</v>
      </c>
      <c r="H80" s="490" t="s">
        <v>457</v>
      </c>
      <c r="I80" s="490" t="s">
        <v>702</v>
      </c>
      <c r="J80" s="490" t="s">
        <v>703</v>
      </c>
      <c r="K80" s="490" t="s">
        <v>704</v>
      </c>
      <c r="L80" s="493">
        <v>156</v>
      </c>
      <c r="M80" s="493">
        <v>312</v>
      </c>
      <c r="N80" s="490">
        <v>2</v>
      </c>
      <c r="O80" s="494">
        <v>2</v>
      </c>
      <c r="P80" s="493"/>
      <c r="Q80" s="495">
        <v>0</v>
      </c>
      <c r="R80" s="490"/>
      <c r="S80" s="495">
        <v>0</v>
      </c>
      <c r="T80" s="494"/>
      <c r="U80" s="496">
        <v>0</v>
      </c>
    </row>
    <row r="81" spans="1:21" ht="14.4" customHeight="1" x14ac:dyDescent="0.3">
      <c r="A81" s="489">
        <v>29</v>
      </c>
      <c r="B81" s="490" t="s">
        <v>456</v>
      </c>
      <c r="C81" s="490">
        <v>89301292</v>
      </c>
      <c r="D81" s="491" t="s">
        <v>1038</v>
      </c>
      <c r="E81" s="492" t="s">
        <v>617</v>
      </c>
      <c r="F81" s="490" t="s">
        <v>612</v>
      </c>
      <c r="G81" s="490" t="s">
        <v>694</v>
      </c>
      <c r="H81" s="490" t="s">
        <v>457</v>
      </c>
      <c r="I81" s="490" t="s">
        <v>708</v>
      </c>
      <c r="J81" s="490" t="s">
        <v>706</v>
      </c>
      <c r="K81" s="490" t="s">
        <v>709</v>
      </c>
      <c r="L81" s="493">
        <v>1333.95</v>
      </c>
      <c r="M81" s="493">
        <v>2667.9</v>
      </c>
      <c r="N81" s="490">
        <v>2</v>
      </c>
      <c r="O81" s="494">
        <v>1</v>
      </c>
      <c r="P81" s="493">
        <v>2667.9</v>
      </c>
      <c r="Q81" s="495">
        <v>1</v>
      </c>
      <c r="R81" s="490">
        <v>2</v>
      </c>
      <c r="S81" s="495">
        <v>1</v>
      </c>
      <c r="T81" s="494">
        <v>1</v>
      </c>
      <c r="U81" s="496">
        <v>1</v>
      </c>
    </row>
    <row r="82" spans="1:21" ht="14.4" customHeight="1" x14ac:dyDescent="0.3">
      <c r="A82" s="489">
        <v>29</v>
      </c>
      <c r="B82" s="490" t="s">
        <v>456</v>
      </c>
      <c r="C82" s="490">
        <v>89301292</v>
      </c>
      <c r="D82" s="491" t="s">
        <v>1038</v>
      </c>
      <c r="E82" s="492" t="s">
        <v>617</v>
      </c>
      <c r="F82" s="490" t="s">
        <v>612</v>
      </c>
      <c r="G82" s="490" t="s">
        <v>694</v>
      </c>
      <c r="H82" s="490" t="s">
        <v>457</v>
      </c>
      <c r="I82" s="490" t="s">
        <v>786</v>
      </c>
      <c r="J82" s="490" t="s">
        <v>787</v>
      </c>
      <c r="K82" s="490" t="s">
        <v>788</v>
      </c>
      <c r="L82" s="493">
        <v>37.69</v>
      </c>
      <c r="M82" s="493">
        <v>37.69</v>
      </c>
      <c r="N82" s="490">
        <v>1</v>
      </c>
      <c r="O82" s="494">
        <v>1</v>
      </c>
      <c r="P82" s="493">
        <v>37.69</v>
      </c>
      <c r="Q82" s="495">
        <v>1</v>
      </c>
      <c r="R82" s="490">
        <v>1</v>
      </c>
      <c r="S82" s="495">
        <v>1</v>
      </c>
      <c r="T82" s="494">
        <v>1</v>
      </c>
      <c r="U82" s="496">
        <v>1</v>
      </c>
    </row>
    <row r="83" spans="1:21" ht="14.4" customHeight="1" x14ac:dyDescent="0.3">
      <c r="A83" s="489">
        <v>29</v>
      </c>
      <c r="B83" s="490" t="s">
        <v>456</v>
      </c>
      <c r="C83" s="490">
        <v>89301292</v>
      </c>
      <c r="D83" s="491" t="s">
        <v>1038</v>
      </c>
      <c r="E83" s="492" t="s">
        <v>617</v>
      </c>
      <c r="F83" s="490" t="s">
        <v>612</v>
      </c>
      <c r="G83" s="490" t="s">
        <v>722</v>
      </c>
      <c r="H83" s="490" t="s">
        <v>457</v>
      </c>
      <c r="I83" s="490" t="s">
        <v>767</v>
      </c>
      <c r="J83" s="490" t="s">
        <v>768</v>
      </c>
      <c r="K83" s="490" t="s">
        <v>769</v>
      </c>
      <c r="L83" s="493">
        <v>347.81</v>
      </c>
      <c r="M83" s="493">
        <v>347.81</v>
      </c>
      <c r="N83" s="490">
        <v>1</v>
      </c>
      <c r="O83" s="494">
        <v>1</v>
      </c>
      <c r="P83" s="493">
        <v>347.81</v>
      </c>
      <c r="Q83" s="495">
        <v>1</v>
      </c>
      <c r="R83" s="490">
        <v>1</v>
      </c>
      <c r="S83" s="495">
        <v>1</v>
      </c>
      <c r="T83" s="494">
        <v>1</v>
      </c>
      <c r="U83" s="496">
        <v>1</v>
      </c>
    </row>
    <row r="84" spans="1:21" ht="14.4" customHeight="1" x14ac:dyDescent="0.3">
      <c r="A84" s="489">
        <v>29</v>
      </c>
      <c r="B84" s="490" t="s">
        <v>456</v>
      </c>
      <c r="C84" s="490">
        <v>89301292</v>
      </c>
      <c r="D84" s="491" t="s">
        <v>1038</v>
      </c>
      <c r="E84" s="492" t="s">
        <v>617</v>
      </c>
      <c r="F84" s="490" t="s">
        <v>612</v>
      </c>
      <c r="G84" s="490" t="s">
        <v>722</v>
      </c>
      <c r="H84" s="490" t="s">
        <v>457</v>
      </c>
      <c r="I84" s="490" t="s">
        <v>789</v>
      </c>
      <c r="J84" s="490" t="s">
        <v>790</v>
      </c>
      <c r="K84" s="490" t="s">
        <v>791</v>
      </c>
      <c r="L84" s="493">
        <v>350</v>
      </c>
      <c r="M84" s="493">
        <v>1050</v>
      </c>
      <c r="N84" s="490">
        <v>3</v>
      </c>
      <c r="O84" s="494">
        <v>3</v>
      </c>
      <c r="P84" s="493"/>
      <c r="Q84" s="495">
        <v>0</v>
      </c>
      <c r="R84" s="490"/>
      <c r="S84" s="495">
        <v>0</v>
      </c>
      <c r="T84" s="494"/>
      <c r="U84" s="496">
        <v>0</v>
      </c>
    </row>
    <row r="85" spans="1:21" ht="14.4" customHeight="1" x14ac:dyDescent="0.3">
      <c r="A85" s="489">
        <v>29</v>
      </c>
      <c r="B85" s="490" t="s">
        <v>456</v>
      </c>
      <c r="C85" s="490">
        <v>89301292</v>
      </c>
      <c r="D85" s="491" t="s">
        <v>1038</v>
      </c>
      <c r="E85" s="492" t="s">
        <v>617</v>
      </c>
      <c r="F85" s="490" t="s">
        <v>612</v>
      </c>
      <c r="G85" s="490" t="s">
        <v>792</v>
      </c>
      <c r="H85" s="490" t="s">
        <v>457</v>
      </c>
      <c r="I85" s="490" t="s">
        <v>793</v>
      </c>
      <c r="J85" s="490" t="s">
        <v>794</v>
      </c>
      <c r="K85" s="490"/>
      <c r="L85" s="493">
        <v>0</v>
      </c>
      <c r="M85" s="493">
        <v>0</v>
      </c>
      <c r="N85" s="490">
        <v>2</v>
      </c>
      <c r="O85" s="494">
        <v>2</v>
      </c>
      <c r="P85" s="493"/>
      <c r="Q85" s="495"/>
      <c r="R85" s="490"/>
      <c r="S85" s="495">
        <v>0</v>
      </c>
      <c r="T85" s="494"/>
      <c r="U85" s="496">
        <v>0</v>
      </c>
    </row>
    <row r="86" spans="1:21" ht="14.4" customHeight="1" x14ac:dyDescent="0.3">
      <c r="A86" s="489">
        <v>29</v>
      </c>
      <c r="B86" s="490" t="s">
        <v>456</v>
      </c>
      <c r="C86" s="490">
        <v>89301292</v>
      </c>
      <c r="D86" s="491" t="s">
        <v>1038</v>
      </c>
      <c r="E86" s="492" t="s">
        <v>618</v>
      </c>
      <c r="F86" s="490" t="s">
        <v>611</v>
      </c>
      <c r="G86" s="490" t="s">
        <v>623</v>
      </c>
      <c r="H86" s="490" t="s">
        <v>1039</v>
      </c>
      <c r="I86" s="490" t="s">
        <v>627</v>
      </c>
      <c r="J86" s="490" t="s">
        <v>625</v>
      </c>
      <c r="K86" s="490" t="s">
        <v>628</v>
      </c>
      <c r="L86" s="493">
        <v>333.31</v>
      </c>
      <c r="M86" s="493">
        <v>666.62</v>
      </c>
      <c r="N86" s="490">
        <v>2</v>
      </c>
      <c r="O86" s="494">
        <v>2</v>
      </c>
      <c r="P86" s="493">
        <v>333.31</v>
      </c>
      <c r="Q86" s="495">
        <v>0.5</v>
      </c>
      <c r="R86" s="490">
        <v>1</v>
      </c>
      <c r="S86" s="495">
        <v>0.5</v>
      </c>
      <c r="T86" s="494">
        <v>1</v>
      </c>
      <c r="U86" s="496">
        <v>0.5</v>
      </c>
    </row>
    <row r="87" spans="1:21" ht="14.4" customHeight="1" x14ac:dyDescent="0.3">
      <c r="A87" s="489">
        <v>29</v>
      </c>
      <c r="B87" s="490" t="s">
        <v>456</v>
      </c>
      <c r="C87" s="490">
        <v>89301292</v>
      </c>
      <c r="D87" s="491" t="s">
        <v>1038</v>
      </c>
      <c r="E87" s="492" t="s">
        <v>618</v>
      </c>
      <c r="F87" s="490" t="s">
        <v>611</v>
      </c>
      <c r="G87" s="490" t="s">
        <v>732</v>
      </c>
      <c r="H87" s="490" t="s">
        <v>1039</v>
      </c>
      <c r="I87" s="490" t="s">
        <v>733</v>
      </c>
      <c r="J87" s="490" t="s">
        <v>734</v>
      </c>
      <c r="K87" s="490" t="s">
        <v>636</v>
      </c>
      <c r="L87" s="493">
        <v>69.86</v>
      </c>
      <c r="M87" s="493">
        <v>139.72</v>
      </c>
      <c r="N87" s="490">
        <v>2</v>
      </c>
      <c r="O87" s="494">
        <v>0.5</v>
      </c>
      <c r="P87" s="493">
        <v>139.72</v>
      </c>
      <c r="Q87" s="495">
        <v>1</v>
      </c>
      <c r="R87" s="490">
        <v>2</v>
      </c>
      <c r="S87" s="495">
        <v>1</v>
      </c>
      <c r="T87" s="494">
        <v>0.5</v>
      </c>
      <c r="U87" s="496">
        <v>1</v>
      </c>
    </row>
    <row r="88" spans="1:21" ht="14.4" customHeight="1" x14ac:dyDescent="0.3">
      <c r="A88" s="489">
        <v>29</v>
      </c>
      <c r="B88" s="490" t="s">
        <v>456</v>
      </c>
      <c r="C88" s="490">
        <v>89301292</v>
      </c>
      <c r="D88" s="491" t="s">
        <v>1038</v>
      </c>
      <c r="E88" s="492" t="s">
        <v>618</v>
      </c>
      <c r="F88" s="490" t="s">
        <v>611</v>
      </c>
      <c r="G88" s="490" t="s">
        <v>795</v>
      </c>
      <c r="H88" s="490" t="s">
        <v>457</v>
      </c>
      <c r="I88" s="490" t="s">
        <v>796</v>
      </c>
      <c r="J88" s="490" t="s">
        <v>797</v>
      </c>
      <c r="K88" s="490" t="s">
        <v>798</v>
      </c>
      <c r="L88" s="493">
        <v>45.75</v>
      </c>
      <c r="M88" s="493">
        <v>45.75</v>
      </c>
      <c r="N88" s="490">
        <v>1</v>
      </c>
      <c r="O88" s="494">
        <v>0.5</v>
      </c>
      <c r="P88" s="493">
        <v>45.75</v>
      </c>
      <c r="Q88" s="495">
        <v>1</v>
      </c>
      <c r="R88" s="490">
        <v>1</v>
      </c>
      <c r="S88" s="495">
        <v>1</v>
      </c>
      <c r="T88" s="494">
        <v>0.5</v>
      </c>
      <c r="U88" s="496">
        <v>1</v>
      </c>
    </row>
    <row r="89" spans="1:21" ht="14.4" customHeight="1" x14ac:dyDescent="0.3">
      <c r="A89" s="489">
        <v>29</v>
      </c>
      <c r="B89" s="490" t="s">
        <v>456</v>
      </c>
      <c r="C89" s="490">
        <v>89301292</v>
      </c>
      <c r="D89" s="491" t="s">
        <v>1038</v>
      </c>
      <c r="E89" s="492" t="s">
        <v>618</v>
      </c>
      <c r="F89" s="490" t="s">
        <v>611</v>
      </c>
      <c r="G89" s="490" t="s">
        <v>799</v>
      </c>
      <c r="H89" s="490" t="s">
        <v>457</v>
      </c>
      <c r="I89" s="490" t="s">
        <v>800</v>
      </c>
      <c r="J89" s="490" t="s">
        <v>801</v>
      </c>
      <c r="K89" s="490" t="s">
        <v>802</v>
      </c>
      <c r="L89" s="493">
        <v>0</v>
      </c>
      <c r="M89" s="493">
        <v>0</v>
      </c>
      <c r="N89" s="490">
        <v>1</v>
      </c>
      <c r="O89" s="494">
        <v>0.5</v>
      </c>
      <c r="P89" s="493">
        <v>0</v>
      </c>
      <c r="Q89" s="495"/>
      <c r="R89" s="490">
        <v>1</v>
      </c>
      <c r="S89" s="495">
        <v>1</v>
      </c>
      <c r="T89" s="494">
        <v>0.5</v>
      </c>
      <c r="U89" s="496">
        <v>1</v>
      </c>
    </row>
    <row r="90" spans="1:21" ht="14.4" customHeight="1" x14ac:dyDescent="0.3">
      <c r="A90" s="489">
        <v>29</v>
      </c>
      <c r="B90" s="490" t="s">
        <v>456</v>
      </c>
      <c r="C90" s="490">
        <v>89301292</v>
      </c>
      <c r="D90" s="491" t="s">
        <v>1038</v>
      </c>
      <c r="E90" s="492" t="s">
        <v>618</v>
      </c>
      <c r="F90" s="490" t="s">
        <v>611</v>
      </c>
      <c r="G90" s="490" t="s">
        <v>803</v>
      </c>
      <c r="H90" s="490" t="s">
        <v>457</v>
      </c>
      <c r="I90" s="490" t="s">
        <v>804</v>
      </c>
      <c r="J90" s="490" t="s">
        <v>805</v>
      </c>
      <c r="K90" s="490" t="s">
        <v>806</v>
      </c>
      <c r="L90" s="493">
        <v>115.3</v>
      </c>
      <c r="M90" s="493">
        <v>115.3</v>
      </c>
      <c r="N90" s="490">
        <v>1</v>
      </c>
      <c r="O90" s="494">
        <v>0.5</v>
      </c>
      <c r="P90" s="493">
        <v>115.3</v>
      </c>
      <c r="Q90" s="495">
        <v>1</v>
      </c>
      <c r="R90" s="490">
        <v>1</v>
      </c>
      <c r="S90" s="495">
        <v>1</v>
      </c>
      <c r="T90" s="494">
        <v>0.5</v>
      </c>
      <c r="U90" s="496">
        <v>1</v>
      </c>
    </row>
    <row r="91" spans="1:21" ht="14.4" customHeight="1" x14ac:dyDescent="0.3">
      <c r="A91" s="489">
        <v>29</v>
      </c>
      <c r="B91" s="490" t="s">
        <v>456</v>
      </c>
      <c r="C91" s="490">
        <v>89301292</v>
      </c>
      <c r="D91" s="491" t="s">
        <v>1038</v>
      </c>
      <c r="E91" s="492" t="s">
        <v>618</v>
      </c>
      <c r="F91" s="490" t="s">
        <v>611</v>
      </c>
      <c r="G91" s="490" t="s">
        <v>807</v>
      </c>
      <c r="H91" s="490" t="s">
        <v>457</v>
      </c>
      <c r="I91" s="490" t="s">
        <v>808</v>
      </c>
      <c r="J91" s="490" t="s">
        <v>809</v>
      </c>
      <c r="K91" s="490" t="s">
        <v>810</v>
      </c>
      <c r="L91" s="493">
        <v>0</v>
      </c>
      <c r="M91" s="493">
        <v>0</v>
      </c>
      <c r="N91" s="490">
        <v>2</v>
      </c>
      <c r="O91" s="494">
        <v>1</v>
      </c>
      <c r="P91" s="493">
        <v>0</v>
      </c>
      <c r="Q91" s="495"/>
      <c r="R91" s="490">
        <v>2</v>
      </c>
      <c r="S91" s="495">
        <v>1</v>
      </c>
      <c r="T91" s="494">
        <v>1</v>
      </c>
      <c r="U91" s="496">
        <v>1</v>
      </c>
    </row>
    <row r="92" spans="1:21" ht="14.4" customHeight="1" x14ac:dyDescent="0.3">
      <c r="A92" s="489">
        <v>29</v>
      </c>
      <c r="B92" s="490" t="s">
        <v>456</v>
      </c>
      <c r="C92" s="490">
        <v>89301292</v>
      </c>
      <c r="D92" s="491" t="s">
        <v>1038</v>
      </c>
      <c r="E92" s="492" t="s">
        <v>618</v>
      </c>
      <c r="F92" s="490" t="s">
        <v>611</v>
      </c>
      <c r="G92" s="490" t="s">
        <v>637</v>
      </c>
      <c r="H92" s="490" t="s">
        <v>457</v>
      </c>
      <c r="I92" s="490" t="s">
        <v>535</v>
      </c>
      <c r="J92" s="490" t="s">
        <v>536</v>
      </c>
      <c r="K92" s="490" t="s">
        <v>638</v>
      </c>
      <c r="L92" s="493">
        <v>50.27</v>
      </c>
      <c r="M92" s="493">
        <v>603.24</v>
      </c>
      <c r="N92" s="490">
        <v>12</v>
      </c>
      <c r="O92" s="494">
        <v>11</v>
      </c>
      <c r="P92" s="493">
        <v>301.62</v>
      </c>
      <c r="Q92" s="495">
        <v>0.5</v>
      </c>
      <c r="R92" s="490">
        <v>6</v>
      </c>
      <c r="S92" s="495">
        <v>0.5</v>
      </c>
      <c r="T92" s="494">
        <v>5</v>
      </c>
      <c r="U92" s="496">
        <v>0.45454545454545453</v>
      </c>
    </row>
    <row r="93" spans="1:21" ht="14.4" customHeight="1" x14ac:dyDescent="0.3">
      <c r="A93" s="489">
        <v>29</v>
      </c>
      <c r="B93" s="490" t="s">
        <v>456</v>
      </c>
      <c r="C93" s="490">
        <v>89301292</v>
      </c>
      <c r="D93" s="491" t="s">
        <v>1038</v>
      </c>
      <c r="E93" s="492" t="s">
        <v>618</v>
      </c>
      <c r="F93" s="490" t="s">
        <v>611</v>
      </c>
      <c r="G93" s="490" t="s">
        <v>637</v>
      </c>
      <c r="H93" s="490" t="s">
        <v>457</v>
      </c>
      <c r="I93" s="490" t="s">
        <v>811</v>
      </c>
      <c r="J93" s="490" t="s">
        <v>812</v>
      </c>
      <c r="K93" s="490" t="s">
        <v>813</v>
      </c>
      <c r="L93" s="493">
        <v>93.99</v>
      </c>
      <c r="M93" s="493">
        <v>93.99</v>
      </c>
      <c r="N93" s="490">
        <v>1</v>
      </c>
      <c r="O93" s="494">
        <v>1</v>
      </c>
      <c r="P93" s="493"/>
      <c r="Q93" s="495">
        <v>0</v>
      </c>
      <c r="R93" s="490"/>
      <c r="S93" s="495">
        <v>0</v>
      </c>
      <c r="T93" s="494"/>
      <c r="U93" s="496">
        <v>0</v>
      </c>
    </row>
    <row r="94" spans="1:21" ht="14.4" customHeight="1" x14ac:dyDescent="0.3">
      <c r="A94" s="489">
        <v>29</v>
      </c>
      <c r="B94" s="490" t="s">
        <v>456</v>
      </c>
      <c r="C94" s="490">
        <v>89301292</v>
      </c>
      <c r="D94" s="491" t="s">
        <v>1038</v>
      </c>
      <c r="E94" s="492" t="s">
        <v>618</v>
      </c>
      <c r="F94" s="490" t="s">
        <v>611</v>
      </c>
      <c r="G94" s="490" t="s">
        <v>735</v>
      </c>
      <c r="H94" s="490" t="s">
        <v>457</v>
      </c>
      <c r="I94" s="490" t="s">
        <v>814</v>
      </c>
      <c r="J94" s="490" t="s">
        <v>815</v>
      </c>
      <c r="K94" s="490" t="s">
        <v>816</v>
      </c>
      <c r="L94" s="493">
        <v>0</v>
      </c>
      <c r="M94" s="493">
        <v>0</v>
      </c>
      <c r="N94" s="490">
        <v>1</v>
      </c>
      <c r="O94" s="494">
        <v>0.5</v>
      </c>
      <c r="P94" s="493">
        <v>0</v>
      </c>
      <c r="Q94" s="495"/>
      <c r="R94" s="490">
        <v>1</v>
      </c>
      <c r="S94" s="495">
        <v>1</v>
      </c>
      <c r="T94" s="494">
        <v>0.5</v>
      </c>
      <c r="U94" s="496">
        <v>1</v>
      </c>
    </row>
    <row r="95" spans="1:21" ht="14.4" customHeight="1" x14ac:dyDescent="0.3">
      <c r="A95" s="489">
        <v>29</v>
      </c>
      <c r="B95" s="490" t="s">
        <v>456</v>
      </c>
      <c r="C95" s="490">
        <v>89301292</v>
      </c>
      <c r="D95" s="491" t="s">
        <v>1038</v>
      </c>
      <c r="E95" s="492" t="s">
        <v>618</v>
      </c>
      <c r="F95" s="490" t="s">
        <v>611</v>
      </c>
      <c r="G95" s="490" t="s">
        <v>817</v>
      </c>
      <c r="H95" s="490" t="s">
        <v>457</v>
      </c>
      <c r="I95" s="490" t="s">
        <v>818</v>
      </c>
      <c r="J95" s="490" t="s">
        <v>819</v>
      </c>
      <c r="K95" s="490" t="s">
        <v>514</v>
      </c>
      <c r="L95" s="493">
        <v>0</v>
      </c>
      <c r="M95" s="493">
        <v>0</v>
      </c>
      <c r="N95" s="490">
        <v>2</v>
      </c>
      <c r="O95" s="494">
        <v>2</v>
      </c>
      <c r="P95" s="493"/>
      <c r="Q95" s="495"/>
      <c r="R95" s="490"/>
      <c r="S95" s="495">
        <v>0</v>
      </c>
      <c r="T95" s="494"/>
      <c r="U95" s="496">
        <v>0</v>
      </c>
    </row>
    <row r="96" spans="1:21" ht="14.4" customHeight="1" x14ac:dyDescent="0.3">
      <c r="A96" s="489">
        <v>29</v>
      </c>
      <c r="B96" s="490" t="s">
        <v>456</v>
      </c>
      <c r="C96" s="490">
        <v>89301292</v>
      </c>
      <c r="D96" s="491" t="s">
        <v>1038</v>
      </c>
      <c r="E96" s="492" t="s">
        <v>618</v>
      </c>
      <c r="F96" s="490" t="s">
        <v>611</v>
      </c>
      <c r="G96" s="490" t="s">
        <v>780</v>
      </c>
      <c r="H96" s="490" t="s">
        <v>457</v>
      </c>
      <c r="I96" s="490" t="s">
        <v>480</v>
      </c>
      <c r="J96" s="490" t="s">
        <v>481</v>
      </c>
      <c r="K96" s="490" t="s">
        <v>482</v>
      </c>
      <c r="L96" s="493">
        <v>378.97</v>
      </c>
      <c r="M96" s="493">
        <v>378.97</v>
      </c>
      <c r="N96" s="490">
        <v>1</v>
      </c>
      <c r="O96" s="494">
        <v>1</v>
      </c>
      <c r="P96" s="493"/>
      <c r="Q96" s="495">
        <v>0</v>
      </c>
      <c r="R96" s="490"/>
      <c r="S96" s="495">
        <v>0</v>
      </c>
      <c r="T96" s="494"/>
      <c r="U96" s="496">
        <v>0</v>
      </c>
    </row>
    <row r="97" spans="1:21" ht="14.4" customHeight="1" x14ac:dyDescent="0.3">
      <c r="A97" s="489">
        <v>29</v>
      </c>
      <c r="B97" s="490" t="s">
        <v>456</v>
      </c>
      <c r="C97" s="490">
        <v>89301292</v>
      </c>
      <c r="D97" s="491" t="s">
        <v>1038</v>
      </c>
      <c r="E97" s="492" t="s">
        <v>618</v>
      </c>
      <c r="F97" s="490" t="s">
        <v>611</v>
      </c>
      <c r="G97" s="490" t="s">
        <v>649</v>
      </c>
      <c r="H97" s="490" t="s">
        <v>457</v>
      </c>
      <c r="I97" s="490" t="s">
        <v>539</v>
      </c>
      <c r="J97" s="490" t="s">
        <v>540</v>
      </c>
      <c r="K97" s="490" t="s">
        <v>650</v>
      </c>
      <c r="L97" s="493">
        <v>38.65</v>
      </c>
      <c r="M97" s="493">
        <v>193.25</v>
      </c>
      <c r="N97" s="490">
        <v>5</v>
      </c>
      <c r="O97" s="494">
        <v>5</v>
      </c>
      <c r="P97" s="493">
        <v>115.94999999999999</v>
      </c>
      <c r="Q97" s="495">
        <v>0.6</v>
      </c>
      <c r="R97" s="490">
        <v>3</v>
      </c>
      <c r="S97" s="495">
        <v>0.6</v>
      </c>
      <c r="T97" s="494">
        <v>3</v>
      </c>
      <c r="U97" s="496">
        <v>0.6</v>
      </c>
    </row>
    <row r="98" spans="1:21" ht="14.4" customHeight="1" x14ac:dyDescent="0.3">
      <c r="A98" s="489">
        <v>29</v>
      </c>
      <c r="B98" s="490" t="s">
        <v>456</v>
      </c>
      <c r="C98" s="490">
        <v>89301292</v>
      </c>
      <c r="D98" s="491" t="s">
        <v>1038</v>
      </c>
      <c r="E98" s="492" t="s">
        <v>618</v>
      </c>
      <c r="F98" s="490" t="s">
        <v>611</v>
      </c>
      <c r="G98" s="490" t="s">
        <v>748</v>
      </c>
      <c r="H98" s="490" t="s">
        <v>1039</v>
      </c>
      <c r="I98" s="490" t="s">
        <v>749</v>
      </c>
      <c r="J98" s="490" t="s">
        <v>750</v>
      </c>
      <c r="K98" s="490" t="s">
        <v>751</v>
      </c>
      <c r="L98" s="493">
        <v>17.64</v>
      </c>
      <c r="M98" s="493">
        <v>194.03999999999996</v>
      </c>
      <c r="N98" s="490">
        <v>11</v>
      </c>
      <c r="O98" s="494">
        <v>11</v>
      </c>
      <c r="P98" s="493">
        <v>176.39999999999998</v>
      </c>
      <c r="Q98" s="495">
        <v>0.90909090909090917</v>
      </c>
      <c r="R98" s="490">
        <v>10</v>
      </c>
      <c r="S98" s="495">
        <v>0.90909090909090906</v>
      </c>
      <c r="T98" s="494">
        <v>10</v>
      </c>
      <c r="U98" s="496">
        <v>0.90909090909090906</v>
      </c>
    </row>
    <row r="99" spans="1:21" ht="14.4" customHeight="1" x14ac:dyDescent="0.3">
      <c r="A99" s="489">
        <v>29</v>
      </c>
      <c r="B99" s="490" t="s">
        <v>456</v>
      </c>
      <c r="C99" s="490">
        <v>89301292</v>
      </c>
      <c r="D99" s="491" t="s">
        <v>1038</v>
      </c>
      <c r="E99" s="492" t="s">
        <v>618</v>
      </c>
      <c r="F99" s="490" t="s">
        <v>611</v>
      </c>
      <c r="G99" s="490" t="s">
        <v>820</v>
      </c>
      <c r="H99" s="490" t="s">
        <v>457</v>
      </c>
      <c r="I99" s="490" t="s">
        <v>821</v>
      </c>
      <c r="J99" s="490" t="s">
        <v>822</v>
      </c>
      <c r="K99" s="490" t="s">
        <v>823</v>
      </c>
      <c r="L99" s="493">
        <v>0</v>
      </c>
      <c r="M99" s="493">
        <v>0</v>
      </c>
      <c r="N99" s="490">
        <v>1</v>
      </c>
      <c r="O99" s="494">
        <v>0.5</v>
      </c>
      <c r="P99" s="493">
        <v>0</v>
      </c>
      <c r="Q99" s="495"/>
      <c r="R99" s="490">
        <v>1</v>
      </c>
      <c r="S99" s="495">
        <v>1</v>
      </c>
      <c r="T99" s="494">
        <v>0.5</v>
      </c>
      <c r="U99" s="496">
        <v>1</v>
      </c>
    </row>
    <row r="100" spans="1:21" ht="14.4" customHeight="1" x14ac:dyDescent="0.3">
      <c r="A100" s="489">
        <v>29</v>
      </c>
      <c r="B100" s="490" t="s">
        <v>456</v>
      </c>
      <c r="C100" s="490">
        <v>89301292</v>
      </c>
      <c r="D100" s="491" t="s">
        <v>1038</v>
      </c>
      <c r="E100" s="492" t="s">
        <v>618</v>
      </c>
      <c r="F100" s="490" t="s">
        <v>611</v>
      </c>
      <c r="G100" s="490" t="s">
        <v>824</v>
      </c>
      <c r="H100" s="490" t="s">
        <v>457</v>
      </c>
      <c r="I100" s="490" t="s">
        <v>825</v>
      </c>
      <c r="J100" s="490" t="s">
        <v>826</v>
      </c>
      <c r="K100" s="490" t="s">
        <v>632</v>
      </c>
      <c r="L100" s="493">
        <v>56.69</v>
      </c>
      <c r="M100" s="493">
        <v>56.69</v>
      </c>
      <c r="N100" s="490">
        <v>1</v>
      </c>
      <c r="O100" s="494">
        <v>1</v>
      </c>
      <c r="P100" s="493"/>
      <c r="Q100" s="495">
        <v>0</v>
      </c>
      <c r="R100" s="490"/>
      <c r="S100" s="495">
        <v>0</v>
      </c>
      <c r="T100" s="494"/>
      <c r="U100" s="496">
        <v>0</v>
      </c>
    </row>
    <row r="101" spans="1:21" ht="14.4" customHeight="1" x14ac:dyDescent="0.3">
      <c r="A101" s="489">
        <v>29</v>
      </c>
      <c r="B101" s="490" t="s">
        <v>456</v>
      </c>
      <c r="C101" s="490">
        <v>89301292</v>
      </c>
      <c r="D101" s="491" t="s">
        <v>1038</v>
      </c>
      <c r="E101" s="492" t="s">
        <v>618</v>
      </c>
      <c r="F101" s="490" t="s">
        <v>611</v>
      </c>
      <c r="G101" s="490" t="s">
        <v>827</v>
      </c>
      <c r="H101" s="490" t="s">
        <v>457</v>
      </c>
      <c r="I101" s="490" t="s">
        <v>828</v>
      </c>
      <c r="J101" s="490" t="s">
        <v>829</v>
      </c>
      <c r="K101" s="490" t="s">
        <v>830</v>
      </c>
      <c r="L101" s="493">
        <v>0</v>
      </c>
      <c r="M101" s="493">
        <v>0</v>
      </c>
      <c r="N101" s="490">
        <v>1</v>
      </c>
      <c r="O101" s="494">
        <v>1</v>
      </c>
      <c r="P101" s="493">
        <v>0</v>
      </c>
      <c r="Q101" s="495"/>
      <c r="R101" s="490">
        <v>1</v>
      </c>
      <c r="S101" s="495">
        <v>1</v>
      </c>
      <c r="T101" s="494">
        <v>1</v>
      </c>
      <c r="U101" s="496">
        <v>1</v>
      </c>
    </row>
    <row r="102" spans="1:21" ht="14.4" customHeight="1" x14ac:dyDescent="0.3">
      <c r="A102" s="489">
        <v>29</v>
      </c>
      <c r="B102" s="490" t="s">
        <v>456</v>
      </c>
      <c r="C102" s="490">
        <v>89301292</v>
      </c>
      <c r="D102" s="491" t="s">
        <v>1038</v>
      </c>
      <c r="E102" s="492" t="s">
        <v>618</v>
      </c>
      <c r="F102" s="490" t="s">
        <v>611</v>
      </c>
      <c r="G102" s="490" t="s">
        <v>831</v>
      </c>
      <c r="H102" s="490" t="s">
        <v>457</v>
      </c>
      <c r="I102" s="490" t="s">
        <v>832</v>
      </c>
      <c r="J102" s="490" t="s">
        <v>833</v>
      </c>
      <c r="K102" s="490" t="s">
        <v>834</v>
      </c>
      <c r="L102" s="493">
        <v>92.91</v>
      </c>
      <c r="M102" s="493">
        <v>92.91</v>
      </c>
      <c r="N102" s="490">
        <v>1</v>
      </c>
      <c r="O102" s="494">
        <v>0.5</v>
      </c>
      <c r="P102" s="493">
        <v>92.91</v>
      </c>
      <c r="Q102" s="495">
        <v>1</v>
      </c>
      <c r="R102" s="490">
        <v>1</v>
      </c>
      <c r="S102" s="495">
        <v>1</v>
      </c>
      <c r="T102" s="494">
        <v>0.5</v>
      </c>
      <c r="U102" s="496">
        <v>1</v>
      </c>
    </row>
    <row r="103" spans="1:21" ht="14.4" customHeight="1" x14ac:dyDescent="0.3">
      <c r="A103" s="489">
        <v>29</v>
      </c>
      <c r="B103" s="490" t="s">
        <v>456</v>
      </c>
      <c r="C103" s="490">
        <v>89301292</v>
      </c>
      <c r="D103" s="491" t="s">
        <v>1038</v>
      </c>
      <c r="E103" s="492" t="s">
        <v>618</v>
      </c>
      <c r="F103" s="490" t="s">
        <v>611</v>
      </c>
      <c r="G103" s="490" t="s">
        <v>676</v>
      </c>
      <c r="H103" s="490" t="s">
        <v>457</v>
      </c>
      <c r="I103" s="490" t="s">
        <v>547</v>
      </c>
      <c r="J103" s="490" t="s">
        <v>548</v>
      </c>
      <c r="K103" s="490" t="s">
        <v>677</v>
      </c>
      <c r="L103" s="493">
        <v>314.69</v>
      </c>
      <c r="M103" s="493">
        <v>314.69</v>
      </c>
      <c r="N103" s="490">
        <v>1</v>
      </c>
      <c r="O103" s="494">
        <v>0.5</v>
      </c>
      <c r="P103" s="493">
        <v>314.69</v>
      </c>
      <c r="Q103" s="495">
        <v>1</v>
      </c>
      <c r="R103" s="490">
        <v>1</v>
      </c>
      <c r="S103" s="495">
        <v>1</v>
      </c>
      <c r="T103" s="494">
        <v>0.5</v>
      </c>
      <c r="U103" s="496">
        <v>1</v>
      </c>
    </row>
    <row r="104" spans="1:21" ht="14.4" customHeight="1" x14ac:dyDescent="0.3">
      <c r="A104" s="489">
        <v>29</v>
      </c>
      <c r="B104" s="490" t="s">
        <v>456</v>
      </c>
      <c r="C104" s="490">
        <v>89301292</v>
      </c>
      <c r="D104" s="491" t="s">
        <v>1038</v>
      </c>
      <c r="E104" s="492" t="s">
        <v>618</v>
      </c>
      <c r="F104" s="490" t="s">
        <v>611</v>
      </c>
      <c r="G104" s="490" t="s">
        <v>756</v>
      </c>
      <c r="H104" s="490" t="s">
        <v>1039</v>
      </c>
      <c r="I104" s="490" t="s">
        <v>783</v>
      </c>
      <c r="J104" s="490" t="s">
        <v>784</v>
      </c>
      <c r="K104" s="490" t="s">
        <v>785</v>
      </c>
      <c r="L104" s="493">
        <v>32.74</v>
      </c>
      <c r="M104" s="493">
        <v>32.74</v>
      </c>
      <c r="N104" s="490">
        <v>1</v>
      </c>
      <c r="O104" s="494">
        <v>1</v>
      </c>
      <c r="P104" s="493"/>
      <c r="Q104" s="495">
        <v>0</v>
      </c>
      <c r="R104" s="490"/>
      <c r="S104" s="495">
        <v>0</v>
      </c>
      <c r="T104" s="494"/>
      <c r="U104" s="496">
        <v>0</v>
      </c>
    </row>
    <row r="105" spans="1:21" ht="14.4" customHeight="1" x14ac:dyDescent="0.3">
      <c r="A105" s="489">
        <v>29</v>
      </c>
      <c r="B105" s="490" t="s">
        <v>456</v>
      </c>
      <c r="C105" s="490">
        <v>89301292</v>
      </c>
      <c r="D105" s="491" t="s">
        <v>1038</v>
      </c>
      <c r="E105" s="492" t="s">
        <v>618</v>
      </c>
      <c r="F105" s="490" t="s">
        <v>611</v>
      </c>
      <c r="G105" s="490" t="s">
        <v>678</v>
      </c>
      <c r="H105" s="490" t="s">
        <v>457</v>
      </c>
      <c r="I105" s="490" t="s">
        <v>679</v>
      </c>
      <c r="J105" s="490" t="s">
        <v>680</v>
      </c>
      <c r="K105" s="490" t="s">
        <v>681</v>
      </c>
      <c r="L105" s="493">
        <v>51.44</v>
      </c>
      <c r="M105" s="493">
        <v>205.76</v>
      </c>
      <c r="N105" s="490">
        <v>4</v>
      </c>
      <c r="O105" s="494">
        <v>4</v>
      </c>
      <c r="P105" s="493">
        <v>154.32</v>
      </c>
      <c r="Q105" s="495">
        <v>0.75</v>
      </c>
      <c r="R105" s="490">
        <v>3</v>
      </c>
      <c r="S105" s="495">
        <v>0.75</v>
      </c>
      <c r="T105" s="494">
        <v>3</v>
      </c>
      <c r="U105" s="496">
        <v>0.75</v>
      </c>
    </row>
    <row r="106" spans="1:21" ht="14.4" customHeight="1" x14ac:dyDescent="0.3">
      <c r="A106" s="489">
        <v>29</v>
      </c>
      <c r="B106" s="490" t="s">
        <v>456</v>
      </c>
      <c r="C106" s="490">
        <v>89301292</v>
      </c>
      <c r="D106" s="491" t="s">
        <v>1038</v>
      </c>
      <c r="E106" s="492" t="s">
        <v>618</v>
      </c>
      <c r="F106" s="490" t="s">
        <v>611</v>
      </c>
      <c r="G106" s="490" t="s">
        <v>678</v>
      </c>
      <c r="H106" s="490" t="s">
        <v>457</v>
      </c>
      <c r="I106" s="490" t="s">
        <v>835</v>
      </c>
      <c r="J106" s="490" t="s">
        <v>680</v>
      </c>
      <c r="K106" s="490" t="s">
        <v>836</v>
      </c>
      <c r="L106" s="493">
        <v>154.33000000000001</v>
      </c>
      <c r="M106" s="493">
        <v>617.32000000000005</v>
      </c>
      <c r="N106" s="490">
        <v>4</v>
      </c>
      <c r="O106" s="494">
        <v>4</v>
      </c>
      <c r="P106" s="493"/>
      <c r="Q106" s="495">
        <v>0</v>
      </c>
      <c r="R106" s="490"/>
      <c r="S106" s="495">
        <v>0</v>
      </c>
      <c r="T106" s="494"/>
      <c r="U106" s="496">
        <v>0</v>
      </c>
    </row>
    <row r="107" spans="1:21" ht="14.4" customHeight="1" x14ac:dyDescent="0.3">
      <c r="A107" s="489">
        <v>29</v>
      </c>
      <c r="B107" s="490" t="s">
        <v>456</v>
      </c>
      <c r="C107" s="490">
        <v>89301292</v>
      </c>
      <c r="D107" s="491" t="s">
        <v>1038</v>
      </c>
      <c r="E107" s="492" t="s">
        <v>618</v>
      </c>
      <c r="F107" s="490" t="s">
        <v>612</v>
      </c>
      <c r="G107" s="490" t="s">
        <v>837</v>
      </c>
      <c r="H107" s="490" t="s">
        <v>457</v>
      </c>
      <c r="I107" s="490" t="s">
        <v>838</v>
      </c>
      <c r="J107" s="490" t="s">
        <v>839</v>
      </c>
      <c r="K107" s="490" t="s">
        <v>840</v>
      </c>
      <c r="L107" s="493">
        <v>0</v>
      </c>
      <c r="M107" s="493">
        <v>0</v>
      </c>
      <c r="N107" s="490">
        <v>1</v>
      </c>
      <c r="O107" s="494">
        <v>1</v>
      </c>
      <c r="P107" s="493"/>
      <c r="Q107" s="495"/>
      <c r="R107" s="490"/>
      <c r="S107" s="495">
        <v>0</v>
      </c>
      <c r="T107" s="494"/>
      <c r="U107" s="496">
        <v>0</v>
      </c>
    </row>
    <row r="108" spans="1:21" ht="14.4" customHeight="1" x14ac:dyDescent="0.3">
      <c r="A108" s="489">
        <v>29</v>
      </c>
      <c r="B108" s="490" t="s">
        <v>456</v>
      </c>
      <c r="C108" s="490">
        <v>89301292</v>
      </c>
      <c r="D108" s="491" t="s">
        <v>1038</v>
      </c>
      <c r="E108" s="492" t="s">
        <v>618</v>
      </c>
      <c r="F108" s="490" t="s">
        <v>612</v>
      </c>
      <c r="G108" s="490" t="s">
        <v>694</v>
      </c>
      <c r="H108" s="490" t="s">
        <v>457</v>
      </c>
      <c r="I108" s="490" t="s">
        <v>698</v>
      </c>
      <c r="J108" s="490" t="s">
        <v>696</v>
      </c>
      <c r="K108" s="490" t="s">
        <v>699</v>
      </c>
      <c r="L108" s="493">
        <v>175.15</v>
      </c>
      <c r="M108" s="493">
        <v>350.3</v>
      </c>
      <c r="N108" s="490">
        <v>2</v>
      </c>
      <c r="O108" s="494">
        <v>1</v>
      </c>
      <c r="P108" s="493"/>
      <c r="Q108" s="495">
        <v>0</v>
      </c>
      <c r="R108" s="490"/>
      <c r="S108" s="495">
        <v>0</v>
      </c>
      <c r="T108" s="494"/>
      <c r="U108" s="496">
        <v>0</v>
      </c>
    </row>
    <row r="109" spans="1:21" ht="14.4" customHeight="1" x14ac:dyDescent="0.3">
      <c r="A109" s="489">
        <v>29</v>
      </c>
      <c r="B109" s="490" t="s">
        <v>456</v>
      </c>
      <c r="C109" s="490">
        <v>89301292</v>
      </c>
      <c r="D109" s="491" t="s">
        <v>1038</v>
      </c>
      <c r="E109" s="492" t="s">
        <v>618</v>
      </c>
      <c r="F109" s="490" t="s">
        <v>612</v>
      </c>
      <c r="G109" s="490" t="s">
        <v>694</v>
      </c>
      <c r="H109" s="490" t="s">
        <v>457</v>
      </c>
      <c r="I109" s="490" t="s">
        <v>700</v>
      </c>
      <c r="J109" s="490" t="s">
        <v>696</v>
      </c>
      <c r="K109" s="490" t="s">
        <v>701</v>
      </c>
      <c r="L109" s="493">
        <v>200</v>
      </c>
      <c r="M109" s="493">
        <v>400</v>
      </c>
      <c r="N109" s="490">
        <v>2</v>
      </c>
      <c r="O109" s="494">
        <v>1</v>
      </c>
      <c r="P109" s="493">
        <v>400</v>
      </c>
      <c r="Q109" s="495">
        <v>1</v>
      </c>
      <c r="R109" s="490">
        <v>2</v>
      </c>
      <c r="S109" s="495">
        <v>1</v>
      </c>
      <c r="T109" s="494">
        <v>1</v>
      </c>
      <c r="U109" s="496">
        <v>1</v>
      </c>
    </row>
    <row r="110" spans="1:21" ht="14.4" customHeight="1" x14ac:dyDescent="0.3">
      <c r="A110" s="489">
        <v>29</v>
      </c>
      <c r="B110" s="490" t="s">
        <v>456</v>
      </c>
      <c r="C110" s="490">
        <v>89301292</v>
      </c>
      <c r="D110" s="491" t="s">
        <v>1038</v>
      </c>
      <c r="E110" s="492" t="s">
        <v>618</v>
      </c>
      <c r="F110" s="490" t="s">
        <v>612</v>
      </c>
      <c r="G110" s="490" t="s">
        <v>694</v>
      </c>
      <c r="H110" s="490" t="s">
        <v>457</v>
      </c>
      <c r="I110" s="490" t="s">
        <v>705</v>
      </c>
      <c r="J110" s="490" t="s">
        <v>706</v>
      </c>
      <c r="K110" s="490" t="s">
        <v>707</v>
      </c>
      <c r="L110" s="493">
        <v>841.47</v>
      </c>
      <c r="M110" s="493">
        <v>5048.82</v>
      </c>
      <c r="N110" s="490">
        <v>6</v>
      </c>
      <c r="O110" s="494">
        <v>3</v>
      </c>
      <c r="P110" s="493">
        <v>1682.94</v>
      </c>
      <c r="Q110" s="495">
        <v>0.33333333333333337</v>
      </c>
      <c r="R110" s="490">
        <v>2</v>
      </c>
      <c r="S110" s="495">
        <v>0.33333333333333331</v>
      </c>
      <c r="T110" s="494">
        <v>1</v>
      </c>
      <c r="U110" s="496">
        <v>0.33333333333333331</v>
      </c>
    </row>
    <row r="111" spans="1:21" ht="14.4" customHeight="1" x14ac:dyDescent="0.3">
      <c r="A111" s="489">
        <v>29</v>
      </c>
      <c r="B111" s="490" t="s">
        <v>456</v>
      </c>
      <c r="C111" s="490">
        <v>89301292</v>
      </c>
      <c r="D111" s="491" t="s">
        <v>1038</v>
      </c>
      <c r="E111" s="492" t="s">
        <v>618</v>
      </c>
      <c r="F111" s="490" t="s">
        <v>612</v>
      </c>
      <c r="G111" s="490" t="s">
        <v>694</v>
      </c>
      <c r="H111" s="490" t="s">
        <v>457</v>
      </c>
      <c r="I111" s="490" t="s">
        <v>841</v>
      </c>
      <c r="J111" s="490" t="s">
        <v>706</v>
      </c>
      <c r="K111" s="490" t="s">
        <v>842</v>
      </c>
      <c r="L111" s="493">
        <v>886.35</v>
      </c>
      <c r="M111" s="493">
        <v>1772.7</v>
      </c>
      <c r="N111" s="490">
        <v>2</v>
      </c>
      <c r="O111" s="494">
        <v>1</v>
      </c>
      <c r="P111" s="493"/>
      <c r="Q111" s="495">
        <v>0</v>
      </c>
      <c r="R111" s="490"/>
      <c r="S111" s="495">
        <v>0</v>
      </c>
      <c r="T111" s="494"/>
      <c r="U111" s="496">
        <v>0</v>
      </c>
    </row>
    <row r="112" spans="1:21" ht="14.4" customHeight="1" x14ac:dyDescent="0.3">
      <c r="A112" s="489">
        <v>29</v>
      </c>
      <c r="B112" s="490" t="s">
        <v>456</v>
      </c>
      <c r="C112" s="490">
        <v>89301292</v>
      </c>
      <c r="D112" s="491" t="s">
        <v>1038</v>
      </c>
      <c r="E112" s="492" t="s">
        <v>618</v>
      </c>
      <c r="F112" s="490" t="s">
        <v>612</v>
      </c>
      <c r="G112" s="490" t="s">
        <v>694</v>
      </c>
      <c r="H112" s="490" t="s">
        <v>457</v>
      </c>
      <c r="I112" s="490" t="s">
        <v>843</v>
      </c>
      <c r="J112" s="490" t="s">
        <v>844</v>
      </c>
      <c r="K112" s="490" t="s">
        <v>764</v>
      </c>
      <c r="L112" s="493">
        <v>1512.58</v>
      </c>
      <c r="M112" s="493">
        <v>1512.58</v>
      </c>
      <c r="N112" s="490">
        <v>1</v>
      </c>
      <c r="O112" s="494">
        <v>1</v>
      </c>
      <c r="P112" s="493"/>
      <c r="Q112" s="495">
        <v>0</v>
      </c>
      <c r="R112" s="490"/>
      <c r="S112" s="495">
        <v>0</v>
      </c>
      <c r="T112" s="494"/>
      <c r="U112" s="496">
        <v>0</v>
      </c>
    </row>
    <row r="113" spans="1:21" ht="14.4" customHeight="1" x14ac:dyDescent="0.3">
      <c r="A113" s="489">
        <v>29</v>
      </c>
      <c r="B113" s="490" t="s">
        <v>456</v>
      </c>
      <c r="C113" s="490">
        <v>89301292</v>
      </c>
      <c r="D113" s="491" t="s">
        <v>1038</v>
      </c>
      <c r="E113" s="492" t="s">
        <v>618</v>
      </c>
      <c r="F113" s="490" t="s">
        <v>612</v>
      </c>
      <c r="G113" s="490" t="s">
        <v>722</v>
      </c>
      <c r="H113" s="490" t="s">
        <v>457</v>
      </c>
      <c r="I113" s="490" t="s">
        <v>770</v>
      </c>
      <c r="J113" s="490" t="s">
        <v>771</v>
      </c>
      <c r="K113" s="490" t="s">
        <v>772</v>
      </c>
      <c r="L113" s="493">
        <v>58.5</v>
      </c>
      <c r="M113" s="493">
        <v>58.5</v>
      </c>
      <c r="N113" s="490">
        <v>1</v>
      </c>
      <c r="O113" s="494">
        <v>1</v>
      </c>
      <c r="P113" s="493"/>
      <c r="Q113" s="495">
        <v>0</v>
      </c>
      <c r="R113" s="490"/>
      <c r="S113" s="495">
        <v>0</v>
      </c>
      <c r="T113" s="494"/>
      <c r="U113" s="496">
        <v>0</v>
      </c>
    </row>
    <row r="114" spans="1:21" ht="14.4" customHeight="1" x14ac:dyDescent="0.3">
      <c r="A114" s="489">
        <v>29</v>
      </c>
      <c r="B114" s="490" t="s">
        <v>456</v>
      </c>
      <c r="C114" s="490">
        <v>89301292</v>
      </c>
      <c r="D114" s="491" t="s">
        <v>1038</v>
      </c>
      <c r="E114" s="492" t="s">
        <v>618</v>
      </c>
      <c r="F114" s="490" t="s">
        <v>612</v>
      </c>
      <c r="G114" s="490" t="s">
        <v>722</v>
      </c>
      <c r="H114" s="490" t="s">
        <v>457</v>
      </c>
      <c r="I114" s="490" t="s">
        <v>845</v>
      </c>
      <c r="J114" s="490" t="s">
        <v>771</v>
      </c>
      <c r="K114" s="490" t="s">
        <v>846</v>
      </c>
      <c r="L114" s="493">
        <v>58.5</v>
      </c>
      <c r="M114" s="493">
        <v>117</v>
      </c>
      <c r="N114" s="490">
        <v>2</v>
      </c>
      <c r="O114" s="494">
        <v>2</v>
      </c>
      <c r="P114" s="493">
        <v>58.5</v>
      </c>
      <c r="Q114" s="495">
        <v>0.5</v>
      </c>
      <c r="R114" s="490">
        <v>1</v>
      </c>
      <c r="S114" s="495">
        <v>0.5</v>
      </c>
      <c r="T114" s="494">
        <v>1</v>
      </c>
      <c r="U114" s="496">
        <v>0.5</v>
      </c>
    </row>
    <row r="115" spans="1:21" ht="14.4" customHeight="1" x14ac:dyDescent="0.3">
      <c r="A115" s="489">
        <v>29</v>
      </c>
      <c r="B115" s="490" t="s">
        <v>456</v>
      </c>
      <c r="C115" s="490">
        <v>89301292</v>
      </c>
      <c r="D115" s="491" t="s">
        <v>1038</v>
      </c>
      <c r="E115" s="492" t="s">
        <v>619</v>
      </c>
      <c r="F115" s="490" t="s">
        <v>611</v>
      </c>
      <c r="G115" s="490" t="s">
        <v>623</v>
      </c>
      <c r="H115" s="490" t="s">
        <v>1039</v>
      </c>
      <c r="I115" s="490" t="s">
        <v>627</v>
      </c>
      <c r="J115" s="490" t="s">
        <v>625</v>
      </c>
      <c r="K115" s="490" t="s">
        <v>628</v>
      </c>
      <c r="L115" s="493">
        <v>333.31</v>
      </c>
      <c r="M115" s="493">
        <v>5332.9600000000009</v>
      </c>
      <c r="N115" s="490">
        <v>16</v>
      </c>
      <c r="O115" s="494">
        <v>6</v>
      </c>
      <c r="P115" s="493">
        <v>1999.8600000000001</v>
      </c>
      <c r="Q115" s="495">
        <v>0.37499999999999994</v>
      </c>
      <c r="R115" s="490">
        <v>6</v>
      </c>
      <c r="S115" s="495">
        <v>0.375</v>
      </c>
      <c r="T115" s="494">
        <v>1</v>
      </c>
      <c r="U115" s="496">
        <v>0.16666666666666666</v>
      </c>
    </row>
    <row r="116" spans="1:21" ht="14.4" customHeight="1" x14ac:dyDescent="0.3">
      <c r="A116" s="489">
        <v>29</v>
      </c>
      <c r="B116" s="490" t="s">
        <v>456</v>
      </c>
      <c r="C116" s="490">
        <v>89301292</v>
      </c>
      <c r="D116" s="491" t="s">
        <v>1038</v>
      </c>
      <c r="E116" s="492" t="s">
        <v>619</v>
      </c>
      <c r="F116" s="490" t="s">
        <v>611</v>
      </c>
      <c r="G116" s="490" t="s">
        <v>623</v>
      </c>
      <c r="H116" s="490" t="s">
        <v>1039</v>
      </c>
      <c r="I116" s="490" t="s">
        <v>847</v>
      </c>
      <c r="J116" s="490" t="s">
        <v>848</v>
      </c>
      <c r="K116" s="490" t="s">
        <v>849</v>
      </c>
      <c r="L116" s="493">
        <v>333.31</v>
      </c>
      <c r="M116" s="493">
        <v>666.62</v>
      </c>
      <c r="N116" s="490">
        <v>2</v>
      </c>
      <c r="O116" s="494">
        <v>1</v>
      </c>
      <c r="P116" s="493"/>
      <c r="Q116" s="495">
        <v>0</v>
      </c>
      <c r="R116" s="490"/>
      <c r="S116" s="495">
        <v>0</v>
      </c>
      <c r="T116" s="494"/>
      <c r="U116" s="496">
        <v>0</v>
      </c>
    </row>
    <row r="117" spans="1:21" ht="14.4" customHeight="1" x14ac:dyDescent="0.3">
      <c r="A117" s="489">
        <v>29</v>
      </c>
      <c r="B117" s="490" t="s">
        <v>456</v>
      </c>
      <c r="C117" s="490">
        <v>89301292</v>
      </c>
      <c r="D117" s="491" t="s">
        <v>1038</v>
      </c>
      <c r="E117" s="492" t="s">
        <v>619</v>
      </c>
      <c r="F117" s="490" t="s">
        <v>611</v>
      </c>
      <c r="G117" s="490" t="s">
        <v>850</v>
      </c>
      <c r="H117" s="490" t="s">
        <v>457</v>
      </c>
      <c r="I117" s="490" t="s">
        <v>851</v>
      </c>
      <c r="J117" s="490" t="s">
        <v>852</v>
      </c>
      <c r="K117" s="490" t="s">
        <v>853</v>
      </c>
      <c r="L117" s="493">
        <v>0</v>
      </c>
      <c r="M117" s="493">
        <v>0</v>
      </c>
      <c r="N117" s="490">
        <v>2</v>
      </c>
      <c r="O117" s="494">
        <v>0.5</v>
      </c>
      <c r="P117" s="493"/>
      <c r="Q117" s="495"/>
      <c r="R117" s="490"/>
      <c r="S117" s="495">
        <v>0</v>
      </c>
      <c r="T117" s="494"/>
      <c r="U117" s="496">
        <v>0</v>
      </c>
    </row>
    <row r="118" spans="1:21" ht="14.4" customHeight="1" x14ac:dyDescent="0.3">
      <c r="A118" s="489">
        <v>29</v>
      </c>
      <c r="B118" s="490" t="s">
        <v>456</v>
      </c>
      <c r="C118" s="490">
        <v>89301292</v>
      </c>
      <c r="D118" s="491" t="s">
        <v>1038</v>
      </c>
      <c r="E118" s="492" t="s">
        <v>619</v>
      </c>
      <c r="F118" s="490" t="s">
        <v>611</v>
      </c>
      <c r="G118" s="490" t="s">
        <v>637</v>
      </c>
      <c r="H118" s="490" t="s">
        <v>457</v>
      </c>
      <c r="I118" s="490" t="s">
        <v>535</v>
      </c>
      <c r="J118" s="490" t="s">
        <v>536</v>
      </c>
      <c r="K118" s="490" t="s">
        <v>638</v>
      </c>
      <c r="L118" s="493">
        <v>50.27</v>
      </c>
      <c r="M118" s="493">
        <v>100.54</v>
      </c>
      <c r="N118" s="490">
        <v>2</v>
      </c>
      <c r="O118" s="494">
        <v>2</v>
      </c>
      <c r="P118" s="493">
        <v>50.27</v>
      </c>
      <c r="Q118" s="495">
        <v>0.5</v>
      </c>
      <c r="R118" s="490">
        <v>1</v>
      </c>
      <c r="S118" s="495">
        <v>0.5</v>
      </c>
      <c r="T118" s="494">
        <v>1</v>
      </c>
      <c r="U118" s="496">
        <v>0.5</v>
      </c>
    </row>
    <row r="119" spans="1:21" ht="14.4" customHeight="1" x14ac:dyDescent="0.3">
      <c r="A119" s="489">
        <v>29</v>
      </c>
      <c r="B119" s="490" t="s">
        <v>456</v>
      </c>
      <c r="C119" s="490">
        <v>89301292</v>
      </c>
      <c r="D119" s="491" t="s">
        <v>1038</v>
      </c>
      <c r="E119" s="492" t="s">
        <v>619</v>
      </c>
      <c r="F119" s="490" t="s">
        <v>611</v>
      </c>
      <c r="G119" s="490" t="s">
        <v>637</v>
      </c>
      <c r="H119" s="490" t="s">
        <v>457</v>
      </c>
      <c r="I119" s="490" t="s">
        <v>854</v>
      </c>
      <c r="J119" s="490" t="s">
        <v>536</v>
      </c>
      <c r="K119" s="490" t="s">
        <v>855</v>
      </c>
      <c r="L119" s="493">
        <v>58.1</v>
      </c>
      <c r="M119" s="493">
        <v>58.1</v>
      </c>
      <c r="N119" s="490">
        <v>1</v>
      </c>
      <c r="O119" s="494">
        <v>1</v>
      </c>
      <c r="P119" s="493"/>
      <c r="Q119" s="495">
        <v>0</v>
      </c>
      <c r="R119" s="490"/>
      <c r="S119" s="495">
        <v>0</v>
      </c>
      <c r="T119" s="494"/>
      <c r="U119" s="496">
        <v>0</v>
      </c>
    </row>
    <row r="120" spans="1:21" ht="14.4" customHeight="1" x14ac:dyDescent="0.3">
      <c r="A120" s="489">
        <v>29</v>
      </c>
      <c r="B120" s="490" t="s">
        <v>456</v>
      </c>
      <c r="C120" s="490">
        <v>89301292</v>
      </c>
      <c r="D120" s="491" t="s">
        <v>1038</v>
      </c>
      <c r="E120" s="492" t="s">
        <v>619</v>
      </c>
      <c r="F120" s="490" t="s">
        <v>611</v>
      </c>
      <c r="G120" s="490" t="s">
        <v>780</v>
      </c>
      <c r="H120" s="490" t="s">
        <v>457</v>
      </c>
      <c r="I120" s="490" t="s">
        <v>480</v>
      </c>
      <c r="J120" s="490" t="s">
        <v>481</v>
      </c>
      <c r="K120" s="490" t="s">
        <v>482</v>
      </c>
      <c r="L120" s="493">
        <v>378.97</v>
      </c>
      <c r="M120" s="493">
        <v>378.97</v>
      </c>
      <c r="N120" s="490">
        <v>1</v>
      </c>
      <c r="O120" s="494">
        <v>1</v>
      </c>
      <c r="P120" s="493">
        <v>378.97</v>
      </c>
      <c r="Q120" s="495">
        <v>1</v>
      </c>
      <c r="R120" s="490">
        <v>1</v>
      </c>
      <c r="S120" s="495">
        <v>1</v>
      </c>
      <c r="T120" s="494">
        <v>1</v>
      </c>
      <c r="U120" s="496">
        <v>1</v>
      </c>
    </row>
    <row r="121" spans="1:21" ht="14.4" customHeight="1" x14ac:dyDescent="0.3">
      <c r="A121" s="489">
        <v>29</v>
      </c>
      <c r="B121" s="490" t="s">
        <v>456</v>
      </c>
      <c r="C121" s="490">
        <v>89301292</v>
      </c>
      <c r="D121" s="491" t="s">
        <v>1038</v>
      </c>
      <c r="E121" s="492" t="s">
        <v>619</v>
      </c>
      <c r="F121" s="490" t="s">
        <v>611</v>
      </c>
      <c r="G121" s="490" t="s">
        <v>649</v>
      </c>
      <c r="H121" s="490" t="s">
        <v>457</v>
      </c>
      <c r="I121" s="490" t="s">
        <v>539</v>
      </c>
      <c r="J121" s="490" t="s">
        <v>540</v>
      </c>
      <c r="K121" s="490" t="s">
        <v>650</v>
      </c>
      <c r="L121" s="493">
        <v>38.65</v>
      </c>
      <c r="M121" s="493">
        <v>154.6</v>
      </c>
      <c r="N121" s="490">
        <v>4</v>
      </c>
      <c r="O121" s="494">
        <v>2.5</v>
      </c>
      <c r="P121" s="493">
        <v>115.94999999999999</v>
      </c>
      <c r="Q121" s="495">
        <v>0.75</v>
      </c>
      <c r="R121" s="490">
        <v>3</v>
      </c>
      <c r="S121" s="495">
        <v>0.75</v>
      </c>
      <c r="T121" s="494">
        <v>1.5</v>
      </c>
      <c r="U121" s="496">
        <v>0.6</v>
      </c>
    </row>
    <row r="122" spans="1:21" ht="14.4" customHeight="1" x14ac:dyDescent="0.3">
      <c r="A122" s="489">
        <v>29</v>
      </c>
      <c r="B122" s="490" t="s">
        <v>456</v>
      </c>
      <c r="C122" s="490">
        <v>89301292</v>
      </c>
      <c r="D122" s="491" t="s">
        <v>1038</v>
      </c>
      <c r="E122" s="492" t="s">
        <v>619</v>
      </c>
      <c r="F122" s="490" t="s">
        <v>611</v>
      </c>
      <c r="G122" s="490" t="s">
        <v>748</v>
      </c>
      <c r="H122" s="490" t="s">
        <v>1039</v>
      </c>
      <c r="I122" s="490" t="s">
        <v>749</v>
      </c>
      <c r="J122" s="490" t="s">
        <v>750</v>
      </c>
      <c r="K122" s="490" t="s">
        <v>751</v>
      </c>
      <c r="L122" s="493">
        <v>17.64</v>
      </c>
      <c r="M122" s="493">
        <v>52.92</v>
      </c>
      <c r="N122" s="490">
        <v>3</v>
      </c>
      <c r="O122" s="494">
        <v>3</v>
      </c>
      <c r="P122" s="493">
        <v>52.92</v>
      </c>
      <c r="Q122" s="495">
        <v>1</v>
      </c>
      <c r="R122" s="490">
        <v>3</v>
      </c>
      <c r="S122" s="495">
        <v>1</v>
      </c>
      <c r="T122" s="494">
        <v>3</v>
      </c>
      <c r="U122" s="496">
        <v>1</v>
      </c>
    </row>
    <row r="123" spans="1:21" ht="14.4" customHeight="1" x14ac:dyDescent="0.3">
      <c r="A123" s="489">
        <v>29</v>
      </c>
      <c r="B123" s="490" t="s">
        <v>456</v>
      </c>
      <c r="C123" s="490">
        <v>89301292</v>
      </c>
      <c r="D123" s="491" t="s">
        <v>1038</v>
      </c>
      <c r="E123" s="492" t="s">
        <v>619</v>
      </c>
      <c r="F123" s="490" t="s">
        <v>611</v>
      </c>
      <c r="G123" s="490" t="s">
        <v>856</v>
      </c>
      <c r="H123" s="490" t="s">
        <v>457</v>
      </c>
      <c r="I123" s="490" t="s">
        <v>857</v>
      </c>
      <c r="J123" s="490" t="s">
        <v>858</v>
      </c>
      <c r="K123" s="490" t="s">
        <v>859</v>
      </c>
      <c r="L123" s="493">
        <v>96.63</v>
      </c>
      <c r="M123" s="493">
        <v>483.15</v>
      </c>
      <c r="N123" s="490">
        <v>5</v>
      </c>
      <c r="O123" s="494">
        <v>2</v>
      </c>
      <c r="P123" s="493">
        <v>193.26</v>
      </c>
      <c r="Q123" s="495">
        <v>0.4</v>
      </c>
      <c r="R123" s="490">
        <v>2</v>
      </c>
      <c r="S123" s="495">
        <v>0.4</v>
      </c>
      <c r="T123" s="494">
        <v>0.5</v>
      </c>
      <c r="U123" s="496">
        <v>0.25</v>
      </c>
    </row>
    <row r="124" spans="1:21" ht="14.4" customHeight="1" x14ac:dyDescent="0.3">
      <c r="A124" s="489">
        <v>29</v>
      </c>
      <c r="B124" s="490" t="s">
        <v>456</v>
      </c>
      <c r="C124" s="490">
        <v>89301292</v>
      </c>
      <c r="D124" s="491" t="s">
        <v>1038</v>
      </c>
      <c r="E124" s="492" t="s">
        <v>619</v>
      </c>
      <c r="F124" s="490" t="s">
        <v>611</v>
      </c>
      <c r="G124" s="490" t="s">
        <v>860</v>
      </c>
      <c r="H124" s="490" t="s">
        <v>457</v>
      </c>
      <c r="I124" s="490" t="s">
        <v>861</v>
      </c>
      <c r="J124" s="490" t="s">
        <v>862</v>
      </c>
      <c r="K124" s="490" t="s">
        <v>863</v>
      </c>
      <c r="L124" s="493">
        <v>52.32</v>
      </c>
      <c r="M124" s="493">
        <v>52.32</v>
      </c>
      <c r="N124" s="490">
        <v>1</v>
      </c>
      <c r="O124" s="494">
        <v>0.5</v>
      </c>
      <c r="P124" s="493"/>
      <c r="Q124" s="495">
        <v>0</v>
      </c>
      <c r="R124" s="490"/>
      <c r="S124" s="495">
        <v>0</v>
      </c>
      <c r="T124" s="494"/>
      <c r="U124" s="496">
        <v>0</v>
      </c>
    </row>
    <row r="125" spans="1:21" ht="14.4" customHeight="1" x14ac:dyDescent="0.3">
      <c r="A125" s="489">
        <v>29</v>
      </c>
      <c r="B125" s="490" t="s">
        <v>456</v>
      </c>
      <c r="C125" s="490">
        <v>89301292</v>
      </c>
      <c r="D125" s="491" t="s">
        <v>1038</v>
      </c>
      <c r="E125" s="492" t="s">
        <v>619</v>
      </c>
      <c r="F125" s="490" t="s">
        <v>611</v>
      </c>
      <c r="G125" s="490" t="s">
        <v>864</v>
      </c>
      <c r="H125" s="490" t="s">
        <v>1039</v>
      </c>
      <c r="I125" s="490" t="s">
        <v>865</v>
      </c>
      <c r="J125" s="490" t="s">
        <v>866</v>
      </c>
      <c r="K125" s="490" t="s">
        <v>867</v>
      </c>
      <c r="L125" s="493">
        <v>94.8</v>
      </c>
      <c r="M125" s="493">
        <v>94.8</v>
      </c>
      <c r="N125" s="490">
        <v>1</v>
      </c>
      <c r="O125" s="494">
        <v>0.5</v>
      </c>
      <c r="P125" s="493"/>
      <c r="Q125" s="495">
        <v>0</v>
      </c>
      <c r="R125" s="490"/>
      <c r="S125" s="495">
        <v>0</v>
      </c>
      <c r="T125" s="494"/>
      <c r="U125" s="496">
        <v>0</v>
      </c>
    </row>
    <row r="126" spans="1:21" ht="14.4" customHeight="1" x14ac:dyDescent="0.3">
      <c r="A126" s="489">
        <v>29</v>
      </c>
      <c r="B126" s="490" t="s">
        <v>456</v>
      </c>
      <c r="C126" s="490">
        <v>89301292</v>
      </c>
      <c r="D126" s="491" t="s">
        <v>1038</v>
      </c>
      <c r="E126" s="492" t="s">
        <v>619</v>
      </c>
      <c r="F126" s="490" t="s">
        <v>611</v>
      </c>
      <c r="G126" s="490" t="s">
        <v>676</v>
      </c>
      <c r="H126" s="490" t="s">
        <v>457</v>
      </c>
      <c r="I126" s="490" t="s">
        <v>547</v>
      </c>
      <c r="J126" s="490" t="s">
        <v>548</v>
      </c>
      <c r="K126" s="490" t="s">
        <v>677</v>
      </c>
      <c r="L126" s="493">
        <v>314.69</v>
      </c>
      <c r="M126" s="493">
        <v>2832.21</v>
      </c>
      <c r="N126" s="490">
        <v>9</v>
      </c>
      <c r="O126" s="494">
        <v>8</v>
      </c>
      <c r="P126" s="493">
        <v>2202.83</v>
      </c>
      <c r="Q126" s="495">
        <v>0.77777777777777779</v>
      </c>
      <c r="R126" s="490">
        <v>7</v>
      </c>
      <c r="S126" s="495">
        <v>0.77777777777777779</v>
      </c>
      <c r="T126" s="494">
        <v>6</v>
      </c>
      <c r="U126" s="496">
        <v>0.75</v>
      </c>
    </row>
    <row r="127" spans="1:21" ht="14.4" customHeight="1" x14ac:dyDescent="0.3">
      <c r="A127" s="489">
        <v>29</v>
      </c>
      <c r="B127" s="490" t="s">
        <v>456</v>
      </c>
      <c r="C127" s="490">
        <v>89301292</v>
      </c>
      <c r="D127" s="491" t="s">
        <v>1038</v>
      </c>
      <c r="E127" s="492" t="s">
        <v>619</v>
      </c>
      <c r="F127" s="490" t="s">
        <v>611</v>
      </c>
      <c r="G127" s="490" t="s">
        <v>868</v>
      </c>
      <c r="H127" s="490" t="s">
        <v>457</v>
      </c>
      <c r="I127" s="490" t="s">
        <v>869</v>
      </c>
      <c r="J127" s="490" t="s">
        <v>870</v>
      </c>
      <c r="K127" s="490" t="s">
        <v>871</v>
      </c>
      <c r="L127" s="493">
        <v>23.46</v>
      </c>
      <c r="M127" s="493">
        <v>46.92</v>
      </c>
      <c r="N127" s="490">
        <v>2</v>
      </c>
      <c r="O127" s="494">
        <v>1</v>
      </c>
      <c r="P127" s="493">
        <v>46.92</v>
      </c>
      <c r="Q127" s="495">
        <v>1</v>
      </c>
      <c r="R127" s="490">
        <v>2</v>
      </c>
      <c r="S127" s="495">
        <v>1</v>
      </c>
      <c r="T127" s="494">
        <v>1</v>
      </c>
      <c r="U127" s="496">
        <v>1</v>
      </c>
    </row>
    <row r="128" spans="1:21" ht="14.4" customHeight="1" x14ac:dyDescent="0.3">
      <c r="A128" s="489">
        <v>29</v>
      </c>
      <c r="B128" s="490" t="s">
        <v>456</v>
      </c>
      <c r="C128" s="490">
        <v>89301292</v>
      </c>
      <c r="D128" s="491" t="s">
        <v>1038</v>
      </c>
      <c r="E128" s="492" t="s">
        <v>619</v>
      </c>
      <c r="F128" s="490" t="s">
        <v>611</v>
      </c>
      <c r="G128" s="490" t="s">
        <v>756</v>
      </c>
      <c r="H128" s="490" t="s">
        <v>1039</v>
      </c>
      <c r="I128" s="490" t="s">
        <v>783</v>
      </c>
      <c r="J128" s="490" t="s">
        <v>784</v>
      </c>
      <c r="K128" s="490" t="s">
        <v>785</v>
      </c>
      <c r="L128" s="493">
        <v>32.74</v>
      </c>
      <c r="M128" s="493">
        <v>32.74</v>
      </c>
      <c r="N128" s="490">
        <v>1</v>
      </c>
      <c r="O128" s="494">
        <v>1</v>
      </c>
      <c r="P128" s="493"/>
      <c r="Q128" s="495">
        <v>0</v>
      </c>
      <c r="R128" s="490"/>
      <c r="S128" s="495">
        <v>0</v>
      </c>
      <c r="T128" s="494"/>
      <c r="U128" s="496">
        <v>0</v>
      </c>
    </row>
    <row r="129" spans="1:21" ht="14.4" customHeight="1" x14ac:dyDescent="0.3">
      <c r="A129" s="489">
        <v>29</v>
      </c>
      <c r="B129" s="490" t="s">
        <v>456</v>
      </c>
      <c r="C129" s="490">
        <v>89301292</v>
      </c>
      <c r="D129" s="491" t="s">
        <v>1038</v>
      </c>
      <c r="E129" s="492" t="s">
        <v>619</v>
      </c>
      <c r="F129" s="490" t="s">
        <v>611</v>
      </c>
      <c r="G129" s="490" t="s">
        <v>678</v>
      </c>
      <c r="H129" s="490" t="s">
        <v>457</v>
      </c>
      <c r="I129" s="490" t="s">
        <v>872</v>
      </c>
      <c r="J129" s="490" t="s">
        <v>680</v>
      </c>
      <c r="K129" s="490" t="s">
        <v>836</v>
      </c>
      <c r="L129" s="493">
        <v>154.33000000000001</v>
      </c>
      <c r="M129" s="493">
        <v>154.33000000000001</v>
      </c>
      <c r="N129" s="490">
        <v>1</v>
      </c>
      <c r="O129" s="494">
        <v>1</v>
      </c>
      <c r="P129" s="493"/>
      <c r="Q129" s="495">
        <v>0</v>
      </c>
      <c r="R129" s="490"/>
      <c r="S129" s="495">
        <v>0</v>
      </c>
      <c r="T129" s="494"/>
      <c r="U129" s="496">
        <v>0</v>
      </c>
    </row>
    <row r="130" spans="1:21" ht="14.4" customHeight="1" x14ac:dyDescent="0.3">
      <c r="A130" s="489">
        <v>29</v>
      </c>
      <c r="B130" s="490" t="s">
        <v>456</v>
      </c>
      <c r="C130" s="490">
        <v>89301292</v>
      </c>
      <c r="D130" s="491" t="s">
        <v>1038</v>
      </c>
      <c r="E130" s="492" t="s">
        <v>619</v>
      </c>
      <c r="F130" s="490" t="s">
        <v>611</v>
      </c>
      <c r="G130" s="490" t="s">
        <v>873</v>
      </c>
      <c r="H130" s="490" t="s">
        <v>457</v>
      </c>
      <c r="I130" s="490" t="s">
        <v>874</v>
      </c>
      <c r="J130" s="490" t="s">
        <v>875</v>
      </c>
      <c r="K130" s="490" t="s">
        <v>638</v>
      </c>
      <c r="L130" s="493">
        <v>26.26</v>
      </c>
      <c r="M130" s="493">
        <v>26.26</v>
      </c>
      <c r="N130" s="490">
        <v>1</v>
      </c>
      <c r="O130" s="494">
        <v>1</v>
      </c>
      <c r="P130" s="493"/>
      <c r="Q130" s="495">
        <v>0</v>
      </c>
      <c r="R130" s="490"/>
      <c r="S130" s="495">
        <v>0</v>
      </c>
      <c r="T130" s="494"/>
      <c r="U130" s="496">
        <v>0</v>
      </c>
    </row>
    <row r="131" spans="1:21" ht="14.4" customHeight="1" x14ac:dyDescent="0.3">
      <c r="A131" s="489">
        <v>29</v>
      </c>
      <c r="B131" s="490" t="s">
        <v>456</v>
      </c>
      <c r="C131" s="490">
        <v>89301292</v>
      </c>
      <c r="D131" s="491" t="s">
        <v>1038</v>
      </c>
      <c r="E131" s="492" t="s">
        <v>619</v>
      </c>
      <c r="F131" s="490" t="s">
        <v>612</v>
      </c>
      <c r="G131" s="490" t="s">
        <v>690</v>
      </c>
      <c r="H131" s="490" t="s">
        <v>457</v>
      </c>
      <c r="I131" s="490" t="s">
        <v>691</v>
      </c>
      <c r="J131" s="490" t="s">
        <v>692</v>
      </c>
      <c r="K131" s="490" t="s">
        <v>693</v>
      </c>
      <c r="L131" s="493">
        <v>410</v>
      </c>
      <c r="M131" s="493">
        <v>1640</v>
      </c>
      <c r="N131" s="490">
        <v>4</v>
      </c>
      <c r="O131" s="494">
        <v>2</v>
      </c>
      <c r="P131" s="493">
        <v>1640</v>
      </c>
      <c r="Q131" s="495">
        <v>1</v>
      </c>
      <c r="R131" s="490">
        <v>4</v>
      </c>
      <c r="S131" s="495">
        <v>1</v>
      </c>
      <c r="T131" s="494">
        <v>2</v>
      </c>
      <c r="U131" s="496">
        <v>1</v>
      </c>
    </row>
    <row r="132" spans="1:21" ht="14.4" customHeight="1" x14ac:dyDescent="0.3">
      <c r="A132" s="489">
        <v>29</v>
      </c>
      <c r="B132" s="490" t="s">
        <v>456</v>
      </c>
      <c r="C132" s="490">
        <v>89301292</v>
      </c>
      <c r="D132" s="491" t="s">
        <v>1038</v>
      </c>
      <c r="E132" s="492" t="s">
        <v>619</v>
      </c>
      <c r="F132" s="490" t="s">
        <v>612</v>
      </c>
      <c r="G132" s="490" t="s">
        <v>690</v>
      </c>
      <c r="H132" s="490" t="s">
        <v>457</v>
      </c>
      <c r="I132" s="490" t="s">
        <v>691</v>
      </c>
      <c r="J132" s="490" t="s">
        <v>760</v>
      </c>
      <c r="K132" s="490" t="s">
        <v>761</v>
      </c>
      <c r="L132" s="493">
        <v>410</v>
      </c>
      <c r="M132" s="493">
        <v>3280</v>
      </c>
      <c r="N132" s="490">
        <v>8</v>
      </c>
      <c r="O132" s="494">
        <v>4</v>
      </c>
      <c r="P132" s="493">
        <v>2460</v>
      </c>
      <c r="Q132" s="495">
        <v>0.75</v>
      </c>
      <c r="R132" s="490">
        <v>6</v>
      </c>
      <c r="S132" s="495">
        <v>0.75</v>
      </c>
      <c r="T132" s="494">
        <v>3</v>
      </c>
      <c r="U132" s="496">
        <v>0.75</v>
      </c>
    </row>
    <row r="133" spans="1:21" ht="14.4" customHeight="1" x14ac:dyDescent="0.3">
      <c r="A133" s="489">
        <v>29</v>
      </c>
      <c r="B133" s="490" t="s">
        <v>456</v>
      </c>
      <c r="C133" s="490">
        <v>89301292</v>
      </c>
      <c r="D133" s="491" t="s">
        <v>1038</v>
      </c>
      <c r="E133" s="492" t="s">
        <v>619</v>
      </c>
      <c r="F133" s="490" t="s">
        <v>612</v>
      </c>
      <c r="G133" s="490" t="s">
        <v>694</v>
      </c>
      <c r="H133" s="490" t="s">
        <v>457</v>
      </c>
      <c r="I133" s="490" t="s">
        <v>876</v>
      </c>
      <c r="J133" s="490" t="s">
        <v>877</v>
      </c>
      <c r="K133" s="490" t="s">
        <v>878</v>
      </c>
      <c r="L133" s="493">
        <v>144.05000000000001</v>
      </c>
      <c r="M133" s="493">
        <v>144.05000000000001</v>
      </c>
      <c r="N133" s="490">
        <v>1</v>
      </c>
      <c r="O133" s="494">
        <v>1</v>
      </c>
      <c r="P133" s="493">
        <v>144.05000000000001</v>
      </c>
      <c r="Q133" s="495">
        <v>1</v>
      </c>
      <c r="R133" s="490">
        <v>1</v>
      </c>
      <c r="S133" s="495">
        <v>1</v>
      </c>
      <c r="T133" s="494">
        <v>1</v>
      </c>
      <c r="U133" s="496">
        <v>1</v>
      </c>
    </row>
    <row r="134" spans="1:21" ht="14.4" customHeight="1" x14ac:dyDescent="0.3">
      <c r="A134" s="489">
        <v>29</v>
      </c>
      <c r="B134" s="490" t="s">
        <v>456</v>
      </c>
      <c r="C134" s="490">
        <v>89301292</v>
      </c>
      <c r="D134" s="491" t="s">
        <v>1038</v>
      </c>
      <c r="E134" s="492" t="s">
        <v>619</v>
      </c>
      <c r="F134" s="490" t="s">
        <v>612</v>
      </c>
      <c r="G134" s="490" t="s">
        <v>694</v>
      </c>
      <c r="H134" s="490" t="s">
        <v>457</v>
      </c>
      <c r="I134" s="490" t="s">
        <v>695</v>
      </c>
      <c r="J134" s="490" t="s">
        <v>696</v>
      </c>
      <c r="K134" s="490" t="s">
        <v>697</v>
      </c>
      <c r="L134" s="493">
        <v>133.69</v>
      </c>
      <c r="M134" s="493">
        <v>401.07</v>
      </c>
      <c r="N134" s="490">
        <v>3</v>
      </c>
      <c r="O134" s="494">
        <v>3</v>
      </c>
      <c r="P134" s="493">
        <v>401.07</v>
      </c>
      <c r="Q134" s="495">
        <v>1</v>
      </c>
      <c r="R134" s="490">
        <v>3</v>
      </c>
      <c r="S134" s="495">
        <v>1</v>
      </c>
      <c r="T134" s="494">
        <v>3</v>
      </c>
      <c r="U134" s="496">
        <v>1</v>
      </c>
    </row>
    <row r="135" spans="1:21" ht="14.4" customHeight="1" x14ac:dyDescent="0.3">
      <c r="A135" s="489">
        <v>29</v>
      </c>
      <c r="B135" s="490" t="s">
        <v>456</v>
      </c>
      <c r="C135" s="490">
        <v>89301292</v>
      </c>
      <c r="D135" s="491" t="s">
        <v>1038</v>
      </c>
      <c r="E135" s="492" t="s">
        <v>619</v>
      </c>
      <c r="F135" s="490" t="s">
        <v>612</v>
      </c>
      <c r="G135" s="490" t="s">
        <v>694</v>
      </c>
      <c r="H135" s="490" t="s">
        <v>457</v>
      </c>
      <c r="I135" s="490" t="s">
        <v>698</v>
      </c>
      <c r="J135" s="490" t="s">
        <v>696</v>
      </c>
      <c r="K135" s="490" t="s">
        <v>699</v>
      </c>
      <c r="L135" s="493">
        <v>175.15</v>
      </c>
      <c r="M135" s="493">
        <v>350.3</v>
      </c>
      <c r="N135" s="490">
        <v>2</v>
      </c>
      <c r="O135" s="494">
        <v>2</v>
      </c>
      <c r="P135" s="493">
        <v>175.15</v>
      </c>
      <c r="Q135" s="495">
        <v>0.5</v>
      </c>
      <c r="R135" s="490">
        <v>1</v>
      </c>
      <c r="S135" s="495">
        <v>0.5</v>
      </c>
      <c r="T135" s="494">
        <v>1</v>
      </c>
      <c r="U135" s="496">
        <v>0.5</v>
      </c>
    </row>
    <row r="136" spans="1:21" ht="14.4" customHeight="1" x14ac:dyDescent="0.3">
      <c r="A136" s="489">
        <v>29</v>
      </c>
      <c r="B136" s="490" t="s">
        <v>456</v>
      </c>
      <c r="C136" s="490">
        <v>89301292</v>
      </c>
      <c r="D136" s="491" t="s">
        <v>1038</v>
      </c>
      <c r="E136" s="492" t="s">
        <v>619</v>
      </c>
      <c r="F136" s="490" t="s">
        <v>612</v>
      </c>
      <c r="G136" s="490" t="s">
        <v>694</v>
      </c>
      <c r="H136" s="490" t="s">
        <v>457</v>
      </c>
      <c r="I136" s="490" t="s">
        <v>700</v>
      </c>
      <c r="J136" s="490" t="s">
        <v>696</v>
      </c>
      <c r="K136" s="490" t="s">
        <v>701</v>
      </c>
      <c r="L136" s="493">
        <v>200</v>
      </c>
      <c r="M136" s="493">
        <v>600</v>
      </c>
      <c r="N136" s="490">
        <v>3</v>
      </c>
      <c r="O136" s="494">
        <v>2</v>
      </c>
      <c r="P136" s="493">
        <v>600</v>
      </c>
      <c r="Q136" s="495">
        <v>1</v>
      </c>
      <c r="R136" s="490">
        <v>3</v>
      </c>
      <c r="S136" s="495">
        <v>1</v>
      </c>
      <c r="T136" s="494">
        <v>2</v>
      </c>
      <c r="U136" s="496">
        <v>1</v>
      </c>
    </row>
    <row r="137" spans="1:21" ht="14.4" customHeight="1" x14ac:dyDescent="0.3">
      <c r="A137" s="489">
        <v>29</v>
      </c>
      <c r="B137" s="490" t="s">
        <v>456</v>
      </c>
      <c r="C137" s="490">
        <v>89301292</v>
      </c>
      <c r="D137" s="491" t="s">
        <v>1038</v>
      </c>
      <c r="E137" s="492" t="s">
        <v>619</v>
      </c>
      <c r="F137" s="490" t="s">
        <v>612</v>
      </c>
      <c r="G137" s="490" t="s">
        <v>694</v>
      </c>
      <c r="H137" s="490" t="s">
        <v>457</v>
      </c>
      <c r="I137" s="490" t="s">
        <v>879</v>
      </c>
      <c r="J137" s="490" t="s">
        <v>703</v>
      </c>
      <c r="K137" s="490" t="s">
        <v>880</v>
      </c>
      <c r="L137" s="493">
        <v>106</v>
      </c>
      <c r="M137" s="493">
        <v>106</v>
      </c>
      <c r="N137" s="490">
        <v>1</v>
      </c>
      <c r="O137" s="494">
        <v>1</v>
      </c>
      <c r="P137" s="493"/>
      <c r="Q137" s="495">
        <v>0</v>
      </c>
      <c r="R137" s="490"/>
      <c r="S137" s="495">
        <v>0</v>
      </c>
      <c r="T137" s="494"/>
      <c r="U137" s="496">
        <v>0</v>
      </c>
    </row>
    <row r="138" spans="1:21" ht="14.4" customHeight="1" x14ac:dyDescent="0.3">
      <c r="A138" s="489">
        <v>29</v>
      </c>
      <c r="B138" s="490" t="s">
        <v>456</v>
      </c>
      <c r="C138" s="490">
        <v>89301292</v>
      </c>
      <c r="D138" s="491" t="s">
        <v>1038</v>
      </c>
      <c r="E138" s="492" t="s">
        <v>619</v>
      </c>
      <c r="F138" s="490" t="s">
        <v>612</v>
      </c>
      <c r="G138" s="490" t="s">
        <v>694</v>
      </c>
      <c r="H138" s="490" t="s">
        <v>457</v>
      </c>
      <c r="I138" s="490" t="s">
        <v>881</v>
      </c>
      <c r="J138" s="490" t="s">
        <v>882</v>
      </c>
      <c r="K138" s="490" t="s">
        <v>883</v>
      </c>
      <c r="L138" s="493">
        <v>194.31</v>
      </c>
      <c r="M138" s="493">
        <v>194.31</v>
      </c>
      <c r="N138" s="490">
        <v>1</v>
      </c>
      <c r="O138" s="494">
        <v>1</v>
      </c>
      <c r="P138" s="493"/>
      <c r="Q138" s="495">
        <v>0</v>
      </c>
      <c r="R138" s="490"/>
      <c r="S138" s="495">
        <v>0</v>
      </c>
      <c r="T138" s="494"/>
      <c r="U138" s="496">
        <v>0</v>
      </c>
    </row>
    <row r="139" spans="1:21" ht="14.4" customHeight="1" x14ac:dyDescent="0.3">
      <c r="A139" s="489">
        <v>29</v>
      </c>
      <c r="B139" s="490" t="s">
        <v>456</v>
      </c>
      <c r="C139" s="490">
        <v>89301292</v>
      </c>
      <c r="D139" s="491" t="s">
        <v>1038</v>
      </c>
      <c r="E139" s="492" t="s">
        <v>619</v>
      </c>
      <c r="F139" s="490" t="s">
        <v>612</v>
      </c>
      <c r="G139" s="490" t="s">
        <v>694</v>
      </c>
      <c r="H139" s="490" t="s">
        <v>457</v>
      </c>
      <c r="I139" s="490" t="s">
        <v>884</v>
      </c>
      <c r="J139" s="490" t="s">
        <v>716</v>
      </c>
      <c r="K139" s="490" t="s">
        <v>885</v>
      </c>
      <c r="L139" s="493">
        <v>9.85</v>
      </c>
      <c r="M139" s="493">
        <v>98.5</v>
      </c>
      <c r="N139" s="490">
        <v>10</v>
      </c>
      <c r="O139" s="494">
        <v>1</v>
      </c>
      <c r="P139" s="493"/>
      <c r="Q139" s="495">
        <v>0</v>
      </c>
      <c r="R139" s="490"/>
      <c r="S139" s="495">
        <v>0</v>
      </c>
      <c r="T139" s="494"/>
      <c r="U139" s="496">
        <v>0</v>
      </c>
    </row>
    <row r="140" spans="1:21" ht="14.4" customHeight="1" x14ac:dyDescent="0.3">
      <c r="A140" s="489">
        <v>29</v>
      </c>
      <c r="B140" s="490" t="s">
        <v>456</v>
      </c>
      <c r="C140" s="490">
        <v>89301292</v>
      </c>
      <c r="D140" s="491" t="s">
        <v>1038</v>
      </c>
      <c r="E140" s="492" t="s">
        <v>619</v>
      </c>
      <c r="F140" s="490" t="s">
        <v>612</v>
      </c>
      <c r="G140" s="490" t="s">
        <v>694</v>
      </c>
      <c r="H140" s="490" t="s">
        <v>457</v>
      </c>
      <c r="I140" s="490" t="s">
        <v>886</v>
      </c>
      <c r="J140" s="490" t="s">
        <v>887</v>
      </c>
      <c r="K140" s="490" t="s">
        <v>888</v>
      </c>
      <c r="L140" s="493">
        <v>8</v>
      </c>
      <c r="M140" s="493">
        <v>8</v>
      </c>
      <c r="N140" s="490">
        <v>1</v>
      </c>
      <c r="O140" s="494">
        <v>1</v>
      </c>
      <c r="P140" s="493"/>
      <c r="Q140" s="495">
        <v>0</v>
      </c>
      <c r="R140" s="490"/>
      <c r="S140" s="495">
        <v>0</v>
      </c>
      <c r="T140" s="494"/>
      <c r="U140" s="496">
        <v>0</v>
      </c>
    </row>
    <row r="141" spans="1:21" ht="14.4" customHeight="1" x14ac:dyDescent="0.3">
      <c r="A141" s="489">
        <v>29</v>
      </c>
      <c r="B141" s="490" t="s">
        <v>456</v>
      </c>
      <c r="C141" s="490">
        <v>89301292</v>
      </c>
      <c r="D141" s="491" t="s">
        <v>1038</v>
      </c>
      <c r="E141" s="492" t="s">
        <v>619</v>
      </c>
      <c r="F141" s="490" t="s">
        <v>612</v>
      </c>
      <c r="G141" s="490" t="s">
        <v>722</v>
      </c>
      <c r="H141" s="490" t="s">
        <v>457</v>
      </c>
      <c r="I141" s="490" t="s">
        <v>889</v>
      </c>
      <c r="J141" s="490" t="s">
        <v>890</v>
      </c>
      <c r="K141" s="490" t="s">
        <v>891</v>
      </c>
      <c r="L141" s="493">
        <v>250</v>
      </c>
      <c r="M141" s="493">
        <v>250</v>
      </c>
      <c r="N141" s="490">
        <v>1</v>
      </c>
      <c r="O141" s="494">
        <v>1</v>
      </c>
      <c r="P141" s="493">
        <v>250</v>
      </c>
      <c r="Q141" s="495">
        <v>1</v>
      </c>
      <c r="R141" s="490">
        <v>1</v>
      </c>
      <c r="S141" s="495">
        <v>1</v>
      </c>
      <c r="T141" s="494">
        <v>1</v>
      </c>
      <c r="U141" s="496">
        <v>1</v>
      </c>
    </row>
    <row r="142" spans="1:21" ht="14.4" customHeight="1" x14ac:dyDescent="0.3">
      <c r="A142" s="489">
        <v>29</v>
      </c>
      <c r="B142" s="490" t="s">
        <v>456</v>
      </c>
      <c r="C142" s="490">
        <v>89301292</v>
      </c>
      <c r="D142" s="491" t="s">
        <v>1038</v>
      </c>
      <c r="E142" s="492" t="s">
        <v>619</v>
      </c>
      <c r="F142" s="490" t="s">
        <v>612</v>
      </c>
      <c r="G142" s="490" t="s">
        <v>722</v>
      </c>
      <c r="H142" s="490" t="s">
        <v>457</v>
      </c>
      <c r="I142" s="490" t="s">
        <v>892</v>
      </c>
      <c r="J142" s="490" t="s">
        <v>893</v>
      </c>
      <c r="K142" s="490" t="s">
        <v>894</v>
      </c>
      <c r="L142" s="493">
        <v>350</v>
      </c>
      <c r="M142" s="493">
        <v>350</v>
      </c>
      <c r="N142" s="490">
        <v>1</v>
      </c>
      <c r="O142" s="494">
        <v>1</v>
      </c>
      <c r="P142" s="493"/>
      <c r="Q142" s="495">
        <v>0</v>
      </c>
      <c r="R142" s="490"/>
      <c r="S142" s="495">
        <v>0</v>
      </c>
      <c r="T142" s="494"/>
      <c r="U142" s="496">
        <v>0</v>
      </c>
    </row>
    <row r="143" spans="1:21" ht="14.4" customHeight="1" x14ac:dyDescent="0.3">
      <c r="A143" s="489">
        <v>29</v>
      </c>
      <c r="B143" s="490" t="s">
        <v>456</v>
      </c>
      <c r="C143" s="490">
        <v>89301292</v>
      </c>
      <c r="D143" s="491" t="s">
        <v>1038</v>
      </c>
      <c r="E143" s="492" t="s">
        <v>620</v>
      </c>
      <c r="F143" s="490" t="s">
        <v>611</v>
      </c>
      <c r="G143" s="490" t="s">
        <v>895</v>
      </c>
      <c r="H143" s="490" t="s">
        <v>457</v>
      </c>
      <c r="I143" s="490" t="s">
        <v>896</v>
      </c>
      <c r="J143" s="490" t="s">
        <v>559</v>
      </c>
      <c r="K143" s="490" t="s">
        <v>897</v>
      </c>
      <c r="L143" s="493">
        <v>35.380000000000003</v>
      </c>
      <c r="M143" s="493">
        <v>35.380000000000003</v>
      </c>
      <c r="N143" s="490">
        <v>1</v>
      </c>
      <c r="O143" s="494">
        <v>0.5</v>
      </c>
      <c r="P143" s="493"/>
      <c r="Q143" s="495">
        <v>0</v>
      </c>
      <c r="R143" s="490"/>
      <c r="S143" s="495">
        <v>0</v>
      </c>
      <c r="T143" s="494"/>
      <c r="U143" s="496">
        <v>0</v>
      </c>
    </row>
    <row r="144" spans="1:21" ht="14.4" customHeight="1" x14ac:dyDescent="0.3">
      <c r="A144" s="489">
        <v>29</v>
      </c>
      <c r="B144" s="490" t="s">
        <v>456</v>
      </c>
      <c r="C144" s="490">
        <v>89301292</v>
      </c>
      <c r="D144" s="491" t="s">
        <v>1038</v>
      </c>
      <c r="E144" s="492" t="s">
        <v>620</v>
      </c>
      <c r="F144" s="490" t="s">
        <v>611</v>
      </c>
      <c r="G144" s="490" t="s">
        <v>623</v>
      </c>
      <c r="H144" s="490" t="s">
        <v>1039</v>
      </c>
      <c r="I144" s="490" t="s">
        <v>898</v>
      </c>
      <c r="J144" s="490" t="s">
        <v>899</v>
      </c>
      <c r="K144" s="490" t="s">
        <v>900</v>
      </c>
      <c r="L144" s="493">
        <v>333.31</v>
      </c>
      <c r="M144" s="493">
        <v>333.31</v>
      </c>
      <c r="N144" s="490">
        <v>1</v>
      </c>
      <c r="O144" s="494">
        <v>1</v>
      </c>
      <c r="P144" s="493"/>
      <c r="Q144" s="495">
        <v>0</v>
      </c>
      <c r="R144" s="490"/>
      <c r="S144" s="495">
        <v>0</v>
      </c>
      <c r="T144" s="494"/>
      <c r="U144" s="496">
        <v>0</v>
      </c>
    </row>
    <row r="145" spans="1:21" ht="14.4" customHeight="1" x14ac:dyDescent="0.3">
      <c r="A145" s="489">
        <v>29</v>
      </c>
      <c r="B145" s="490" t="s">
        <v>456</v>
      </c>
      <c r="C145" s="490">
        <v>89301292</v>
      </c>
      <c r="D145" s="491" t="s">
        <v>1038</v>
      </c>
      <c r="E145" s="492" t="s">
        <v>620</v>
      </c>
      <c r="F145" s="490" t="s">
        <v>611</v>
      </c>
      <c r="G145" s="490" t="s">
        <v>623</v>
      </c>
      <c r="H145" s="490" t="s">
        <v>1039</v>
      </c>
      <c r="I145" s="490" t="s">
        <v>847</v>
      </c>
      <c r="J145" s="490" t="s">
        <v>848</v>
      </c>
      <c r="K145" s="490" t="s">
        <v>849</v>
      </c>
      <c r="L145" s="493">
        <v>333.31</v>
      </c>
      <c r="M145" s="493">
        <v>333.31</v>
      </c>
      <c r="N145" s="490">
        <v>1</v>
      </c>
      <c r="O145" s="494">
        <v>1</v>
      </c>
      <c r="P145" s="493"/>
      <c r="Q145" s="495">
        <v>0</v>
      </c>
      <c r="R145" s="490"/>
      <c r="S145" s="495">
        <v>0</v>
      </c>
      <c r="T145" s="494"/>
      <c r="U145" s="496">
        <v>0</v>
      </c>
    </row>
    <row r="146" spans="1:21" ht="14.4" customHeight="1" x14ac:dyDescent="0.3">
      <c r="A146" s="489">
        <v>29</v>
      </c>
      <c r="B146" s="490" t="s">
        <v>456</v>
      </c>
      <c r="C146" s="490">
        <v>89301292</v>
      </c>
      <c r="D146" s="491" t="s">
        <v>1038</v>
      </c>
      <c r="E146" s="492" t="s">
        <v>620</v>
      </c>
      <c r="F146" s="490" t="s">
        <v>611</v>
      </c>
      <c r="G146" s="490" t="s">
        <v>901</v>
      </c>
      <c r="H146" s="490" t="s">
        <v>457</v>
      </c>
      <c r="I146" s="490" t="s">
        <v>902</v>
      </c>
      <c r="J146" s="490" t="s">
        <v>510</v>
      </c>
      <c r="K146" s="490" t="s">
        <v>903</v>
      </c>
      <c r="L146" s="493">
        <v>44.1</v>
      </c>
      <c r="M146" s="493">
        <v>132.30000000000001</v>
      </c>
      <c r="N146" s="490">
        <v>3</v>
      </c>
      <c r="O146" s="494">
        <v>3</v>
      </c>
      <c r="P146" s="493">
        <v>88.2</v>
      </c>
      <c r="Q146" s="495">
        <v>0.66666666666666663</v>
      </c>
      <c r="R146" s="490">
        <v>2</v>
      </c>
      <c r="S146" s="495">
        <v>0.66666666666666663</v>
      </c>
      <c r="T146" s="494">
        <v>2</v>
      </c>
      <c r="U146" s="496">
        <v>0.66666666666666663</v>
      </c>
    </row>
    <row r="147" spans="1:21" ht="14.4" customHeight="1" x14ac:dyDescent="0.3">
      <c r="A147" s="489">
        <v>29</v>
      </c>
      <c r="B147" s="490" t="s">
        <v>456</v>
      </c>
      <c r="C147" s="490">
        <v>89301292</v>
      </c>
      <c r="D147" s="491" t="s">
        <v>1038</v>
      </c>
      <c r="E147" s="492" t="s">
        <v>620</v>
      </c>
      <c r="F147" s="490" t="s">
        <v>611</v>
      </c>
      <c r="G147" s="490" t="s">
        <v>904</v>
      </c>
      <c r="H147" s="490" t="s">
        <v>457</v>
      </c>
      <c r="I147" s="490" t="s">
        <v>905</v>
      </c>
      <c r="J147" s="490" t="s">
        <v>906</v>
      </c>
      <c r="K147" s="490" t="s">
        <v>907</v>
      </c>
      <c r="L147" s="493">
        <v>83.09</v>
      </c>
      <c r="M147" s="493">
        <v>83.09</v>
      </c>
      <c r="N147" s="490">
        <v>1</v>
      </c>
      <c r="O147" s="494">
        <v>1</v>
      </c>
      <c r="P147" s="493">
        <v>83.09</v>
      </c>
      <c r="Q147" s="495">
        <v>1</v>
      </c>
      <c r="R147" s="490">
        <v>1</v>
      </c>
      <c r="S147" s="495">
        <v>1</v>
      </c>
      <c r="T147" s="494">
        <v>1</v>
      </c>
      <c r="U147" s="496">
        <v>1</v>
      </c>
    </row>
    <row r="148" spans="1:21" ht="14.4" customHeight="1" x14ac:dyDescent="0.3">
      <c r="A148" s="489">
        <v>29</v>
      </c>
      <c r="B148" s="490" t="s">
        <v>456</v>
      </c>
      <c r="C148" s="490">
        <v>89301292</v>
      </c>
      <c r="D148" s="491" t="s">
        <v>1038</v>
      </c>
      <c r="E148" s="492" t="s">
        <v>620</v>
      </c>
      <c r="F148" s="490" t="s">
        <v>611</v>
      </c>
      <c r="G148" s="490" t="s">
        <v>908</v>
      </c>
      <c r="H148" s="490" t="s">
        <v>457</v>
      </c>
      <c r="I148" s="490" t="s">
        <v>909</v>
      </c>
      <c r="J148" s="490" t="s">
        <v>910</v>
      </c>
      <c r="K148" s="490" t="s">
        <v>911</v>
      </c>
      <c r="L148" s="493">
        <v>3.78</v>
      </c>
      <c r="M148" s="493">
        <v>18.899999999999999</v>
      </c>
      <c r="N148" s="490">
        <v>5</v>
      </c>
      <c r="O148" s="494">
        <v>1</v>
      </c>
      <c r="P148" s="493"/>
      <c r="Q148" s="495">
        <v>0</v>
      </c>
      <c r="R148" s="490"/>
      <c r="S148" s="495">
        <v>0</v>
      </c>
      <c r="T148" s="494"/>
      <c r="U148" s="496">
        <v>0</v>
      </c>
    </row>
    <row r="149" spans="1:21" ht="14.4" customHeight="1" x14ac:dyDescent="0.3">
      <c r="A149" s="489">
        <v>29</v>
      </c>
      <c r="B149" s="490" t="s">
        <v>456</v>
      </c>
      <c r="C149" s="490">
        <v>89301292</v>
      </c>
      <c r="D149" s="491" t="s">
        <v>1038</v>
      </c>
      <c r="E149" s="492" t="s">
        <v>620</v>
      </c>
      <c r="F149" s="490" t="s">
        <v>611</v>
      </c>
      <c r="G149" s="490" t="s">
        <v>912</v>
      </c>
      <c r="H149" s="490" t="s">
        <v>457</v>
      </c>
      <c r="I149" s="490" t="s">
        <v>913</v>
      </c>
      <c r="J149" s="490" t="s">
        <v>914</v>
      </c>
      <c r="K149" s="490" t="s">
        <v>915</v>
      </c>
      <c r="L149" s="493">
        <v>163.9</v>
      </c>
      <c r="M149" s="493">
        <v>327.8</v>
      </c>
      <c r="N149" s="490">
        <v>2</v>
      </c>
      <c r="O149" s="494">
        <v>1</v>
      </c>
      <c r="P149" s="493">
        <v>327.8</v>
      </c>
      <c r="Q149" s="495">
        <v>1</v>
      </c>
      <c r="R149" s="490">
        <v>2</v>
      </c>
      <c r="S149" s="495">
        <v>1</v>
      </c>
      <c r="T149" s="494">
        <v>1</v>
      </c>
      <c r="U149" s="496">
        <v>1</v>
      </c>
    </row>
    <row r="150" spans="1:21" ht="14.4" customHeight="1" x14ac:dyDescent="0.3">
      <c r="A150" s="489">
        <v>29</v>
      </c>
      <c r="B150" s="490" t="s">
        <v>456</v>
      </c>
      <c r="C150" s="490">
        <v>89301292</v>
      </c>
      <c r="D150" s="491" t="s">
        <v>1038</v>
      </c>
      <c r="E150" s="492" t="s">
        <v>620</v>
      </c>
      <c r="F150" s="490" t="s">
        <v>611</v>
      </c>
      <c r="G150" s="490" t="s">
        <v>637</v>
      </c>
      <c r="H150" s="490" t="s">
        <v>457</v>
      </c>
      <c r="I150" s="490" t="s">
        <v>535</v>
      </c>
      <c r="J150" s="490" t="s">
        <v>536</v>
      </c>
      <c r="K150" s="490" t="s">
        <v>638</v>
      </c>
      <c r="L150" s="493">
        <v>50.27</v>
      </c>
      <c r="M150" s="493">
        <v>351.89</v>
      </c>
      <c r="N150" s="490">
        <v>7</v>
      </c>
      <c r="O150" s="494">
        <v>5</v>
      </c>
      <c r="P150" s="493">
        <v>150.81</v>
      </c>
      <c r="Q150" s="495">
        <v>0.4285714285714286</v>
      </c>
      <c r="R150" s="490">
        <v>3</v>
      </c>
      <c r="S150" s="495">
        <v>0.42857142857142855</v>
      </c>
      <c r="T150" s="494">
        <v>2</v>
      </c>
      <c r="U150" s="496">
        <v>0.4</v>
      </c>
    </row>
    <row r="151" spans="1:21" ht="14.4" customHeight="1" x14ac:dyDescent="0.3">
      <c r="A151" s="489">
        <v>29</v>
      </c>
      <c r="B151" s="490" t="s">
        <v>456</v>
      </c>
      <c r="C151" s="490">
        <v>89301292</v>
      </c>
      <c r="D151" s="491" t="s">
        <v>1038</v>
      </c>
      <c r="E151" s="492" t="s">
        <v>620</v>
      </c>
      <c r="F151" s="490" t="s">
        <v>611</v>
      </c>
      <c r="G151" s="490" t="s">
        <v>639</v>
      </c>
      <c r="H151" s="490" t="s">
        <v>457</v>
      </c>
      <c r="I151" s="490" t="s">
        <v>776</v>
      </c>
      <c r="J151" s="490" t="s">
        <v>504</v>
      </c>
      <c r="K151" s="490" t="s">
        <v>777</v>
      </c>
      <c r="L151" s="493">
        <v>120.6</v>
      </c>
      <c r="M151" s="493">
        <v>120.6</v>
      </c>
      <c r="N151" s="490">
        <v>1</v>
      </c>
      <c r="O151" s="494">
        <v>1</v>
      </c>
      <c r="P151" s="493">
        <v>120.6</v>
      </c>
      <c r="Q151" s="495">
        <v>1</v>
      </c>
      <c r="R151" s="490">
        <v>1</v>
      </c>
      <c r="S151" s="495">
        <v>1</v>
      </c>
      <c r="T151" s="494">
        <v>1</v>
      </c>
      <c r="U151" s="496">
        <v>1</v>
      </c>
    </row>
    <row r="152" spans="1:21" ht="14.4" customHeight="1" x14ac:dyDescent="0.3">
      <c r="A152" s="489">
        <v>29</v>
      </c>
      <c r="B152" s="490" t="s">
        <v>456</v>
      </c>
      <c r="C152" s="490">
        <v>89301292</v>
      </c>
      <c r="D152" s="491" t="s">
        <v>1038</v>
      </c>
      <c r="E152" s="492" t="s">
        <v>620</v>
      </c>
      <c r="F152" s="490" t="s">
        <v>611</v>
      </c>
      <c r="G152" s="490" t="s">
        <v>649</v>
      </c>
      <c r="H152" s="490" t="s">
        <v>457</v>
      </c>
      <c r="I152" s="490" t="s">
        <v>539</v>
      </c>
      <c r="J152" s="490" t="s">
        <v>540</v>
      </c>
      <c r="K152" s="490" t="s">
        <v>650</v>
      </c>
      <c r="L152" s="493">
        <v>38.65</v>
      </c>
      <c r="M152" s="493">
        <v>77.3</v>
      </c>
      <c r="N152" s="490">
        <v>2</v>
      </c>
      <c r="O152" s="494">
        <v>2</v>
      </c>
      <c r="P152" s="493">
        <v>38.65</v>
      </c>
      <c r="Q152" s="495">
        <v>0.5</v>
      </c>
      <c r="R152" s="490">
        <v>1</v>
      </c>
      <c r="S152" s="495">
        <v>0.5</v>
      </c>
      <c r="T152" s="494">
        <v>1</v>
      </c>
      <c r="U152" s="496">
        <v>0.5</v>
      </c>
    </row>
    <row r="153" spans="1:21" ht="14.4" customHeight="1" x14ac:dyDescent="0.3">
      <c r="A153" s="489">
        <v>29</v>
      </c>
      <c r="B153" s="490" t="s">
        <v>456</v>
      </c>
      <c r="C153" s="490">
        <v>89301292</v>
      </c>
      <c r="D153" s="491" t="s">
        <v>1038</v>
      </c>
      <c r="E153" s="492" t="s">
        <v>620</v>
      </c>
      <c r="F153" s="490" t="s">
        <v>611</v>
      </c>
      <c r="G153" s="490" t="s">
        <v>916</v>
      </c>
      <c r="H153" s="490" t="s">
        <v>457</v>
      </c>
      <c r="I153" s="490" t="s">
        <v>917</v>
      </c>
      <c r="J153" s="490" t="s">
        <v>918</v>
      </c>
      <c r="K153" s="490" t="s">
        <v>919</v>
      </c>
      <c r="L153" s="493">
        <v>95.08</v>
      </c>
      <c r="M153" s="493">
        <v>475.4</v>
      </c>
      <c r="N153" s="490">
        <v>5</v>
      </c>
      <c r="O153" s="494">
        <v>2</v>
      </c>
      <c r="P153" s="493"/>
      <c r="Q153" s="495">
        <v>0</v>
      </c>
      <c r="R153" s="490"/>
      <c r="S153" s="495">
        <v>0</v>
      </c>
      <c r="T153" s="494"/>
      <c r="U153" s="496">
        <v>0</v>
      </c>
    </row>
    <row r="154" spans="1:21" ht="14.4" customHeight="1" x14ac:dyDescent="0.3">
      <c r="A154" s="489">
        <v>29</v>
      </c>
      <c r="B154" s="490" t="s">
        <v>456</v>
      </c>
      <c r="C154" s="490">
        <v>89301292</v>
      </c>
      <c r="D154" s="491" t="s">
        <v>1038</v>
      </c>
      <c r="E154" s="492" t="s">
        <v>620</v>
      </c>
      <c r="F154" s="490" t="s">
        <v>611</v>
      </c>
      <c r="G154" s="490" t="s">
        <v>920</v>
      </c>
      <c r="H154" s="490" t="s">
        <v>457</v>
      </c>
      <c r="I154" s="490" t="s">
        <v>921</v>
      </c>
      <c r="J154" s="490" t="s">
        <v>922</v>
      </c>
      <c r="K154" s="490" t="s">
        <v>923</v>
      </c>
      <c r="L154" s="493">
        <v>314.89999999999998</v>
      </c>
      <c r="M154" s="493">
        <v>314.89999999999998</v>
      </c>
      <c r="N154" s="490">
        <v>1</v>
      </c>
      <c r="O154" s="494">
        <v>0.5</v>
      </c>
      <c r="P154" s="493"/>
      <c r="Q154" s="495">
        <v>0</v>
      </c>
      <c r="R154" s="490"/>
      <c r="S154" s="495">
        <v>0</v>
      </c>
      <c r="T154" s="494"/>
      <c r="U154" s="496">
        <v>0</v>
      </c>
    </row>
    <row r="155" spans="1:21" ht="14.4" customHeight="1" x14ac:dyDescent="0.3">
      <c r="A155" s="489">
        <v>29</v>
      </c>
      <c r="B155" s="490" t="s">
        <v>456</v>
      </c>
      <c r="C155" s="490">
        <v>89301292</v>
      </c>
      <c r="D155" s="491" t="s">
        <v>1038</v>
      </c>
      <c r="E155" s="492" t="s">
        <v>620</v>
      </c>
      <c r="F155" s="490" t="s">
        <v>611</v>
      </c>
      <c r="G155" s="490" t="s">
        <v>924</v>
      </c>
      <c r="H155" s="490" t="s">
        <v>457</v>
      </c>
      <c r="I155" s="490" t="s">
        <v>925</v>
      </c>
      <c r="J155" s="490" t="s">
        <v>926</v>
      </c>
      <c r="K155" s="490" t="s">
        <v>927</v>
      </c>
      <c r="L155" s="493">
        <v>305.08</v>
      </c>
      <c r="M155" s="493">
        <v>305.08</v>
      </c>
      <c r="N155" s="490">
        <v>1</v>
      </c>
      <c r="O155" s="494">
        <v>1</v>
      </c>
      <c r="P155" s="493">
        <v>305.08</v>
      </c>
      <c r="Q155" s="495">
        <v>1</v>
      </c>
      <c r="R155" s="490">
        <v>1</v>
      </c>
      <c r="S155" s="495">
        <v>1</v>
      </c>
      <c r="T155" s="494">
        <v>1</v>
      </c>
      <c r="U155" s="496">
        <v>1</v>
      </c>
    </row>
    <row r="156" spans="1:21" ht="14.4" customHeight="1" x14ac:dyDescent="0.3">
      <c r="A156" s="489">
        <v>29</v>
      </c>
      <c r="B156" s="490" t="s">
        <v>456</v>
      </c>
      <c r="C156" s="490">
        <v>89301292</v>
      </c>
      <c r="D156" s="491" t="s">
        <v>1038</v>
      </c>
      <c r="E156" s="492" t="s">
        <v>620</v>
      </c>
      <c r="F156" s="490" t="s">
        <v>611</v>
      </c>
      <c r="G156" s="490" t="s">
        <v>928</v>
      </c>
      <c r="H156" s="490" t="s">
        <v>457</v>
      </c>
      <c r="I156" s="490" t="s">
        <v>929</v>
      </c>
      <c r="J156" s="490" t="s">
        <v>930</v>
      </c>
      <c r="K156" s="490" t="s">
        <v>931</v>
      </c>
      <c r="L156" s="493">
        <v>194.73</v>
      </c>
      <c r="M156" s="493">
        <v>194.73</v>
      </c>
      <c r="N156" s="490">
        <v>1</v>
      </c>
      <c r="O156" s="494">
        <v>1</v>
      </c>
      <c r="P156" s="493">
        <v>194.73</v>
      </c>
      <c r="Q156" s="495">
        <v>1</v>
      </c>
      <c r="R156" s="490">
        <v>1</v>
      </c>
      <c r="S156" s="495">
        <v>1</v>
      </c>
      <c r="T156" s="494">
        <v>1</v>
      </c>
      <c r="U156" s="496">
        <v>1</v>
      </c>
    </row>
    <row r="157" spans="1:21" ht="14.4" customHeight="1" x14ac:dyDescent="0.3">
      <c r="A157" s="489">
        <v>29</v>
      </c>
      <c r="B157" s="490" t="s">
        <v>456</v>
      </c>
      <c r="C157" s="490">
        <v>89301292</v>
      </c>
      <c r="D157" s="491" t="s">
        <v>1038</v>
      </c>
      <c r="E157" s="492" t="s">
        <v>620</v>
      </c>
      <c r="F157" s="490" t="s">
        <v>612</v>
      </c>
      <c r="G157" s="490" t="s">
        <v>694</v>
      </c>
      <c r="H157" s="490" t="s">
        <v>457</v>
      </c>
      <c r="I157" s="490" t="s">
        <v>876</v>
      </c>
      <c r="J157" s="490" t="s">
        <v>877</v>
      </c>
      <c r="K157" s="490" t="s">
        <v>878</v>
      </c>
      <c r="L157" s="493">
        <v>144.05000000000001</v>
      </c>
      <c r="M157" s="493">
        <v>432.15000000000003</v>
      </c>
      <c r="N157" s="490">
        <v>3</v>
      </c>
      <c r="O157" s="494">
        <v>1</v>
      </c>
      <c r="P157" s="493">
        <v>432.15000000000003</v>
      </c>
      <c r="Q157" s="495">
        <v>1</v>
      </c>
      <c r="R157" s="490">
        <v>3</v>
      </c>
      <c r="S157" s="495">
        <v>1</v>
      </c>
      <c r="T157" s="494">
        <v>1</v>
      </c>
      <c r="U157" s="496">
        <v>1</v>
      </c>
    </row>
    <row r="158" spans="1:21" ht="14.4" customHeight="1" x14ac:dyDescent="0.3">
      <c r="A158" s="489">
        <v>29</v>
      </c>
      <c r="B158" s="490" t="s">
        <v>456</v>
      </c>
      <c r="C158" s="490">
        <v>89301292</v>
      </c>
      <c r="D158" s="491" t="s">
        <v>1038</v>
      </c>
      <c r="E158" s="492" t="s">
        <v>620</v>
      </c>
      <c r="F158" s="490" t="s">
        <v>612</v>
      </c>
      <c r="G158" s="490" t="s">
        <v>694</v>
      </c>
      <c r="H158" s="490" t="s">
        <v>457</v>
      </c>
      <c r="I158" s="490" t="s">
        <v>698</v>
      </c>
      <c r="J158" s="490" t="s">
        <v>696</v>
      </c>
      <c r="K158" s="490" t="s">
        <v>699</v>
      </c>
      <c r="L158" s="493">
        <v>175.15</v>
      </c>
      <c r="M158" s="493">
        <v>350.3</v>
      </c>
      <c r="N158" s="490">
        <v>2</v>
      </c>
      <c r="O158" s="494">
        <v>1</v>
      </c>
      <c r="P158" s="493">
        <v>350.3</v>
      </c>
      <c r="Q158" s="495">
        <v>1</v>
      </c>
      <c r="R158" s="490">
        <v>2</v>
      </c>
      <c r="S158" s="495">
        <v>1</v>
      </c>
      <c r="T158" s="494">
        <v>1</v>
      </c>
      <c r="U158" s="496">
        <v>1</v>
      </c>
    </row>
    <row r="159" spans="1:21" ht="14.4" customHeight="1" x14ac:dyDescent="0.3">
      <c r="A159" s="489">
        <v>29</v>
      </c>
      <c r="B159" s="490" t="s">
        <v>456</v>
      </c>
      <c r="C159" s="490">
        <v>89301292</v>
      </c>
      <c r="D159" s="491" t="s">
        <v>1038</v>
      </c>
      <c r="E159" s="492" t="s">
        <v>620</v>
      </c>
      <c r="F159" s="490" t="s">
        <v>612</v>
      </c>
      <c r="G159" s="490" t="s">
        <v>694</v>
      </c>
      <c r="H159" s="490" t="s">
        <v>457</v>
      </c>
      <c r="I159" s="490" t="s">
        <v>700</v>
      </c>
      <c r="J159" s="490" t="s">
        <v>696</v>
      </c>
      <c r="K159" s="490" t="s">
        <v>701</v>
      </c>
      <c r="L159" s="493">
        <v>200</v>
      </c>
      <c r="M159" s="493">
        <v>400</v>
      </c>
      <c r="N159" s="490">
        <v>2</v>
      </c>
      <c r="O159" s="494">
        <v>1</v>
      </c>
      <c r="P159" s="493"/>
      <c r="Q159" s="495">
        <v>0</v>
      </c>
      <c r="R159" s="490"/>
      <c r="S159" s="495">
        <v>0</v>
      </c>
      <c r="T159" s="494"/>
      <c r="U159" s="496">
        <v>0</v>
      </c>
    </row>
    <row r="160" spans="1:21" ht="14.4" customHeight="1" x14ac:dyDescent="0.3">
      <c r="A160" s="489">
        <v>29</v>
      </c>
      <c r="B160" s="490" t="s">
        <v>456</v>
      </c>
      <c r="C160" s="490">
        <v>89301292</v>
      </c>
      <c r="D160" s="491" t="s">
        <v>1038</v>
      </c>
      <c r="E160" s="492" t="s">
        <v>620</v>
      </c>
      <c r="F160" s="490" t="s">
        <v>612</v>
      </c>
      <c r="G160" s="490" t="s">
        <v>694</v>
      </c>
      <c r="H160" s="490" t="s">
        <v>457</v>
      </c>
      <c r="I160" s="490" t="s">
        <v>702</v>
      </c>
      <c r="J160" s="490" t="s">
        <v>703</v>
      </c>
      <c r="K160" s="490" t="s">
        <v>704</v>
      </c>
      <c r="L160" s="493">
        <v>156</v>
      </c>
      <c r="M160" s="493">
        <v>468</v>
      </c>
      <c r="N160" s="490">
        <v>3</v>
      </c>
      <c r="O160" s="494">
        <v>2</v>
      </c>
      <c r="P160" s="493"/>
      <c r="Q160" s="495">
        <v>0</v>
      </c>
      <c r="R160" s="490"/>
      <c r="S160" s="495">
        <v>0</v>
      </c>
      <c r="T160" s="494"/>
      <c r="U160" s="496">
        <v>0</v>
      </c>
    </row>
    <row r="161" spans="1:21" ht="14.4" customHeight="1" x14ac:dyDescent="0.3">
      <c r="A161" s="489">
        <v>29</v>
      </c>
      <c r="B161" s="490" t="s">
        <v>456</v>
      </c>
      <c r="C161" s="490">
        <v>89301292</v>
      </c>
      <c r="D161" s="491" t="s">
        <v>1038</v>
      </c>
      <c r="E161" s="492" t="s">
        <v>620</v>
      </c>
      <c r="F161" s="490" t="s">
        <v>612</v>
      </c>
      <c r="G161" s="490" t="s">
        <v>694</v>
      </c>
      <c r="H161" s="490" t="s">
        <v>457</v>
      </c>
      <c r="I161" s="490" t="s">
        <v>932</v>
      </c>
      <c r="J161" s="490" t="s">
        <v>933</v>
      </c>
      <c r="K161" s="490" t="s">
        <v>934</v>
      </c>
      <c r="L161" s="493">
        <v>8.24</v>
      </c>
      <c r="M161" s="493">
        <v>82.4</v>
      </c>
      <c r="N161" s="490">
        <v>10</v>
      </c>
      <c r="O161" s="494">
        <v>1</v>
      </c>
      <c r="P161" s="493"/>
      <c r="Q161" s="495">
        <v>0</v>
      </c>
      <c r="R161" s="490"/>
      <c r="S161" s="495">
        <v>0</v>
      </c>
      <c r="T161" s="494"/>
      <c r="U161" s="496">
        <v>0</v>
      </c>
    </row>
    <row r="162" spans="1:21" ht="14.4" customHeight="1" x14ac:dyDescent="0.3">
      <c r="A162" s="489">
        <v>29</v>
      </c>
      <c r="B162" s="490" t="s">
        <v>456</v>
      </c>
      <c r="C162" s="490">
        <v>89301292</v>
      </c>
      <c r="D162" s="491" t="s">
        <v>1038</v>
      </c>
      <c r="E162" s="492" t="s">
        <v>620</v>
      </c>
      <c r="F162" s="490" t="s">
        <v>612</v>
      </c>
      <c r="G162" s="490" t="s">
        <v>718</v>
      </c>
      <c r="H162" s="490" t="s">
        <v>457</v>
      </c>
      <c r="I162" s="490" t="s">
        <v>935</v>
      </c>
      <c r="J162" s="490" t="s">
        <v>936</v>
      </c>
      <c r="K162" s="490" t="s">
        <v>937</v>
      </c>
      <c r="L162" s="493">
        <v>130</v>
      </c>
      <c r="M162" s="493">
        <v>130</v>
      </c>
      <c r="N162" s="490">
        <v>1</v>
      </c>
      <c r="O162" s="494">
        <v>1</v>
      </c>
      <c r="P162" s="493">
        <v>130</v>
      </c>
      <c r="Q162" s="495">
        <v>1</v>
      </c>
      <c r="R162" s="490">
        <v>1</v>
      </c>
      <c r="S162" s="495">
        <v>1</v>
      </c>
      <c r="T162" s="494">
        <v>1</v>
      </c>
      <c r="U162" s="496">
        <v>1</v>
      </c>
    </row>
    <row r="163" spans="1:21" ht="14.4" customHeight="1" x14ac:dyDescent="0.3">
      <c r="A163" s="489">
        <v>29</v>
      </c>
      <c r="B163" s="490" t="s">
        <v>456</v>
      </c>
      <c r="C163" s="490">
        <v>89301292</v>
      </c>
      <c r="D163" s="491" t="s">
        <v>1038</v>
      </c>
      <c r="E163" s="492" t="s">
        <v>620</v>
      </c>
      <c r="F163" s="490" t="s">
        <v>612</v>
      </c>
      <c r="G163" s="490" t="s">
        <v>722</v>
      </c>
      <c r="H163" s="490" t="s">
        <v>457</v>
      </c>
      <c r="I163" s="490" t="s">
        <v>938</v>
      </c>
      <c r="J163" s="490" t="s">
        <v>771</v>
      </c>
      <c r="K163" s="490" t="s">
        <v>939</v>
      </c>
      <c r="L163" s="493">
        <v>50.5</v>
      </c>
      <c r="M163" s="493">
        <v>101</v>
      </c>
      <c r="N163" s="490">
        <v>2</v>
      </c>
      <c r="O163" s="494">
        <v>2</v>
      </c>
      <c r="P163" s="493">
        <v>50.5</v>
      </c>
      <c r="Q163" s="495">
        <v>0.5</v>
      </c>
      <c r="R163" s="490">
        <v>1</v>
      </c>
      <c r="S163" s="495">
        <v>0.5</v>
      </c>
      <c r="T163" s="494">
        <v>1</v>
      </c>
      <c r="U163" s="496">
        <v>0.5</v>
      </c>
    </row>
    <row r="164" spans="1:21" ht="14.4" customHeight="1" x14ac:dyDescent="0.3">
      <c r="A164" s="489">
        <v>29</v>
      </c>
      <c r="B164" s="490" t="s">
        <v>456</v>
      </c>
      <c r="C164" s="490">
        <v>89301292</v>
      </c>
      <c r="D164" s="491" t="s">
        <v>1038</v>
      </c>
      <c r="E164" s="492" t="s">
        <v>620</v>
      </c>
      <c r="F164" s="490" t="s">
        <v>612</v>
      </c>
      <c r="G164" s="490" t="s">
        <v>722</v>
      </c>
      <c r="H164" s="490" t="s">
        <v>457</v>
      </c>
      <c r="I164" s="490" t="s">
        <v>940</v>
      </c>
      <c r="J164" s="490" t="s">
        <v>941</v>
      </c>
      <c r="K164" s="490" t="s">
        <v>942</v>
      </c>
      <c r="L164" s="493">
        <v>350</v>
      </c>
      <c r="M164" s="493">
        <v>350</v>
      </c>
      <c r="N164" s="490">
        <v>1</v>
      </c>
      <c r="O164" s="494">
        <v>1</v>
      </c>
      <c r="P164" s="493">
        <v>350</v>
      </c>
      <c r="Q164" s="495">
        <v>1</v>
      </c>
      <c r="R164" s="490">
        <v>1</v>
      </c>
      <c r="S164" s="495">
        <v>1</v>
      </c>
      <c r="T164" s="494">
        <v>1</v>
      </c>
      <c r="U164" s="496">
        <v>1</v>
      </c>
    </row>
    <row r="165" spans="1:21" ht="14.4" customHeight="1" x14ac:dyDescent="0.3">
      <c r="A165" s="489">
        <v>29</v>
      </c>
      <c r="B165" s="490" t="s">
        <v>456</v>
      </c>
      <c r="C165" s="490">
        <v>89301292</v>
      </c>
      <c r="D165" s="491" t="s">
        <v>1038</v>
      </c>
      <c r="E165" s="492" t="s">
        <v>621</v>
      </c>
      <c r="F165" s="490" t="s">
        <v>611</v>
      </c>
      <c r="G165" s="490" t="s">
        <v>623</v>
      </c>
      <c r="H165" s="490" t="s">
        <v>1039</v>
      </c>
      <c r="I165" s="490" t="s">
        <v>627</v>
      </c>
      <c r="J165" s="490" t="s">
        <v>625</v>
      </c>
      <c r="K165" s="490" t="s">
        <v>628</v>
      </c>
      <c r="L165" s="493">
        <v>333.31</v>
      </c>
      <c r="M165" s="493">
        <v>2666.48</v>
      </c>
      <c r="N165" s="490">
        <v>8</v>
      </c>
      <c r="O165" s="494">
        <v>5</v>
      </c>
      <c r="P165" s="493">
        <v>333.31</v>
      </c>
      <c r="Q165" s="495">
        <v>0.125</v>
      </c>
      <c r="R165" s="490">
        <v>1</v>
      </c>
      <c r="S165" s="495">
        <v>0.125</v>
      </c>
      <c r="T165" s="494">
        <v>1</v>
      </c>
      <c r="U165" s="496">
        <v>0.2</v>
      </c>
    </row>
    <row r="166" spans="1:21" ht="14.4" customHeight="1" x14ac:dyDescent="0.3">
      <c r="A166" s="489">
        <v>29</v>
      </c>
      <c r="B166" s="490" t="s">
        <v>456</v>
      </c>
      <c r="C166" s="490">
        <v>89301292</v>
      </c>
      <c r="D166" s="491" t="s">
        <v>1038</v>
      </c>
      <c r="E166" s="492" t="s">
        <v>621</v>
      </c>
      <c r="F166" s="490" t="s">
        <v>611</v>
      </c>
      <c r="G166" s="490" t="s">
        <v>637</v>
      </c>
      <c r="H166" s="490" t="s">
        <v>457</v>
      </c>
      <c r="I166" s="490" t="s">
        <v>535</v>
      </c>
      <c r="J166" s="490" t="s">
        <v>536</v>
      </c>
      <c r="K166" s="490" t="s">
        <v>638</v>
      </c>
      <c r="L166" s="493">
        <v>50.27</v>
      </c>
      <c r="M166" s="493">
        <v>351.89</v>
      </c>
      <c r="N166" s="490">
        <v>7</v>
      </c>
      <c r="O166" s="494">
        <v>7</v>
      </c>
      <c r="P166" s="493">
        <v>201.08</v>
      </c>
      <c r="Q166" s="495">
        <v>0.57142857142857151</v>
      </c>
      <c r="R166" s="490">
        <v>4</v>
      </c>
      <c r="S166" s="495">
        <v>0.5714285714285714</v>
      </c>
      <c r="T166" s="494">
        <v>4</v>
      </c>
      <c r="U166" s="496">
        <v>0.5714285714285714</v>
      </c>
    </row>
    <row r="167" spans="1:21" ht="14.4" customHeight="1" x14ac:dyDescent="0.3">
      <c r="A167" s="489">
        <v>29</v>
      </c>
      <c r="B167" s="490" t="s">
        <v>456</v>
      </c>
      <c r="C167" s="490">
        <v>89301292</v>
      </c>
      <c r="D167" s="491" t="s">
        <v>1038</v>
      </c>
      <c r="E167" s="492" t="s">
        <v>621</v>
      </c>
      <c r="F167" s="490" t="s">
        <v>611</v>
      </c>
      <c r="G167" s="490" t="s">
        <v>735</v>
      </c>
      <c r="H167" s="490" t="s">
        <v>457</v>
      </c>
      <c r="I167" s="490" t="s">
        <v>739</v>
      </c>
      <c r="J167" s="490" t="s">
        <v>737</v>
      </c>
      <c r="K167" s="490" t="s">
        <v>740</v>
      </c>
      <c r="L167" s="493">
        <v>0</v>
      </c>
      <c r="M167" s="493">
        <v>0</v>
      </c>
      <c r="N167" s="490">
        <v>1</v>
      </c>
      <c r="O167" s="494">
        <v>0.5</v>
      </c>
      <c r="P167" s="493"/>
      <c r="Q167" s="495"/>
      <c r="R167" s="490"/>
      <c r="S167" s="495">
        <v>0</v>
      </c>
      <c r="T167" s="494"/>
      <c r="U167" s="496">
        <v>0</v>
      </c>
    </row>
    <row r="168" spans="1:21" ht="14.4" customHeight="1" x14ac:dyDescent="0.3">
      <c r="A168" s="489">
        <v>29</v>
      </c>
      <c r="B168" s="490" t="s">
        <v>456</v>
      </c>
      <c r="C168" s="490">
        <v>89301292</v>
      </c>
      <c r="D168" s="491" t="s">
        <v>1038</v>
      </c>
      <c r="E168" s="492" t="s">
        <v>621</v>
      </c>
      <c r="F168" s="490" t="s">
        <v>611</v>
      </c>
      <c r="G168" s="490" t="s">
        <v>639</v>
      </c>
      <c r="H168" s="490" t="s">
        <v>457</v>
      </c>
      <c r="I168" s="490" t="s">
        <v>503</v>
      </c>
      <c r="J168" s="490" t="s">
        <v>504</v>
      </c>
      <c r="K168" s="490" t="s">
        <v>505</v>
      </c>
      <c r="L168" s="493">
        <v>234.32</v>
      </c>
      <c r="M168" s="493">
        <v>234.32</v>
      </c>
      <c r="N168" s="490">
        <v>1</v>
      </c>
      <c r="O168" s="494">
        <v>1</v>
      </c>
      <c r="P168" s="493">
        <v>234.32</v>
      </c>
      <c r="Q168" s="495">
        <v>1</v>
      </c>
      <c r="R168" s="490">
        <v>1</v>
      </c>
      <c r="S168" s="495">
        <v>1</v>
      </c>
      <c r="T168" s="494">
        <v>1</v>
      </c>
      <c r="U168" s="496">
        <v>1</v>
      </c>
    </row>
    <row r="169" spans="1:21" ht="14.4" customHeight="1" x14ac:dyDescent="0.3">
      <c r="A169" s="489">
        <v>29</v>
      </c>
      <c r="B169" s="490" t="s">
        <v>456</v>
      </c>
      <c r="C169" s="490">
        <v>89301292</v>
      </c>
      <c r="D169" s="491" t="s">
        <v>1038</v>
      </c>
      <c r="E169" s="492" t="s">
        <v>621</v>
      </c>
      <c r="F169" s="490" t="s">
        <v>611</v>
      </c>
      <c r="G169" s="490" t="s">
        <v>780</v>
      </c>
      <c r="H169" s="490" t="s">
        <v>457</v>
      </c>
      <c r="I169" s="490" t="s">
        <v>480</v>
      </c>
      <c r="J169" s="490" t="s">
        <v>481</v>
      </c>
      <c r="K169" s="490" t="s">
        <v>482</v>
      </c>
      <c r="L169" s="493">
        <v>378.97</v>
      </c>
      <c r="M169" s="493">
        <v>378.97</v>
      </c>
      <c r="N169" s="490">
        <v>1</v>
      </c>
      <c r="O169" s="494">
        <v>1</v>
      </c>
      <c r="P169" s="493">
        <v>378.97</v>
      </c>
      <c r="Q169" s="495">
        <v>1</v>
      </c>
      <c r="R169" s="490">
        <v>1</v>
      </c>
      <c r="S169" s="495">
        <v>1</v>
      </c>
      <c r="T169" s="494">
        <v>1</v>
      </c>
      <c r="U169" s="496">
        <v>1</v>
      </c>
    </row>
    <row r="170" spans="1:21" ht="14.4" customHeight="1" x14ac:dyDescent="0.3">
      <c r="A170" s="489">
        <v>29</v>
      </c>
      <c r="B170" s="490" t="s">
        <v>456</v>
      </c>
      <c r="C170" s="490">
        <v>89301292</v>
      </c>
      <c r="D170" s="491" t="s">
        <v>1038</v>
      </c>
      <c r="E170" s="492" t="s">
        <v>621</v>
      </c>
      <c r="F170" s="490" t="s">
        <v>611</v>
      </c>
      <c r="G170" s="490" t="s">
        <v>649</v>
      </c>
      <c r="H170" s="490" t="s">
        <v>457</v>
      </c>
      <c r="I170" s="490" t="s">
        <v>539</v>
      </c>
      <c r="J170" s="490" t="s">
        <v>540</v>
      </c>
      <c r="K170" s="490" t="s">
        <v>650</v>
      </c>
      <c r="L170" s="493">
        <v>38.65</v>
      </c>
      <c r="M170" s="493">
        <v>115.94999999999999</v>
      </c>
      <c r="N170" s="490">
        <v>3</v>
      </c>
      <c r="O170" s="494">
        <v>3</v>
      </c>
      <c r="P170" s="493">
        <v>38.65</v>
      </c>
      <c r="Q170" s="495">
        <v>0.33333333333333337</v>
      </c>
      <c r="R170" s="490">
        <v>1</v>
      </c>
      <c r="S170" s="495">
        <v>0.33333333333333331</v>
      </c>
      <c r="T170" s="494">
        <v>1</v>
      </c>
      <c r="U170" s="496">
        <v>0.33333333333333331</v>
      </c>
    </row>
    <row r="171" spans="1:21" ht="14.4" customHeight="1" x14ac:dyDescent="0.3">
      <c r="A171" s="489">
        <v>29</v>
      </c>
      <c r="B171" s="490" t="s">
        <v>456</v>
      </c>
      <c r="C171" s="490">
        <v>89301292</v>
      </c>
      <c r="D171" s="491" t="s">
        <v>1038</v>
      </c>
      <c r="E171" s="492" t="s">
        <v>621</v>
      </c>
      <c r="F171" s="490" t="s">
        <v>611</v>
      </c>
      <c r="G171" s="490" t="s">
        <v>656</v>
      </c>
      <c r="H171" s="490" t="s">
        <v>1039</v>
      </c>
      <c r="I171" s="490" t="s">
        <v>657</v>
      </c>
      <c r="J171" s="490" t="s">
        <v>658</v>
      </c>
      <c r="K171" s="490" t="s">
        <v>659</v>
      </c>
      <c r="L171" s="493">
        <v>468.96</v>
      </c>
      <c r="M171" s="493">
        <v>937.92</v>
      </c>
      <c r="N171" s="490">
        <v>2</v>
      </c>
      <c r="O171" s="494">
        <v>1</v>
      </c>
      <c r="P171" s="493">
        <v>937.92</v>
      </c>
      <c r="Q171" s="495">
        <v>1</v>
      </c>
      <c r="R171" s="490">
        <v>2</v>
      </c>
      <c r="S171" s="495">
        <v>1</v>
      </c>
      <c r="T171" s="494">
        <v>1</v>
      </c>
      <c r="U171" s="496">
        <v>1</v>
      </c>
    </row>
    <row r="172" spans="1:21" ht="14.4" customHeight="1" x14ac:dyDescent="0.3">
      <c r="A172" s="489">
        <v>29</v>
      </c>
      <c r="B172" s="490" t="s">
        <v>456</v>
      </c>
      <c r="C172" s="490">
        <v>89301292</v>
      </c>
      <c r="D172" s="491" t="s">
        <v>1038</v>
      </c>
      <c r="E172" s="492" t="s">
        <v>621</v>
      </c>
      <c r="F172" s="490" t="s">
        <v>611</v>
      </c>
      <c r="G172" s="490" t="s">
        <v>824</v>
      </c>
      <c r="H172" s="490" t="s">
        <v>457</v>
      </c>
      <c r="I172" s="490" t="s">
        <v>943</v>
      </c>
      <c r="J172" s="490" t="s">
        <v>826</v>
      </c>
      <c r="K172" s="490" t="s">
        <v>944</v>
      </c>
      <c r="L172" s="493">
        <v>113.37</v>
      </c>
      <c r="M172" s="493">
        <v>340.11</v>
      </c>
      <c r="N172" s="490">
        <v>3</v>
      </c>
      <c r="O172" s="494">
        <v>0.5</v>
      </c>
      <c r="P172" s="493"/>
      <c r="Q172" s="495">
        <v>0</v>
      </c>
      <c r="R172" s="490"/>
      <c r="S172" s="495">
        <v>0</v>
      </c>
      <c r="T172" s="494"/>
      <c r="U172" s="496">
        <v>0</v>
      </c>
    </row>
    <row r="173" spans="1:21" ht="14.4" customHeight="1" x14ac:dyDescent="0.3">
      <c r="A173" s="489">
        <v>29</v>
      </c>
      <c r="B173" s="490" t="s">
        <v>456</v>
      </c>
      <c r="C173" s="490">
        <v>89301292</v>
      </c>
      <c r="D173" s="491" t="s">
        <v>1038</v>
      </c>
      <c r="E173" s="492" t="s">
        <v>621</v>
      </c>
      <c r="F173" s="490" t="s">
        <v>611</v>
      </c>
      <c r="G173" s="490" t="s">
        <v>945</v>
      </c>
      <c r="H173" s="490" t="s">
        <v>457</v>
      </c>
      <c r="I173" s="490" t="s">
        <v>946</v>
      </c>
      <c r="J173" s="490" t="s">
        <v>947</v>
      </c>
      <c r="K173" s="490" t="s">
        <v>948</v>
      </c>
      <c r="L173" s="493">
        <v>224.25</v>
      </c>
      <c r="M173" s="493">
        <v>224.25</v>
      </c>
      <c r="N173" s="490">
        <v>1</v>
      </c>
      <c r="O173" s="494">
        <v>1</v>
      </c>
      <c r="P173" s="493"/>
      <c r="Q173" s="495">
        <v>0</v>
      </c>
      <c r="R173" s="490"/>
      <c r="S173" s="495">
        <v>0</v>
      </c>
      <c r="T173" s="494"/>
      <c r="U173" s="496">
        <v>0</v>
      </c>
    </row>
    <row r="174" spans="1:21" ht="14.4" customHeight="1" x14ac:dyDescent="0.3">
      <c r="A174" s="489">
        <v>29</v>
      </c>
      <c r="B174" s="490" t="s">
        <v>456</v>
      </c>
      <c r="C174" s="490">
        <v>89301292</v>
      </c>
      <c r="D174" s="491" t="s">
        <v>1038</v>
      </c>
      <c r="E174" s="492" t="s">
        <v>621</v>
      </c>
      <c r="F174" s="490" t="s">
        <v>611</v>
      </c>
      <c r="G174" s="490" t="s">
        <v>672</v>
      </c>
      <c r="H174" s="490" t="s">
        <v>457</v>
      </c>
      <c r="I174" s="490" t="s">
        <v>673</v>
      </c>
      <c r="J174" s="490" t="s">
        <v>674</v>
      </c>
      <c r="K174" s="490" t="s">
        <v>675</v>
      </c>
      <c r="L174" s="493">
        <v>0</v>
      </c>
      <c r="M174" s="493">
        <v>0</v>
      </c>
      <c r="N174" s="490">
        <v>1</v>
      </c>
      <c r="O174" s="494">
        <v>0.5</v>
      </c>
      <c r="P174" s="493"/>
      <c r="Q174" s="495"/>
      <c r="R174" s="490"/>
      <c r="S174" s="495">
        <v>0</v>
      </c>
      <c r="T174" s="494"/>
      <c r="U174" s="496">
        <v>0</v>
      </c>
    </row>
    <row r="175" spans="1:21" ht="14.4" customHeight="1" x14ac:dyDescent="0.3">
      <c r="A175" s="489">
        <v>29</v>
      </c>
      <c r="B175" s="490" t="s">
        <v>456</v>
      </c>
      <c r="C175" s="490">
        <v>89301292</v>
      </c>
      <c r="D175" s="491" t="s">
        <v>1038</v>
      </c>
      <c r="E175" s="492" t="s">
        <v>621</v>
      </c>
      <c r="F175" s="490" t="s">
        <v>611</v>
      </c>
      <c r="G175" s="490" t="s">
        <v>676</v>
      </c>
      <c r="H175" s="490" t="s">
        <v>457</v>
      </c>
      <c r="I175" s="490" t="s">
        <v>949</v>
      </c>
      <c r="J175" s="490" t="s">
        <v>548</v>
      </c>
      <c r="K175" s="490" t="s">
        <v>950</v>
      </c>
      <c r="L175" s="493">
        <v>0</v>
      </c>
      <c r="M175" s="493">
        <v>0</v>
      </c>
      <c r="N175" s="490">
        <v>1</v>
      </c>
      <c r="O175" s="494">
        <v>1</v>
      </c>
      <c r="P175" s="493">
        <v>0</v>
      </c>
      <c r="Q175" s="495"/>
      <c r="R175" s="490">
        <v>1</v>
      </c>
      <c r="S175" s="495">
        <v>1</v>
      </c>
      <c r="T175" s="494">
        <v>1</v>
      </c>
      <c r="U175" s="496">
        <v>1</v>
      </c>
    </row>
    <row r="176" spans="1:21" ht="14.4" customHeight="1" x14ac:dyDescent="0.3">
      <c r="A176" s="489">
        <v>29</v>
      </c>
      <c r="B176" s="490" t="s">
        <v>456</v>
      </c>
      <c r="C176" s="490">
        <v>89301292</v>
      </c>
      <c r="D176" s="491" t="s">
        <v>1038</v>
      </c>
      <c r="E176" s="492" t="s">
        <v>621</v>
      </c>
      <c r="F176" s="490" t="s">
        <v>611</v>
      </c>
      <c r="G176" s="490" t="s">
        <v>676</v>
      </c>
      <c r="H176" s="490" t="s">
        <v>457</v>
      </c>
      <c r="I176" s="490" t="s">
        <v>547</v>
      </c>
      <c r="J176" s="490" t="s">
        <v>548</v>
      </c>
      <c r="K176" s="490" t="s">
        <v>677</v>
      </c>
      <c r="L176" s="493">
        <v>314.69</v>
      </c>
      <c r="M176" s="493">
        <v>1258.76</v>
      </c>
      <c r="N176" s="490">
        <v>4</v>
      </c>
      <c r="O176" s="494">
        <v>3</v>
      </c>
      <c r="P176" s="493">
        <v>314.69</v>
      </c>
      <c r="Q176" s="495">
        <v>0.25</v>
      </c>
      <c r="R176" s="490">
        <v>1</v>
      </c>
      <c r="S176" s="495">
        <v>0.25</v>
      </c>
      <c r="T176" s="494">
        <v>1</v>
      </c>
      <c r="U176" s="496">
        <v>0.33333333333333331</v>
      </c>
    </row>
    <row r="177" spans="1:21" ht="14.4" customHeight="1" x14ac:dyDescent="0.3">
      <c r="A177" s="489">
        <v>29</v>
      </c>
      <c r="B177" s="490" t="s">
        <v>456</v>
      </c>
      <c r="C177" s="490">
        <v>89301292</v>
      </c>
      <c r="D177" s="491" t="s">
        <v>1038</v>
      </c>
      <c r="E177" s="492" t="s">
        <v>621</v>
      </c>
      <c r="F177" s="490" t="s">
        <v>611</v>
      </c>
      <c r="G177" s="490" t="s">
        <v>678</v>
      </c>
      <c r="H177" s="490" t="s">
        <v>457</v>
      </c>
      <c r="I177" s="490" t="s">
        <v>951</v>
      </c>
      <c r="J177" s="490" t="s">
        <v>952</v>
      </c>
      <c r="K177" s="490" t="s">
        <v>681</v>
      </c>
      <c r="L177" s="493">
        <v>20.329999999999998</v>
      </c>
      <c r="M177" s="493">
        <v>20.329999999999998</v>
      </c>
      <c r="N177" s="490">
        <v>1</v>
      </c>
      <c r="O177" s="494">
        <v>1</v>
      </c>
      <c r="P177" s="493">
        <v>20.329999999999998</v>
      </c>
      <c r="Q177" s="495">
        <v>1</v>
      </c>
      <c r="R177" s="490">
        <v>1</v>
      </c>
      <c r="S177" s="495">
        <v>1</v>
      </c>
      <c r="T177" s="494">
        <v>1</v>
      </c>
      <c r="U177" s="496">
        <v>1</v>
      </c>
    </row>
    <row r="178" spans="1:21" ht="14.4" customHeight="1" x14ac:dyDescent="0.3">
      <c r="A178" s="489">
        <v>29</v>
      </c>
      <c r="B178" s="490" t="s">
        <v>456</v>
      </c>
      <c r="C178" s="490">
        <v>89301292</v>
      </c>
      <c r="D178" s="491" t="s">
        <v>1038</v>
      </c>
      <c r="E178" s="492" t="s">
        <v>621</v>
      </c>
      <c r="F178" s="490" t="s">
        <v>611</v>
      </c>
      <c r="G178" s="490" t="s">
        <v>953</v>
      </c>
      <c r="H178" s="490" t="s">
        <v>457</v>
      </c>
      <c r="I178" s="490" t="s">
        <v>954</v>
      </c>
      <c r="J178" s="490" t="s">
        <v>955</v>
      </c>
      <c r="K178" s="490" t="s">
        <v>956</v>
      </c>
      <c r="L178" s="493">
        <v>17.53</v>
      </c>
      <c r="M178" s="493">
        <v>35.06</v>
      </c>
      <c r="N178" s="490">
        <v>2</v>
      </c>
      <c r="O178" s="494">
        <v>0.5</v>
      </c>
      <c r="P178" s="493"/>
      <c r="Q178" s="495">
        <v>0</v>
      </c>
      <c r="R178" s="490"/>
      <c r="S178" s="495">
        <v>0</v>
      </c>
      <c r="T178" s="494"/>
      <c r="U178" s="496">
        <v>0</v>
      </c>
    </row>
    <row r="179" spans="1:21" ht="14.4" customHeight="1" x14ac:dyDescent="0.3">
      <c r="A179" s="489">
        <v>29</v>
      </c>
      <c r="B179" s="490" t="s">
        <v>456</v>
      </c>
      <c r="C179" s="490">
        <v>89301292</v>
      </c>
      <c r="D179" s="491" t="s">
        <v>1038</v>
      </c>
      <c r="E179" s="492" t="s">
        <v>621</v>
      </c>
      <c r="F179" s="490" t="s">
        <v>611</v>
      </c>
      <c r="G179" s="490" t="s">
        <v>957</v>
      </c>
      <c r="H179" s="490" t="s">
        <v>457</v>
      </c>
      <c r="I179" s="490" t="s">
        <v>958</v>
      </c>
      <c r="J179" s="490" t="s">
        <v>959</v>
      </c>
      <c r="K179" s="490" t="s">
        <v>960</v>
      </c>
      <c r="L179" s="493">
        <v>0</v>
      </c>
      <c r="M179" s="493">
        <v>0</v>
      </c>
      <c r="N179" s="490">
        <v>1</v>
      </c>
      <c r="O179" s="494">
        <v>1</v>
      </c>
      <c r="P179" s="493"/>
      <c r="Q179" s="495"/>
      <c r="R179" s="490"/>
      <c r="S179" s="495">
        <v>0</v>
      </c>
      <c r="T179" s="494"/>
      <c r="U179" s="496">
        <v>0</v>
      </c>
    </row>
    <row r="180" spans="1:21" ht="14.4" customHeight="1" x14ac:dyDescent="0.3">
      <c r="A180" s="489">
        <v>29</v>
      </c>
      <c r="B180" s="490" t="s">
        <v>456</v>
      </c>
      <c r="C180" s="490">
        <v>89301292</v>
      </c>
      <c r="D180" s="491" t="s">
        <v>1038</v>
      </c>
      <c r="E180" s="492" t="s">
        <v>621</v>
      </c>
      <c r="F180" s="490" t="s">
        <v>612</v>
      </c>
      <c r="G180" s="490" t="s">
        <v>690</v>
      </c>
      <c r="H180" s="490" t="s">
        <v>457</v>
      </c>
      <c r="I180" s="490" t="s">
        <v>691</v>
      </c>
      <c r="J180" s="490" t="s">
        <v>692</v>
      </c>
      <c r="K180" s="490" t="s">
        <v>693</v>
      </c>
      <c r="L180" s="493">
        <v>410</v>
      </c>
      <c r="M180" s="493">
        <v>5740</v>
      </c>
      <c r="N180" s="490">
        <v>14</v>
      </c>
      <c r="O180" s="494">
        <v>7</v>
      </c>
      <c r="P180" s="493">
        <v>5740</v>
      </c>
      <c r="Q180" s="495">
        <v>1</v>
      </c>
      <c r="R180" s="490">
        <v>14</v>
      </c>
      <c r="S180" s="495">
        <v>1</v>
      </c>
      <c r="T180" s="494">
        <v>7</v>
      </c>
      <c r="U180" s="496">
        <v>1</v>
      </c>
    </row>
    <row r="181" spans="1:21" ht="14.4" customHeight="1" x14ac:dyDescent="0.3">
      <c r="A181" s="489">
        <v>29</v>
      </c>
      <c r="B181" s="490" t="s">
        <v>456</v>
      </c>
      <c r="C181" s="490">
        <v>89301292</v>
      </c>
      <c r="D181" s="491" t="s">
        <v>1038</v>
      </c>
      <c r="E181" s="492" t="s">
        <v>621</v>
      </c>
      <c r="F181" s="490" t="s">
        <v>612</v>
      </c>
      <c r="G181" s="490" t="s">
        <v>690</v>
      </c>
      <c r="H181" s="490" t="s">
        <v>457</v>
      </c>
      <c r="I181" s="490" t="s">
        <v>691</v>
      </c>
      <c r="J181" s="490" t="s">
        <v>760</v>
      </c>
      <c r="K181" s="490" t="s">
        <v>761</v>
      </c>
      <c r="L181" s="493">
        <v>410</v>
      </c>
      <c r="M181" s="493">
        <v>13530</v>
      </c>
      <c r="N181" s="490">
        <v>33</v>
      </c>
      <c r="O181" s="494">
        <v>17</v>
      </c>
      <c r="P181" s="493">
        <v>11070</v>
      </c>
      <c r="Q181" s="495">
        <v>0.81818181818181823</v>
      </c>
      <c r="R181" s="490">
        <v>27</v>
      </c>
      <c r="S181" s="495">
        <v>0.81818181818181823</v>
      </c>
      <c r="T181" s="494">
        <v>14</v>
      </c>
      <c r="U181" s="496">
        <v>0.82352941176470584</v>
      </c>
    </row>
    <row r="182" spans="1:21" ht="14.4" customHeight="1" x14ac:dyDescent="0.3">
      <c r="A182" s="489">
        <v>29</v>
      </c>
      <c r="B182" s="490" t="s">
        <v>456</v>
      </c>
      <c r="C182" s="490">
        <v>89301292</v>
      </c>
      <c r="D182" s="491" t="s">
        <v>1038</v>
      </c>
      <c r="E182" s="492" t="s">
        <v>621</v>
      </c>
      <c r="F182" s="490" t="s">
        <v>612</v>
      </c>
      <c r="G182" s="490" t="s">
        <v>694</v>
      </c>
      <c r="H182" s="490" t="s">
        <v>457</v>
      </c>
      <c r="I182" s="490" t="s">
        <v>700</v>
      </c>
      <c r="J182" s="490" t="s">
        <v>696</v>
      </c>
      <c r="K182" s="490" t="s">
        <v>701</v>
      </c>
      <c r="L182" s="493">
        <v>200</v>
      </c>
      <c r="M182" s="493">
        <v>400</v>
      </c>
      <c r="N182" s="490">
        <v>2</v>
      </c>
      <c r="O182" s="494">
        <v>1</v>
      </c>
      <c r="P182" s="493">
        <v>400</v>
      </c>
      <c r="Q182" s="495">
        <v>1</v>
      </c>
      <c r="R182" s="490">
        <v>2</v>
      </c>
      <c r="S182" s="495">
        <v>1</v>
      </c>
      <c r="T182" s="494">
        <v>1</v>
      </c>
      <c r="U182" s="496">
        <v>1</v>
      </c>
    </row>
    <row r="183" spans="1:21" ht="14.4" customHeight="1" x14ac:dyDescent="0.3">
      <c r="A183" s="489">
        <v>29</v>
      </c>
      <c r="B183" s="490" t="s">
        <v>456</v>
      </c>
      <c r="C183" s="490">
        <v>89301292</v>
      </c>
      <c r="D183" s="491" t="s">
        <v>1038</v>
      </c>
      <c r="E183" s="492" t="s">
        <v>621</v>
      </c>
      <c r="F183" s="490" t="s">
        <v>612</v>
      </c>
      <c r="G183" s="490" t="s">
        <v>694</v>
      </c>
      <c r="H183" s="490" t="s">
        <v>457</v>
      </c>
      <c r="I183" s="490" t="s">
        <v>702</v>
      </c>
      <c r="J183" s="490" t="s">
        <v>703</v>
      </c>
      <c r="K183" s="490" t="s">
        <v>704</v>
      </c>
      <c r="L183" s="493">
        <v>156</v>
      </c>
      <c r="M183" s="493">
        <v>468</v>
      </c>
      <c r="N183" s="490">
        <v>3</v>
      </c>
      <c r="O183" s="494">
        <v>2</v>
      </c>
      <c r="P183" s="493">
        <v>156</v>
      </c>
      <c r="Q183" s="495">
        <v>0.33333333333333331</v>
      </c>
      <c r="R183" s="490">
        <v>1</v>
      </c>
      <c r="S183" s="495">
        <v>0.33333333333333331</v>
      </c>
      <c r="T183" s="494">
        <v>1</v>
      </c>
      <c r="U183" s="496">
        <v>0.5</v>
      </c>
    </row>
    <row r="184" spans="1:21" ht="14.4" customHeight="1" x14ac:dyDescent="0.3">
      <c r="A184" s="489">
        <v>29</v>
      </c>
      <c r="B184" s="490" t="s">
        <v>456</v>
      </c>
      <c r="C184" s="490">
        <v>89301292</v>
      </c>
      <c r="D184" s="491" t="s">
        <v>1038</v>
      </c>
      <c r="E184" s="492" t="s">
        <v>621</v>
      </c>
      <c r="F184" s="490" t="s">
        <v>612</v>
      </c>
      <c r="G184" s="490" t="s">
        <v>694</v>
      </c>
      <c r="H184" s="490" t="s">
        <v>457</v>
      </c>
      <c r="I184" s="490" t="s">
        <v>961</v>
      </c>
      <c r="J184" s="490" t="s">
        <v>706</v>
      </c>
      <c r="K184" s="490" t="s">
        <v>962</v>
      </c>
      <c r="L184" s="493">
        <v>1021.02</v>
      </c>
      <c r="M184" s="493">
        <v>2042.04</v>
      </c>
      <c r="N184" s="490">
        <v>2</v>
      </c>
      <c r="O184" s="494">
        <v>1</v>
      </c>
      <c r="P184" s="493"/>
      <c r="Q184" s="495">
        <v>0</v>
      </c>
      <c r="R184" s="490"/>
      <c r="S184" s="495">
        <v>0</v>
      </c>
      <c r="T184" s="494"/>
      <c r="U184" s="496">
        <v>0</v>
      </c>
    </row>
    <row r="185" spans="1:21" ht="14.4" customHeight="1" x14ac:dyDescent="0.3">
      <c r="A185" s="489">
        <v>29</v>
      </c>
      <c r="B185" s="490" t="s">
        <v>456</v>
      </c>
      <c r="C185" s="490">
        <v>89301292</v>
      </c>
      <c r="D185" s="491" t="s">
        <v>1038</v>
      </c>
      <c r="E185" s="492" t="s">
        <v>621</v>
      </c>
      <c r="F185" s="490" t="s">
        <v>612</v>
      </c>
      <c r="G185" s="490" t="s">
        <v>694</v>
      </c>
      <c r="H185" s="490" t="s">
        <v>457</v>
      </c>
      <c r="I185" s="490" t="s">
        <v>708</v>
      </c>
      <c r="J185" s="490" t="s">
        <v>706</v>
      </c>
      <c r="K185" s="490" t="s">
        <v>709</v>
      </c>
      <c r="L185" s="493">
        <v>1333.95</v>
      </c>
      <c r="M185" s="493">
        <v>2667.9</v>
      </c>
      <c r="N185" s="490">
        <v>2</v>
      </c>
      <c r="O185" s="494">
        <v>1</v>
      </c>
      <c r="P185" s="493"/>
      <c r="Q185" s="495">
        <v>0</v>
      </c>
      <c r="R185" s="490"/>
      <c r="S185" s="495">
        <v>0</v>
      </c>
      <c r="T185" s="494"/>
      <c r="U185" s="496">
        <v>0</v>
      </c>
    </row>
    <row r="186" spans="1:21" ht="14.4" customHeight="1" x14ac:dyDescent="0.3">
      <c r="A186" s="489">
        <v>29</v>
      </c>
      <c r="B186" s="490" t="s">
        <v>456</v>
      </c>
      <c r="C186" s="490">
        <v>89301292</v>
      </c>
      <c r="D186" s="491" t="s">
        <v>1038</v>
      </c>
      <c r="E186" s="492" t="s">
        <v>621</v>
      </c>
      <c r="F186" s="490" t="s">
        <v>612</v>
      </c>
      <c r="G186" s="490" t="s">
        <v>694</v>
      </c>
      <c r="H186" s="490" t="s">
        <v>457</v>
      </c>
      <c r="I186" s="490" t="s">
        <v>963</v>
      </c>
      <c r="J186" s="490" t="s">
        <v>964</v>
      </c>
      <c r="K186" s="490" t="s">
        <v>965</v>
      </c>
      <c r="L186" s="493">
        <v>1600</v>
      </c>
      <c r="M186" s="493">
        <v>4800</v>
      </c>
      <c r="N186" s="490">
        <v>3</v>
      </c>
      <c r="O186" s="494">
        <v>1</v>
      </c>
      <c r="P186" s="493">
        <v>4800</v>
      </c>
      <c r="Q186" s="495">
        <v>1</v>
      </c>
      <c r="R186" s="490">
        <v>3</v>
      </c>
      <c r="S186" s="495">
        <v>1</v>
      </c>
      <c r="T186" s="494">
        <v>1</v>
      </c>
      <c r="U186" s="496">
        <v>1</v>
      </c>
    </row>
    <row r="187" spans="1:21" ht="14.4" customHeight="1" x14ac:dyDescent="0.3">
      <c r="A187" s="489">
        <v>29</v>
      </c>
      <c r="B187" s="490" t="s">
        <v>456</v>
      </c>
      <c r="C187" s="490">
        <v>89301292</v>
      </c>
      <c r="D187" s="491" t="s">
        <v>1038</v>
      </c>
      <c r="E187" s="492" t="s">
        <v>621</v>
      </c>
      <c r="F187" s="490" t="s">
        <v>612</v>
      </c>
      <c r="G187" s="490" t="s">
        <v>722</v>
      </c>
      <c r="H187" s="490" t="s">
        <v>457</v>
      </c>
      <c r="I187" s="490" t="s">
        <v>966</v>
      </c>
      <c r="J187" s="490" t="s">
        <v>967</v>
      </c>
      <c r="K187" s="490" t="s">
        <v>968</v>
      </c>
      <c r="L187" s="493">
        <v>350</v>
      </c>
      <c r="M187" s="493">
        <v>350</v>
      </c>
      <c r="N187" s="490">
        <v>1</v>
      </c>
      <c r="O187" s="494">
        <v>1</v>
      </c>
      <c r="P187" s="493"/>
      <c r="Q187" s="495">
        <v>0</v>
      </c>
      <c r="R187" s="490"/>
      <c r="S187" s="495">
        <v>0</v>
      </c>
      <c r="T187" s="494"/>
      <c r="U187" s="496">
        <v>0</v>
      </c>
    </row>
    <row r="188" spans="1:21" ht="14.4" customHeight="1" x14ac:dyDescent="0.3">
      <c r="A188" s="489">
        <v>29</v>
      </c>
      <c r="B188" s="490" t="s">
        <v>456</v>
      </c>
      <c r="C188" s="490">
        <v>89301292</v>
      </c>
      <c r="D188" s="491" t="s">
        <v>1038</v>
      </c>
      <c r="E188" s="492" t="s">
        <v>621</v>
      </c>
      <c r="F188" s="490" t="s">
        <v>612</v>
      </c>
      <c r="G188" s="490" t="s">
        <v>722</v>
      </c>
      <c r="H188" s="490" t="s">
        <v>457</v>
      </c>
      <c r="I188" s="490" t="s">
        <v>969</v>
      </c>
      <c r="J188" s="490" t="s">
        <v>970</v>
      </c>
      <c r="K188" s="490" t="s">
        <v>971</v>
      </c>
      <c r="L188" s="493">
        <v>378.48</v>
      </c>
      <c r="M188" s="493">
        <v>378.48</v>
      </c>
      <c r="N188" s="490">
        <v>1</v>
      </c>
      <c r="O188" s="494">
        <v>1</v>
      </c>
      <c r="P188" s="493">
        <v>378.48</v>
      </c>
      <c r="Q188" s="495">
        <v>1</v>
      </c>
      <c r="R188" s="490">
        <v>1</v>
      </c>
      <c r="S188" s="495">
        <v>1</v>
      </c>
      <c r="T188" s="494">
        <v>1</v>
      </c>
      <c r="U188" s="496">
        <v>1</v>
      </c>
    </row>
    <row r="189" spans="1:21" ht="14.4" customHeight="1" x14ac:dyDescent="0.3">
      <c r="A189" s="489">
        <v>29</v>
      </c>
      <c r="B189" s="490" t="s">
        <v>456</v>
      </c>
      <c r="C189" s="490">
        <v>89301292</v>
      </c>
      <c r="D189" s="491" t="s">
        <v>1038</v>
      </c>
      <c r="E189" s="492" t="s">
        <v>621</v>
      </c>
      <c r="F189" s="490" t="s">
        <v>612</v>
      </c>
      <c r="G189" s="490" t="s">
        <v>722</v>
      </c>
      <c r="H189" s="490" t="s">
        <v>457</v>
      </c>
      <c r="I189" s="490" t="s">
        <v>972</v>
      </c>
      <c r="J189" s="490" t="s">
        <v>973</v>
      </c>
      <c r="K189" s="490" t="s">
        <v>974</v>
      </c>
      <c r="L189" s="493">
        <v>378.48</v>
      </c>
      <c r="M189" s="493">
        <v>378.48</v>
      </c>
      <c r="N189" s="490">
        <v>1</v>
      </c>
      <c r="O189" s="494">
        <v>1</v>
      </c>
      <c r="P189" s="493">
        <v>378.48</v>
      </c>
      <c r="Q189" s="495">
        <v>1</v>
      </c>
      <c r="R189" s="490">
        <v>1</v>
      </c>
      <c r="S189" s="495">
        <v>1</v>
      </c>
      <c r="T189" s="494">
        <v>1</v>
      </c>
      <c r="U189" s="496">
        <v>1</v>
      </c>
    </row>
    <row r="190" spans="1:21" ht="14.4" customHeight="1" x14ac:dyDescent="0.3">
      <c r="A190" s="489">
        <v>29</v>
      </c>
      <c r="B190" s="490" t="s">
        <v>456</v>
      </c>
      <c r="C190" s="490">
        <v>89301292</v>
      </c>
      <c r="D190" s="491" t="s">
        <v>1038</v>
      </c>
      <c r="E190" s="492" t="s">
        <v>621</v>
      </c>
      <c r="F190" s="490" t="s">
        <v>612</v>
      </c>
      <c r="G190" s="490" t="s">
        <v>722</v>
      </c>
      <c r="H190" s="490" t="s">
        <v>457</v>
      </c>
      <c r="I190" s="490" t="s">
        <v>729</v>
      </c>
      <c r="J190" s="490" t="s">
        <v>730</v>
      </c>
      <c r="K190" s="490" t="s">
        <v>731</v>
      </c>
      <c r="L190" s="493">
        <v>195.56</v>
      </c>
      <c r="M190" s="493">
        <v>391.12</v>
      </c>
      <c r="N190" s="490">
        <v>2</v>
      </c>
      <c r="O190" s="494">
        <v>2</v>
      </c>
      <c r="P190" s="493"/>
      <c r="Q190" s="495">
        <v>0</v>
      </c>
      <c r="R190" s="490"/>
      <c r="S190" s="495">
        <v>0</v>
      </c>
      <c r="T190" s="494"/>
      <c r="U190" s="496">
        <v>0</v>
      </c>
    </row>
    <row r="191" spans="1:21" ht="14.4" customHeight="1" x14ac:dyDescent="0.3">
      <c r="A191" s="489">
        <v>29</v>
      </c>
      <c r="B191" s="490" t="s">
        <v>456</v>
      </c>
      <c r="C191" s="490">
        <v>89301292</v>
      </c>
      <c r="D191" s="491" t="s">
        <v>1038</v>
      </c>
      <c r="E191" s="492" t="s">
        <v>621</v>
      </c>
      <c r="F191" s="490" t="s">
        <v>612</v>
      </c>
      <c r="G191" s="490" t="s">
        <v>792</v>
      </c>
      <c r="H191" s="490" t="s">
        <v>457</v>
      </c>
      <c r="I191" s="490" t="s">
        <v>793</v>
      </c>
      <c r="J191" s="490" t="s">
        <v>794</v>
      </c>
      <c r="K191" s="490"/>
      <c r="L191" s="493">
        <v>0</v>
      </c>
      <c r="M191" s="493">
        <v>0</v>
      </c>
      <c r="N191" s="490">
        <v>1</v>
      </c>
      <c r="O191" s="494">
        <v>1</v>
      </c>
      <c r="P191" s="493"/>
      <c r="Q191" s="495"/>
      <c r="R191" s="490"/>
      <c r="S191" s="495">
        <v>0</v>
      </c>
      <c r="T191" s="494"/>
      <c r="U191" s="496">
        <v>0</v>
      </c>
    </row>
    <row r="192" spans="1:21" ht="14.4" customHeight="1" x14ac:dyDescent="0.3">
      <c r="A192" s="489">
        <v>29</v>
      </c>
      <c r="B192" s="490" t="s">
        <v>456</v>
      </c>
      <c r="C192" s="490">
        <v>89301292</v>
      </c>
      <c r="D192" s="491" t="s">
        <v>1038</v>
      </c>
      <c r="E192" s="492" t="s">
        <v>622</v>
      </c>
      <c r="F192" s="490" t="s">
        <v>611</v>
      </c>
      <c r="G192" s="490" t="s">
        <v>623</v>
      </c>
      <c r="H192" s="490" t="s">
        <v>1039</v>
      </c>
      <c r="I192" s="490" t="s">
        <v>627</v>
      </c>
      <c r="J192" s="490" t="s">
        <v>625</v>
      </c>
      <c r="K192" s="490" t="s">
        <v>628</v>
      </c>
      <c r="L192" s="493">
        <v>333.31</v>
      </c>
      <c r="M192" s="493">
        <v>1666.5500000000002</v>
      </c>
      <c r="N192" s="490">
        <v>5</v>
      </c>
      <c r="O192" s="494">
        <v>3</v>
      </c>
      <c r="P192" s="493">
        <v>999.93000000000006</v>
      </c>
      <c r="Q192" s="495">
        <v>0.6</v>
      </c>
      <c r="R192" s="490">
        <v>3</v>
      </c>
      <c r="S192" s="495">
        <v>0.6</v>
      </c>
      <c r="T192" s="494">
        <v>2</v>
      </c>
      <c r="U192" s="496">
        <v>0.66666666666666663</v>
      </c>
    </row>
    <row r="193" spans="1:21" ht="14.4" customHeight="1" x14ac:dyDescent="0.3">
      <c r="A193" s="489">
        <v>29</v>
      </c>
      <c r="B193" s="490" t="s">
        <v>456</v>
      </c>
      <c r="C193" s="490">
        <v>89301292</v>
      </c>
      <c r="D193" s="491" t="s">
        <v>1038</v>
      </c>
      <c r="E193" s="492" t="s">
        <v>622</v>
      </c>
      <c r="F193" s="490" t="s">
        <v>611</v>
      </c>
      <c r="G193" s="490" t="s">
        <v>623</v>
      </c>
      <c r="H193" s="490" t="s">
        <v>1039</v>
      </c>
      <c r="I193" s="490" t="s">
        <v>847</v>
      </c>
      <c r="J193" s="490" t="s">
        <v>848</v>
      </c>
      <c r="K193" s="490" t="s">
        <v>849</v>
      </c>
      <c r="L193" s="493">
        <v>333.31</v>
      </c>
      <c r="M193" s="493">
        <v>333.31</v>
      </c>
      <c r="N193" s="490">
        <v>1</v>
      </c>
      <c r="O193" s="494">
        <v>0.5</v>
      </c>
      <c r="P193" s="493">
        <v>333.31</v>
      </c>
      <c r="Q193" s="495">
        <v>1</v>
      </c>
      <c r="R193" s="490">
        <v>1</v>
      </c>
      <c r="S193" s="495">
        <v>1</v>
      </c>
      <c r="T193" s="494">
        <v>0.5</v>
      </c>
      <c r="U193" s="496">
        <v>1</v>
      </c>
    </row>
    <row r="194" spans="1:21" ht="14.4" customHeight="1" x14ac:dyDescent="0.3">
      <c r="A194" s="489">
        <v>29</v>
      </c>
      <c r="B194" s="490" t="s">
        <v>456</v>
      </c>
      <c r="C194" s="490">
        <v>89301292</v>
      </c>
      <c r="D194" s="491" t="s">
        <v>1038</v>
      </c>
      <c r="E194" s="492" t="s">
        <v>622</v>
      </c>
      <c r="F194" s="490" t="s">
        <v>611</v>
      </c>
      <c r="G194" s="490" t="s">
        <v>975</v>
      </c>
      <c r="H194" s="490" t="s">
        <v>1039</v>
      </c>
      <c r="I194" s="490" t="s">
        <v>976</v>
      </c>
      <c r="J194" s="490" t="s">
        <v>977</v>
      </c>
      <c r="K194" s="490" t="s">
        <v>978</v>
      </c>
      <c r="L194" s="493">
        <v>222.25</v>
      </c>
      <c r="M194" s="493">
        <v>222.25</v>
      </c>
      <c r="N194" s="490">
        <v>1</v>
      </c>
      <c r="O194" s="494">
        <v>0.5</v>
      </c>
      <c r="P194" s="493">
        <v>222.25</v>
      </c>
      <c r="Q194" s="495">
        <v>1</v>
      </c>
      <c r="R194" s="490">
        <v>1</v>
      </c>
      <c r="S194" s="495">
        <v>1</v>
      </c>
      <c r="T194" s="494">
        <v>0.5</v>
      </c>
      <c r="U194" s="496">
        <v>1</v>
      </c>
    </row>
    <row r="195" spans="1:21" ht="14.4" customHeight="1" x14ac:dyDescent="0.3">
      <c r="A195" s="489">
        <v>29</v>
      </c>
      <c r="B195" s="490" t="s">
        <v>456</v>
      </c>
      <c r="C195" s="490">
        <v>89301292</v>
      </c>
      <c r="D195" s="491" t="s">
        <v>1038</v>
      </c>
      <c r="E195" s="492" t="s">
        <v>622</v>
      </c>
      <c r="F195" s="490" t="s">
        <v>611</v>
      </c>
      <c r="G195" s="490" t="s">
        <v>975</v>
      </c>
      <c r="H195" s="490" t="s">
        <v>1039</v>
      </c>
      <c r="I195" s="490" t="s">
        <v>979</v>
      </c>
      <c r="J195" s="490" t="s">
        <v>980</v>
      </c>
      <c r="K195" s="490" t="s">
        <v>981</v>
      </c>
      <c r="L195" s="493">
        <v>125.14</v>
      </c>
      <c r="M195" s="493">
        <v>125.14</v>
      </c>
      <c r="N195" s="490">
        <v>1</v>
      </c>
      <c r="O195" s="494">
        <v>1</v>
      </c>
      <c r="P195" s="493">
        <v>125.14</v>
      </c>
      <c r="Q195" s="495">
        <v>1</v>
      </c>
      <c r="R195" s="490">
        <v>1</v>
      </c>
      <c r="S195" s="495">
        <v>1</v>
      </c>
      <c r="T195" s="494">
        <v>1</v>
      </c>
      <c r="U195" s="496">
        <v>1</v>
      </c>
    </row>
    <row r="196" spans="1:21" ht="14.4" customHeight="1" x14ac:dyDescent="0.3">
      <c r="A196" s="489">
        <v>29</v>
      </c>
      <c r="B196" s="490" t="s">
        <v>456</v>
      </c>
      <c r="C196" s="490">
        <v>89301292</v>
      </c>
      <c r="D196" s="491" t="s">
        <v>1038</v>
      </c>
      <c r="E196" s="492" t="s">
        <v>622</v>
      </c>
      <c r="F196" s="490" t="s">
        <v>611</v>
      </c>
      <c r="G196" s="490" t="s">
        <v>633</v>
      </c>
      <c r="H196" s="490" t="s">
        <v>1039</v>
      </c>
      <c r="I196" s="490" t="s">
        <v>773</v>
      </c>
      <c r="J196" s="490" t="s">
        <v>774</v>
      </c>
      <c r="K196" s="490" t="s">
        <v>775</v>
      </c>
      <c r="L196" s="493">
        <v>138.16</v>
      </c>
      <c r="M196" s="493">
        <v>138.16</v>
      </c>
      <c r="N196" s="490">
        <v>1</v>
      </c>
      <c r="O196" s="494">
        <v>1</v>
      </c>
      <c r="P196" s="493">
        <v>138.16</v>
      </c>
      <c r="Q196" s="495">
        <v>1</v>
      </c>
      <c r="R196" s="490">
        <v>1</v>
      </c>
      <c r="S196" s="495">
        <v>1</v>
      </c>
      <c r="T196" s="494">
        <v>1</v>
      </c>
      <c r="U196" s="496">
        <v>1</v>
      </c>
    </row>
    <row r="197" spans="1:21" ht="14.4" customHeight="1" x14ac:dyDescent="0.3">
      <c r="A197" s="489">
        <v>29</v>
      </c>
      <c r="B197" s="490" t="s">
        <v>456</v>
      </c>
      <c r="C197" s="490">
        <v>89301292</v>
      </c>
      <c r="D197" s="491" t="s">
        <v>1038</v>
      </c>
      <c r="E197" s="492" t="s">
        <v>622</v>
      </c>
      <c r="F197" s="490" t="s">
        <v>611</v>
      </c>
      <c r="G197" s="490" t="s">
        <v>633</v>
      </c>
      <c r="H197" s="490" t="s">
        <v>1039</v>
      </c>
      <c r="I197" s="490" t="s">
        <v>634</v>
      </c>
      <c r="J197" s="490" t="s">
        <v>635</v>
      </c>
      <c r="K197" s="490" t="s">
        <v>636</v>
      </c>
      <c r="L197" s="493">
        <v>184.22</v>
      </c>
      <c r="M197" s="493">
        <v>1657.98</v>
      </c>
      <c r="N197" s="490">
        <v>9</v>
      </c>
      <c r="O197" s="494">
        <v>8.5</v>
      </c>
      <c r="P197" s="493">
        <v>1105.32</v>
      </c>
      <c r="Q197" s="495">
        <v>0.66666666666666663</v>
      </c>
      <c r="R197" s="490">
        <v>6</v>
      </c>
      <c r="S197" s="495">
        <v>0.66666666666666663</v>
      </c>
      <c r="T197" s="494">
        <v>6</v>
      </c>
      <c r="U197" s="496">
        <v>0.70588235294117652</v>
      </c>
    </row>
    <row r="198" spans="1:21" ht="14.4" customHeight="1" x14ac:dyDescent="0.3">
      <c r="A198" s="489">
        <v>29</v>
      </c>
      <c r="B198" s="490" t="s">
        <v>456</v>
      </c>
      <c r="C198" s="490">
        <v>89301292</v>
      </c>
      <c r="D198" s="491" t="s">
        <v>1038</v>
      </c>
      <c r="E198" s="492" t="s">
        <v>622</v>
      </c>
      <c r="F198" s="490" t="s">
        <v>611</v>
      </c>
      <c r="G198" s="490" t="s">
        <v>982</v>
      </c>
      <c r="H198" s="490" t="s">
        <v>457</v>
      </c>
      <c r="I198" s="490" t="s">
        <v>983</v>
      </c>
      <c r="J198" s="490" t="s">
        <v>984</v>
      </c>
      <c r="K198" s="490" t="s">
        <v>985</v>
      </c>
      <c r="L198" s="493">
        <v>84.78</v>
      </c>
      <c r="M198" s="493">
        <v>84.78</v>
      </c>
      <c r="N198" s="490">
        <v>1</v>
      </c>
      <c r="O198" s="494">
        <v>0.5</v>
      </c>
      <c r="P198" s="493"/>
      <c r="Q198" s="495">
        <v>0</v>
      </c>
      <c r="R198" s="490"/>
      <c r="S198" s="495">
        <v>0</v>
      </c>
      <c r="T198" s="494"/>
      <c r="U198" s="496">
        <v>0</v>
      </c>
    </row>
    <row r="199" spans="1:21" ht="14.4" customHeight="1" x14ac:dyDescent="0.3">
      <c r="A199" s="489">
        <v>29</v>
      </c>
      <c r="B199" s="490" t="s">
        <v>456</v>
      </c>
      <c r="C199" s="490">
        <v>89301292</v>
      </c>
      <c r="D199" s="491" t="s">
        <v>1038</v>
      </c>
      <c r="E199" s="492" t="s">
        <v>622</v>
      </c>
      <c r="F199" s="490" t="s">
        <v>611</v>
      </c>
      <c r="G199" s="490" t="s">
        <v>982</v>
      </c>
      <c r="H199" s="490" t="s">
        <v>457</v>
      </c>
      <c r="I199" s="490" t="s">
        <v>986</v>
      </c>
      <c r="J199" s="490" t="s">
        <v>987</v>
      </c>
      <c r="K199" s="490" t="s">
        <v>988</v>
      </c>
      <c r="L199" s="493">
        <v>113.04</v>
      </c>
      <c r="M199" s="493">
        <v>113.04</v>
      </c>
      <c r="N199" s="490">
        <v>1</v>
      </c>
      <c r="O199" s="494">
        <v>0.5</v>
      </c>
      <c r="P199" s="493">
        <v>113.04</v>
      </c>
      <c r="Q199" s="495">
        <v>1</v>
      </c>
      <c r="R199" s="490">
        <v>1</v>
      </c>
      <c r="S199" s="495">
        <v>1</v>
      </c>
      <c r="T199" s="494">
        <v>0.5</v>
      </c>
      <c r="U199" s="496">
        <v>1</v>
      </c>
    </row>
    <row r="200" spans="1:21" ht="14.4" customHeight="1" x14ac:dyDescent="0.3">
      <c r="A200" s="489">
        <v>29</v>
      </c>
      <c r="B200" s="490" t="s">
        <v>456</v>
      </c>
      <c r="C200" s="490">
        <v>89301292</v>
      </c>
      <c r="D200" s="491" t="s">
        <v>1038</v>
      </c>
      <c r="E200" s="492" t="s">
        <v>622</v>
      </c>
      <c r="F200" s="490" t="s">
        <v>611</v>
      </c>
      <c r="G200" s="490" t="s">
        <v>803</v>
      </c>
      <c r="H200" s="490" t="s">
        <v>457</v>
      </c>
      <c r="I200" s="490" t="s">
        <v>989</v>
      </c>
      <c r="J200" s="490" t="s">
        <v>805</v>
      </c>
      <c r="K200" s="490" t="s">
        <v>806</v>
      </c>
      <c r="L200" s="493">
        <v>115.3</v>
      </c>
      <c r="M200" s="493">
        <v>230.6</v>
      </c>
      <c r="N200" s="490">
        <v>2</v>
      </c>
      <c r="O200" s="494">
        <v>1</v>
      </c>
      <c r="P200" s="493">
        <v>230.6</v>
      </c>
      <c r="Q200" s="495">
        <v>1</v>
      </c>
      <c r="R200" s="490">
        <v>2</v>
      </c>
      <c r="S200" s="495">
        <v>1</v>
      </c>
      <c r="T200" s="494">
        <v>1</v>
      </c>
      <c r="U200" s="496">
        <v>1</v>
      </c>
    </row>
    <row r="201" spans="1:21" ht="14.4" customHeight="1" x14ac:dyDescent="0.3">
      <c r="A201" s="489">
        <v>29</v>
      </c>
      <c r="B201" s="490" t="s">
        <v>456</v>
      </c>
      <c r="C201" s="490">
        <v>89301292</v>
      </c>
      <c r="D201" s="491" t="s">
        <v>1038</v>
      </c>
      <c r="E201" s="492" t="s">
        <v>622</v>
      </c>
      <c r="F201" s="490" t="s">
        <v>611</v>
      </c>
      <c r="G201" s="490" t="s">
        <v>803</v>
      </c>
      <c r="H201" s="490" t="s">
        <v>457</v>
      </c>
      <c r="I201" s="490" t="s">
        <v>990</v>
      </c>
      <c r="J201" s="490" t="s">
        <v>805</v>
      </c>
      <c r="K201" s="490" t="s">
        <v>806</v>
      </c>
      <c r="L201" s="493">
        <v>115.3</v>
      </c>
      <c r="M201" s="493">
        <v>115.3</v>
      </c>
      <c r="N201" s="490">
        <v>1</v>
      </c>
      <c r="O201" s="494">
        <v>1</v>
      </c>
      <c r="P201" s="493">
        <v>115.3</v>
      </c>
      <c r="Q201" s="495">
        <v>1</v>
      </c>
      <c r="R201" s="490">
        <v>1</v>
      </c>
      <c r="S201" s="495">
        <v>1</v>
      </c>
      <c r="T201" s="494">
        <v>1</v>
      </c>
      <c r="U201" s="496">
        <v>1</v>
      </c>
    </row>
    <row r="202" spans="1:21" ht="14.4" customHeight="1" x14ac:dyDescent="0.3">
      <c r="A202" s="489">
        <v>29</v>
      </c>
      <c r="B202" s="490" t="s">
        <v>456</v>
      </c>
      <c r="C202" s="490">
        <v>89301292</v>
      </c>
      <c r="D202" s="491" t="s">
        <v>1038</v>
      </c>
      <c r="E202" s="492" t="s">
        <v>622</v>
      </c>
      <c r="F202" s="490" t="s">
        <v>611</v>
      </c>
      <c r="G202" s="490" t="s">
        <v>991</v>
      </c>
      <c r="H202" s="490" t="s">
        <v>457</v>
      </c>
      <c r="I202" s="490" t="s">
        <v>992</v>
      </c>
      <c r="J202" s="490" t="s">
        <v>993</v>
      </c>
      <c r="K202" s="490" t="s">
        <v>994</v>
      </c>
      <c r="L202" s="493">
        <v>0</v>
      </c>
      <c r="M202" s="493">
        <v>0</v>
      </c>
      <c r="N202" s="490">
        <v>4</v>
      </c>
      <c r="O202" s="494">
        <v>2</v>
      </c>
      <c r="P202" s="493">
        <v>0</v>
      </c>
      <c r="Q202" s="495"/>
      <c r="R202" s="490">
        <v>2</v>
      </c>
      <c r="S202" s="495">
        <v>0.5</v>
      </c>
      <c r="T202" s="494">
        <v>1</v>
      </c>
      <c r="U202" s="496">
        <v>0.5</v>
      </c>
    </row>
    <row r="203" spans="1:21" ht="14.4" customHeight="1" x14ac:dyDescent="0.3">
      <c r="A203" s="489">
        <v>29</v>
      </c>
      <c r="B203" s="490" t="s">
        <v>456</v>
      </c>
      <c r="C203" s="490">
        <v>89301292</v>
      </c>
      <c r="D203" s="491" t="s">
        <v>1038</v>
      </c>
      <c r="E203" s="492" t="s">
        <v>622</v>
      </c>
      <c r="F203" s="490" t="s">
        <v>611</v>
      </c>
      <c r="G203" s="490" t="s">
        <v>637</v>
      </c>
      <c r="H203" s="490" t="s">
        <v>457</v>
      </c>
      <c r="I203" s="490" t="s">
        <v>535</v>
      </c>
      <c r="J203" s="490" t="s">
        <v>536</v>
      </c>
      <c r="K203" s="490" t="s">
        <v>638</v>
      </c>
      <c r="L203" s="493">
        <v>50.27</v>
      </c>
      <c r="M203" s="493">
        <v>452.43</v>
      </c>
      <c r="N203" s="490">
        <v>9</v>
      </c>
      <c r="O203" s="494">
        <v>8.5</v>
      </c>
      <c r="P203" s="493">
        <v>150.81</v>
      </c>
      <c r="Q203" s="495">
        <v>0.33333333333333331</v>
      </c>
      <c r="R203" s="490">
        <v>3</v>
      </c>
      <c r="S203" s="495">
        <v>0.33333333333333331</v>
      </c>
      <c r="T203" s="494">
        <v>2.5</v>
      </c>
      <c r="U203" s="496">
        <v>0.29411764705882354</v>
      </c>
    </row>
    <row r="204" spans="1:21" ht="14.4" customHeight="1" x14ac:dyDescent="0.3">
      <c r="A204" s="489">
        <v>29</v>
      </c>
      <c r="B204" s="490" t="s">
        <v>456</v>
      </c>
      <c r="C204" s="490">
        <v>89301292</v>
      </c>
      <c r="D204" s="491" t="s">
        <v>1038</v>
      </c>
      <c r="E204" s="492" t="s">
        <v>622</v>
      </c>
      <c r="F204" s="490" t="s">
        <v>611</v>
      </c>
      <c r="G204" s="490" t="s">
        <v>995</v>
      </c>
      <c r="H204" s="490" t="s">
        <v>457</v>
      </c>
      <c r="I204" s="490" t="s">
        <v>996</v>
      </c>
      <c r="J204" s="490" t="s">
        <v>563</v>
      </c>
      <c r="K204" s="490" t="s">
        <v>997</v>
      </c>
      <c r="L204" s="493">
        <v>0</v>
      </c>
      <c r="M204" s="493">
        <v>0</v>
      </c>
      <c r="N204" s="490">
        <v>1</v>
      </c>
      <c r="O204" s="494">
        <v>1</v>
      </c>
      <c r="P204" s="493">
        <v>0</v>
      </c>
      <c r="Q204" s="495"/>
      <c r="R204" s="490">
        <v>1</v>
      </c>
      <c r="S204" s="495">
        <v>1</v>
      </c>
      <c r="T204" s="494">
        <v>1</v>
      </c>
      <c r="U204" s="496">
        <v>1</v>
      </c>
    </row>
    <row r="205" spans="1:21" ht="14.4" customHeight="1" x14ac:dyDescent="0.3">
      <c r="A205" s="489">
        <v>29</v>
      </c>
      <c r="B205" s="490" t="s">
        <v>456</v>
      </c>
      <c r="C205" s="490">
        <v>89301292</v>
      </c>
      <c r="D205" s="491" t="s">
        <v>1038</v>
      </c>
      <c r="E205" s="492" t="s">
        <v>622</v>
      </c>
      <c r="F205" s="490" t="s">
        <v>611</v>
      </c>
      <c r="G205" s="490" t="s">
        <v>639</v>
      </c>
      <c r="H205" s="490" t="s">
        <v>457</v>
      </c>
      <c r="I205" s="490" t="s">
        <v>643</v>
      </c>
      <c r="J205" s="490" t="s">
        <v>641</v>
      </c>
      <c r="K205" s="490" t="s">
        <v>644</v>
      </c>
      <c r="L205" s="493">
        <v>0</v>
      </c>
      <c r="M205" s="493">
        <v>0</v>
      </c>
      <c r="N205" s="490">
        <v>1</v>
      </c>
      <c r="O205" s="494">
        <v>0.5</v>
      </c>
      <c r="P205" s="493">
        <v>0</v>
      </c>
      <c r="Q205" s="495"/>
      <c r="R205" s="490">
        <v>1</v>
      </c>
      <c r="S205" s="495">
        <v>1</v>
      </c>
      <c r="T205" s="494">
        <v>0.5</v>
      </c>
      <c r="U205" s="496">
        <v>1</v>
      </c>
    </row>
    <row r="206" spans="1:21" ht="14.4" customHeight="1" x14ac:dyDescent="0.3">
      <c r="A206" s="489">
        <v>29</v>
      </c>
      <c r="B206" s="490" t="s">
        <v>456</v>
      </c>
      <c r="C206" s="490">
        <v>89301292</v>
      </c>
      <c r="D206" s="491" t="s">
        <v>1038</v>
      </c>
      <c r="E206" s="492" t="s">
        <v>622</v>
      </c>
      <c r="F206" s="490" t="s">
        <v>611</v>
      </c>
      <c r="G206" s="490" t="s">
        <v>998</v>
      </c>
      <c r="H206" s="490" t="s">
        <v>1039</v>
      </c>
      <c r="I206" s="490" t="s">
        <v>999</v>
      </c>
      <c r="J206" s="490" t="s">
        <v>1000</v>
      </c>
      <c r="K206" s="490" t="s">
        <v>1001</v>
      </c>
      <c r="L206" s="493">
        <v>154.01</v>
      </c>
      <c r="M206" s="493">
        <v>308.02</v>
      </c>
      <c r="N206" s="490">
        <v>2</v>
      </c>
      <c r="O206" s="494">
        <v>1.5</v>
      </c>
      <c r="P206" s="493">
        <v>154.01</v>
      </c>
      <c r="Q206" s="495">
        <v>0.5</v>
      </c>
      <c r="R206" s="490">
        <v>1</v>
      </c>
      <c r="S206" s="495">
        <v>0.5</v>
      </c>
      <c r="T206" s="494">
        <v>0.5</v>
      </c>
      <c r="U206" s="496">
        <v>0.33333333333333331</v>
      </c>
    </row>
    <row r="207" spans="1:21" ht="14.4" customHeight="1" x14ac:dyDescent="0.3">
      <c r="A207" s="489">
        <v>29</v>
      </c>
      <c r="B207" s="490" t="s">
        <v>456</v>
      </c>
      <c r="C207" s="490">
        <v>89301292</v>
      </c>
      <c r="D207" s="491" t="s">
        <v>1038</v>
      </c>
      <c r="E207" s="492" t="s">
        <v>622</v>
      </c>
      <c r="F207" s="490" t="s">
        <v>611</v>
      </c>
      <c r="G207" s="490" t="s">
        <v>998</v>
      </c>
      <c r="H207" s="490" t="s">
        <v>1039</v>
      </c>
      <c r="I207" s="490" t="s">
        <v>1002</v>
      </c>
      <c r="J207" s="490" t="s">
        <v>1003</v>
      </c>
      <c r="K207" s="490" t="s">
        <v>1004</v>
      </c>
      <c r="L207" s="493">
        <v>77.010000000000005</v>
      </c>
      <c r="M207" s="493">
        <v>77.010000000000005</v>
      </c>
      <c r="N207" s="490">
        <v>1</v>
      </c>
      <c r="O207" s="494">
        <v>1</v>
      </c>
      <c r="P207" s="493">
        <v>77.010000000000005</v>
      </c>
      <c r="Q207" s="495">
        <v>1</v>
      </c>
      <c r="R207" s="490">
        <v>1</v>
      </c>
      <c r="S207" s="495">
        <v>1</v>
      </c>
      <c r="T207" s="494">
        <v>1</v>
      </c>
      <c r="U207" s="496">
        <v>1</v>
      </c>
    </row>
    <row r="208" spans="1:21" ht="14.4" customHeight="1" x14ac:dyDescent="0.3">
      <c r="A208" s="489">
        <v>29</v>
      </c>
      <c r="B208" s="490" t="s">
        <v>456</v>
      </c>
      <c r="C208" s="490">
        <v>89301292</v>
      </c>
      <c r="D208" s="491" t="s">
        <v>1038</v>
      </c>
      <c r="E208" s="492" t="s">
        <v>622</v>
      </c>
      <c r="F208" s="490" t="s">
        <v>611</v>
      </c>
      <c r="G208" s="490" t="s">
        <v>649</v>
      </c>
      <c r="H208" s="490" t="s">
        <v>457</v>
      </c>
      <c r="I208" s="490" t="s">
        <v>539</v>
      </c>
      <c r="J208" s="490" t="s">
        <v>540</v>
      </c>
      <c r="K208" s="490" t="s">
        <v>650</v>
      </c>
      <c r="L208" s="493">
        <v>38.65</v>
      </c>
      <c r="M208" s="493">
        <v>695.7</v>
      </c>
      <c r="N208" s="490">
        <v>18</v>
      </c>
      <c r="O208" s="494">
        <v>14</v>
      </c>
      <c r="P208" s="493">
        <v>541.1</v>
      </c>
      <c r="Q208" s="495">
        <v>0.77777777777777779</v>
      </c>
      <c r="R208" s="490">
        <v>14</v>
      </c>
      <c r="S208" s="495">
        <v>0.77777777777777779</v>
      </c>
      <c r="T208" s="494">
        <v>10</v>
      </c>
      <c r="U208" s="496">
        <v>0.7142857142857143</v>
      </c>
    </row>
    <row r="209" spans="1:21" ht="14.4" customHeight="1" x14ac:dyDescent="0.3">
      <c r="A209" s="489">
        <v>29</v>
      </c>
      <c r="B209" s="490" t="s">
        <v>456</v>
      </c>
      <c r="C209" s="490">
        <v>89301292</v>
      </c>
      <c r="D209" s="491" t="s">
        <v>1038</v>
      </c>
      <c r="E209" s="492" t="s">
        <v>622</v>
      </c>
      <c r="F209" s="490" t="s">
        <v>611</v>
      </c>
      <c r="G209" s="490" t="s">
        <v>1005</v>
      </c>
      <c r="H209" s="490" t="s">
        <v>457</v>
      </c>
      <c r="I209" s="490" t="s">
        <v>1006</v>
      </c>
      <c r="J209" s="490" t="s">
        <v>1007</v>
      </c>
      <c r="K209" s="490" t="s">
        <v>1008</v>
      </c>
      <c r="L209" s="493">
        <v>30.65</v>
      </c>
      <c r="M209" s="493">
        <v>30.65</v>
      </c>
      <c r="N209" s="490">
        <v>1</v>
      </c>
      <c r="O209" s="494">
        <v>0.5</v>
      </c>
      <c r="P209" s="493">
        <v>30.65</v>
      </c>
      <c r="Q209" s="495">
        <v>1</v>
      </c>
      <c r="R209" s="490">
        <v>1</v>
      </c>
      <c r="S209" s="495">
        <v>1</v>
      </c>
      <c r="T209" s="494">
        <v>0.5</v>
      </c>
      <c r="U209" s="496">
        <v>1</v>
      </c>
    </row>
    <row r="210" spans="1:21" ht="14.4" customHeight="1" x14ac:dyDescent="0.3">
      <c r="A210" s="489">
        <v>29</v>
      </c>
      <c r="B210" s="490" t="s">
        <v>456</v>
      </c>
      <c r="C210" s="490">
        <v>89301292</v>
      </c>
      <c r="D210" s="491" t="s">
        <v>1038</v>
      </c>
      <c r="E210" s="492" t="s">
        <v>622</v>
      </c>
      <c r="F210" s="490" t="s">
        <v>611</v>
      </c>
      <c r="G210" s="490" t="s">
        <v>656</v>
      </c>
      <c r="H210" s="490" t="s">
        <v>1039</v>
      </c>
      <c r="I210" s="490" t="s">
        <v>660</v>
      </c>
      <c r="J210" s="490" t="s">
        <v>658</v>
      </c>
      <c r="K210" s="490" t="s">
        <v>661</v>
      </c>
      <c r="L210" s="493">
        <v>625.29</v>
      </c>
      <c r="M210" s="493">
        <v>1250.58</v>
      </c>
      <c r="N210" s="490">
        <v>2</v>
      </c>
      <c r="O210" s="494">
        <v>1</v>
      </c>
      <c r="P210" s="493">
        <v>1250.58</v>
      </c>
      <c r="Q210" s="495">
        <v>1</v>
      </c>
      <c r="R210" s="490">
        <v>2</v>
      </c>
      <c r="S210" s="495">
        <v>1</v>
      </c>
      <c r="T210" s="494">
        <v>1</v>
      </c>
      <c r="U210" s="496">
        <v>1</v>
      </c>
    </row>
    <row r="211" spans="1:21" ht="14.4" customHeight="1" x14ac:dyDescent="0.3">
      <c r="A211" s="489">
        <v>29</v>
      </c>
      <c r="B211" s="490" t="s">
        <v>456</v>
      </c>
      <c r="C211" s="490">
        <v>89301292</v>
      </c>
      <c r="D211" s="491" t="s">
        <v>1038</v>
      </c>
      <c r="E211" s="492" t="s">
        <v>622</v>
      </c>
      <c r="F211" s="490" t="s">
        <v>611</v>
      </c>
      <c r="G211" s="490" t="s">
        <v>856</v>
      </c>
      <c r="H211" s="490" t="s">
        <v>1039</v>
      </c>
      <c r="I211" s="490" t="s">
        <v>1009</v>
      </c>
      <c r="J211" s="490" t="s">
        <v>858</v>
      </c>
      <c r="K211" s="490" t="s">
        <v>1010</v>
      </c>
      <c r="L211" s="493">
        <v>96.63</v>
      </c>
      <c r="M211" s="493">
        <v>193.26</v>
      </c>
      <c r="N211" s="490">
        <v>2</v>
      </c>
      <c r="O211" s="494">
        <v>1</v>
      </c>
      <c r="P211" s="493">
        <v>193.26</v>
      </c>
      <c r="Q211" s="495">
        <v>1</v>
      </c>
      <c r="R211" s="490">
        <v>2</v>
      </c>
      <c r="S211" s="495">
        <v>1</v>
      </c>
      <c r="T211" s="494">
        <v>1</v>
      </c>
      <c r="U211" s="496">
        <v>1</v>
      </c>
    </row>
    <row r="212" spans="1:21" ht="14.4" customHeight="1" x14ac:dyDescent="0.3">
      <c r="A212" s="489">
        <v>29</v>
      </c>
      <c r="B212" s="490" t="s">
        <v>456</v>
      </c>
      <c r="C212" s="490">
        <v>89301292</v>
      </c>
      <c r="D212" s="491" t="s">
        <v>1038</v>
      </c>
      <c r="E212" s="492" t="s">
        <v>622</v>
      </c>
      <c r="F212" s="490" t="s">
        <v>611</v>
      </c>
      <c r="G212" s="490" t="s">
        <v>856</v>
      </c>
      <c r="H212" s="490" t="s">
        <v>457</v>
      </c>
      <c r="I212" s="490" t="s">
        <v>857</v>
      </c>
      <c r="J212" s="490" t="s">
        <v>858</v>
      </c>
      <c r="K212" s="490" t="s">
        <v>859</v>
      </c>
      <c r="L212" s="493">
        <v>96.63</v>
      </c>
      <c r="M212" s="493">
        <v>96.63</v>
      </c>
      <c r="N212" s="490">
        <v>1</v>
      </c>
      <c r="O212" s="494">
        <v>0.5</v>
      </c>
      <c r="P212" s="493"/>
      <c r="Q212" s="495">
        <v>0</v>
      </c>
      <c r="R212" s="490"/>
      <c r="S212" s="495">
        <v>0</v>
      </c>
      <c r="T212" s="494"/>
      <c r="U212" s="496">
        <v>0</v>
      </c>
    </row>
    <row r="213" spans="1:21" ht="14.4" customHeight="1" x14ac:dyDescent="0.3">
      <c r="A213" s="489">
        <v>29</v>
      </c>
      <c r="B213" s="490" t="s">
        <v>456</v>
      </c>
      <c r="C213" s="490">
        <v>89301292</v>
      </c>
      <c r="D213" s="491" t="s">
        <v>1038</v>
      </c>
      <c r="E213" s="492" t="s">
        <v>622</v>
      </c>
      <c r="F213" s="490" t="s">
        <v>611</v>
      </c>
      <c r="G213" s="490" t="s">
        <v>1011</v>
      </c>
      <c r="H213" s="490" t="s">
        <v>457</v>
      </c>
      <c r="I213" s="490" t="s">
        <v>1012</v>
      </c>
      <c r="J213" s="490" t="s">
        <v>1013</v>
      </c>
      <c r="K213" s="490" t="s">
        <v>1014</v>
      </c>
      <c r="L213" s="493">
        <v>152.6</v>
      </c>
      <c r="M213" s="493">
        <v>152.6</v>
      </c>
      <c r="N213" s="490">
        <v>1</v>
      </c>
      <c r="O213" s="494">
        <v>0.5</v>
      </c>
      <c r="P213" s="493">
        <v>152.6</v>
      </c>
      <c r="Q213" s="495">
        <v>1</v>
      </c>
      <c r="R213" s="490">
        <v>1</v>
      </c>
      <c r="S213" s="495">
        <v>1</v>
      </c>
      <c r="T213" s="494">
        <v>0.5</v>
      </c>
      <c r="U213" s="496">
        <v>1</v>
      </c>
    </row>
    <row r="214" spans="1:21" ht="14.4" customHeight="1" x14ac:dyDescent="0.3">
      <c r="A214" s="489">
        <v>29</v>
      </c>
      <c r="B214" s="490" t="s">
        <v>456</v>
      </c>
      <c r="C214" s="490">
        <v>89301292</v>
      </c>
      <c r="D214" s="491" t="s">
        <v>1038</v>
      </c>
      <c r="E214" s="492" t="s">
        <v>622</v>
      </c>
      <c r="F214" s="490" t="s">
        <v>611</v>
      </c>
      <c r="G214" s="490" t="s">
        <v>1015</v>
      </c>
      <c r="H214" s="490" t="s">
        <v>1039</v>
      </c>
      <c r="I214" s="490" t="s">
        <v>1016</v>
      </c>
      <c r="J214" s="490" t="s">
        <v>1017</v>
      </c>
      <c r="K214" s="490" t="s">
        <v>1018</v>
      </c>
      <c r="L214" s="493">
        <v>48.98</v>
      </c>
      <c r="M214" s="493">
        <v>48.98</v>
      </c>
      <c r="N214" s="490">
        <v>1</v>
      </c>
      <c r="O214" s="494">
        <v>1</v>
      </c>
      <c r="P214" s="493"/>
      <c r="Q214" s="495">
        <v>0</v>
      </c>
      <c r="R214" s="490"/>
      <c r="S214" s="495">
        <v>0</v>
      </c>
      <c r="T214" s="494"/>
      <c r="U214" s="496">
        <v>0</v>
      </c>
    </row>
    <row r="215" spans="1:21" ht="14.4" customHeight="1" x14ac:dyDescent="0.3">
      <c r="A215" s="489">
        <v>29</v>
      </c>
      <c r="B215" s="490" t="s">
        <v>456</v>
      </c>
      <c r="C215" s="490">
        <v>89301292</v>
      </c>
      <c r="D215" s="491" t="s">
        <v>1038</v>
      </c>
      <c r="E215" s="492" t="s">
        <v>622</v>
      </c>
      <c r="F215" s="490" t="s">
        <v>611</v>
      </c>
      <c r="G215" s="490" t="s">
        <v>752</v>
      </c>
      <c r="H215" s="490" t="s">
        <v>457</v>
      </c>
      <c r="I215" s="490" t="s">
        <v>753</v>
      </c>
      <c r="J215" s="490" t="s">
        <v>754</v>
      </c>
      <c r="K215" s="490" t="s">
        <v>755</v>
      </c>
      <c r="L215" s="493">
        <v>69.86</v>
      </c>
      <c r="M215" s="493">
        <v>69.86</v>
      </c>
      <c r="N215" s="490">
        <v>1</v>
      </c>
      <c r="O215" s="494">
        <v>1</v>
      </c>
      <c r="P215" s="493">
        <v>69.86</v>
      </c>
      <c r="Q215" s="495">
        <v>1</v>
      </c>
      <c r="R215" s="490">
        <v>1</v>
      </c>
      <c r="S215" s="495">
        <v>1</v>
      </c>
      <c r="T215" s="494">
        <v>1</v>
      </c>
      <c r="U215" s="496">
        <v>1</v>
      </c>
    </row>
    <row r="216" spans="1:21" ht="14.4" customHeight="1" x14ac:dyDescent="0.3">
      <c r="A216" s="489">
        <v>29</v>
      </c>
      <c r="B216" s="490" t="s">
        <v>456</v>
      </c>
      <c r="C216" s="490">
        <v>89301292</v>
      </c>
      <c r="D216" s="491" t="s">
        <v>1038</v>
      </c>
      <c r="E216" s="492" t="s">
        <v>622</v>
      </c>
      <c r="F216" s="490" t="s">
        <v>611</v>
      </c>
      <c r="G216" s="490" t="s">
        <v>672</v>
      </c>
      <c r="H216" s="490" t="s">
        <v>457</v>
      </c>
      <c r="I216" s="490" t="s">
        <v>673</v>
      </c>
      <c r="J216" s="490" t="s">
        <v>674</v>
      </c>
      <c r="K216" s="490" t="s">
        <v>675</v>
      </c>
      <c r="L216" s="493">
        <v>0</v>
      </c>
      <c r="M216" s="493">
        <v>0</v>
      </c>
      <c r="N216" s="490">
        <v>1</v>
      </c>
      <c r="O216" s="494">
        <v>1</v>
      </c>
      <c r="P216" s="493">
        <v>0</v>
      </c>
      <c r="Q216" s="495"/>
      <c r="R216" s="490">
        <v>1</v>
      </c>
      <c r="S216" s="495">
        <v>1</v>
      </c>
      <c r="T216" s="494">
        <v>1</v>
      </c>
      <c r="U216" s="496">
        <v>1</v>
      </c>
    </row>
    <row r="217" spans="1:21" ht="14.4" customHeight="1" x14ac:dyDescent="0.3">
      <c r="A217" s="489">
        <v>29</v>
      </c>
      <c r="B217" s="490" t="s">
        <v>456</v>
      </c>
      <c r="C217" s="490">
        <v>89301292</v>
      </c>
      <c r="D217" s="491" t="s">
        <v>1038</v>
      </c>
      <c r="E217" s="492" t="s">
        <v>622</v>
      </c>
      <c r="F217" s="490" t="s">
        <v>611</v>
      </c>
      <c r="G217" s="490" t="s">
        <v>676</v>
      </c>
      <c r="H217" s="490" t="s">
        <v>457</v>
      </c>
      <c r="I217" s="490" t="s">
        <v>547</v>
      </c>
      <c r="J217" s="490" t="s">
        <v>548</v>
      </c>
      <c r="K217" s="490" t="s">
        <v>677</v>
      </c>
      <c r="L217" s="493">
        <v>314.69</v>
      </c>
      <c r="M217" s="493">
        <v>1573.45</v>
      </c>
      <c r="N217" s="490">
        <v>5</v>
      </c>
      <c r="O217" s="494">
        <v>3.5</v>
      </c>
      <c r="P217" s="493">
        <v>1258.76</v>
      </c>
      <c r="Q217" s="495">
        <v>0.79999999999999993</v>
      </c>
      <c r="R217" s="490">
        <v>4</v>
      </c>
      <c r="S217" s="495">
        <v>0.8</v>
      </c>
      <c r="T217" s="494">
        <v>2.5</v>
      </c>
      <c r="U217" s="496">
        <v>0.7142857142857143</v>
      </c>
    </row>
    <row r="218" spans="1:21" ht="14.4" customHeight="1" x14ac:dyDescent="0.3">
      <c r="A218" s="489">
        <v>29</v>
      </c>
      <c r="B218" s="490" t="s">
        <v>456</v>
      </c>
      <c r="C218" s="490">
        <v>89301292</v>
      </c>
      <c r="D218" s="491" t="s">
        <v>1038</v>
      </c>
      <c r="E218" s="492" t="s">
        <v>622</v>
      </c>
      <c r="F218" s="490" t="s">
        <v>611</v>
      </c>
      <c r="G218" s="490" t="s">
        <v>928</v>
      </c>
      <c r="H218" s="490" t="s">
        <v>457</v>
      </c>
      <c r="I218" s="490" t="s">
        <v>929</v>
      </c>
      <c r="J218" s="490" t="s">
        <v>930</v>
      </c>
      <c r="K218" s="490" t="s">
        <v>931</v>
      </c>
      <c r="L218" s="493">
        <v>194.73</v>
      </c>
      <c r="M218" s="493">
        <v>194.73</v>
      </c>
      <c r="N218" s="490">
        <v>1</v>
      </c>
      <c r="O218" s="494">
        <v>1</v>
      </c>
      <c r="P218" s="493"/>
      <c r="Q218" s="495">
        <v>0</v>
      </c>
      <c r="R218" s="490"/>
      <c r="S218" s="495">
        <v>0</v>
      </c>
      <c r="T218" s="494"/>
      <c r="U218" s="496">
        <v>0</v>
      </c>
    </row>
    <row r="219" spans="1:21" ht="14.4" customHeight="1" x14ac:dyDescent="0.3">
      <c r="A219" s="489">
        <v>29</v>
      </c>
      <c r="B219" s="490" t="s">
        <v>456</v>
      </c>
      <c r="C219" s="490">
        <v>89301292</v>
      </c>
      <c r="D219" s="491" t="s">
        <v>1038</v>
      </c>
      <c r="E219" s="492" t="s">
        <v>622</v>
      </c>
      <c r="F219" s="490" t="s">
        <v>611</v>
      </c>
      <c r="G219" s="490" t="s">
        <v>756</v>
      </c>
      <c r="H219" s="490" t="s">
        <v>1039</v>
      </c>
      <c r="I219" s="490" t="s">
        <v>783</v>
      </c>
      <c r="J219" s="490" t="s">
        <v>784</v>
      </c>
      <c r="K219" s="490" t="s">
        <v>785</v>
      </c>
      <c r="L219" s="493">
        <v>32.74</v>
      </c>
      <c r="M219" s="493">
        <v>65.48</v>
      </c>
      <c r="N219" s="490">
        <v>2</v>
      </c>
      <c r="O219" s="494">
        <v>1</v>
      </c>
      <c r="P219" s="493">
        <v>32.74</v>
      </c>
      <c r="Q219" s="495">
        <v>0.5</v>
      </c>
      <c r="R219" s="490">
        <v>1</v>
      </c>
      <c r="S219" s="495">
        <v>0.5</v>
      </c>
      <c r="T219" s="494">
        <v>0.5</v>
      </c>
      <c r="U219" s="496">
        <v>0.5</v>
      </c>
    </row>
    <row r="220" spans="1:21" ht="14.4" customHeight="1" x14ac:dyDescent="0.3">
      <c r="A220" s="489">
        <v>29</v>
      </c>
      <c r="B220" s="490" t="s">
        <v>456</v>
      </c>
      <c r="C220" s="490">
        <v>89301292</v>
      </c>
      <c r="D220" s="491" t="s">
        <v>1038</v>
      </c>
      <c r="E220" s="492" t="s">
        <v>622</v>
      </c>
      <c r="F220" s="490" t="s">
        <v>611</v>
      </c>
      <c r="G220" s="490" t="s">
        <v>756</v>
      </c>
      <c r="H220" s="490" t="s">
        <v>1039</v>
      </c>
      <c r="I220" s="490" t="s">
        <v>1019</v>
      </c>
      <c r="J220" s="490" t="s">
        <v>758</v>
      </c>
      <c r="K220" s="490" t="s">
        <v>1020</v>
      </c>
      <c r="L220" s="493">
        <v>98.23</v>
      </c>
      <c r="M220" s="493">
        <v>98.23</v>
      </c>
      <c r="N220" s="490">
        <v>1</v>
      </c>
      <c r="O220" s="494">
        <v>1</v>
      </c>
      <c r="P220" s="493"/>
      <c r="Q220" s="495">
        <v>0</v>
      </c>
      <c r="R220" s="490"/>
      <c r="S220" s="495">
        <v>0</v>
      </c>
      <c r="T220" s="494"/>
      <c r="U220" s="496">
        <v>0</v>
      </c>
    </row>
    <row r="221" spans="1:21" ht="14.4" customHeight="1" x14ac:dyDescent="0.3">
      <c r="A221" s="489">
        <v>29</v>
      </c>
      <c r="B221" s="490" t="s">
        <v>456</v>
      </c>
      <c r="C221" s="490">
        <v>89301292</v>
      </c>
      <c r="D221" s="491" t="s">
        <v>1038</v>
      </c>
      <c r="E221" s="492" t="s">
        <v>622</v>
      </c>
      <c r="F221" s="490" t="s">
        <v>611</v>
      </c>
      <c r="G221" s="490" t="s">
        <v>678</v>
      </c>
      <c r="H221" s="490" t="s">
        <v>457</v>
      </c>
      <c r="I221" s="490" t="s">
        <v>1021</v>
      </c>
      <c r="J221" s="490" t="s">
        <v>680</v>
      </c>
      <c r="K221" s="490" t="s">
        <v>1022</v>
      </c>
      <c r="L221" s="493">
        <v>102.89</v>
      </c>
      <c r="M221" s="493">
        <v>102.89</v>
      </c>
      <c r="N221" s="490">
        <v>1</v>
      </c>
      <c r="O221" s="494">
        <v>1</v>
      </c>
      <c r="P221" s="493"/>
      <c r="Q221" s="495">
        <v>0</v>
      </c>
      <c r="R221" s="490"/>
      <c r="S221" s="495">
        <v>0</v>
      </c>
      <c r="T221" s="494"/>
      <c r="U221" s="496">
        <v>0</v>
      </c>
    </row>
    <row r="222" spans="1:21" ht="14.4" customHeight="1" x14ac:dyDescent="0.3">
      <c r="A222" s="489">
        <v>29</v>
      </c>
      <c r="B222" s="490" t="s">
        <v>456</v>
      </c>
      <c r="C222" s="490">
        <v>89301292</v>
      </c>
      <c r="D222" s="491" t="s">
        <v>1038</v>
      </c>
      <c r="E222" s="492" t="s">
        <v>622</v>
      </c>
      <c r="F222" s="490" t="s">
        <v>611</v>
      </c>
      <c r="G222" s="490" t="s">
        <v>953</v>
      </c>
      <c r="H222" s="490" t="s">
        <v>457</v>
      </c>
      <c r="I222" s="490" t="s">
        <v>954</v>
      </c>
      <c r="J222" s="490" t="s">
        <v>955</v>
      </c>
      <c r="K222" s="490" t="s">
        <v>956</v>
      </c>
      <c r="L222" s="493">
        <v>17.53</v>
      </c>
      <c r="M222" s="493">
        <v>17.53</v>
      </c>
      <c r="N222" s="490">
        <v>1</v>
      </c>
      <c r="O222" s="494">
        <v>1</v>
      </c>
      <c r="P222" s="493">
        <v>17.53</v>
      </c>
      <c r="Q222" s="495">
        <v>1</v>
      </c>
      <c r="R222" s="490">
        <v>1</v>
      </c>
      <c r="S222" s="495">
        <v>1</v>
      </c>
      <c r="T222" s="494">
        <v>1</v>
      </c>
      <c r="U222" s="496">
        <v>1</v>
      </c>
    </row>
    <row r="223" spans="1:21" ht="14.4" customHeight="1" x14ac:dyDescent="0.3">
      <c r="A223" s="489">
        <v>29</v>
      </c>
      <c r="B223" s="490" t="s">
        <v>456</v>
      </c>
      <c r="C223" s="490">
        <v>89301292</v>
      </c>
      <c r="D223" s="491" t="s">
        <v>1038</v>
      </c>
      <c r="E223" s="492" t="s">
        <v>622</v>
      </c>
      <c r="F223" s="490" t="s">
        <v>611</v>
      </c>
      <c r="G223" s="490" t="s">
        <v>1023</v>
      </c>
      <c r="H223" s="490" t="s">
        <v>457</v>
      </c>
      <c r="I223" s="490" t="s">
        <v>1024</v>
      </c>
      <c r="J223" s="490" t="s">
        <v>1025</v>
      </c>
      <c r="K223" s="490" t="s">
        <v>1026</v>
      </c>
      <c r="L223" s="493">
        <v>0</v>
      </c>
      <c r="M223" s="493">
        <v>0</v>
      </c>
      <c r="N223" s="490">
        <v>1</v>
      </c>
      <c r="O223" s="494">
        <v>1</v>
      </c>
      <c r="P223" s="493">
        <v>0</v>
      </c>
      <c r="Q223" s="495"/>
      <c r="R223" s="490">
        <v>1</v>
      </c>
      <c r="S223" s="495">
        <v>1</v>
      </c>
      <c r="T223" s="494">
        <v>1</v>
      </c>
      <c r="U223" s="496">
        <v>1</v>
      </c>
    </row>
    <row r="224" spans="1:21" ht="14.4" customHeight="1" x14ac:dyDescent="0.3">
      <c r="A224" s="489">
        <v>29</v>
      </c>
      <c r="B224" s="490" t="s">
        <v>456</v>
      </c>
      <c r="C224" s="490">
        <v>89301292</v>
      </c>
      <c r="D224" s="491" t="s">
        <v>1038</v>
      </c>
      <c r="E224" s="492" t="s">
        <v>622</v>
      </c>
      <c r="F224" s="490" t="s">
        <v>612</v>
      </c>
      <c r="G224" s="490" t="s">
        <v>690</v>
      </c>
      <c r="H224" s="490" t="s">
        <v>457</v>
      </c>
      <c r="I224" s="490" t="s">
        <v>691</v>
      </c>
      <c r="J224" s="490" t="s">
        <v>692</v>
      </c>
      <c r="K224" s="490" t="s">
        <v>693</v>
      </c>
      <c r="L224" s="493">
        <v>410</v>
      </c>
      <c r="M224" s="493">
        <v>4920</v>
      </c>
      <c r="N224" s="490">
        <v>12</v>
      </c>
      <c r="O224" s="494">
        <v>6</v>
      </c>
      <c r="P224" s="493">
        <v>4100</v>
      </c>
      <c r="Q224" s="495">
        <v>0.83333333333333337</v>
      </c>
      <c r="R224" s="490">
        <v>10</v>
      </c>
      <c r="S224" s="495">
        <v>0.83333333333333337</v>
      </c>
      <c r="T224" s="494">
        <v>5</v>
      </c>
      <c r="U224" s="496">
        <v>0.83333333333333337</v>
      </c>
    </row>
    <row r="225" spans="1:21" ht="14.4" customHeight="1" x14ac:dyDescent="0.3">
      <c r="A225" s="489">
        <v>29</v>
      </c>
      <c r="B225" s="490" t="s">
        <v>456</v>
      </c>
      <c r="C225" s="490">
        <v>89301292</v>
      </c>
      <c r="D225" s="491" t="s">
        <v>1038</v>
      </c>
      <c r="E225" s="492" t="s">
        <v>622</v>
      </c>
      <c r="F225" s="490" t="s">
        <v>612</v>
      </c>
      <c r="G225" s="490" t="s">
        <v>690</v>
      </c>
      <c r="H225" s="490" t="s">
        <v>457</v>
      </c>
      <c r="I225" s="490" t="s">
        <v>691</v>
      </c>
      <c r="J225" s="490" t="s">
        <v>760</v>
      </c>
      <c r="K225" s="490" t="s">
        <v>761</v>
      </c>
      <c r="L225" s="493">
        <v>410</v>
      </c>
      <c r="M225" s="493">
        <v>4100</v>
      </c>
      <c r="N225" s="490">
        <v>10</v>
      </c>
      <c r="O225" s="494">
        <v>5</v>
      </c>
      <c r="P225" s="493">
        <v>3280</v>
      </c>
      <c r="Q225" s="495">
        <v>0.8</v>
      </c>
      <c r="R225" s="490">
        <v>8</v>
      </c>
      <c r="S225" s="495">
        <v>0.8</v>
      </c>
      <c r="T225" s="494">
        <v>4</v>
      </c>
      <c r="U225" s="496">
        <v>0.8</v>
      </c>
    </row>
    <row r="226" spans="1:21" ht="14.4" customHeight="1" x14ac:dyDescent="0.3">
      <c r="A226" s="489">
        <v>29</v>
      </c>
      <c r="B226" s="490" t="s">
        <v>456</v>
      </c>
      <c r="C226" s="490">
        <v>89301292</v>
      </c>
      <c r="D226" s="491" t="s">
        <v>1038</v>
      </c>
      <c r="E226" s="492" t="s">
        <v>622</v>
      </c>
      <c r="F226" s="490" t="s">
        <v>612</v>
      </c>
      <c r="G226" s="490" t="s">
        <v>690</v>
      </c>
      <c r="H226" s="490" t="s">
        <v>457</v>
      </c>
      <c r="I226" s="490" t="s">
        <v>1027</v>
      </c>
      <c r="J226" s="490" t="s">
        <v>1028</v>
      </c>
      <c r="K226" s="490" t="s">
        <v>1029</v>
      </c>
      <c r="L226" s="493">
        <v>566</v>
      </c>
      <c r="M226" s="493">
        <v>1132</v>
      </c>
      <c r="N226" s="490">
        <v>2</v>
      </c>
      <c r="O226" s="494">
        <v>1</v>
      </c>
      <c r="P226" s="493">
        <v>1132</v>
      </c>
      <c r="Q226" s="495">
        <v>1</v>
      </c>
      <c r="R226" s="490">
        <v>2</v>
      </c>
      <c r="S226" s="495">
        <v>1</v>
      </c>
      <c r="T226" s="494">
        <v>1</v>
      </c>
      <c r="U226" s="496">
        <v>1</v>
      </c>
    </row>
    <row r="227" spans="1:21" ht="14.4" customHeight="1" x14ac:dyDescent="0.3">
      <c r="A227" s="489">
        <v>29</v>
      </c>
      <c r="B227" s="490" t="s">
        <v>456</v>
      </c>
      <c r="C227" s="490">
        <v>89301292</v>
      </c>
      <c r="D227" s="491" t="s">
        <v>1038</v>
      </c>
      <c r="E227" s="492" t="s">
        <v>622</v>
      </c>
      <c r="F227" s="490" t="s">
        <v>612</v>
      </c>
      <c r="G227" s="490" t="s">
        <v>694</v>
      </c>
      <c r="H227" s="490" t="s">
        <v>457</v>
      </c>
      <c r="I227" s="490" t="s">
        <v>698</v>
      </c>
      <c r="J227" s="490" t="s">
        <v>696</v>
      </c>
      <c r="K227" s="490" t="s">
        <v>699</v>
      </c>
      <c r="L227" s="493">
        <v>175.15</v>
      </c>
      <c r="M227" s="493">
        <v>700.6</v>
      </c>
      <c r="N227" s="490">
        <v>4</v>
      </c>
      <c r="O227" s="494">
        <v>2</v>
      </c>
      <c r="P227" s="493">
        <v>700.6</v>
      </c>
      <c r="Q227" s="495">
        <v>1</v>
      </c>
      <c r="R227" s="490">
        <v>4</v>
      </c>
      <c r="S227" s="495">
        <v>1</v>
      </c>
      <c r="T227" s="494">
        <v>2</v>
      </c>
      <c r="U227" s="496">
        <v>1</v>
      </c>
    </row>
    <row r="228" spans="1:21" ht="14.4" customHeight="1" x14ac:dyDescent="0.3">
      <c r="A228" s="489">
        <v>29</v>
      </c>
      <c r="B228" s="490" t="s">
        <v>456</v>
      </c>
      <c r="C228" s="490">
        <v>89301292</v>
      </c>
      <c r="D228" s="491" t="s">
        <v>1038</v>
      </c>
      <c r="E228" s="492" t="s">
        <v>622</v>
      </c>
      <c r="F228" s="490" t="s">
        <v>612</v>
      </c>
      <c r="G228" s="490" t="s">
        <v>694</v>
      </c>
      <c r="H228" s="490" t="s">
        <v>457</v>
      </c>
      <c r="I228" s="490" t="s">
        <v>700</v>
      </c>
      <c r="J228" s="490" t="s">
        <v>696</v>
      </c>
      <c r="K228" s="490" t="s">
        <v>701</v>
      </c>
      <c r="L228" s="493">
        <v>200</v>
      </c>
      <c r="M228" s="493">
        <v>1000</v>
      </c>
      <c r="N228" s="490">
        <v>5</v>
      </c>
      <c r="O228" s="494">
        <v>3</v>
      </c>
      <c r="P228" s="493">
        <v>600</v>
      </c>
      <c r="Q228" s="495">
        <v>0.6</v>
      </c>
      <c r="R228" s="490">
        <v>3</v>
      </c>
      <c r="S228" s="495">
        <v>0.6</v>
      </c>
      <c r="T228" s="494">
        <v>2</v>
      </c>
      <c r="U228" s="496">
        <v>0.66666666666666663</v>
      </c>
    </row>
    <row r="229" spans="1:21" ht="14.4" customHeight="1" x14ac:dyDescent="0.3">
      <c r="A229" s="489">
        <v>29</v>
      </c>
      <c r="B229" s="490" t="s">
        <v>456</v>
      </c>
      <c r="C229" s="490">
        <v>89301292</v>
      </c>
      <c r="D229" s="491" t="s">
        <v>1038</v>
      </c>
      <c r="E229" s="492" t="s">
        <v>622</v>
      </c>
      <c r="F229" s="490" t="s">
        <v>612</v>
      </c>
      <c r="G229" s="490" t="s">
        <v>694</v>
      </c>
      <c r="H229" s="490" t="s">
        <v>457</v>
      </c>
      <c r="I229" s="490" t="s">
        <v>705</v>
      </c>
      <c r="J229" s="490" t="s">
        <v>706</v>
      </c>
      <c r="K229" s="490" t="s">
        <v>707</v>
      </c>
      <c r="L229" s="493">
        <v>841.47</v>
      </c>
      <c r="M229" s="493">
        <v>1682.94</v>
      </c>
      <c r="N229" s="490">
        <v>2</v>
      </c>
      <c r="O229" s="494">
        <v>1</v>
      </c>
      <c r="P229" s="493">
        <v>1682.94</v>
      </c>
      <c r="Q229" s="495">
        <v>1</v>
      </c>
      <c r="R229" s="490">
        <v>2</v>
      </c>
      <c r="S229" s="495">
        <v>1</v>
      </c>
      <c r="T229" s="494">
        <v>1</v>
      </c>
      <c r="U229" s="496">
        <v>1</v>
      </c>
    </row>
    <row r="230" spans="1:21" ht="14.4" customHeight="1" x14ac:dyDescent="0.3">
      <c r="A230" s="489">
        <v>29</v>
      </c>
      <c r="B230" s="490" t="s">
        <v>456</v>
      </c>
      <c r="C230" s="490">
        <v>89301292</v>
      </c>
      <c r="D230" s="491" t="s">
        <v>1038</v>
      </c>
      <c r="E230" s="492" t="s">
        <v>622</v>
      </c>
      <c r="F230" s="490" t="s">
        <v>612</v>
      </c>
      <c r="G230" s="490" t="s">
        <v>718</v>
      </c>
      <c r="H230" s="490" t="s">
        <v>457</v>
      </c>
      <c r="I230" s="490" t="s">
        <v>1030</v>
      </c>
      <c r="J230" s="490" t="s">
        <v>1031</v>
      </c>
      <c r="K230" s="490" t="s">
        <v>1032</v>
      </c>
      <c r="L230" s="493">
        <v>200</v>
      </c>
      <c r="M230" s="493">
        <v>400</v>
      </c>
      <c r="N230" s="490">
        <v>2</v>
      </c>
      <c r="O230" s="494">
        <v>1</v>
      </c>
      <c r="P230" s="493">
        <v>400</v>
      </c>
      <c r="Q230" s="495">
        <v>1</v>
      </c>
      <c r="R230" s="490">
        <v>2</v>
      </c>
      <c r="S230" s="495">
        <v>1</v>
      </c>
      <c r="T230" s="494">
        <v>1</v>
      </c>
      <c r="U230" s="496">
        <v>1</v>
      </c>
    </row>
    <row r="231" spans="1:21" ht="14.4" customHeight="1" x14ac:dyDescent="0.3">
      <c r="A231" s="489">
        <v>29</v>
      </c>
      <c r="B231" s="490" t="s">
        <v>456</v>
      </c>
      <c r="C231" s="490">
        <v>89301292</v>
      </c>
      <c r="D231" s="491" t="s">
        <v>1038</v>
      </c>
      <c r="E231" s="492" t="s">
        <v>622</v>
      </c>
      <c r="F231" s="490" t="s">
        <v>612</v>
      </c>
      <c r="G231" s="490" t="s">
        <v>722</v>
      </c>
      <c r="H231" s="490" t="s">
        <v>457</v>
      </c>
      <c r="I231" s="490" t="s">
        <v>1033</v>
      </c>
      <c r="J231" s="490" t="s">
        <v>1034</v>
      </c>
      <c r="K231" s="490"/>
      <c r="L231" s="493">
        <v>80.349999999999994</v>
      </c>
      <c r="M231" s="493">
        <v>80.349999999999994</v>
      </c>
      <c r="N231" s="490">
        <v>1</v>
      </c>
      <c r="O231" s="494">
        <v>1</v>
      </c>
      <c r="P231" s="493">
        <v>80.349999999999994</v>
      </c>
      <c r="Q231" s="495">
        <v>1</v>
      </c>
      <c r="R231" s="490">
        <v>1</v>
      </c>
      <c r="S231" s="495">
        <v>1</v>
      </c>
      <c r="T231" s="494">
        <v>1</v>
      </c>
      <c r="U231" s="496">
        <v>1</v>
      </c>
    </row>
    <row r="232" spans="1:21" ht="14.4" customHeight="1" thickBot="1" x14ac:dyDescent="0.35">
      <c r="A232" s="497">
        <v>29</v>
      </c>
      <c r="B232" s="498" t="s">
        <v>456</v>
      </c>
      <c r="C232" s="498">
        <v>89301292</v>
      </c>
      <c r="D232" s="499" t="s">
        <v>1038</v>
      </c>
      <c r="E232" s="500" t="s">
        <v>622</v>
      </c>
      <c r="F232" s="498" t="s">
        <v>612</v>
      </c>
      <c r="G232" s="498" t="s">
        <v>722</v>
      </c>
      <c r="H232" s="498" t="s">
        <v>457</v>
      </c>
      <c r="I232" s="498" t="s">
        <v>1035</v>
      </c>
      <c r="J232" s="498" t="s">
        <v>1036</v>
      </c>
      <c r="K232" s="498" t="s">
        <v>1037</v>
      </c>
      <c r="L232" s="501">
        <v>350</v>
      </c>
      <c r="M232" s="501">
        <v>350</v>
      </c>
      <c r="N232" s="498">
        <v>1</v>
      </c>
      <c r="O232" s="502">
        <v>1</v>
      </c>
      <c r="P232" s="501"/>
      <c r="Q232" s="503">
        <v>0</v>
      </c>
      <c r="R232" s="498"/>
      <c r="S232" s="503">
        <v>0</v>
      </c>
      <c r="T232" s="502"/>
      <c r="U232" s="5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7" t="s">
        <v>1041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267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505" t="s">
        <v>189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21" t="s">
        <v>621</v>
      </c>
      <c r="B5" s="119"/>
      <c r="C5" s="488">
        <v>0</v>
      </c>
      <c r="D5" s="119">
        <v>3604.4</v>
      </c>
      <c r="E5" s="488">
        <v>1</v>
      </c>
      <c r="F5" s="509">
        <v>3604.4</v>
      </c>
    </row>
    <row r="6" spans="1:6" ht="14.4" customHeight="1" x14ac:dyDescent="0.3">
      <c r="A6" s="522" t="s">
        <v>620</v>
      </c>
      <c r="B6" s="510"/>
      <c r="C6" s="495">
        <v>0</v>
      </c>
      <c r="D6" s="510">
        <v>666.62</v>
      </c>
      <c r="E6" s="495">
        <v>1</v>
      </c>
      <c r="F6" s="511">
        <v>666.62</v>
      </c>
    </row>
    <row r="7" spans="1:6" ht="14.4" customHeight="1" x14ac:dyDescent="0.3">
      <c r="A7" s="522" t="s">
        <v>619</v>
      </c>
      <c r="B7" s="510"/>
      <c r="C7" s="495">
        <v>0</v>
      </c>
      <c r="D7" s="510">
        <v>6180.04</v>
      </c>
      <c r="E7" s="495">
        <v>1</v>
      </c>
      <c r="F7" s="511">
        <v>6180.04</v>
      </c>
    </row>
    <row r="8" spans="1:6" ht="14.4" customHeight="1" x14ac:dyDescent="0.3">
      <c r="A8" s="522" t="s">
        <v>616</v>
      </c>
      <c r="B8" s="510"/>
      <c r="C8" s="495">
        <v>0</v>
      </c>
      <c r="D8" s="510">
        <v>1657.2</v>
      </c>
      <c r="E8" s="495">
        <v>1</v>
      </c>
      <c r="F8" s="511">
        <v>1657.2</v>
      </c>
    </row>
    <row r="9" spans="1:6" ht="14.4" customHeight="1" x14ac:dyDescent="0.3">
      <c r="A9" s="522" t="s">
        <v>622</v>
      </c>
      <c r="B9" s="510"/>
      <c r="C9" s="495">
        <v>0</v>
      </c>
      <c r="D9" s="510">
        <v>6184.95</v>
      </c>
      <c r="E9" s="495">
        <v>1</v>
      </c>
      <c r="F9" s="511">
        <v>6184.95</v>
      </c>
    </row>
    <row r="10" spans="1:6" ht="14.4" customHeight="1" x14ac:dyDescent="0.3">
      <c r="A10" s="522" t="s">
        <v>617</v>
      </c>
      <c r="B10" s="510"/>
      <c r="C10" s="495">
        <v>0</v>
      </c>
      <c r="D10" s="510">
        <v>973.26</v>
      </c>
      <c r="E10" s="495">
        <v>1</v>
      </c>
      <c r="F10" s="511">
        <v>973.26</v>
      </c>
    </row>
    <row r="11" spans="1:6" ht="14.4" customHeight="1" x14ac:dyDescent="0.3">
      <c r="A11" s="522" t="s">
        <v>615</v>
      </c>
      <c r="B11" s="510">
        <v>0</v>
      </c>
      <c r="C11" s="495">
        <v>0</v>
      </c>
      <c r="D11" s="510">
        <v>4635.5300000000007</v>
      </c>
      <c r="E11" s="495">
        <v>1</v>
      </c>
      <c r="F11" s="511">
        <v>4635.5300000000007</v>
      </c>
    </row>
    <row r="12" spans="1:6" ht="14.4" customHeight="1" thickBot="1" x14ac:dyDescent="0.35">
      <c r="A12" s="523" t="s">
        <v>618</v>
      </c>
      <c r="B12" s="514"/>
      <c r="C12" s="515">
        <v>0</v>
      </c>
      <c r="D12" s="514">
        <v>1033.1200000000001</v>
      </c>
      <c r="E12" s="515">
        <v>1</v>
      </c>
      <c r="F12" s="516">
        <v>1033.1200000000001</v>
      </c>
    </row>
    <row r="13" spans="1:6" ht="14.4" customHeight="1" thickBot="1" x14ac:dyDescent="0.35">
      <c r="A13" s="517" t="s">
        <v>3</v>
      </c>
      <c r="B13" s="518">
        <v>0</v>
      </c>
      <c r="C13" s="519">
        <v>0</v>
      </c>
      <c r="D13" s="518">
        <v>24935.120000000003</v>
      </c>
      <c r="E13" s="519">
        <v>1</v>
      </c>
      <c r="F13" s="520">
        <v>24935.120000000003</v>
      </c>
    </row>
    <row r="14" spans="1:6" ht="14.4" customHeight="1" thickBot="1" x14ac:dyDescent="0.35"/>
    <row r="15" spans="1:6" ht="14.4" customHeight="1" x14ac:dyDescent="0.3">
      <c r="A15" s="521" t="s">
        <v>1042</v>
      </c>
      <c r="B15" s="119"/>
      <c r="C15" s="488">
        <v>0</v>
      </c>
      <c r="D15" s="119">
        <v>385.03</v>
      </c>
      <c r="E15" s="488">
        <v>1</v>
      </c>
      <c r="F15" s="509">
        <v>385.03</v>
      </c>
    </row>
    <row r="16" spans="1:6" ht="14.4" customHeight="1" x14ac:dyDescent="0.3">
      <c r="A16" s="522" t="s">
        <v>1043</v>
      </c>
      <c r="B16" s="510"/>
      <c r="C16" s="495">
        <v>0</v>
      </c>
      <c r="D16" s="510">
        <v>94.8</v>
      </c>
      <c r="E16" s="495">
        <v>1</v>
      </c>
      <c r="F16" s="511">
        <v>94.8</v>
      </c>
    </row>
    <row r="17" spans="1:6" ht="14.4" customHeight="1" x14ac:dyDescent="0.3">
      <c r="A17" s="522" t="s">
        <v>1044</v>
      </c>
      <c r="B17" s="510"/>
      <c r="C17" s="495">
        <v>0</v>
      </c>
      <c r="D17" s="510">
        <v>193.26</v>
      </c>
      <c r="E17" s="495">
        <v>1</v>
      </c>
      <c r="F17" s="511">
        <v>193.26</v>
      </c>
    </row>
    <row r="18" spans="1:6" ht="14.4" customHeight="1" x14ac:dyDescent="0.3">
      <c r="A18" s="522" t="s">
        <v>1045</v>
      </c>
      <c r="B18" s="510"/>
      <c r="C18" s="495">
        <v>0</v>
      </c>
      <c r="D18" s="510">
        <v>6794.05</v>
      </c>
      <c r="E18" s="495">
        <v>1</v>
      </c>
      <c r="F18" s="511">
        <v>6794.05</v>
      </c>
    </row>
    <row r="19" spans="1:6" ht="14.4" customHeight="1" x14ac:dyDescent="0.3">
      <c r="A19" s="522" t="s">
        <v>1046</v>
      </c>
      <c r="B19" s="510"/>
      <c r="C19" s="495">
        <v>0</v>
      </c>
      <c r="D19" s="510">
        <v>48.98</v>
      </c>
      <c r="E19" s="495">
        <v>1</v>
      </c>
      <c r="F19" s="511">
        <v>48.98</v>
      </c>
    </row>
    <row r="20" spans="1:6" ht="14.4" customHeight="1" x14ac:dyDescent="0.3">
      <c r="A20" s="522" t="s">
        <v>1047</v>
      </c>
      <c r="B20" s="510"/>
      <c r="C20" s="495">
        <v>0</v>
      </c>
      <c r="D20" s="510">
        <v>264.59999999999997</v>
      </c>
      <c r="E20" s="495">
        <v>1</v>
      </c>
      <c r="F20" s="511">
        <v>264.59999999999997</v>
      </c>
    </row>
    <row r="21" spans="1:6" ht="14.4" customHeight="1" x14ac:dyDescent="0.3">
      <c r="A21" s="522" t="s">
        <v>1048</v>
      </c>
      <c r="B21" s="510"/>
      <c r="C21" s="495">
        <v>0</v>
      </c>
      <c r="D21" s="510">
        <v>279.44</v>
      </c>
      <c r="E21" s="495">
        <v>1</v>
      </c>
      <c r="F21" s="511">
        <v>279.44</v>
      </c>
    </row>
    <row r="22" spans="1:6" ht="14.4" customHeight="1" x14ac:dyDescent="0.3">
      <c r="A22" s="522" t="s">
        <v>1049</v>
      </c>
      <c r="B22" s="510">
        <v>0</v>
      </c>
      <c r="C22" s="495">
        <v>0</v>
      </c>
      <c r="D22" s="510">
        <v>12999.09</v>
      </c>
      <c r="E22" s="495">
        <v>1</v>
      </c>
      <c r="F22" s="511">
        <v>12999.09</v>
      </c>
    </row>
    <row r="23" spans="1:6" ht="14.4" customHeight="1" x14ac:dyDescent="0.3">
      <c r="A23" s="522" t="s">
        <v>1050</v>
      </c>
      <c r="B23" s="510"/>
      <c r="C23" s="495">
        <v>0</v>
      </c>
      <c r="D23" s="510">
        <v>360.15000000000003</v>
      </c>
      <c r="E23" s="495">
        <v>1</v>
      </c>
      <c r="F23" s="511">
        <v>360.15000000000003</v>
      </c>
    </row>
    <row r="24" spans="1:6" ht="14.4" customHeight="1" x14ac:dyDescent="0.3">
      <c r="A24" s="522" t="s">
        <v>1051</v>
      </c>
      <c r="B24" s="510"/>
      <c r="C24" s="495">
        <v>0</v>
      </c>
      <c r="D24" s="510">
        <v>2855.3999999999996</v>
      </c>
      <c r="E24" s="495">
        <v>1</v>
      </c>
      <c r="F24" s="511">
        <v>2855.3999999999996</v>
      </c>
    </row>
    <row r="25" spans="1:6" ht="14.4" customHeight="1" x14ac:dyDescent="0.3">
      <c r="A25" s="522" t="s">
        <v>1052</v>
      </c>
      <c r="B25" s="510"/>
      <c r="C25" s="495">
        <v>0</v>
      </c>
      <c r="D25" s="510">
        <v>137.74</v>
      </c>
      <c r="E25" s="495">
        <v>1</v>
      </c>
      <c r="F25" s="511">
        <v>137.74</v>
      </c>
    </row>
    <row r="26" spans="1:6" ht="14.4" customHeight="1" x14ac:dyDescent="0.3">
      <c r="A26" s="522" t="s">
        <v>1053</v>
      </c>
      <c r="B26" s="510"/>
      <c r="C26" s="495">
        <v>0</v>
      </c>
      <c r="D26" s="510">
        <v>175.19</v>
      </c>
      <c r="E26" s="495">
        <v>1</v>
      </c>
      <c r="F26" s="511">
        <v>175.19</v>
      </c>
    </row>
    <row r="27" spans="1:6" ht="14.4" customHeight="1" thickBot="1" x14ac:dyDescent="0.35">
      <c r="A27" s="523" t="s">
        <v>1054</v>
      </c>
      <c r="B27" s="514"/>
      <c r="C27" s="515">
        <v>0</v>
      </c>
      <c r="D27" s="514">
        <v>347.39</v>
      </c>
      <c r="E27" s="515">
        <v>1</v>
      </c>
      <c r="F27" s="516">
        <v>347.39</v>
      </c>
    </row>
    <row r="28" spans="1:6" ht="14.4" customHeight="1" thickBot="1" x14ac:dyDescent="0.35">
      <c r="A28" s="517" t="s">
        <v>3</v>
      </c>
      <c r="B28" s="518">
        <v>0</v>
      </c>
      <c r="C28" s="519">
        <v>0</v>
      </c>
      <c r="D28" s="518">
        <v>24935.119999999999</v>
      </c>
      <c r="E28" s="519">
        <v>1</v>
      </c>
      <c r="F28" s="520">
        <v>24935.119999999999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{FCF8DF3E-3698-4A51-A841-5AC74328D9E8}</x14:id>
        </ext>
      </extLst>
    </cfRule>
  </conditionalFormatting>
  <conditionalFormatting sqref="F15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{AE3EFCE4-BC4E-4644-B49D-530C5911F733}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F8DF3E-3698-4A51-A841-5AC74328D9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AE3EFCE4-BC4E-4644-B49D-530C5911F7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1068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267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105</v>
      </c>
      <c r="J3" s="43">
        <f>SUBTOTAL(9,J6:J1048576)</f>
        <v>24935.119999999999</v>
      </c>
      <c r="K3" s="44">
        <f>IF(M3=0,0,J3/M3)</f>
        <v>1</v>
      </c>
      <c r="L3" s="43">
        <f>SUBTOTAL(9,L6:L1048576)</f>
        <v>106</v>
      </c>
      <c r="M3" s="45">
        <f>SUBTOTAL(9,M6:M1048576)</f>
        <v>24935.119999999999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505" t="s">
        <v>140</v>
      </c>
      <c r="B5" s="525" t="s">
        <v>136</v>
      </c>
      <c r="C5" s="525" t="s">
        <v>71</v>
      </c>
      <c r="D5" s="525" t="s">
        <v>137</v>
      </c>
      <c r="E5" s="525" t="s">
        <v>138</v>
      </c>
      <c r="F5" s="526" t="s">
        <v>28</v>
      </c>
      <c r="G5" s="526" t="s">
        <v>14</v>
      </c>
      <c r="H5" s="507" t="s">
        <v>139</v>
      </c>
      <c r="I5" s="506" t="s">
        <v>28</v>
      </c>
      <c r="J5" s="526" t="s">
        <v>14</v>
      </c>
      <c r="K5" s="507" t="s">
        <v>139</v>
      </c>
      <c r="L5" s="506" t="s">
        <v>28</v>
      </c>
      <c r="M5" s="527" t="s">
        <v>14</v>
      </c>
    </row>
    <row r="6" spans="1:13" ht="14.4" customHeight="1" x14ac:dyDescent="0.3">
      <c r="A6" s="482" t="s">
        <v>615</v>
      </c>
      <c r="B6" s="483" t="s">
        <v>1055</v>
      </c>
      <c r="C6" s="483" t="s">
        <v>657</v>
      </c>
      <c r="D6" s="483" t="s">
        <v>658</v>
      </c>
      <c r="E6" s="483" t="s">
        <v>659</v>
      </c>
      <c r="F6" s="119"/>
      <c r="G6" s="119"/>
      <c r="H6" s="488">
        <v>0</v>
      </c>
      <c r="I6" s="119">
        <v>2</v>
      </c>
      <c r="J6" s="119">
        <v>937.92</v>
      </c>
      <c r="K6" s="488">
        <v>1</v>
      </c>
      <c r="L6" s="119">
        <v>2</v>
      </c>
      <c r="M6" s="509">
        <v>937.92</v>
      </c>
    </row>
    <row r="7" spans="1:13" ht="14.4" customHeight="1" x14ac:dyDescent="0.3">
      <c r="A7" s="489" t="s">
        <v>615</v>
      </c>
      <c r="B7" s="490" t="s">
        <v>1055</v>
      </c>
      <c r="C7" s="490" t="s">
        <v>660</v>
      </c>
      <c r="D7" s="490" t="s">
        <v>658</v>
      </c>
      <c r="E7" s="490" t="s">
        <v>661</v>
      </c>
      <c r="F7" s="510"/>
      <c r="G7" s="510"/>
      <c r="H7" s="495">
        <v>0</v>
      </c>
      <c r="I7" s="510">
        <v>3</v>
      </c>
      <c r="J7" s="510">
        <v>1875.87</v>
      </c>
      <c r="K7" s="495">
        <v>1</v>
      </c>
      <c r="L7" s="510">
        <v>3</v>
      </c>
      <c r="M7" s="511">
        <v>1875.87</v>
      </c>
    </row>
    <row r="8" spans="1:13" ht="14.4" customHeight="1" x14ac:dyDescent="0.3">
      <c r="A8" s="489" t="s">
        <v>615</v>
      </c>
      <c r="B8" s="490" t="s">
        <v>1055</v>
      </c>
      <c r="C8" s="490" t="s">
        <v>662</v>
      </c>
      <c r="D8" s="490" t="s">
        <v>658</v>
      </c>
      <c r="E8" s="490" t="s">
        <v>663</v>
      </c>
      <c r="F8" s="510"/>
      <c r="G8" s="510"/>
      <c r="H8" s="495">
        <v>0</v>
      </c>
      <c r="I8" s="510">
        <v>1</v>
      </c>
      <c r="J8" s="510">
        <v>1166.47</v>
      </c>
      <c r="K8" s="495">
        <v>1</v>
      </c>
      <c r="L8" s="510">
        <v>1</v>
      </c>
      <c r="M8" s="511">
        <v>1166.47</v>
      </c>
    </row>
    <row r="9" spans="1:13" ht="14.4" customHeight="1" x14ac:dyDescent="0.3">
      <c r="A9" s="489" t="s">
        <v>615</v>
      </c>
      <c r="B9" s="490" t="s">
        <v>1056</v>
      </c>
      <c r="C9" s="490" t="s">
        <v>624</v>
      </c>
      <c r="D9" s="490" t="s">
        <v>625</v>
      </c>
      <c r="E9" s="490" t="s">
        <v>626</v>
      </c>
      <c r="F9" s="510">
        <v>1</v>
      </c>
      <c r="G9" s="510">
        <v>0</v>
      </c>
      <c r="H9" s="495"/>
      <c r="I9" s="510"/>
      <c r="J9" s="510"/>
      <c r="K9" s="495"/>
      <c r="L9" s="510">
        <v>1</v>
      </c>
      <c r="M9" s="511">
        <v>0</v>
      </c>
    </row>
    <row r="10" spans="1:13" ht="14.4" customHeight="1" x14ac:dyDescent="0.3">
      <c r="A10" s="489" t="s">
        <v>615</v>
      </c>
      <c r="B10" s="490" t="s">
        <v>1056</v>
      </c>
      <c r="C10" s="490" t="s">
        <v>627</v>
      </c>
      <c r="D10" s="490" t="s">
        <v>625</v>
      </c>
      <c r="E10" s="490" t="s">
        <v>628</v>
      </c>
      <c r="F10" s="510"/>
      <c r="G10" s="510"/>
      <c r="H10" s="495">
        <v>0</v>
      </c>
      <c r="I10" s="510">
        <v>1</v>
      </c>
      <c r="J10" s="510">
        <v>333.31</v>
      </c>
      <c r="K10" s="495">
        <v>1</v>
      </c>
      <c r="L10" s="510">
        <v>1</v>
      </c>
      <c r="M10" s="511">
        <v>333.31</v>
      </c>
    </row>
    <row r="11" spans="1:13" ht="14.4" customHeight="1" x14ac:dyDescent="0.3">
      <c r="A11" s="489" t="s">
        <v>615</v>
      </c>
      <c r="B11" s="490" t="s">
        <v>1057</v>
      </c>
      <c r="C11" s="490" t="s">
        <v>634</v>
      </c>
      <c r="D11" s="490" t="s">
        <v>635</v>
      </c>
      <c r="E11" s="490" t="s">
        <v>636</v>
      </c>
      <c r="F11" s="510"/>
      <c r="G11" s="510"/>
      <c r="H11" s="495">
        <v>0</v>
      </c>
      <c r="I11" s="510">
        <v>1</v>
      </c>
      <c r="J11" s="510">
        <v>184.22</v>
      </c>
      <c r="K11" s="495">
        <v>1</v>
      </c>
      <c r="L11" s="510">
        <v>1</v>
      </c>
      <c r="M11" s="511">
        <v>184.22</v>
      </c>
    </row>
    <row r="12" spans="1:13" ht="14.4" customHeight="1" x14ac:dyDescent="0.3">
      <c r="A12" s="489" t="s">
        <v>615</v>
      </c>
      <c r="B12" s="490" t="s">
        <v>1058</v>
      </c>
      <c r="C12" s="490" t="s">
        <v>652</v>
      </c>
      <c r="D12" s="490" t="s">
        <v>653</v>
      </c>
      <c r="E12" s="490" t="s">
        <v>654</v>
      </c>
      <c r="F12" s="510"/>
      <c r="G12" s="510"/>
      <c r="H12" s="495">
        <v>0</v>
      </c>
      <c r="I12" s="510">
        <v>1</v>
      </c>
      <c r="J12" s="510">
        <v>137.74</v>
      </c>
      <c r="K12" s="495">
        <v>1</v>
      </c>
      <c r="L12" s="510">
        <v>1</v>
      </c>
      <c r="M12" s="511">
        <v>137.74</v>
      </c>
    </row>
    <row r="13" spans="1:13" ht="14.4" customHeight="1" x14ac:dyDescent="0.3">
      <c r="A13" s="489" t="s">
        <v>616</v>
      </c>
      <c r="B13" s="490" t="s">
        <v>1055</v>
      </c>
      <c r="C13" s="490" t="s">
        <v>660</v>
      </c>
      <c r="D13" s="490" t="s">
        <v>658</v>
      </c>
      <c r="E13" s="490" t="s">
        <v>661</v>
      </c>
      <c r="F13" s="510"/>
      <c r="G13" s="510"/>
      <c r="H13" s="495">
        <v>0</v>
      </c>
      <c r="I13" s="510">
        <v>1</v>
      </c>
      <c r="J13" s="510">
        <v>625.29</v>
      </c>
      <c r="K13" s="495">
        <v>1</v>
      </c>
      <c r="L13" s="510">
        <v>1</v>
      </c>
      <c r="M13" s="511">
        <v>625.29</v>
      </c>
    </row>
    <row r="14" spans="1:13" ht="14.4" customHeight="1" x14ac:dyDescent="0.3">
      <c r="A14" s="489" t="s">
        <v>616</v>
      </c>
      <c r="B14" s="490" t="s">
        <v>1059</v>
      </c>
      <c r="C14" s="490" t="s">
        <v>749</v>
      </c>
      <c r="D14" s="490" t="s">
        <v>750</v>
      </c>
      <c r="E14" s="490" t="s">
        <v>751</v>
      </c>
      <c r="F14" s="510"/>
      <c r="G14" s="510"/>
      <c r="H14" s="495">
        <v>0</v>
      </c>
      <c r="I14" s="510">
        <v>1</v>
      </c>
      <c r="J14" s="510">
        <v>17.64</v>
      </c>
      <c r="K14" s="495">
        <v>1</v>
      </c>
      <c r="L14" s="510">
        <v>1</v>
      </c>
      <c r="M14" s="511">
        <v>17.64</v>
      </c>
    </row>
    <row r="15" spans="1:13" ht="14.4" customHeight="1" x14ac:dyDescent="0.3">
      <c r="A15" s="489" t="s">
        <v>616</v>
      </c>
      <c r="B15" s="490" t="s">
        <v>1056</v>
      </c>
      <c r="C15" s="490" t="s">
        <v>627</v>
      </c>
      <c r="D15" s="490" t="s">
        <v>625</v>
      </c>
      <c r="E15" s="490" t="s">
        <v>628</v>
      </c>
      <c r="F15" s="510"/>
      <c r="G15" s="510"/>
      <c r="H15" s="495">
        <v>0</v>
      </c>
      <c r="I15" s="510">
        <v>2</v>
      </c>
      <c r="J15" s="510">
        <v>666.62</v>
      </c>
      <c r="K15" s="495">
        <v>1</v>
      </c>
      <c r="L15" s="510">
        <v>2</v>
      </c>
      <c r="M15" s="511">
        <v>666.62</v>
      </c>
    </row>
    <row r="16" spans="1:13" ht="14.4" customHeight="1" x14ac:dyDescent="0.3">
      <c r="A16" s="489" t="s">
        <v>616</v>
      </c>
      <c r="B16" s="490" t="s">
        <v>1060</v>
      </c>
      <c r="C16" s="490" t="s">
        <v>742</v>
      </c>
      <c r="D16" s="490" t="s">
        <v>743</v>
      </c>
      <c r="E16" s="490" t="s">
        <v>744</v>
      </c>
      <c r="F16" s="510"/>
      <c r="G16" s="510"/>
      <c r="H16" s="495">
        <v>0</v>
      </c>
      <c r="I16" s="510">
        <v>1</v>
      </c>
      <c r="J16" s="510">
        <v>175.19</v>
      </c>
      <c r="K16" s="495">
        <v>1</v>
      </c>
      <c r="L16" s="510">
        <v>1</v>
      </c>
      <c r="M16" s="511">
        <v>175.19</v>
      </c>
    </row>
    <row r="17" spans="1:13" ht="14.4" customHeight="1" x14ac:dyDescent="0.3">
      <c r="A17" s="489" t="s">
        <v>616</v>
      </c>
      <c r="B17" s="490" t="s">
        <v>1061</v>
      </c>
      <c r="C17" s="490" t="s">
        <v>733</v>
      </c>
      <c r="D17" s="490" t="s">
        <v>734</v>
      </c>
      <c r="E17" s="490" t="s">
        <v>636</v>
      </c>
      <c r="F17" s="510"/>
      <c r="G17" s="510"/>
      <c r="H17" s="495">
        <v>0</v>
      </c>
      <c r="I17" s="510">
        <v>2</v>
      </c>
      <c r="J17" s="510">
        <v>139.72</v>
      </c>
      <c r="K17" s="495">
        <v>1</v>
      </c>
      <c r="L17" s="510">
        <v>2</v>
      </c>
      <c r="M17" s="511">
        <v>139.72</v>
      </c>
    </row>
    <row r="18" spans="1:13" ht="14.4" customHeight="1" x14ac:dyDescent="0.3">
      <c r="A18" s="489" t="s">
        <v>616</v>
      </c>
      <c r="B18" s="490" t="s">
        <v>1062</v>
      </c>
      <c r="C18" s="490" t="s">
        <v>757</v>
      </c>
      <c r="D18" s="490" t="s">
        <v>758</v>
      </c>
      <c r="E18" s="490" t="s">
        <v>759</v>
      </c>
      <c r="F18" s="510"/>
      <c r="G18" s="510"/>
      <c r="H18" s="495">
        <v>0</v>
      </c>
      <c r="I18" s="510">
        <v>1</v>
      </c>
      <c r="J18" s="510">
        <v>32.74</v>
      </c>
      <c r="K18" s="495">
        <v>1</v>
      </c>
      <c r="L18" s="510">
        <v>1</v>
      </c>
      <c r="M18" s="511">
        <v>32.74</v>
      </c>
    </row>
    <row r="19" spans="1:13" ht="14.4" customHeight="1" x14ac:dyDescent="0.3">
      <c r="A19" s="489" t="s">
        <v>617</v>
      </c>
      <c r="B19" s="490" t="s">
        <v>1057</v>
      </c>
      <c r="C19" s="490" t="s">
        <v>773</v>
      </c>
      <c r="D19" s="490" t="s">
        <v>774</v>
      </c>
      <c r="E19" s="490" t="s">
        <v>775</v>
      </c>
      <c r="F19" s="510"/>
      <c r="G19" s="510"/>
      <c r="H19" s="495">
        <v>0</v>
      </c>
      <c r="I19" s="510">
        <v>1</v>
      </c>
      <c r="J19" s="510">
        <v>138.16</v>
      </c>
      <c r="K19" s="495">
        <v>1</v>
      </c>
      <c r="L19" s="510">
        <v>1</v>
      </c>
      <c r="M19" s="511">
        <v>138.16</v>
      </c>
    </row>
    <row r="20" spans="1:13" ht="14.4" customHeight="1" x14ac:dyDescent="0.3">
      <c r="A20" s="489" t="s">
        <v>617</v>
      </c>
      <c r="B20" s="490" t="s">
        <v>1057</v>
      </c>
      <c r="C20" s="490" t="s">
        <v>634</v>
      </c>
      <c r="D20" s="490" t="s">
        <v>635</v>
      </c>
      <c r="E20" s="490" t="s">
        <v>636</v>
      </c>
      <c r="F20" s="510"/>
      <c r="G20" s="510"/>
      <c r="H20" s="495">
        <v>0</v>
      </c>
      <c r="I20" s="510">
        <v>4</v>
      </c>
      <c r="J20" s="510">
        <v>736.88</v>
      </c>
      <c r="K20" s="495">
        <v>1</v>
      </c>
      <c r="L20" s="510">
        <v>4</v>
      </c>
      <c r="M20" s="511">
        <v>736.88</v>
      </c>
    </row>
    <row r="21" spans="1:13" ht="14.4" customHeight="1" x14ac:dyDescent="0.3">
      <c r="A21" s="489" t="s">
        <v>617</v>
      </c>
      <c r="B21" s="490" t="s">
        <v>1062</v>
      </c>
      <c r="C21" s="490" t="s">
        <v>783</v>
      </c>
      <c r="D21" s="490" t="s">
        <v>784</v>
      </c>
      <c r="E21" s="490" t="s">
        <v>785</v>
      </c>
      <c r="F21" s="510"/>
      <c r="G21" s="510"/>
      <c r="H21" s="495">
        <v>0</v>
      </c>
      <c r="I21" s="510">
        <v>3</v>
      </c>
      <c r="J21" s="510">
        <v>98.22</v>
      </c>
      <c r="K21" s="495">
        <v>1</v>
      </c>
      <c r="L21" s="510">
        <v>3</v>
      </c>
      <c r="M21" s="511">
        <v>98.22</v>
      </c>
    </row>
    <row r="22" spans="1:13" ht="14.4" customHeight="1" x14ac:dyDescent="0.3">
      <c r="A22" s="489" t="s">
        <v>622</v>
      </c>
      <c r="B22" s="490" t="s">
        <v>1063</v>
      </c>
      <c r="C22" s="490" t="s">
        <v>1016</v>
      </c>
      <c r="D22" s="490" t="s">
        <v>1017</v>
      </c>
      <c r="E22" s="490" t="s">
        <v>1018</v>
      </c>
      <c r="F22" s="510"/>
      <c r="G22" s="510"/>
      <c r="H22" s="495">
        <v>0</v>
      </c>
      <c r="I22" s="510">
        <v>1</v>
      </c>
      <c r="J22" s="510">
        <v>48.98</v>
      </c>
      <c r="K22" s="495">
        <v>1</v>
      </c>
      <c r="L22" s="510">
        <v>1</v>
      </c>
      <c r="M22" s="511">
        <v>48.98</v>
      </c>
    </row>
    <row r="23" spans="1:13" ht="14.4" customHeight="1" x14ac:dyDescent="0.3">
      <c r="A23" s="489" t="s">
        <v>622</v>
      </c>
      <c r="B23" s="490" t="s">
        <v>1055</v>
      </c>
      <c r="C23" s="490" t="s">
        <v>660</v>
      </c>
      <c r="D23" s="490" t="s">
        <v>658</v>
      </c>
      <c r="E23" s="490" t="s">
        <v>661</v>
      </c>
      <c r="F23" s="510"/>
      <c r="G23" s="510"/>
      <c r="H23" s="495">
        <v>0</v>
      </c>
      <c r="I23" s="510">
        <v>2</v>
      </c>
      <c r="J23" s="510">
        <v>1250.58</v>
      </c>
      <c r="K23" s="495">
        <v>1</v>
      </c>
      <c r="L23" s="510">
        <v>2</v>
      </c>
      <c r="M23" s="511">
        <v>1250.58</v>
      </c>
    </row>
    <row r="24" spans="1:13" ht="14.4" customHeight="1" x14ac:dyDescent="0.3">
      <c r="A24" s="489" t="s">
        <v>622</v>
      </c>
      <c r="B24" s="490" t="s">
        <v>1056</v>
      </c>
      <c r="C24" s="490" t="s">
        <v>627</v>
      </c>
      <c r="D24" s="490" t="s">
        <v>625</v>
      </c>
      <c r="E24" s="490" t="s">
        <v>628</v>
      </c>
      <c r="F24" s="510"/>
      <c r="G24" s="510"/>
      <c r="H24" s="495">
        <v>0</v>
      </c>
      <c r="I24" s="510">
        <v>5</v>
      </c>
      <c r="J24" s="510">
        <v>1666.5500000000002</v>
      </c>
      <c r="K24" s="495">
        <v>1</v>
      </c>
      <c r="L24" s="510">
        <v>5</v>
      </c>
      <c r="M24" s="511">
        <v>1666.5500000000002</v>
      </c>
    </row>
    <row r="25" spans="1:13" ht="14.4" customHeight="1" x14ac:dyDescent="0.3">
      <c r="A25" s="489" t="s">
        <v>622</v>
      </c>
      <c r="B25" s="490" t="s">
        <v>1056</v>
      </c>
      <c r="C25" s="490" t="s">
        <v>847</v>
      </c>
      <c r="D25" s="490" t="s">
        <v>848</v>
      </c>
      <c r="E25" s="490" t="s">
        <v>849</v>
      </c>
      <c r="F25" s="510"/>
      <c r="G25" s="510"/>
      <c r="H25" s="495">
        <v>0</v>
      </c>
      <c r="I25" s="510">
        <v>1</v>
      </c>
      <c r="J25" s="510">
        <v>333.31</v>
      </c>
      <c r="K25" s="495">
        <v>1</v>
      </c>
      <c r="L25" s="510">
        <v>1</v>
      </c>
      <c r="M25" s="511">
        <v>333.31</v>
      </c>
    </row>
    <row r="26" spans="1:13" ht="14.4" customHeight="1" x14ac:dyDescent="0.3">
      <c r="A26" s="489" t="s">
        <v>622</v>
      </c>
      <c r="B26" s="490" t="s">
        <v>1057</v>
      </c>
      <c r="C26" s="490" t="s">
        <v>773</v>
      </c>
      <c r="D26" s="490" t="s">
        <v>774</v>
      </c>
      <c r="E26" s="490" t="s">
        <v>775</v>
      </c>
      <c r="F26" s="510"/>
      <c r="G26" s="510"/>
      <c r="H26" s="495">
        <v>0</v>
      </c>
      <c r="I26" s="510">
        <v>1</v>
      </c>
      <c r="J26" s="510">
        <v>138.16</v>
      </c>
      <c r="K26" s="495">
        <v>1</v>
      </c>
      <c r="L26" s="510">
        <v>1</v>
      </c>
      <c r="M26" s="511">
        <v>138.16</v>
      </c>
    </row>
    <row r="27" spans="1:13" ht="14.4" customHeight="1" x14ac:dyDescent="0.3">
      <c r="A27" s="489" t="s">
        <v>622</v>
      </c>
      <c r="B27" s="490" t="s">
        <v>1057</v>
      </c>
      <c r="C27" s="490" t="s">
        <v>634</v>
      </c>
      <c r="D27" s="490" t="s">
        <v>635</v>
      </c>
      <c r="E27" s="490" t="s">
        <v>636</v>
      </c>
      <c r="F27" s="510"/>
      <c r="G27" s="510"/>
      <c r="H27" s="495">
        <v>0</v>
      </c>
      <c r="I27" s="510">
        <v>9</v>
      </c>
      <c r="J27" s="510">
        <v>1657.98</v>
      </c>
      <c r="K27" s="495">
        <v>1</v>
      </c>
      <c r="L27" s="510">
        <v>9</v>
      </c>
      <c r="M27" s="511">
        <v>1657.98</v>
      </c>
    </row>
    <row r="28" spans="1:13" ht="14.4" customHeight="1" x14ac:dyDescent="0.3">
      <c r="A28" s="489" t="s">
        <v>622</v>
      </c>
      <c r="B28" s="490" t="s">
        <v>1064</v>
      </c>
      <c r="C28" s="490" t="s">
        <v>976</v>
      </c>
      <c r="D28" s="490" t="s">
        <v>977</v>
      </c>
      <c r="E28" s="490" t="s">
        <v>978</v>
      </c>
      <c r="F28" s="510"/>
      <c r="G28" s="510"/>
      <c r="H28" s="495">
        <v>0</v>
      </c>
      <c r="I28" s="510">
        <v>1</v>
      </c>
      <c r="J28" s="510">
        <v>222.25</v>
      </c>
      <c r="K28" s="495">
        <v>1</v>
      </c>
      <c r="L28" s="510">
        <v>1</v>
      </c>
      <c r="M28" s="511">
        <v>222.25</v>
      </c>
    </row>
    <row r="29" spans="1:13" ht="14.4" customHeight="1" x14ac:dyDescent="0.3">
      <c r="A29" s="489" t="s">
        <v>622</v>
      </c>
      <c r="B29" s="490" t="s">
        <v>1064</v>
      </c>
      <c r="C29" s="490" t="s">
        <v>979</v>
      </c>
      <c r="D29" s="490" t="s">
        <v>980</v>
      </c>
      <c r="E29" s="490" t="s">
        <v>981</v>
      </c>
      <c r="F29" s="510"/>
      <c r="G29" s="510"/>
      <c r="H29" s="495">
        <v>0</v>
      </c>
      <c r="I29" s="510">
        <v>1</v>
      </c>
      <c r="J29" s="510">
        <v>125.14</v>
      </c>
      <c r="K29" s="495">
        <v>1</v>
      </c>
      <c r="L29" s="510">
        <v>1</v>
      </c>
      <c r="M29" s="511">
        <v>125.14</v>
      </c>
    </row>
    <row r="30" spans="1:13" ht="14.4" customHeight="1" x14ac:dyDescent="0.3">
      <c r="A30" s="489" t="s">
        <v>622</v>
      </c>
      <c r="B30" s="490" t="s">
        <v>1065</v>
      </c>
      <c r="C30" s="490" t="s">
        <v>999</v>
      </c>
      <c r="D30" s="490" t="s">
        <v>1000</v>
      </c>
      <c r="E30" s="490" t="s">
        <v>1001</v>
      </c>
      <c r="F30" s="510"/>
      <c r="G30" s="510"/>
      <c r="H30" s="495">
        <v>0</v>
      </c>
      <c r="I30" s="510">
        <v>2</v>
      </c>
      <c r="J30" s="510">
        <v>308.02</v>
      </c>
      <c r="K30" s="495">
        <v>1</v>
      </c>
      <c r="L30" s="510">
        <v>2</v>
      </c>
      <c r="M30" s="511">
        <v>308.02</v>
      </c>
    </row>
    <row r="31" spans="1:13" ht="14.4" customHeight="1" x14ac:dyDescent="0.3">
      <c r="A31" s="489" t="s">
        <v>622</v>
      </c>
      <c r="B31" s="490" t="s">
        <v>1065</v>
      </c>
      <c r="C31" s="490" t="s">
        <v>1002</v>
      </c>
      <c r="D31" s="490" t="s">
        <v>1003</v>
      </c>
      <c r="E31" s="490" t="s">
        <v>1004</v>
      </c>
      <c r="F31" s="510"/>
      <c r="G31" s="510"/>
      <c r="H31" s="495">
        <v>0</v>
      </c>
      <c r="I31" s="510">
        <v>1</v>
      </c>
      <c r="J31" s="510">
        <v>77.010000000000005</v>
      </c>
      <c r="K31" s="495">
        <v>1</v>
      </c>
      <c r="L31" s="510">
        <v>1</v>
      </c>
      <c r="M31" s="511">
        <v>77.010000000000005</v>
      </c>
    </row>
    <row r="32" spans="1:13" ht="14.4" customHeight="1" x14ac:dyDescent="0.3">
      <c r="A32" s="489" t="s">
        <v>622</v>
      </c>
      <c r="B32" s="490" t="s">
        <v>1066</v>
      </c>
      <c r="C32" s="490" t="s">
        <v>1009</v>
      </c>
      <c r="D32" s="490" t="s">
        <v>858</v>
      </c>
      <c r="E32" s="490" t="s">
        <v>1010</v>
      </c>
      <c r="F32" s="510"/>
      <c r="G32" s="510"/>
      <c r="H32" s="495">
        <v>0</v>
      </c>
      <c r="I32" s="510">
        <v>2</v>
      </c>
      <c r="J32" s="510">
        <v>193.26</v>
      </c>
      <c r="K32" s="495">
        <v>1</v>
      </c>
      <c r="L32" s="510">
        <v>2</v>
      </c>
      <c r="M32" s="511">
        <v>193.26</v>
      </c>
    </row>
    <row r="33" spans="1:13" ht="14.4" customHeight="1" x14ac:dyDescent="0.3">
      <c r="A33" s="489" t="s">
        <v>622</v>
      </c>
      <c r="B33" s="490" t="s">
        <v>1062</v>
      </c>
      <c r="C33" s="490" t="s">
        <v>783</v>
      </c>
      <c r="D33" s="490" t="s">
        <v>784</v>
      </c>
      <c r="E33" s="490" t="s">
        <v>785</v>
      </c>
      <c r="F33" s="510"/>
      <c r="G33" s="510"/>
      <c r="H33" s="495">
        <v>0</v>
      </c>
      <c r="I33" s="510">
        <v>2</v>
      </c>
      <c r="J33" s="510">
        <v>65.48</v>
      </c>
      <c r="K33" s="495">
        <v>1</v>
      </c>
      <c r="L33" s="510">
        <v>2</v>
      </c>
      <c r="M33" s="511">
        <v>65.48</v>
      </c>
    </row>
    <row r="34" spans="1:13" ht="14.4" customHeight="1" x14ac:dyDescent="0.3">
      <c r="A34" s="489" t="s">
        <v>622</v>
      </c>
      <c r="B34" s="490" t="s">
        <v>1062</v>
      </c>
      <c r="C34" s="490" t="s">
        <v>1019</v>
      </c>
      <c r="D34" s="490" t="s">
        <v>758</v>
      </c>
      <c r="E34" s="490" t="s">
        <v>1020</v>
      </c>
      <c r="F34" s="510"/>
      <c r="G34" s="510"/>
      <c r="H34" s="495">
        <v>0</v>
      </c>
      <c r="I34" s="510">
        <v>1</v>
      </c>
      <c r="J34" s="510">
        <v>98.23</v>
      </c>
      <c r="K34" s="495">
        <v>1</v>
      </c>
      <c r="L34" s="510">
        <v>1</v>
      </c>
      <c r="M34" s="511">
        <v>98.23</v>
      </c>
    </row>
    <row r="35" spans="1:13" ht="14.4" customHeight="1" x14ac:dyDescent="0.3">
      <c r="A35" s="489" t="s">
        <v>618</v>
      </c>
      <c r="B35" s="490" t="s">
        <v>1059</v>
      </c>
      <c r="C35" s="490" t="s">
        <v>749</v>
      </c>
      <c r="D35" s="490" t="s">
        <v>750</v>
      </c>
      <c r="E35" s="490" t="s">
        <v>751</v>
      </c>
      <c r="F35" s="510"/>
      <c r="G35" s="510"/>
      <c r="H35" s="495">
        <v>0</v>
      </c>
      <c r="I35" s="510">
        <v>11</v>
      </c>
      <c r="J35" s="510">
        <v>194.04000000000002</v>
      </c>
      <c r="K35" s="495">
        <v>1</v>
      </c>
      <c r="L35" s="510">
        <v>11</v>
      </c>
      <c r="M35" s="511">
        <v>194.04000000000002</v>
      </c>
    </row>
    <row r="36" spans="1:13" ht="14.4" customHeight="1" x14ac:dyDescent="0.3">
      <c r="A36" s="489" t="s">
        <v>618</v>
      </c>
      <c r="B36" s="490" t="s">
        <v>1056</v>
      </c>
      <c r="C36" s="490" t="s">
        <v>627</v>
      </c>
      <c r="D36" s="490" t="s">
        <v>625</v>
      </c>
      <c r="E36" s="490" t="s">
        <v>628</v>
      </c>
      <c r="F36" s="510"/>
      <c r="G36" s="510"/>
      <c r="H36" s="495">
        <v>0</v>
      </c>
      <c r="I36" s="510">
        <v>2</v>
      </c>
      <c r="J36" s="510">
        <v>666.62</v>
      </c>
      <c r="K36" s="495">
        <v>1</v>
      </c>
      <c r="L36" s="510">
        <v>2</v>
      </c>
      <c r="M36" s="511">
        <v>666.62</v>
      </c>
    </row>
    <row r="37" spans="1:13" ht="14.4" customHeight="1" x14ac:dyDescent="0.3">
      <c r="A37" s="489" t="s">
        <v>618</v>
      </c>
      <c r="B37" s="490" t="s">
        <v>1061</v>
      </c>
      <c r="C37" s="490" t="s">
        <v>733</v>
      </c>
      <c r="D37" s="490" t="s">
        <v>734</v>
      </c>
      <c r="E37" s="490" t="s">
        <v>636</v>
      </c>
      <c r="F37" s="510"/>
      <c r="G37" s="510"/>
      <c r="H37" s="495">
        <v>0</v>
      </c>
      <c r="I37" s="510">
        <v>2</v>
      </c>
      <c r="J37" s="510">
        <v>139.72</v>
      </c>
      <c r="K37" s="495">
        <v>1</v>
      </c>
      <c r="L37" s="510">
        <v>2</v>
      </c>
      <c r="M37" s="511">
        <v>139.72</v>
      </c>
    </row>
    <row r="38" spans="1:13" ht="14.4" customHeight="1" x14ac:dyDescent="0.3">
      <c r="A38" s="489" t="s">
        <v>618</v>
      </c>
      <c r="B38" s="490" t="s">
        <v>1062</v>
      </c>
      <c r="C38" s="490" t="s">
        <v>783</v>
      </c>
      <c r="D38" s="490" t="s">
        <v>784</v>
      </c>
      <c r="E38" s="490" t="s">
        <v>785</v>
      </c>
      <c r="F38" s="510"/>
      <c r="G38" s="510"/>
      <c r="H38" s="495">
        <v>0</v>
      </c>
      <c r="I38" s="510">
        <v>1</v>
      </c>
      <c r="J38" s="510">
        <v>32.74</v>
      </c>
      <c r="K38" s="495">
        <v>1</v>
      </c>
      <c r="L38" s="510">
        <v>1</v>
      </c>
      <c r="M38" s="511">
        <v>32.74</v>
      </c>
    </row>
    <row r="39" spans="1:13" ht="14.4" customHeight="1" x14ac:dyDescent="0.3">
      <c r="A39" s="489" t="s">
        <v>619</v>
      </c>
      <c r="B39" s="490" t="s">
        <v>1059</v>
      </c>
      <c r="C39" s="490" t="s">
        <v>749</v>
      </c>
      <c r="D39" s="490" t="s">
        <v>750</v>
      </c>
      <c r="E39" s="490" t="s">
        <v>751</v>
      </c>
      <c r="F39" s="510"/>
      <c r="G39" s="510"/>
      <c r="H39" s="495">
        <v>0</v>
      </c>
      <c r="I39" s="510">
        <v>3</v>
      </c>
      <c r="J39" s="510">
        <v>52.92</v>
      </c>
      <c r="K39" s="495">
        <v>1</v>
      </c>
      <c r="L39" s="510">
        <v>3</v>
      </c>
      <c r="M39" s="511">
        <v>52.92</v>
      </c>
    </row>
    <row r="40" spans="1:13" ht="14.4" customHeight="1" x14ac:dyDescent="0.3">
      <c r="A40" s="489" t="s">
        <v>619</v>
      </c>
      <c r="B40" s="490" t="s">
        <v>1056</v>
      </c>
      <c r="C40" s="490" t="s">
        <v>627</v>
      </c>
      <c r="D40" s="490" t="s">
        <v>625</v>
      </c>
      <c r="E40" s="490" t="s">
        <v>628</v>
      </c>
      <c r="F40" s="510"/>
      <c r="G40" s="510"/>
      <c r="H40" s="495">
        <v>0</v>
      </c>
      <c r="I40" s="510">
        <v>16</v>
      </c>
      <c r="J40" s="510">
        <v>5332.96</v>
      </c>
      <c r="K40" s="495">
        <v>1</v>
      </c>
      <c r="L40" s="510">
        <v>16</v>
      </c>
      <c r="M40" s="511">
        <v>5332.96</v>
      </c>
    </row>
    <row r="41" spans="1:13" ht="14.4" customHeight="1" x14ac:dyDescent="0.3">
      <c r="A41" s="489" t="s">
        <v>619</v>
      </c>
      <c r="B41" s="490" t="s">
        <v>1056</v>
      </c>
      <c r="C41" s="490" t="s">
        <v>847</v>
      </c>
      <c r="D41" s="490" t="s">
        <v>848</v>
      </c>
      <c r="E41" s="490" t="s">
        <v>849</v>
      </c>
      <c r="F41" s="510"/>
      <c r="G41" s="510"/>
      <c r="H41" s="495">
        <v>0</v>
      </c>
      <c r="I41" s="510">
        <v>2</v>
      </c>
      <c r="J41" s="510">
        <v>666.62</v>
      </c>
      <c r="K41" s="495">
        <v>1</v>
      </c>
      <c r="L41" s="510">
        <v>2</v>
      </c>
      <c r="M41" s="511">
        <v>666.62</v>
      </c>
    </row>
    <row r="42" spans="1:13" ht="14.4" customHeight="1" x14ac:dyDescent="0.3">
      <c r="A42" s="489" t="s">
        <v>619</v>
      </c>
      <c r="B42" s="490" t="s">
        <v>1062</v>
      </c>
      <c r="C42" s="490" t="s">
        <v>783</v>
      </c>
      <c r="D42" s="490" t="s">
        <v>784</v>
      </c>
      <c r="E42" s="490" t="s">
        <v>785</v>
      </c>
      <c r="F42" s="510"/>
      <c r="G42" s="510"/>
      <c r="H42" s="495">
        <v>0</v>
      </c>
      <c r="I42" s="510">
        <v>1</v>
      </c>
      <c r="J42" s="510">
        <v>32.74</v>
      </c>
      <c r="K42" s="495">
        <v>1</v>
      </c>
      <c r="L42" s="510">
        <v>1</v>
      </c>
      <c r="M42" s="511">
        <v>32.74</v>
      </c>
    </row>
    <row r="43" spans="1:13" ht="14.4" customHeight="1" x14ac:dyDescent="0.3">
      <c r="A43" s="489" t="s">
        <v>619</v>
      </c>
      <c r="B43" s="490" t="s">
        <v>1067</v>
      </c>
      <c r="C43" s="490" t="s">
        <v>865</v>
      </c>
      <c r="D43" s="490" t="s">
        <v>866</v>
      </c>
      <c r="E43" s="490" t="s">
        <v>867</v>
      </c>
      <c r="F43" s="510"/>
      <c r="G43" s="510"/>
      <c r="H43" s="495">
        <v>0</v>
      </c>
      <c r="I43" s="510">
        <v>1</v>
      </c>
      <c r="J43" s="510">
        <v>94.8</v>
      </c>
      <c r="K43" s="495">
        <v>1</v>
      </c>
      <c r="L43" s="510">
        <v>1</v>
      </c>
      <c r="M43" s="511">
        <v>94.8</v>
      </c>
    </row>
    <row r="44" spans="1:13" ht="14.4" customHeight="1" x14ac:dyDescent="0.3">
      <c r="A44" s="489" t="s">
        <v>621</v>
      </c>
      <c r="B44" s="490" t="s">
        <v>1055</v>
      </c>
      <c r="C44" s="490" t="s">
        <v>657</v>
      </c>
      <c r="D44" s="490" t="s">
        <v>658</v>
      </c>
      <c r="E44" s="490" t="s">
        <v>659</v>
      </c>
      <c r="F44" s="510"/>
      <c r="G44" s="510"/>
      <c r="H44" s="495">
        <v>0</v>
      </c>
      <c r="I44" s="510">
        <v>2</v>
      </c>
      <c r="J44" s="510">
        <v>937.92</v>
      </c>
      <c r="K44" s="495">
        <v>1</v>
      </c>
      <c r="L44" s="510">
        <v>2</v>
      </c>
      <c r="M44" s="511">
        <v>937.92</v>
      </c>
    </row>
    <row r="45" spans="1:13" ht="14.4" customHeight="1" x14ac:dyDescent="0.3">
      <c r="A45" s="489" t="s">
        <v>621</v>
      </c>
      <c r="B45" s="490" t="s">
        <v>1056</v>
      </c>
      <c r="C45" s="490" t="s">
        <v>627</v>
      </c>
      <c r="D45" s="490" t="s">
        <v>625</v>
      </c>
      <c r="E45" s="490" t="s">
        <v>628</v>
      </c>
      <c r="F45" s="510"/>
      <c r="G45" s="510"/>
      <c r="H45" s="495">
        <v>0</v>
      </c>
      <c r="I45" s="510">
        <v>8</v>
      </c>
      <c r="J45" s="510">
        <v>2666.48</v>
      </c>
      <c r="K45" s="495">
        <v>1</v>
      </c>
      <c r="L45" s="510">
        <v>8</v>
      </c>
      <c r="M45" s="511">
        <v>2666.48</v>
      </c>
    </row>
    <row r="46" spans="1:13" ht="14.4" customHeight="1" x14ac:dyDescent="0.3">
      <c r="A46" s="489" t="s">
        <v>620</v>
      </c>
      <c r="B46" s="490" t="s">
        <v>1056</v>
      </c>
      <c r="C46" s="490" t="s">
        <v>898</v>
      </c>
      <c r="D46" s="490" t="s">
        <v>899</v>
      </c>
      <c r="E46" s="490" t="s">
        <v>900</v>
      </c>
      <c r="F46" s="510"/>
      <c r="G46" s="510"/>
      <c r="H46" s="495">
        <v>0</v>
      </c>
      <c r="I46" s="510">
        <v>1</v>
      </c>
      <c r="J46" s="510">
        <v>333.31</v>
      </c>
      <c r="K46" s="495">
        <v>1</v>
      </c>
      <c r="L46" s="510">
        <v>1</v>
      </c>
      <c r="M46" s="511">
        <v>333.31</v>
      </c>
    </row>
    <row r="47" spans="1:13" ht="14.4" customHeight="1" thickBot="1" x14ac:dyDescent="0.35">
      <c r="A47" s="497" t="s">
        <v>620</v>
      </c>
      <c r="B47" s="498" t="s">
        <v>1056</v>
      </c>
      <c r="C47" s="498" t="s">
        <v>847</v>
      </c>
      <c r="D47" s="498" t="s">
        <v>848</v>
      </c>
      <c r="E47" s="498" t="s">
        <v>849</v>
      </c>
      <c r="F47" s="512"/>
      <c r="G47" s="512"/>
      <c r="H47" s="503">
        <v>0</v>
      </c>
      <c r="I47" s="512">
        <v>1</v>
      </c>
      <c r="J47" s="512">
        <v>333.31</v>
      </c>
      <c r="K47" s="503">
        <v>1</v>
      </c>
      <c r="L47" s="512">
        <v>1</v>
      </c>
      <c r="M47" s="513">
        <v>333.31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144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267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266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455</v>
      </c>
      <c r="B5" s="423" t="s">
        <v>456</v>
      </c>
      <c r="C5" s="424" t="s">
        <v>457</v>
      </c>
      <c r="D5" s="424" t="s">
        <v>457</v>
      </c>
      <c r="E5" s="424"/>
      <c r="F5" s="424" t="s">
        <v>457</v>
      </c>
      <c r="G5" s="424" t="s">
        <v>457</v>
      </c>
      <c r="H5" s="424" t="s">
        <v>457</v>
      </c>
      <c r="I5" s="425" t="s">
        <v>457</v>
      </c>
      <c r="J5" s="426" t="s">
        <v>69</v>
      </c>
    </row>
    <row r="6" spans="1:10" ht="14.4" customHeight="1" x14ac:dyDescent="0.3">
      <c r="A6" s="422" t="s">
        <v>455</v>
      </c>
      <c r="B6" s="423" t="s">
        <v>280</v>
      </c>
      <c r="C6" s="424">
        <v>30.853000000000002</v>
      </c>
      <c r="D6" s="424">
        <v>42.499500000000005</v>
      </c>
      <c r="E6" s="424"/>
      <c r="F6" s="424">
        <v>4.2476799999999999</v>
      </c>
      <c r="G6" s="424">
        <v>4.5</v>
      </c>
      <c r="H6" s="424">
        <v>-0.2523200000000001</v>
      </c>
      <c r="I6" s="425">
        <v>0.94392888888888882</v>
      </c>
      <c r="J6" s="426" t="s">
        <v>1</v>
      </c>
    </row>
    <row r="7" spans="1:10" ht="14.4" customHeight="1" x14ac:dyDescent="0.3">
      <c r="A7" s="422" t="s">
        <v>455</v>
      </c>
      <c r="B7" s="423" t="s">
        <v>281</v>
      </c>
      <c r="C7" s="424">
        <v>0</v>
      </c>
      <c r="D7" s="424">
        <v>126.66157</v>
      </c>
      <c r="E7" s="424"/>
      <c r="F7" s="424">
        <v>104.34782</v>
      </c>
      <c r="G7" s="424">
        <v>100</v>
      </c>
      <c r="H7" s="424">
        <v>4.3478199999999987</v>
      </c>
      <c r="I7" s="425">
        <v>1.0434782</v>
      </c>
      <c r="J7" s="426" t="s">
        <v>1</v>
      </c>
    </row>
    <row r="8" spans="1:10" ht="14.4" customHeight="1" x14ac:dyDescent="0.3">
      <c r="A8" s="422" t="s">
        <v>455</v>
      </c>
      <c r="B8" s="423" t="s">
        <v>282</v>
      </c>
      <c r="C8" s="424" t="s">
        <v>457</v>
      </c>
      <c r="D8" s="424" t="s">
        <v>457</v>
      </c>
      <c r="E8" s="424"/>
      <c r="F8" s="424">
        <v>95.770240000000001</v>
      </c>
      <c r="G8" s="424">
        <v>96</v>
      </c>
      <c r="H8" s="424">
        <v>-0.22975999999999885</v>
      </c>
      <c r="I8" s="425">
        <v>0.99760666666666664</v>
      </c>
      <c r="J8" s="426" t="s">
        <v>1</v>
      </c>
    </row>
    <row r="9" spans="1:10" ht="14.4" customHeight="1" x14ac:dyDescent="0.3">
      <c r="A9" s="422" t="s">
        <v>455</v>
      </c>
      <c r="B9" s="423" t="s">
        <v>283</v>
      </c>
      <c r="C9" s="424">
        <v>79.44250000000001</v>
      </c>
      <c r="D9" s="424">
        <v>27.501529999999999</v>
      </c>
      <c r="E9" s="424"/>
      <c r="F9" s="424">
        <v>17.98424</v>
      </c>
      <c r="G9" s="424">
        <v>43</v>
      </c>
      <c r="H9" s="424">
        <v>-25.01576</v>
      </c>
      <c r="I9" s="425">
        <v>0.4182381395348837</v>
      </c>
      <c r="J9" s="426" t="s">
        <v>1</v>
      </c>
    </row>
    <row r="10" spans="1:10" ht="14.4" customHeight="1" x14ac:dyDescent="0.3">
      <c r="A10" s="422" t="s">
        <v>455</v>
      </c>
      <c r="B10" s="423" t="s">
        <v>284</v>
      </c>
      <c r="C10" s="424">
        <v>37.076239999999999</v>
      </c>
      <c r="D10" s="424">
        <v>11.596109999999999</v>
      </c>
      <c r="E10" s="424"/>
      <c r="F10" s="424">
        <v>13.742259999999998</v>
      </c>
      <c r="G10" s="424">
        <v>31</v>
      </c>
      <c r="H10" s="424">
        <v>-17.257740000000002</v>
      </c>
      <c r="I10" s="425">
        <v>0.4432987096774193</v>
      </c>
      <c r="J10" s="426" t="s">
        <v>1</v>
      </c>
    </row>
    <row r="11" spans="1:10" ht="14.4" customHeight="1" x14ac:dyDescent="0.3">
      <c r="A11" s="422" t="s">
        <v>455</v>
      </c>
      <c r="B11" s="423" t="s">
        <v>285</v>
      </c>
      <c r="C11" s="424">
        <v>1.1565000000000001</v>
      </c>
      <c r="D11" s="424">
        <v>0</v>
      </c>
      <c r="E11" s="424"/>
      <c r="F11" s="424">
        <v>0</v>
      </c>
      <c r="G11" s="424">
        <v>2.25</v>
      </c>
      <c r="H11" s="424">
        <v>-2.25</v>
      </c>
      <c r="I11" s="425">
        <v>0</v>
      </c>
      <c r="J11" s="426" t="s">
        <v>1</v>
      </c>
    </row>
    <row r="12" spans="1:10" ht="14.4" customHeight="1" x14ac:dyDescent="0.3">
      <c r="A12" s="422" t="s">
        <v>455</v>
      </c>
      <c r="B12" s="423" t="s">
        <v>286</v>
      </c>
      <c r="C12" s="424">
        <v>192.47217999999998</v>
      </c>
      <c r="D12" s="424">
        <v>102.03918</v>
      </c>
      <c r="E12" s="424"/>
      <c r="F12" s="424">
        <v>89.735830000000007</v>
      </c>
      <c r="G12" s="424">
        <v>120.25</v>
      </c>
      <c r="H12" s="424">
        <v>-30.514169999999993</v>
      </c>
      <c r="I12" s="425">
        <v>0.74624390852390854</v>
      </c>
      <c r="J12" s="426" t="s">
        <v>1</v>
      </c>
    </row>
    <row r="13" spans="1:10" ht="14.4" customHeight="1" x14ac:dyDescent="0.3">
      <c r="A13" s="422" t="s">
        <v>455</v>
      </c>
      <c r="B13" s="423" t="s">
        <v>287</v>
      </c>
      <c r="C13" s="424">
        <v>0.28899999999999998</v>
      </c>
      <c r="D13" s="424">
        <v>5.7000000000000002E-2</v>
      </c>
      <c r="E13" s="424"/>
      <c r="F13" s="424">
        <v>0.124</v>
      </c>
      <c r="G13" s="424">
        <v>0</v>
      </c>
      <c r="H13" s="424">
        <v>0.124</v>
      </c>
      <c r="I13" s="425" t="s">
        <v>457</v>
      </c>
      <c r="J13" s="426" t="s">
        <v>1</v>
      </c>
    </row>
    <row r="14" spans="1:10" ht="14.4" customHeight="1" x14ac:dyDescent="0.3">
      <c r="A14" s="422" t="s">
        <v>455</v>
      </c>
      <c r="B14" s="423" t="s">
        <v>288</v>
      </c>
      <c r="C14" s="424">
        <v>11.466899999999999</v>
      </c>
      <c r="D14" s="424">
        <v>2.7935499999999998</v>
      </c>
      <c r="E14" s="424"/>
      <c r="F14" s="424">
        <v>7.3421800000000008</v>
      </c>
      <c r="G14" s="424">
        <v>7.75</v>
      </c>
      <c r="H14" s="424">
        <v>-0.40781999999999918</v>
      </c>
      <c r="I14" s="425">
        <v>0.94737806451612916</v>
      </c>
      <c r="J14" s="426" t="s">
        <v>1</v>
      </c>
    </row>
    <row r="15" spans="1:10" ht="14.4" customHeight="1" x14ac:dyDescent="0.3">
      <c r="A15" s="422" t="s">
        <v>455</v>
      </c>
      <c r="B15" s="423" t="s">
        <v>289</v>
      </c>
      <c r="C15" s="424">
        <v>23.885280000000002</v>
      </c>
      <c r="D15" s="424">
        <v>8.2357499999999995</v>
      </c>
      <c r="E15" s="424"/>
      <c r="F15" s="424">
        <v>2.9982099999999998</v>
      </c>
      <c r="G15" s="424">
        <v>10.25</v>
      </c>
      <c r="H15" s="424">
        <v>-7.2517899999999997</v>
      </c>
      <c r="I15" s="425">
        <v>0.29250829268292683</v>
      </c>
      <c r="J15" s="426" t="s">
        <v>1</v>
      </c>
    </row>
    <row r="16" spans="1:10" ht="14.4" customHeight="1" x14ac:dyDescent="0.3">
      <c r="A16" s="422" t="s">
        <v>455</v>
      </c>
      <c r="B16" s="423" t="s">
        <v>461</v>
      </c>
      <c r="C16" s="424">
        <v>376.64159999999998</v>
      </c>
      <c r="D16" s="424">
        <v>321.38418999999999</v>
      </c>
      <c r="E16" s="424"/>
      <c r="F16" s="424">
        <v>336.29246000000001</v>
      </c>
      <c r="G16" s="424">
        <v>415</v>
      </c>
      <c r="H16" s="424">
        <v>-78.707539999999995</v>
      </c>
      <c r="I16" s="425">
        <v>0.81034327710843379</v>
      </c>
      <c r="J16" s="426" t="s">
        <v>462</v>
      </c>
    </row>
    <row r="18" spans="1:10" ht="14.4" customHeight="1" x14ac:dyDescent="0.3">
      <c r="A18" s="422" t="s">
        <v>455</v>
      </c>
      <c r="B18" s="423" t="s">
        <v>456</v>
      </c>
      <c r="C18" s="424" t="s">
        <v>457</v>
      </c>
      <c r="D18" s="424" t="s">
        <v>457</v>
      </c>
      <c r="E18" s="424"/>
      <c r="F18" s="424" t="s">
        <v>457</v>
      </c>
      <c r="G18" s="424" t="s">
        <v>457</v>
      </c>
      <c r="H18" s="424" t="s">
        <v>457</v>
      </c>
      <c r="I18" s="425" t="s">
        <v>457</v>
      </c>
      <c r="J18" s="426" t="s">
        <v>69</v>
      </c>
    </row>
    <row r="19" spans="1:10" ht="14.4" customHeight="1" x14ac:dyDescent="0.3">
      <c r="A19" s="422" t="s">
        <v>463</v>
      </c>
      <c r="B19" s="423" t="s">
        <v>464</v>
      </c>
      <c r="C19" s="424" t="s">
        <v>457</v>
      </c>
      <c r="D19" s="424" t="s">
        <v>457</v>
      </c>
      <c r="E19" s="424"/>
      <c r="F19" s="424" t="s">
        <v>457</v>
      </c>
      <c r="G19" s="424" t="s">
        <v>457</v>
      </c>
      <c r="H19" s="424" t="s">
        <v>457</v>
      </c>
      <c r="I19" s="425" t="s">
        <v>457</v>
      </c>
      <c r="J19" s="426" t="s">
        <v>0</v>
      </c>
    </row>
    <row r="20" spans="1:10" ht="14.4" customHeight="1" x14ac:dyDescent="0.3">
      <c r="A20" s="422" t="s">
        <v>463</v>
      </c>
      <c r="B20" s="423" t="s">
        <v>280</v>
      </c>
      <c r="C20" s="424">
        <v>30.853000000000002</v>
      </c>
      <c r="D20" s="424" t="s">
        <v>457</v>
      </c>
      <c r="E20" s="424"/>
      <c r="F20" s="424" t="s">
        <v>457</v>
      </c>
      <c r="G20" s="424" t="s">
        <v>457</v>
      </c>
      <c r="H20" s="424" t="s">
        <v>457</v>
      </c>
      <c r="I20" s="425" t="s">
        <v>457</v>
      </c>
      <c r="J20" s="426" t="s">
        <v>1</v>
      </c>
    </row>
    <row r="21" spans="1:10" ht="14.4" customHeight="1" x14ac:dyDescent="0.3">
      <c r="A21" s="422" t="s">
        <v>463</v>
      </c>
      <c r="B21" s="423" t="s">
        <v>283</v>
      </c>
      <c r="C21" s="424">
        <v>69.456010000000006</v>
      </c>
      <c r="D21" s="424" t="s">
        <v>457</v>
      </c>
      <c r="E21" s="424"/>
      <c r="F21" s="424" t="s">
        <v>457</v>
      </c>
      <c r="G21" s="424" t="s">
        <v>457</v>
      </c>
      <c r="H21" s="424" t="s">
        <v>457</v>
      </c>
      <c r="I21" s="425" t="s">
        <v>457</v>
      </c>
      <c r="J21" s="426" t="s">
        <v>1</v>
      </c>
    </row>
    <row r="22" spans="1:10" ht="14.4" customHeight="1" x14ac:dyDescent="0.3">
      <c r="A22" s="422" t="s">
        <v>463</v>
      </c>
      <c r="B22" s="423" t="s">
        <v>284</v>
      </c>
      <c r="C22" s="424">
        <v>28.85136</v>
      </c>
      <c r="D22" s="424" t="s">
        <v>457</v>
      </c>
      <c r="E22" s="424"/>
      <c r="F22" s="424" t="s">
        <v>457</v>
      </c>
      <c r="G22" s="424" t="s">
        <v>457</v>
      </c>
      <c r="H22" s="424" t="s">
        <v>457</v>
      </c>
      <c r="I22" s="425" t="s">
        <v>457</v>
      </c>
      <c r="J22" s="426" t="s">
        <v>1</v>
      </c>
    </row>
    <row r="23" spans="1:10" ht="14.4" customHeight="1" x14ac:dyDescent="0.3">
      <c r="A23" s="422" t="s">
        <v>463</v>
      </c>
      <c r="B23" s="423" t="s">
        <v>285</v>
      </c>
      <c r="C23" s="424">
        <v>1.1565000000000001</v>
      </c>
      <c r="D23" s="424" t="s">
        <v>457</v>
      </c>
      <c r="E23" s="424"/>
      <c r="F23" s="424" t="s">
        <v>457</v>
      </c>
      <c r="G23" s="424" t="s">
        <v>457</v>
      </c>
      <c r="H23" s="424" t="s">
        <v>457</v>
      </c>
      <c r="I23" s="425" t="s">
        <v>457</v>
      </c>
      <c r="J23" s="426" t="s">
        <v>1</v>
      </c>
    </row>
    <row r="24" spans="1:10" ht="14.4" customHeight="1" x14ac:dyDescent="0.3">
      <c r="A24" s="422" t="s">
        <v>463</v>
      </c>
      <c r="B24" s="423" t="s">
        <v>286</v>
      </c>
      <c r="C24" s="424">
        <v>65.90925</v>
      </c>
      <c r="D24" s="424" t="s">
        <v>457</v>
      </c>
      <c r="E24" s="424"/>
      <c r="F24" s="424" t="s">
        <v>457</v>
      </c>
      <c r="G24" s="424" t="s">
        <v>457</v>
      </c>
      <c r="H24" s="424" t="s">
        <v>457</v>
      </c>
      <c r="I24" s="425" t="s">
        <v>457</v>
      </c>
      <c r="J24" s="426" t="s">
        <v>1</v>
      </c>
    </row>
    <row r="25" spans="1:10" ht="14.4" customHeight="1" x14ac:dyDescent="0.3">
      <c r="A25" s="422" t="s">
        <v>463</v>
      </c>
      <c r="B25" s="423" t="s">
        <v>287</v>
      </c>
      <c r="C25" s="424">
        <v>0.28899999999999998</v>
      </c>
      <c r="D25" s="424" t="s">
        <v>457</v>
      </c>
      <c r="E25" s="424"/>
      <c r="F25" s="424" t="s">
        <v>457</v>
      </c>
      <c r="G25" s="424" t="s">
        <v>457</v>
      </c>
      <c r="H25" s="424" t="s">
        <v>457</v>
      </c>
      <c r="I25" s="425" t="s">
        <v>457</v>
      </c>
      <c r="J25" s="426" t="s">
        <v>1</v>
      </c>
    </row>
    <row r="26" spans="1:10" ht="14.4" customHeight="1" x14ac:dyDescent="0.3">
      <c r="A26" s="422" t="s">
        <v>463</v>
      </c>
      <c r="B26" s="423" t="s">
        <v>288</v>
      </c>
      <c r="C26" s="424">
        <v>11.466899999999999</v>
      </c>
      <c r="D26" s="424" t="s">
        <v>457</v>
      </c>
      <c r="E26" s="424"/>
      <c r="F26" s="424" t="s">
        <v>457</v>
      </c>
      <c r="G26" s="424" t="s">
        <v>457</v>
      </c>
      <c r="H26" s="424" t="s">
        <v>457</v>
      </c>
      <c r="I26" s="425" t="s">
        <v>457</v>
      </c>
      <c r="J26" s="426" t="s">
        <v>1</v>
      </c>
    </row>
    <row r="27" spans="1:10" ht="14.4" customHeight="1" x14ac:dyDescent="0.3">
      <c r="A27" s="422" t="s">
        <v>463</v>
      </c>
      <c r="B27" s="423" t="s">
        <v>465</v>
      </c>
      <c r="C27" s="424">
        <v>207.98201999999998</v>
      </c>
      <c r="D27" s="424" t="s">
        <v>457</v>
      </c>
      <c r="E27" s="424"/>
      <c r="F27" s="424" t="s">
        <v>457</v>
      </c>
      <c r="G27" s="424" t="s">
        <v>457</v>
      </c>
      <c r="H27" s="424" t="s">
        <v>457</v>
      </c>
      <c r="I27" s="425" t="s">
        <v>457</v>
      </c>
      <c r="J27" s="426" t="s">
        <v>466</v>
      </c>
    </row>
    <row r="28" spans="1:10" ht="14.4" customHeight="1" x14ac:dyDescent="0.3">
      <c r="A28" s="422" t="s">
        <v>457</v>
      </c>
      <c r="B28" s="423" t="s">
        <v>457</v>
      </c>
      <c r="C28" s="424" t="s">
        <v>457</v>
      </c>
      <c r="D28" s="424" t="s">
        <v>457</v>
      </c>
      <c r="E28" s="424"/>
      <c r="F28" s="424" t="s">
        <v>457</v>
      </c>
      <c r="G28" s="424" t="s">
        <v>457</v>
      </c>
      <c r="H28" s="424" t="s">
        <v>457</v>
      </c>
      <c r="I28" s="425" t="s">
        <v>457</v>
      </c>
      <c r="J28" s="426" t="s">
        <v>467</v>
      </c>
    </row>
    <row r="29" spans="1:10" ht="14.4" customHeight="1" x14ac:dyDescent="0.3">
      <c r="A29" s="422" t="s">
        <v>468</v>
      </c>
      <c r="B29" s="423" t="s">
        <v>469</v>
      </c>
      <c r="C29" s="424" t="s">
        <v>457</v>
      </c>
      <c r="D29" s="424" t="s">
        <v>457</v>
      </c>
      <c r="E29" s="424"/>
      <c r="F29" s="424" t="s">
        <v>457</v>
      </c>
      <c r="G29" s="424" t="s">
        <v>457</v>
      </c>
      <c r="H29" s="424" t="s">
        <v>457</v>
      </c>
      <c r="I29" s="425" t="s">
        <v>457</v>
      </c>
      <c r="J29" s="426" t="s">
        <v>0</v>
      </c>
    </row>
    <row r="30" spans="1:10" ht="14.4" customHeight="1" x14ac:dyDescent="0.3">
      <c r="A30" s="422" t="s">
        <v>468</v>
      </c>
      <c r="B30" s="423" t="s">
        <v>280</v>
      </c>
      <c r="C30" s="424">
        <v>0</v>
      </c>
      <c r="D30" s="424" t="s">
        <v>457</v>
      </c>
      <c r="E30" s="424"/>
      <c r="F30" s="424" t="s">
        <v>457</v>
      </c>
      <c r="G30" s="424" t="s">
        <v>457</v>
      </c>
      <c r="H30" s="424" t="s">
        <v>457</v>
      </c>
      <c r="I30" s="425" t="s">
        <v>457</v>
      </c>
      <c r="J30" s="426" t="s">
        <v>1</v>
      </c>
    </row>
    <row r="31" spans="1:10" ht="14.4" customHeight="1" x14ac:dyDescent="0.3">
      <c r="A31" s="422" t="s">
        <v>468</v>
      </c>
      <c r="B31" s="423" t="s">
        <v>283</v>
      </c>
      <c r="C31" s="424">
        <v>0</v>
      </c>
      <c r="D31" s="424">
        <v>19.285769999999999</v>
      </c>
      <c r="E31" s="424"/>
      <c r="F31" s="424">
        <v>7.4729200000000002</v>
      </c>
      <c r="G31" s="424">
        <v>25.25</v>
      </c>
      <c r="H31" s="424">
        <v>-17.777079999999998</v>
      </c>
      <c r="I31" s="425">
        <v>0.29595722772277228</v>
      </c>
      <c r="J31" s="426" t="s">
        <v>1</v>
      </c>
    </row>
    <row r="32" spans="1:10" ht="14.4" customHeight="1" x14ac:dyDescent="0.3">
      <c r="A32" s="422" t="s">
        <v>468</v>
      </c>
      <c r="B32" s="423" t="s">
        <v>284</v>
      </c>
      <c r="C32" s="424">
        <v>0</v>
      </c>
      <c r="D32" s="424">
        <v>0.36859999999999998</v>
      </c>
      <c r="E32" s="424"/>
      <c r="F32" s="424">
        <v>6.5055999999999994</v>
      </c>
      <c r="G32" s="424">
        <v>14.25</v>
      </c>
      <c r="H32" s="424">
        <v>-7.7444000000000006</v>
      </c>
      <c r="I32" s="425">
        <v>0.45653333333333329</v>
      </c>
      <c r="J32" s="426" t="s">
        <v>1</v>
      </c>
    </row>
    <row r="33" spans="1:10" ht="14.4" customHeight="1" x14ac:dyDescent="0.3">
      <c r="A33" s="422" t="s">
        <v>468</v>
      </c>
      <c r="B33" s="423" t="s">
        <v>285</v>
      </c>
      <c r="C33" s="424" t="s">
        <v>457</v>
      </c>
      <c r="D33" s="424">
        <v>0</v>
      </c>
      <c r="E33" s="424"/>
      <c r="F33" s="424">
        <v>0</v>
      </c>
      <c r="G33" s="424">
        <v>2.25</v>
      </c>
      <c r="H33" s="424">
        <v>-2.25</v>
      </c>
      <c r="I33" s="425">
        <v>0</v>
      </c>
      <c r="J33" s="426" t="s">
        <v>1</v>
      </c>
    </row>
    <row r="34" spans="1:10" ht="14.4" customHeight="1" x14ac:dyDescent="0.3">
      <c r="A34" s="422" t="s">
        <v>468</v>
      </c>
      <c r="B34" s="423" t="s">
        <v>287</v>
      </c>
      <c r="C34" s="424">
        <v>0</v>
      </c>
      <c r="D34" s="424">
        <v>0</v>
      </c>
      <c r="E34" s="424"/>
      <c r="F34" s="424">
        <v>0.124</v>
      </c>
      <c r="G34" s="424">
        <v>0</v>
      </c>
      <c r="H34" s="424">
        <v>0.124</v>
      </c>
      <c r="I34" s="425" t="s">
        <v>457</v>
      </c>
      <c r="J34" s="426" t="s">
        <v>1</v>
      </c>
    </row>
    <row r="35" spans="1:10" ht="14.4" customHeight="1" x14ac:dyDescent="0.3">
      <c r="A35" s="422" t="s">
        <v>468</v>
      </c>
      <c r="B35" s="423" t="s">
        <v>288</v>
      </c>
      <c r="C35" s="424">
        <v>0</v>
      </c>
      <c r="D35" s="424">
        <v>0</v>
      </c>
      <c r="E35" s="424"/>
      <c r="F35" s="424">
        <v>2.3706</v>
      </c>
      <c r="G35" s="424">
        <v>2.75</v>
      </c>
      <c r="H35" s="424">
        <v>-0.37939999999999996</v>
      </c>
      <c r="I35" s="425">
        <v>0.8620363636363636</v>
      </c>
      <c r="J35" s="426" t="s">
        <v>1</v>
      </c>
    </row>
    <row r="36" spans="1:10" ht="14.4" customHeight="1" x14ac:dyDescent="0.3">
      <c r="A36" s="422" t="s">
        <v>468</v>
      </c>
      <c r="B36" s="423" t="s">
        <v>470</v>
      </c>
      <c r="C36" s="424">
        <v>0</v>
      </c>
      <c r="D36" s="424">
        <v>19.65437</v>
      </c>
      <c r="E36" s="424"/>
      <c r="F36" s="424">
        <v>16.473120000000002</v>
      </c>
      <c r="G36" s="424">
        <v>44.5</v>
      </c>
      <c r="H36" s="424">
        <v>-28.026879999999998</v>
      </c>
      <c r="I36" s="425">
        <v>0.37018247191011239</v>
      </c>
      <c r="J36" s="426" t="s">
        <v>466</v>
      </c>
    </row>
    <row r="37" spans="1:10" ht="14.4" customHeight="1" x14ac:dyDescent="0.3">
      <c r="A37" s="422" t="s">
        <v>457</v>
      </c>
      <c r="B37" s="423" t="s">
        <v>457</v>
      </c>
      <c r="C37" s="424" t="s">
        <v>457</v>
      </c>
      <c r="D37" s="424" t="s">
        <v>457</v>
      </c>
      <c r="E37" s="424"/>
      <c r="F37" s="424" t="s">
        <v>457</v>
      </c>
      <c r="G37" s="424" t="s">
        <v>457</v>
      </c>
      <c r="H37" s="424" t="s">
        <v>457</v>
      </c>
      <c r="I37" s="425" t="s">
        <v>457</v>
      </c>
      <c r="J37" s="426" t="s">
        <v>467</v>
      </c>
    </row>
    <row r="38" spans="1:10" ht="14.4" customHeight="1" x14ac:dyDescent="0.3">
      <c r="A38" s="422" t="s">
        <v>471</v>
      </c>
      <c r="B38" s="423" t="s">
        <v>472</v>
      </c>
      <c r="C38" s="424" t="s">
        <v>457</v>
      </c>
      <c r="D38" s="424" t="s">
        <v>457</v>
      </c>
      <c r="E38" s="424"/>
      <c r="F38" s="424" t="s">
        <v>457</v>
      </c>
      <c r="G38" s="424" t="s">
        <v>457</v>
      </c>
      <c r="H38" s="424" t="s">
        <v>457</v>
      </c>
      <c r="I38" s="425" t="s">
        <v>457</v>
      </c>
      <c r="J38" s="426" t="s">
        <v>0</v>
      </c>
    </row>
    <row r="39" spans="1:10" ht="14.4" customHeight="1" x14ac:dyDescent="0.3">
      <c r="A39" s="422" t="s">
        <v>471</v>
      </c>
      <c r="B39" s="423" t="s">
        <v>280</v>
      </c>
      <c r="C39" s="424">
        <v>0</v>
      </c>
      <c r="D39" s="424">
        <v>42.027100000000004</v>
      </c>
      <c r="E39" s="424"/>
      <c r="F39" s="424" t="s">
        <v>457</v>
      </c>
      <c r="G39" s="424" t="s">
        <v>457</v>
      </c>
      <c r="H39" s="424" t="s">
        <v>457</v>
      </c>
      <c r="I39" s="425" t="s">
        <v>457</v>
      </c>
      <c r="J39" s="426" t="s">
        <v>1</v>
      </c>
    </row>
    <row r="40" spans="1:10" ht="14.4" customHeight="1" x14ac:dyDescent="0.3">
      <c r="A40" s="422" t="s">
        <v>471</v>
      </c>
      <c r="B40" s="423" t="s">
        <v>281</v>
      </c>
      <c r="C40" s="424">
        <v>0</v>
      </c>
      <c r="D40" s="424">
        <v>126.66157</v>
      </c>
      <c r="E40" s="424"/>
      <c r="F40" s="424">
        <v>104.34782</v>
      </c>
      <c r="G40" s="424">
        <v>100</v>
      </c>
      <c r="H40" s="424">
        <v>4.3478199999999987</v>
      </c>
      <c r="I40" s="425">
        <v>1.0434782</v>
      </c>
      <c r="J40" s="426" t="s">
        <v>1</v>
      </c>
    </row>
    <row r="41" spans="1:10" ht="14.4" customHeight="1" x14ac:dyDescent="0.3">
      <c r="A41" s="422" t="s">
        <v>471</v>
      </c>
      <c r="B41" s="423" t="s">
        <v>282</v>
      </c>
      <c r="C41" s="424" t="s">
        <v>457</v>
      </c>
      <c r="D41" s="424" t="s">
        <v>457</v>
      </c>
      <c r="E41" s="424"/>
      <c r="F41" s="424">
        <v>95.770240000000001</v>
      </c>
      <c r="G41" s="424">
        <v>96</v>
      </c>
      <c r="H41" s="424">
        <v>-0.22975999999999885</v>
      </c>
      <c r="I41" s="425">
        <v>0.99760666666666664</v>
      </c>
      <c r="J41" s="426" t="s">
        <v>1</v>
      </c>
    </row>
    <row r="42" spans="1:10" ht="14.4" customHeight="1" x14ac:dyDescent="0.3">
      <c r="A42" s="422" t="s">
        <v>471</v>
      </c>
      <c r="B42" s="423" t="s">
        <v>283</v>
      </c>
      <c r="C42" s="424">
        <v>0</v>
      </c>
      <c r="D42" s="424">
        <v>2.1392600000000002</v>
      </c>
      <c r="E42" s="424"/>
      <c r="F42" s="424">
        <v>0.87260000000000004</v>
      </c>
      <c r="G42" s="424">
        <v>7.5</v>
      </c>
      <c r="H42" s="424">
        <v>-6.6273999999999997</v>
      </c>
      <c r="I42" s="425">
        <v>0.11634666666666667</v>
      </c>
      <c r="J42" s="426" t="s">
        <v>1</v>
      </c>
    </row>
    <row r="43" spans="1:10" ht="14.4" customHeight="1" x14ac:dyDescent="0.3">
      <c r="A43" s="422" t="s">
        <v>471</v>
      </c>
      <c r="B43" s="423" t="s">
        <v>284</v>
      </c>
      <c r="C43" s="424">
        <v>0</v>
      </c>
      <c r="D43" s="424">
        <v>3.0771999999999999</v>
      </c>
      <c r="E43" s="424"/>
      <c r="F43" s="424">
        <v>7.2366599999999996</v>
      </c>
      <c r="G43" s="424">
        <v>6.5</v>
      </c>
      <c r="H43" s="424">
        <v>0.73665999999999965</v>
      </c>
      <c r="I43" s="425">
        <v>1.1133323076923076</v>
      </c>
      <c r="J43" s="426" t="s">
        <v>1</v>
      </c>
    </row>
    <row r="44" spans="1:10" ht="14.4" customHeight="1" x14ac:dyDescent="0.3">
      <c r="A44" s="422" t="s">
        <v>471</v>
      </c>
      <c r="B44" s="423" t="s">
        <v>286</v>
      </c>
      <c r="C44" s="424">
        <v>0</v>
      </c>
      <c r="D44" s="424">
        <v>16.95966</v>
      </c>
      <c r="E44" s="424"/>
      <c r="F44" s="424">
        <v>29.804410000000001</v>
      </c>
      <c r="G44" s="424">
        <v>31.75</v>
      </c>
      <c r="H44" s="424">
        <v>-1.9455899999999993</v>
      </c>
      <c r="I44" s="425">
        <v>0.93872157480314966</v>
      </c>
      <c r="J44" s="426" t="s">
        <v>1</v>
      </c>
    </row>
    <row r="45" spans="1:10" ht="14.4" customHeight="1" x14ac:dyDescent="0.3">
      <c r="A45" s="422" t="s">
        <v>471</v>
      </c>
      <c r="B45" s="423" t="s">
        <v>287</v>
      </c>
      <c r="C45" s="424">
        <v>0</v>
      </c>
      <c r="D45" s="424">
        <v>5.7000000000000002E-2</v>
      </c>
      <c r="E45" s="424"/>
      <c r="F45" s="424" t="s">
        <v>457</v>
      </c>
      <c r="G45" s="424" t="s">
        <v>457</v>
      </c>
      <c r="H45" s="424" t="s">
        <v>457</v>
      </c>
      <c r="I45" s="425" t="s">
        <v>457</v>
      </c>
      <c r="J45" s="426" t="s">
        <v>1</v>
      </c>
    </row>
    <row r="46" spans="1:10" ht="14.4" customHeight="1" x14ac:dyDescent="0.3">
      <c r="A46" s="422" t="s">
        <v>471</v>
      </c>
      <c r="B46" s="423" t="s">
        <v>288</v>
      </c>
      <c r="C46" s="424">
        <v>0</v>
      </c>
      <c r="D46" s="424">
        <v>2.7935499999999998</v>
      </c>
      <c r="E46" s="424"/>
      <c r="F46" s="424">
        <v>4.9715800000000003</v>
      </c>
      <c r="G46" s="424">
        <v>4</v>
      </c>
      <c r="H46" s="424">
        <v>0.97158000000000033</v>
      </c>
      <c r="I46" s="425">
        <v>1.2428950000000001</v>
      </c>
      <c r="J46" s="426" t="s">
        <v>1</v>
      </c>
    </row>
    <row r="47" spans="1:10" ht="14.4" customHeight="1" x14ac:dyDescent="0.3">
      <c r="A47" s="422" t="s">
        <v>471</v>
      </c>
      <c r="B47" s="423" t="s">
        <v>473</v>
      </c>
      <c r="C47" s="424">
        <v>0</v>
      </c>
      <c r="D47" s="424">
        <v>193.71534000000003</v>
      </c>
      <c r="E47" s="424"/>
      <c r="F47" s="424">
        <v>243.00331</v>
      </c>
      <c r="G47" s="424">
        <v>245.75</v>
      </c>
      <c r="H47" s="424">
        <v>-2.746690000000001</v>
      </c>
      <c r="I47" s="425">
        <v>0.98882323499491354</v>
      </c>
      <c r="J47" s="426" t="s">
        <v>466</v>
      </c>
    </row>
    <row r="48" spans="1:10" ht="14.4" customHeight="1" x14ac:dyDescent="0.3">
      <c r="A48" s="422" t="s">
        <v>457</v>
      </c>
      <c r="B48" s="423" t="s">
        <v>457</v>
      </c>
      <c r="C48" s="424" t="s">
        <v>457</v>
      </c>
      <c r="D48" s="424" t="s">
        <v>457</v>
      </c>
      <c r="E48" s="424"/>
      <c r="F48" s="424" t="s">
        <v>457</v>
      </c>
      <c r="G48" s="424" t="s">
        <v>457</v>
      </c>
      <c r="H48" s="424" t="s">
        <v>457</v>
      </c>
      <c r="I48" s="425" t="s">
        <v>457</v>
      </c>
      <c r="J48" s="426" t="s">
        <v>467</v>
      </c>
    </row>
    <row r="49" spans="1:10" ht="14.4" customHeight="1" x14ac:dyDescent="0.3">
      <c r="A49" s="422" t="s">
        <v>474</v>
      </c>
      <c r="B49" s="423" t="s">
        <v>475</v>
      </c>
      <c r="C49" s="424" t="s">
        <v>457</v>
      </c>
      <c r="D49" s="424" t="s">
        <v>457</v>
      </c>
      <c r="E49" s="424"/>
      <c r="F49" s="424" t="s">
        <v>457</v>
      </c>
      <c r="G49" s="424" t="s">
        <v>457</v>
      </c>
      <c r="H49" s="424" t="s">
        <v>457</v>
      </c>
      <c r="I49" s="425" t="s">
        <v>457</v>
      </c>
      <c r="J49" s="426" t="s">
        <v>0</v>
      </c>
    </row>
    <row r="50" spans="1:10" ht="14.4" customHeight="1" x14ac:dyDescent="0.3">
      <c r="A50" s="422" t="s">
        <v>474</v>
      </c>
      <c r="B50" s="423" t="s">
        <v>280</v>
      </c>
      <c r="C50" s="424">
        <v>0</v>
      </c>
      <c r="D50" s="424">
        <v>0.47239999999999999</v>
      </c>
      <c r="E50" s="424"/>
      <c r="F50" s="424">
        <v>4.2476799999999999</v>
      </c>
      <c r="G50" s="424">
        <v>4.5</v>
      </c>
      <c r="H50" s="424">
        <v>-0.2523200000000001</v>
      </c>
      <c r="I50" s="425">
        <v>0.94392888888888882</v>
      </c>
      <c r="J50" s="426" t="s">
        <v>1</v>
      </c>
    </row>
    <row r="51" spans="1:10" ht="14.4" customHeight="1" x14ac:dyDescent="0.3">
      <c r="A51" s="422" t="s">
        <v>474</v>
      </c>
      <c r="B51" s="423" t="s">
        <v>283</v>
      </c>
      <c r="C51" s="424">
        <v>9.9864899999999999</v>
      </c>
      <c r="D51" s="424">
        <v>6.0765000000000002</v>
      </c>
      <c r="E51" s="424"/>
      <c r="F51" s="424">
        <v>9.6387199999999993</v>
      </c>
      <c r="G51" s="424">
        <v>10.25</v>
      </c>
      <c r="H51" s="424">
        <v>-0.61128000000000071</v>
      </c>
      <c r="I51" s="425">
        <v>0.94036292682926825</v>
      </c>
      <c r="J51" s="426" t="s">
        <v>1</v>
      </c>
    </row>
    <row r="52" spans="1:10" ht="14.4" customHeight="1" x14ac:dyDescent="0.3">
      <c r="A52" s="422" t="s">
        <v>474</v>
      </c>
      <c r="B52" s="423" t="s">
        <v>284</v>
      </c>
      <c r="C52" s="424">
        <v>8.2248800000000006</v>
      </c>
      <c r="D52" s="424">
        <v>8.1503099999999993</v>
      </c>
      <c r="E52" s="424"/>
      <c r="F52" s="424">
        <v>0</v>
      </c>
      <c r="G52" s="424">
        <v>10.25</v>
      </c>
      <c r="H52" s="424">
        <v>-10.25</v>
      </c>
      <c r="I52" s="425">
        <v>0</v>
      </c>
      <c r="J52" s="426" t="s">
        <v>1</v>
      </c>
    </row>
    <row r="53" spans="1:10" ht="14.4" customHeight="1" x14ac:dyDescent="0.3">
      <c r="A53" s="422" t="s">
        <v>474</v>
      </c>
      <c r="B53" s="423" t="s">
        <v>286</v>
      </c>
      <c r="C53" s="424">
        <v>126.56292999999999</v>
      </c>
      <c r="D53" s="424">
        <v>85.079520000000002</v>
      </c>
      <c r="E53" s="424"/>
      <c r="F53" s="424">
        <v>59.931420000000003</v>
      </c>
      <c r="G53" s="424">
        <v>88.5</v>
      </c>
      <c r="H53" s="424">
        <v>-28.568579999999997</v>
      </c>
      <c r="I53" s="425">
        <v>0.67719118644067799</v>
      </c>
      <c r="J53" s="426" t="s">
        <v>1</v>
      </c>
    </row>
    <row r="54" spans="1:10" ht="14.4" customHeight="1" x14ac:dyDescent="0.3">
      <c r="A54" s="422" t="s">
        <v>474</v>
      </c>
      <c r="B54" s="423" t="s">
        <v>287</v>
      </c>
      <c r="C54" s="424">
        <v>0</v>
      </c>
      <c r="D54" s="424" t="s">
        <v>457</v>
      </c>
      <c r="E54" s="424"/>
      <c r="F54" s="424" t="s">
        <v>457</v>
      </c>
      <c r="G54" s="424" t="s">
        <v>457</v>
      </c>
      <c r="H54" s="424" t="s">
        <v>457</v>
      </c>
      <c r="I54" s="425" t="s">
        <v>457</v>
      </c>
      <c r="J54" s="426" t="s">
        <v>1</v>
      </c>
    </row>
    <row r="55" spans="1:10" ht="14.4" customHeight="1" x14ac:dyDescent="0.3">
      <c r="A55" s="422" t="s">
        <v>474</v>
      </c>
      <c r="B55" s="423" t="s">
        <v>288</v>
      </c>
      <c r="C55" s="424">
        <v>0</v>
      </c>
      <c r="D55" s="424">
        <v>0</v>
      </c>
      <c r="E55" s="424"/>
      <c r="F55" s="424">
        <v>0</v>
      </c>
      <c r="G55" s="424">
        <v>1</v>
      </c>
      <c r="H55" s="424">
        <v>-1</v>
      </c>
      <c r="I55" s="425">
        <v>0</v>
      </c>
      <c r="J55" s="426" t="s">
        <v>1</v>
      </c>
    </row>
    <row r="56" spans="1:10" ht="14.4" customHeight="1" x14ac:dyDescent="0.3">
      <c r="A56" s="422" t="s">
        <v>474</v>
      </c>
      <c r="B56" s="423" t="s">
        <v>289</v>
      </c>
      <c r="C56" s="424">
        <v>23.885280000000002</v>
      </c>
      <c r="D56" s="424">
        <v>8.2357499999999995</v>
      </c>
      <c r="E56" s="424"/>
      <c r="F56" s="424">
        <v>2.9982099999999998</v>
      </c>
      <c r="G56" s="424">
        <v>10.25</v>
      </c>
      <c r="H56" s="424">
        <v>-7.2517899999999997</v>
      </c>
      <c r="I56" s="425">
        <v>0.29250829268292683</v>
      </c>
      <c r="J56" s="426" t="s">
        <v>1</v>
      </c>
    </row>
    <row r="57" spans="1:10" ht="14.4" customHeight="1" x14ac:dyDescent="0.3">
      <c r="A57" s="422" t="s">
        <v>474</v>
      </c>
      <c r="B57" s="423" t="s">
        <v>476</v>
      </c>
      <c r="C57" s="424">
        <v>168.65957999999998</v>
      </c>
      <c r="D57" s="424">
        <v>108.01447999999999</v>
      </c>
      <c r="E57" s="424"/>
      <c r="F57" s="424">
        <v>76.816029999999998</v>
      </c>
      <c r="G57" s="424">
        <v>124.75</v>
      </c>
      <c r="H57" s="424">
        <v>-47.933970000000002</v>
      </c>
      <c r="I57" s="425">
        <v>0.61575975951903805</v>
      </c>
      <c r="J57" s="426" t="s">
        <v>466</v>
      </c>
    </row>
    <row r="58" spans="1:10" ht="14.4" customHeight="1" x14ac:dyDescent="0.3">
      <c r="A58" s="422" t="s">
        <v>457</v>
      </c>
      <c r="B58" s="423" t="s">
        <v>457</v>
      </c>
      <c r="C58" s="424" t="s">
        <v>457</v>
      </c>
      <c r="D58" s="424" t="s">
        <v>457</v>
      </c>
      <c r="E58" s="424"/>
      <c r="F58" s="424" t="s">
        <v>457</v>
      </c>
      <c r="G58" s="424" t="s">
        <v>457</v>
      </c>
      <c r="H58" s="424" t="s">
        <v>457</v>
      </c>
      <c r="I58" s="425" t="s">
        <v>457</v>
      </c>
      <c r="J58" s="426" t="s">
        <v>467</v>
      </c>
    </row>
    <row r="59" spans="1:10" ht="14.4" customHeight="1" x14ac:dyDescent="0.3">
      <c r="A59" s="422" t="s">
        <v>1069</v>
      </c>
      <c r="B59" s="423" t="s">
        <v>1070</v>
      </c>
      <c r="C59" s="424" t="s">
        <v>457</v>
      </c>
      <c r="D59" s="424" t="s">
        <v>457</v>
      </c>
      <c r="E59" s="424"/>
      <c r="F59" s="424" t="s">
        <v>457</v>
      </c>
      <c r="G59" s="424" t="s">
        <v>457</v>
      </c>
      <c r="H59" s="424" t="s">
        <v>457</v>
      </c>
      <c r="I59" s="425" t="s">
        <v>457</v>
      </c>
      <c r="J59" s="426" t="s">
        <v>0</v>
      </c>
    </row>
    <row r="60" spans="1:10" ht="14.4" customHeight="1" x14ac:dyDescent="0.3">
      <c r="A60" s="422" t="s">
        <v>1069</v>
      </c>
      <c r="B60" s="423" t="s">
        <v>288</v>
      </c>
      <c r="C60" s="424">
        <v>0</v>
      </c>
      <c r="D60" s="424">
        <v>0</v>
      </c>
      <c r="E60" s="424"/>
      <c r="F60" s="424" t="s">
        <v>457</v>
      </c>
      <c r="G60" s="424" t="s">
        <v>457</v>
      </c>
      <c r="H60" s="424" t="s">
        <v>457</v>
      </c>
      <c r="I60" s="425" t="s">
        <v>457</v>
      </c>
      <c r="J60" s="426" t="s">
        <v>1</v>
      </c>
    </row>
    <row r="61" spans="1:10" ht="14.4" customHeight="1" x14ac:dyDescent="0.3">
      <c r="A61" s="422" t="s">
        <v>1069</v>
      </c>
      <c r="B61" s="423" t="s">
        <v>1071</v>
      </c>
      <c r="C61" s="424">
        <v>0</v>
      </c>
      <c r="D61" s="424">
        <v>0</v>
      </c>
      <c r="E61" s="424"/>
      <c r="F61" s="424" t="s">
        <v>457</v>
      </c>
      <c r="G61" s="424" t="s">
        <v>457</v>
      </c>
      <c r="H61" s="424" t="s">
        <v>457</v>
      </c>
      <c r="I61" s="425" t="s">
        <v>457</v>
      </c>
      <c r="J61" s="426" t="s">
        <v>466</v>
      </c>
    </row>
    <row r="62" spans="1:10" ht="14.4" customHeight="1" x14ac:dyDescent="0.3">
      <c r="A62" s="422" t="s">
        <v>457</v>
      </c>
      <c r="B62" s="423" t="s">
        <v>457</v>
      </c>
      <c r="C62" s="424" t="s">
        <v>457</v>
      </c>
      <c r="D62" s="424" t="s">
        <v>457</v>
      </c>
      <c r="E62" s="424"/>
      <c r="F62" s="424" t="s">
        <v>457</v>
      </c>
      <c r="G62" s="424" t="s">
        <v>457</v>
      </c>
      <c r="H62" s="424" t="s">
        <v>457</v>
      </c>
      <c r="I62" s="425" t="s">
        <v>457</v>
      </c>
      <c r="J62" s="426" t="s">
        <v>467</v>
      </c>
    </row>
    <row r="63" spans="1:10" ht="14.4" customHeight="1" x14ac:dyDescent="0.3">
      <c r="A63" s="422" t="s">
        <v>455</v>
      </c>
      <c r="B63" s="423" t="s">
        <v>461</v>
      </c>
      <c r="C63" s="424">
        <v>376.64159999999998</v>
      </c>
      <c r="D63" s="424">
        <v>321.38418999999999</v>
      </c>
      <c r="E63" s="424"/>
      <c r="F63" s="424">
        <v>336.29245999999995</v>
      </c>
      <c r="G63" s="424">
        <v>415</v>
      </c>
      <c r="H63" s="424">
        <v>-78.707540000000051</v>
      </c>
      <c r="I63" s="425">
        <v>0.81034327710843357</v>
      </c>
      <c r="J63" s="426" t="s">
        <v>462</v>
      </c>
    </row>
  </sheetData>
  <mergeCells count="3">
    <mergeCell ref="A1:I1"/>
    <mergeCell ref="F3:I3"/>
    <mergeCell ref="C4:D4"/>
  </mergeCells>
  <conditionalFormatting sqref="F17 F64:F65537">
    <cfRule type="cellIs" dxfId="19" priority="18" stopIfTrue="1" operator="greaterThan">
      <formula>1</formula>
    </cfRule>
  </conditionalFormatting>
  <conditionalFormatting sqref="H5:H16">
    <cfRule type="expression" dxfId="18" priority="14">
      <formula>$H5&gt;0</formula>
    </cfRule>
  </conditionalFormatting>
  <conditionalFormatting sqref="I5:I16">
    <cfRule type="expression" dxfId="17" priority="15">
      <formula>$I5&gt;1</formula>
    </cfRule>
  </conditionalFormatting>
  <conditionalFormatting sqref="B5:B16">
    <cfRule type="expression" dxfId="16" priority="11">
      <formula>OR($J5="NS",$J5="SumaNS",$J5="Účet")</formula>
    </cfRule>
  </conditionalFormatting>
  <conditionalFormatting sqref="F5:I16 B5:D16">
    <cfRule type="expression" dxfId="15" priority="17">
      <formula>AND($J5&lt;&gt;"",$J5&lt;&gt;"mezeraKL")</formula>
    </cfRule>
  </conditionalFormatting>
  <conditionalFormatting sqref="B5:D16 F5:I16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3" priority="13">
      <formula>OR($J5="SumaNS",$J5="NS")</formula>
    </cfRule>
  </conditionalFormatting>
  <conditionalFormatting sqref="A5:A16">
    <cfRule type="expression" dxfId="12" priority="9">
      <formula>AND($J5&lt;&gt;"mezeraKL",$J5&lt;&gt;"")</formula>
    </cfRule>
  </conditionalFormatting>
  <conditionalFormatting sqref="A5:A16">
    <cfRule type="expression" dxfId="11" priority="10">
      <formula>AND($J5&lt;&gt;"",$J5&lt;&gt;"mezeraKL")</formula>
    </cfRule>
  </conditionalFormatting>
  <conditionalFormatting sqref="H18:H63">
    <cfRule type="expression" dxfId="10" priority="5">
      <formula>$H18&gt;0</formula>
    </cfRule>
  </conditionalFormatting>
  <conditionalFormatting sqref="A18:A63">
    <cfRule type="expression" dxfId="9" priority="2">
      <formula>AND($J18&lt;&gt;"mezeraKL",$J18&lt;&gt;"")</formula>
    </cfRule>
  </conditionalFormatting>
  <conditionalFormatting sqref="I18:I63">
    <cfRule type="expression" dxfId="8" priority="6">
      <formula>$I18&gt;1</formula>
    </cfRule>
  </conditionalFormatting>
  <conditionalFormatting sqref="B18:B63">
    <cfRule type="expression" dxfId="7" priority="1">
      <formula>OR($J18="NS",$J18="SumaNS",$J18="Účet")</formula>
    </cfRule>
  </conditionalFormatting>
  <conditionalFormatting sqref="A18:D63 F18:I63">
    <cfRule type="expression" dxfId="6" priority="8">
      <formula>AND($J18&lt;&gt;"",$J18&lt;&gt;"mezeraKL")</formula>
    </cfRule>
  </conditionalFormatting>
  <conditionalFormatting sqref="B18:D63 F18:I63">
    <cfRule type="expression" dxfId="5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3 F18:I63">
    <cfRule type="expression" dxfId="4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46" t="s">
        <v>1298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4.4" customHeight="1" thickBot="1" x14ac:dyDescent="0.35">
      <c r="A2" s="240" t="s">
        <v>267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45" t="s">
        <v>133</v>
      </c>
      <c r="I3" s="99">
        <f>IF(J3&lt;&gt;0,K3/J3,0)</f>
        <v>34.662442670976873</v>
      </c>
      <c r="J3" s="99">
        <f>SUBTOTAL(9,J5:J1048576)</f>
        <v>9899</v>
      </c>
      <c r="K3" s="100">
        <f>SUBTOTAL(9,K5:K1048576)</f>
        <v>343123.52000000008</v>
      </c>
    </row>
    <row r="4" spans="1:11" s="213" customFormat="1" ht="14.4" customHeight="1" thickBot="1" x14ac:dyDescent="0.35">
      <c r="A4" s="528" t="s">
        <v>4</v>
      </c>
      <c r="B4" s="529" t="s">
        <v>5</v>
      </c>
      <c r="C4" s="529" t="s">
        <v>0</v>
      </c>
      <c r="D4" s="529" t="s">
        <v>6</v>
      </c>
      <c r="E4" s="529" t="s">
        <v>7</v>
      </c>
      <c r="F4" s="529" t="s">
        <v>1</v>
      </c>
      <c r="G4" s="529" t="s">
        <v>71</v>
      </c>
      <c r="H4" s="429" t="s">
        <v>11</v>
      </c>
      <c r="I4" s="430" t="s">
        <v>147</v>
      </c>
      <c r="J4" s="430" t="s">
        <v>13</v>
      </c>
      <c r="K4" s="431" t="s">
        <v>161</v>
      </c>
    </row>
    <row r="5" spans="1:11" ht="14.4" customHeight="1" x14ac:dyDescent="0.3">
      <c r="A5" s="482" t="s">
        <v>455</v>
      </c>
      <c r="B5" s="483" t="s">
        <v>456</v>
      </c>
      <c r="C5" s="486" t="s">
        <v>471</v>
      </c>
      <c r="D5" s="530" t="s">
        <v>607</v>
      </c>
      <c r="E5" s="486" t="s">
        <v>1280</v>
      </c>
      <c r="F5" s="530" t="s">
        <v>1281</v>
      </c>
      <c r="G5" s="486" t="s">
        <v>1072</v>
      </c>
      <c r="H5" s="486" t="s">
        <v>1073</v>
      </c>
      <c r="I5" s="119">
        <v>183.1</v>
      </c>
      <c r="J5" s="119">
        <v>1</v>
      </c>
      <c r="K5" s="509">
        <v>183.1</v>
      </c>
    </row>
    <row r="6" spans="1:11" ht="14.4" customHeight="1" x14ac:dyDescent="0.3">
      <c r="A6" s="489" t="s">
        <v>455</v>
      </c>
      <c r="B6" s="490" t="s">
        <v>456</v>
      </c>
      <c r="C6" s="493" t="s">
        <v>471</v>
      </c>
      <c r="D6" s="531" t="s">
        <v>607</v>
      </c>
      <c r="E6" s="493" t="s">
        <v>1280</v>
      </c>
      <c r="F6" s="531" t="s">
        <v>1281</v>
      </c>
      <c r="G6" s="493" t="s">
        <v>1074</v>
      </c>
      <c r="H6" s="493" t="s">
        <v>1075</v>
      </c>
      <c r="I6" s="510">
        <v>0.4</v>
      </c>
      <c r="J6" s="510">
        <v>600</v>
      </c>
      <c r="K6" s="511">
        <v>240</v>
      </c>
    </row>
    <row r="7" spans="1:11" ht="14.4" customHeight="1" x14ac:dyDescent="0.3">
      <c r="A7" s="489" t="s">
        <v>455</v>
      </c>
      <c r="B7" s="490" t="s">
        <v>456</v>
      </c>
      <c r="C7" s="493" t="s">
        <v>471</v>
      </c>
      <c r="D7" s="531" t="s">
        <v>607</v>
      </c>
      <c r="E7" s="493" t="s">
        <v>1280</v>
      </c>
      <c r="F7" s="531" t="s">
        <v>1281</v>
      </c>
      <c r="G7" s="493" t="s">
        <v>1076</v>
      </c>
      <c r="H7" s="493" t="s">
        <v>1077</v>
      </c>
      <c r="I7" s="510">
        <v>0.85</v>
      </c>
      <c r="J7" s="510">
        <v>50</v>
      </c>
      <c r="K7" s="511">
        <v>42.5</v>
      </c>
    </row>
    <row r="8" spans="1:11" ht="14.4" customHeight="1" x14ac:dyDescent="0.3">
      <c r="A8" s="489" t="s">
        <v>455</v>
      </c>
      <c r="B8" s="490" t="s">
        <v>456</v>
      </c>
      <c r="C8" s="493" t="s">
        <v>471</v>
      </c>
      <c r="D8" s="531" t="s">
        <v>607</v>
      </c>
      <c r="E8" s="493" t="s">
        <v>1280</v>
      </c>
      <c r="F8" s="531" t="s">
        <v>1281</v>
      </c>
      <c r="G8" s="493" t="s">
        <v>1078</v>
      </c>
      <c r="H8" s="493" t="s">
        <v>1079</v>
      </c>
      <c r="I8" s="510">
        <v>1.52</v>
      </c>
      <c r="J8" s="510">
        <v>50</v>
      </c>
      <c r="K8" s="511">
        <v>76</v>
      </c>
    </row>
    <row r="9" spans="1:11" ht="14.4" customHeight="1" x14ac:dyDescent="0.3">
      <c r="A9" s="489" t="s">
        <v>455</v>
      </c>
      <c r="B9" s="490" t="s">
        <v>456</v>
      </c>
      <c r="C9" s="493" t="s">
        <v>471</v>
      </c>
      <c r="D9" s="531" t="s">
        <v>607</v>
      </c>
      <c r="E9" s="493" t="s">
        <v>1280</v>
      </c>
      <c r="F9" s="531" t="s">
        <v>1281</v>
      </c>
      <c r="G9" s="493" t="s">
        <v>1080</v>
      </c>
      <c r="H9" s="493" t="s">
        <v>1081</v>
      </c>
      <c r="I9" s="510">
        <v>0.91</v>
      </c>
      <c r="J9" s="510">
        <v>250</v>
      </c>
      <c r="K9" s="511">
        <v>227.5</v>
      </c>
    </row>
    <row r="10" spans="1:11" ht="14.4" customHeight="1" x14ac:dyDescent="0.3">
      <c r="A10" s="489" t="s">
        <v>455</v>
      </c>
      <c r="B10" s="490" t="s">
        <v>456</v>
      </c>
      <c r="C10" s="493" t="s">
        <v>471</v>
      </c>
      <c r="D10" s="531" t="s">
        <v>607</v>
      </c>
      <c r="E10" s="493" t="s">
        <v>1280</v>
      </c>
      <c r="F10" s="531" t="s">
        <v>1281</v>
      </c>
      <c r="G10" s="493" t="s">
        <v>1082</v>
      </c>
      <c r="H10" s="493" t="s">
        <v>1083</v>
      </c>
      <c r="I10" s="510">
        <v>5.18</v>
      </c>
      <c r="J10" s="510">
        <v>20</v>
      </c>
      <c r="K10" s="511">
        <v>103.5</v>
      </c>
    </row>
    <row r="11" spans="1:11" ht="14.4" customHeight="1" x14ac:dyDescent="0.3">
      <c r="A11" s="489" t="s">
        <v>455</v>
      </c>
      <c r="B11" s="490" t="s">
        <v>456</v>
      </c>
      <c r="C11" s="493" t="s">
        <v>471</v>
      </c>
      <c r="D11" s="531" t="s">
        <v>607</v>
      </c>
      <c r="E11" s="493" t="s">
        <v>1282</v>
      </c>
      <c r="F11" s="531" t="s">
        <v>1283</v>
      </c>
      <c r="G11" s="493" t="s">
        <v>1084</v>
      </c>
      <c r="H11" s="493" t="s">
        <v>1085</v>
      </c>
      <c r="I11" s="510">
        <v>0.57999999999999996</v>
      </c>
      <c r="J11" s="510">
        <v>200</v>
      </c>
      <c r="K11" s="511">
        <v>116</v>
      </c>
    </row>
    <row r="12" spans="1:11" ht="14.4" customHeight="1" x14ac:dyDescent="0.3">
      <c r="A12" s="489" t="s">
        <v>455</v>
      </c>
      <c r="B12" s="490" t="s">
        <v>456</v>
      </c>
      <c r="C12" s="493" t="s">
        <v>471</v>
      </c>
      <c r="D12" s="531" t="s">
        <v>607</v>
      </c>
      <c r="E12" s="493" t="s">
        <v>1282</v>
      </c>
      <c r="F12" s="531" t="s">
        <v>1283</v>
      </c>
      <c r="G12" s="493" t="s">
        <v>1086</v>
      </c>
      <c r="H12" s="493" t="s">
        <v>1087</v>
      </c>
      <c r="I12" s="510">
        <v>4.2300000000000004</v>
      </c>
      <c r="J12" s="510">
        <v>50</v>
      </c>
      <c r="K12" s="511">
        <v>211.5</v>
      </c>
    </row>
    <row r="13" spans="1:11" ht="14.4" customHeight="1" x14ac:dyDescent="0.3">
      <c r="A13" s="489" t="s">
        <v>455</v>
      </c>
      <c r="B13" s="490" t="s">
        <v>456</v>
      </c>
      <c r="C13" s="493" t="s">
        <v>471</v>
      </c>
      <c r="D13" s="531" t="s">
        <v>607</v>
      </c>
      <c r="E13" s="493" t="s">
        <v>1282</v>
      </c>
      <c r="F13" s="531" t="s">
        <v>1283</v>
      </c>
      <c r="G13" s="493" t="s">
        <v>1088</v>
      </c>
      <c r="H13" s="493" t="s">
        <v>1089</v>
      </c>
      <c r="I13" s="510">
        <v>2.1800000000000002</v>
      </c>
      <c r="J13" s="510">
        <v>100</v>
      </c>
      <c r="K13" s="511">
        <v>218</v>
      </c>
    </row>
    <row r="14" spans="1:11" ht="14.4" customHeight="1" x14ac:dyDescent="0.3">
      <c r="A14" s="489" t="s">
        <v>455</v>
      </c>
      <c r="B14" s="490" t="s">
        <v>456</v>
      </c>
      <c r="C14" s="493" t="s">
        <v>471</v>
      </c>
      <c r="D14" s="531" t="s">
        <v>607</v>
      </c>
      <c r="E14" s="493" t="s">
        <v>1282</v>
      </c>
      <c r="F14" s="531" t="s">
        <v>1283</v>
      </c>
      <c r="G14" s="493" t="s">
        <v>1090</v>
      </c>
      <c r="H14" s="493" t="s">
        <v>1091</v>
      </c>
      <c r="I14" s="510">
        <v>2.9</v>
      </c>
      <c r="J14" s="510">
        <v>200</v>
      </c>
      <c r="K14" s="511">
        <v>580</v>
      </c>
    </row>
    <row r="15" spans="1:11" ht="14.4" customHeight="1" x14ac:dyDescent="0.3">
      <c r="A15" s="489" t="s">
        <v>455</v>
      </c>
      <c r="B15" s="490" t="s">
        <v>456</v>
      </c>
      <c r="C15" s="493" t="s">
        <v>471</v>
      </c>
      <c r="D15" s="531" t="s">
        <v>607</v>
      </c>
      <c r="E15" s="493" t="s">
        <v>1282</v>
      </c>
      <c r="F15" s="531" t="s">
        <v>1283</v>
      </c>
      <c r="G15" s="493" t="s">
        <v>1092</v>
      </c>
      <c r="H15" s="493" t="s">
        <v>1093</v>
      </c>
      <c r="I15" s="510">
        <v>2.9050000000000002</v>
      </c>
      <c r="J15" s="510">
        <v>300</v>
      </c>
      <c r="K15" s="511">
        <v>871</v>
      </c>
    </row>
    <row r="16" spans="1:11" ht="14.4" customHeight="1" x14ac:dyDescent="0.3">
      <c r="A16" s="489" t="s">
        <v>455</v>
      </c>
      <c r="B16" s="490" t="s">
        <v>456</v>
      </c>
      <c r="C16" s="493" t="s">
        <v>471</v>
      </c>
      <c r="D16" s="531" t="s">
        <v>607</v>
      </c>
      <c r="E16" s="493" t="s">
        <v>1282</v>
      </c>
      <c r="F16" s="531" t="s">
        <v>1283</v>
      </c>
      <c r="G16" s="493" t="s">
        <v>1094</v>
      </c>
      <c r="H16" s="493" t="s">
        <v>1095</v>
      </c>
      <c r="I16" s="510">
        <v>2.0499999999999998</v>
      </c>
      <c r="J16" s="510">
        <v>100</v>
      </c>
      <c r="K16" s="511">
        <v>205</v>
      </c>
    </row>
    <row r="17" spans="1:11" ht="14.4" customHeight="1" x14ac:dyDescent="0.3">
      <c r="A17" s="489" t="s">
        <v>455</v>
      </c>
      <c r="B17" s="490" t="s">
        <v>456</v>
      </c>
      <c r="C17" s="493" t="s">
        <v>471</v>
      </c>
      <c r="D17" s="531" t="s">
        <v>607</v>
      </c>
      <c r="E17" s="493" t="s">
        <v>1282</v>
      </c>
      <c r="F17" s="531" t="s">
        <v>1283</v>
      </c>
      <c r="G17" s="493" t="s">
        <v>1096</v>
      </c>
      <c r="H17" s="493" t="s">
        <v>1097</v>
      </c>
      <c r="I17" s="510">
        <v>44.284999999999997</v>
      </c>
      <c r="J17" s="510">
        <v>50</v>
      </c>
      <c r="K17" s="511">
        <v>2214.3000000000002</v>
      </c>
    </row>
    <row r="18" spans="1:11" ht="14.4" customHeight="1" x14ac:dyDescent="0.3">
      <c r="A18" s="489" t="s">
        <v>455</v>
      </c>
      <c r="B18" s="490" t="s">
        <v>456</v>
      </c>
      <c r="C18" s="493" t="s">
        <v>471</v>
      </c>
      <c r="D18" s="531" t="s">
        <v>607</v>
      </c>
      <c r="E18" s="493" t="s">
        <v>1282</v>
      </c>
      <c r="F18" s="531" t="s">
        <v>1283</v>
      </c>
      <c r="G18" s="493" t="s">
        <v>1098</v>
      </c>
      <c r="H18" s="493" t="s">
        <v>1099</v>
      </c>
      <c r="I18" s="510">
        <v>15.004999999999999</v>
      </c>
      <c r="J18" s="510">
        <v>5</v>
      </c>
      <c r="K18" s="511">
        <v>75.03</v>
      </c>
    </row>
    <row r="19" spans="1:11" ht="14.4" customHeight="1" x14ac:dyDescent="0.3">
      <c r="A19" s="489" t="s">
        <v>455</v>
      </c>
      <c r="B19" s="490" t="s">
        <v>456</v>
      </c>
      <c r="C19" s="493" t="s">
        <v>471</v>
      </c>
      <c r="D19" s="531" t="s">
        <v>607</v>
      </c>
      <c r="E19" s="493" t="s">
        <v>1282</v>
      </c>
      <c r="F19" s="531" t="s">
        <v>1283</v>
      </c>
      <c r="G19" s="493" t="s">
        <v>1100</v>
      </c>
      <c r="H19" s="493" t="s">
        <v>1101</v>
      </c>
      <c r="I19" s="510">
        <v>199.65</v>
      </c>
      <c r="J19" s="510">
        <v>3</v>
      </c>
      <c r="K19" s="511">
        <v>598.95000000000005</v>
      </c>
    </row>
    <row r="20" spans="1:11" ht="14.4" customHeight="1" x14ac:dyDescent="0.3">
      <c r="A20" s="489" t="s">
        <v>455</v>
      </c>
      <c r="B20" s="490" t="s">
        <v>456</v>
      </c>
      <c r="C20" s="493" t="s">
        <v>471</v>
      </c>
      <c r="D20" s="531" t="s">
        <v>607</v>
      </c>
      <c r="E20" s="493" t="s">
        <v>1282</v>
      </c>
      <c r="F20" s="531" t="s">
        <v>1283</v>
      </c>
      <c r="G20" s="493" t="s">
        <v>1102</v>
      </c>
      <c r="H20" s="493" t="s">
        <v>1103</v>
      </c>
      <c r="I20" s="510">
        <v>30.86</v>
      </c>
      <c r="J20" s="510">
        <v>25</v>
      </c>
      <c r="K20" s="511">
        <v>771.38</v>
      </c>
    </row>
    <row r="21" spans="1:11" ht="14.4" customHeight="1" x14ac:dyDescent="0.3">
      <c r="A21" s="489" t="s">
        <v>455</v>
      </c>
      <c r="B21" s="490" t="s">
        <v>456</v>
      </c>
      <c r="C21" s="493" t="s">
        <v>471</v>
      </c>
      <c r="D21" s="531" t="s">
        <v>607</v>
      </c>
      <c r="E21" s="493" t="s">
        <v>1282</v>
      </c>
      <c r="F21" s="531" t="s">
        <v>1283</v>
      </c>
      <c r="G21" s="493" t="s">
        <v>1104</v>
      </c>
      <c r="H21" s="493" t="s">
        <v>1105</v>
      </c>
      <c r="I21" s="510">
        <v>687.75</v>
      </c>
      <c r="J21" s="510">
        <v>2</v>
      </c>
      <c r="K21" s="511">
        <v>1375.5</v>
      </c>
    </row>
    <row r="22" spans="1:11" ht="14.4" customHeight="1" x14ac:dyDescent="0.3">
      <c r="A22" s="489" t="s">
        <v>455</v>
      </c>
      <c r="B22" s="490" t="s">
        <v>456</v>
      </c>
      <c r="C22" s="493" t="s">
        <v>471</v>
      </c>
      <c r="D22" s="531" t="s">
        <v>607</v>
      </c>
      <c r="E22" s="493" t="s">
        <v>1284</v>
      </c>
      <c r="F22" s="531" t="s">
        <v>1285</v>
      </c>
      <c r="G22" s="493" t="s">
        <v>1106</v>
      </c>
      <c r="H22" s="493" t="s">
        <v>1107</v>
      </c>
      <c r="I22" s="510">
        <v>17391.310000000001</v>
      </c>
      <c r="J22" s="510">
        <v>2</v>
      </c>
      <c r="K22" s="511">
        <v>34782.61</v>
      </c>
    </row>
    <row r="23" spans="1:11" ht="14.4" customHeight="1" x14ac:dyDescent="0.3">
      <c r="A23" s="489" t="s">
        <v>455</v>
      </c>
      <c r="B23" s="490" t="s">
        <v>456</v>
      </c>
      <c r="C23" s="493" t="s">
        <v>471</v>
      </c>
      <c r="D23" s="531" t="s">
        <v>607</v>
      </c>
      <c r="E23" s="493" t="s">
        <v>1284</v>
      </c>
      <c r="F23" s="531" t="s">
        <v>1285</v>
      </c>
      <c r="G23" s="493" t="s">
        <v>1108</v>
      </c>
      <c r="H23" s="493" t="s">
        <v>1109</v>
      </c>
      <c r="I23" s="510">
        <v>17391.310000000001</v>
      </c>
      <c r="J23" s="510">
        <v>2</v>
      </c>
      <c r="K23" s="511">
        <v>34782.61</v>
      </c>
    </row>
    <row r="24" spans="1:11" ht="14.4" customHeight="1" x14ac:dyDescent="0.3">
      <c r="A24" s="489" t="s">
        <v>455</v>
      </c>
      <c r="B24" s="490" t="s">
        <v>456</v>
      </c>
      <c r="C24" s="493" t="s">
        <v>471</v>
      </c>
      <c r="D24" s="531" t="s">
        <v>607</v>
      </c>
      <c r="E24" s="493" t="s">
        <v>1284</v>
      </c>
      <c r="F24" s="531" t="s">
        <v>1285</v>
      </c>
      <c r="G24" s="493" t="s">
        <v>1110</v>
      </c>
      <c r="H24" s="493" t="s">
        <v>1111</v>
      </c>
      <c r="I24" s="510">
        <v>17391.3</v>
      </c>
      <c r="J24" s="510">
        <v>2</v>
      </c>
      <c r="K24" s="511">
        <v>34782.6</v>
      </c>
    </row>
    <row r="25" spans="1:11" ht="14.4" customHeight="1" x14ac:dyDescent="0.3">
      <c r="A25" s="489" t="s">
        <v>455</v>
      </c>
      <c r="B25" s="490" t="s">
        <v>456</v>
      </c>
      <c r="C25" s="493" t="s">
        <v>471</v>
      </c>
      <c r="D25" s="531" t="s">
        <v>607</v>
      </c>
      <c r="E25" s="493" t="s">
        <v>1286</v>
      </c>
      <c r="F25" s="531" t="s">
        <v>1287</v>
      </c>
      <c r="G25" s="493" t="s">
        <v>1112</v>
      </c>
      <c r="H25" s="493" t="s">
        <v>1113</v>
      </c>
      <c r="I25" s="510">
        <v>145.27000000000001</v>
      </c>
      <c r="J25" s="510">
        <v>48</v>
      </c>
      <c r="K25" s="511">
        <v>6972.96</v>
      </c>
    </row>
    <row r="26" spans="1:11" ht="14.4" customHeight="1" x14ac:dyDescent="0.3">
      <c r="A26" s="489" t="s">
        <v>455</v>
      </c>
      <c r="B26" s="490" t="s">
        <v>456</v>
      </c>
      <c r="C26" s="493" t="s">
        <v>471</v>
      </c>
      <c r="D26" s="531" t="s">
        <v>607</v>
      </c>
      <c r="E26" s="493" t="s">
        <v>1286</v>
      </c>
      <c r="F26" s="531" t="s">
        <v>1287</v>
      </c>
      <c r="G26" s="493" t="s">
        <v>1114</v>
      </c>
      <c r="H26" s="493" t="s">
        <v>1115</v>
      </c>
      <c r="I26" s="510">
        <v>101.65</v>
      </c>
      <c r="J26" s="510">
        <v>36</v>
      </c>
      <c r="K26" s="511">
        <v>3659.58</v>
      </c>
    </row>
    <row r="27" spans="1:11" ht="14.4" customHeight="1" x14ac:dyDescent="0.3">
      <c r="A27" s="489" t="s">
        <v>455</v>
      </c>
      <c r="B27" s="490" t="s">
        <v>456</v>
      </c>
      <c r="C27" s="493" t="s">
        <v>471</v>
      </c>
      <c r="D27" s="531" t="s">
        <v>607</v>
      </c>
      <c r="E27" s="493" t="s">
        <v>1286</v>
      </c>
      <c r="F27" s="531" t="s">
        <v>1287</v>
      </c>
      <c r="G27" s="493" t="s">
        <v>1116</v>
      </c>
      <c r="H27" s="493" t="s">
        <v>1117</v>
      </c>
      <c r="I27" s="510">
        <v>130.47</v>
      </c>
      <c r="J27" s="510">
        <v>12</v>
      </c>
      <c r="K27" s="511">
        <v>1565.69</v>
      </c>
    </row>
    <row r="28" spans="1:11" ht="14.4" customHeight="1" x14ac:dyDescent="0.3">
      <c r="A28" s="489" t="s">
        <v>455</v>
      </c>
      <c r="B28" s="490" t="s">
        <v>456</v>
      </c>
      <c r="C28" s="493" t="s">
        <v>471</v>
      </c>
      <c r="D28" s="531" t="s">
        <v>607</v>
      </c>
      <c r="E28" s="493" t="s">
        <v>1286</v>
      </c>
      <c r="F28" s="531" t="s">
        <v>1287</v>
      </c>
      <c r="G28" s="493" t="s">
        <v>1118</v>
      </c>
      <c r="H28" s="493" t="s">
        <v>1119</v>
      </c>
      <c r="I28" s="510">
        <v>118.11</v>
      </c>
      <c r="J28" s="510">
        <v>24</v>
      </c>
      <c r="K28" s="511">
        <v>2834.68</v>
      </c>
    </row>
    <row r="29" spans="1:11" ht="14.4" customHeight="1" x14ac:dyDescent="0.3">
      <c r="A29" s="489" t="s">
        <v>455</v>
      </c>
      <c r="B29" s="490" t="s">
        <v>456</v>
      </c>
      <c r="C29" s="493" t="s">
        <v>471</v>
      </c>
      <c r="D29" s="531" t="s">
        <v>607</v>
      </c>
      <c r="E29" s="493" t="s">
        <v>1286</v>
      </c>
      <c r="F29" s="531" t="s">
        <v>1287</v>
      </c>
      <c r="G29" s="493" t="s">
        <v>1120</v>
      </c>
      <c r="H29" s="493" t="s">
        <v>1121</v>
      </c>
      <c r="I29" s="510">
        <v>144.68</v>
      </c>
      <c r="J29" s="510">
        <v>36</v>
      </c>
      <c r="K29" s="511">
        <v>5208.6499999999996</v>
      </c>
    </row>
    <row r="30" spans="1:11" ht="14.4" customHeight="1" x14ac:dyDescent="0.3">
      <c r="A30" s="489" t="s">
        <v>455</v>
      </c>
      <c r="B30" s="490" t="s">
        <v>456</v>
      </c>
      <c r="C30" s="493" t="s">
        <v>471</v>
      </c>
      <c r="D30" s="531" t="s">
        <v>607</v>
      </c>
      <c r="E30" s="493" t="s">
        <v>1286</v>
      </c>
      <c r="F30" s="531" t="s">
        <v>1287</v>
      </c>
      <c r="G30" s="493" t="s">
        <v>1122</v>
      </c>
      <c r="H30" s="493" t="s">
        <v>1123</v>
      </c>
      <c r="I30" s="510">
        <v>44.53</v>
      </c>
      <c r="J30" s="510">
        <v>36</v>
      </c>
      <c r="K30" s="511">
        <v>1603.01</v>
      </c>
    </row>
    <row r="31" spans="1:11" ht="14.4" customHeight="1" x14ac:dyDescent="0.3">
      <c r="A31" s="489" t="s">
        <v>455</v>
      </c>
      <c r="B31" s="490" t="s">
        <v>456</v>
      </c>
      <c r="C31" s="493" t="s">
        <v>471</v>
      </c>
      <c r="D31" s="531" t="s">
        <v>607</v>
      </c>
      <c r="E31" s="493" t="s">
        <v>1286</v>
      </c>
      <c r="F31" s="531" t="s">
        <v>1287</v>
      </c>
      <c r="G31" s="493" t="s">
        <v>1124</v>
      </c>
      <c r="H31" s="493" t="s">
        <v>1125</v>
      </c>
      <c r="I31" s="510">
        <v>180.2</v>
      </c>
      <c r="J31" s="510">
        <v>36</v>
      </c>
      <c r="K31" s="511">
        <v>6487.35</v>
      </c>
    </row>
    <row r="32" spans="1:11" ht="14.4" customHeight="1" x14ac:dyDescent="0.3">
      <c r="A32" s="489" t="s">
        <v>455</v>
      </c>
      <c r="B32" s="490" t="s">
        <v>456</v>
      </c>
      <c r="C32" s="493" t="s">
        <v>471</v>
      </c>
      <c r="D32" s="531" t="s">
        <v>607</v>
      </c>
      <c r="E32" s="493" t="s">
        <v>1286</v>
      </c>
      <c r="F32" s="531" t="s">
        <v>1287</v>
      </c>
      <c r="G32" s="493" t="s">
        <v>1126</v>
      </c>
      <c r="H32" s="493" t="s">
        <v>1127</v>
      </c>
      <c r="I32" s="510">
        <v>122.71</v>
      </c>
      <c r="J32" s="510">
        <v>12</v>
      </c>
      <c r="K32" s="511">
        <v>1472.49</v>
      </c>
    </row>
    <row r="33" spans="1:11" ht="14.4" customHeight="1" x14ac:dyDescent="0.3">
      <c r="A33" s="489" t="s">
        <v>455</v>
      </c>
      <c r="B33" s="490" t="s">
        <v>456</v>
      </c>
      <c r="C33" s="493" t="s">
        <v>471</v>
      </c>
      <c r="D33" s="531" t="s">
        <v>607</v>
      </c>
      <c r="E33" s="493" t="s">
        <v>1288</v>
      </c>
      <c r="F33" s="531" t="s">
        <v>1289</v>
      </c>
      <c r="G33" s="493" t="s">
        <v>1128</v>
      </c>
      <c r="H33" s="493" t="s">
        <v>1129</v>
      </c>
      <c r="I33" s="510">
        <v>10.55</v>
      </c>
      <c r="J33" s="510">
        <v>40</v>
      </c>
      <c r="K33" s="511">
        <v>422.1</v>
      </c>
    </row>
    <row r="34" spans="1:11" ht="14.4" customHeight="1" x14ac:dyDescent="0.3">
      <c r="A34" s="489" t="s">
        <v>455</v>
      </c>
      <c r="B34" s="490" t="s">
        <v>456</v>
      </c>
      <c r="C34" s="493" t="s">
        <v>471</v>
      </c>
      <c r="D34" s="531" t="s">
        <v>607</v>
      </c>
      <c r="E34" s="493" t="s">
        <v>1288</v>
      </c>
      <c r="F34" s="531" t="s">
        <v>1289</v>
      </c>
      <c r="G34" s="493" t="s">
        <v>1130</v>
      </c>
      <c r="H34" s="493" t="s">
        <v>1131</v>
      </c>
      <c r="I34" s="510">
        <v>0.74</v>
      </c>
      <c r="J34" s="510">
        <v>600</v>
      </c>
      <c r="K34" s="511">
        <v>443</v>
      </c>
    </row>
    <row r="35" spans="1:11" ht="14.4" customHeight="1" x14ac:dyDescent="0.3">
      <c r="A35" s="489" t="s">
        <v>455</v>
      </c>
      <c r="B35" s="490" t="s">
        <v>456</v>
      </c>
      <c r="C35" s="493" t="s">
        <v>471</v>
      </c>
      <c r="D35" s="531" t="s">
        <v>607</v>
      </c>
      <c r="E35" s="493" t="s">
        <v>1288</v>
      </c>
      <c r="F35" s="531" t="s">
        <v>1289</v>
      </c>
      <c r="G35" s="493" t="s">
        <v>1132</v>
      </c>
      <c r="H35" s="493" t="s">
        <v>1133</v>
      </c>
      <c r="I35" s="510">
        <v>7.5</v>
      </c>
      <c r="J35" s="510">
        <v>30</v>
      </c>
      <c r="K35" s="511">
        <v>225</v>
      </c>
    </row>
    <row r="36" spans="1:11" ht="14.4" customHeight="1" x14ac:dyDescent="0.3">
      <c r="A36" s="489" t="s">
        <v>455</v>
      </c>
      <c r="B36" s="490" t="s">
        <v>456</v>
      </c>
      <c r="C36" s="493" t="s">
        <v>471</v>
      </c>
      <c r="D36" s="531" t="s">
        <v>607</v>
      </c>
      <c r="E36" s="493" t="s">
        <v>1288</v>
      </c>
      <c r="F36" s="531" t="s">
        <v>1289</v>
      </c>
      <c r="G36" s="493" t="s">
        <v>1134</v>
      </c>
      <c r="H36" s="493" t="s">
        <v>1135</v>
      </c>
      <c r="I36" s="510">
        <v>7.5</v>
      </c>
      <c r="J36" s="510">
        <v>30</v>
      </c>
      <c r="K36" s="511">
        <v>225</v>
      </c>
    </row>
    <row r="37" spans="1:11" ht="14.4" customHeight="1" x14ac:dyDescent="0.3">
      <c r="A37" s="489" t="s">
        <v>455</v>
      </c>
      <c r="B37" s="490" t="s">
        <v>456</v>
      </c>
      <c r="C37" s="493" t="s">
        <v>471</v>
      </c>
      <c r="D37" s="531" t="s">
        <v>607</v>
      </c>
      <c r="E37" s="493" t="s">
        <v>1288</v>
      </c>
      <c r="F37" s="531" t="s">
        <v>1289</v>
      </c>
      <c r="G37" s="493" t="s">
        <v>1136</v>
      </c>
      <c r="H37" s="493" t="s">
        <v>1137</v>
      </c>
      <c r="I37" s="510">
        <v>7.5</v>
      </c>
      <c r="J37" s="510">
        <v>30</v>
      </c>
      <c r="K37" s="511">
        <v>225</v>
      </c>
    </row>
    <row r="38" spans="1:11" ht="14.4" customHeight="1" x14ac:dyDescent="0.3">
      <c r="A38" s="489" t="s">
        <v>455</v>
      </c>
      <c r="B38" s="490" t="s">
        <v>456</v>
      </c>
      <c r="C38" s="493" t="s">
        <v>471</v>
      </c>
      <c r="D38" s="531" t="s">
        <v>607</v>
      </c>
      <c r="E38" s="493" t="s">
        <v>1288</v>
      </c>
      <c r="F38" s="531" t="s">
        <v>1289</v>
      </c>
      <c r="G38" s="493" t="s">
        <v>1138</v>
      </c>
      <c r="H38" s="493" t="s">
        <v>1139</v>
      </c>
      <c r="I38" s="510">
        <v>11.01</v>
      </c>
      <c r="J38" s="510">
        <v>40</v>
      </c>
      <c r="K38" s="511">
        <v>440.4</v>
      </c>
    </row>
    <row r="39" spans="1:11" ht="14.4" customHeight="1" x14ac:dyDescent="0.3">
      <c r="A39" s="489" t="s">
        <v>455</v>
      </c>
      <c r="B39" s="490" t="s">
        <v>456</v>
      </c>
      <c r="C39" s="493" t="s">
        <v>471</v>
      </c>
      <c r="D39" s="531" t="s">
        <v>607</v>
      </c>
      <c r="E39" s="493" t="s">
        <v>1288</v>
      </c>
      <c r="F39" s="531" t="s">
        <v>1289</v>
      </c>
      <c r="G39" s="493" t="s">
        <v>1140</v>
      </c>
      <c r="H39" s="493" t="s">
        <v>1141</v>
      </c>
      <c r="I39" s="510">
        <v>11.01</v>
      </c>
      <c r="J39" s="510">
        <v>40</v>
      </c>
      <c r="K39" s="511">
        <v>440.4</v>
      </c>
    </row>
    <row r="40" spans="1:11" ht="14.4" customHeight="1" x14ac:dyDescent="0.3">
      <c r="A40" s="489" t="s">
        <v>455</v>
      </c>
      <c r="B40" s="490" t="s">
        <v>456</v>
      </c>
      <c r="C40" s="493" t="s">
        <v>471</v>
      </c>
      <c r="D40" s="531" t="s">
        <v>607</v>
      </c>
      <c r="E40" s="493" t="s">
        <v>1288</v>
      </c>
      <c r="F40" s="531" t="s">
        <v>1289</v>
      </c>
      <c r="G40" s="493" t="s">
        <v>1142</v>
      </c>
      <c r="H40" s="493" t="s">
        <v>1143</v>
      </c>
      <c r="I40" s="510">
        <v>11.01</v>
      </c>
      <c r="J40" s="510">
        <v>40</v>
      </c>
      <c r="K40" s="511">
        <v>440.4</v>
      </c>
    </row>
    <row r="41" spans="1:11" ht="14.4" customHeight="1" x14ac:dyDescent="0.3">
      <c r="A41" s="489" t="s">
        <v>455</v>
      </c>
      <c r="B41" s="490" t="s">
        <v>456</v>
      </c>
      <c r="C41" s="493" t="s">
        <v>471</v>
      </c>
      <c r="D41" s="531" t="s">
        <v>607</v>
      </c>
      <c r="E41" s="493" t="s">
        <v>1288</v>
      </c>
      <c r="F41" s="531" t="s">
        <v>1289</v>
      </c>
      <c r="G41" s="493" t="s">
        <v>1144</v>
      </c>
      <c r="H41" s="493" t="s">
        <v>1145</v>
      </c>
      <c r="I41" s="510">
        <v>10.55</v>
      </c>
      <c r="J41" s="510">
        <v>80</v>
      </c>
      <c r="K41" s="511">
        <v>844.1</v>
      </c>
    </row>
    <row r="42" spans="1:11" ht="14.4" customHeight="1" x14ac:dyDescent="0.3">
      <c r="A42" s="489" t="s">
        <v>455</v>
      </c>
      <c r="B42" s="490" t="s">
        <v>456</v>
      </c>
      <c r="C42" s="493" t="s">
        <v>471</v>
      </c>
      <c r="D42" s="531" t="s">
        <v>607</v>
      </c>
      <c r="E42" s="493" t="s">
        <v>1288</v>
      </c>
      <c r="F42" s="531" t="s">
        <v>1289</v>
      </c>
      <c r="G42" s="493" t="s">
        <v>1146</v>
      </c>
      <c r="H42" s="493" t="s">
        <v>1147</v>
      </c>
      <c r="I42" s="510">
        <v>10.55</v>
      </c>
      <c r="J42" s="510">
        <v>80</v>
      </c>
      <c r="K42" s="511">
        <v>844.14</v>
      </c>
    </row>
    <row r="43" spans="1:11" ht="14.4" customHeight="1" x14ac:dyDescent="0.3">
      <c r="A43" s="489" t="s">
        <v>455</v>
      </c>
      <c r="B43" s="490" t="s">
        <v>456</v>
      </c>
      <c r="C43" s="493" t="s">
        <v>471</v>
      </c>
      <c r="D43" s="531" t="s">
        <v>607</v>
      </c>
      <c r="E43" s="493" t="s">
        <v>1288</v>
      </c>
      <c r="F43" s="531" t="s">
        <v>1289</v>
      </c>
      <c r="G43" s="493" t="s">
        <v>1148</v>
      </c>
      <c r="H43" s="493" t="s">
        <v>1149</v>
      </c>
      <c r="I43" s="510">
        <v>10.55</v>
      </c>
      <c r="J43" s="510">
        <v>40</v>
      </c>
      <c r="K43" s="511">
        <v>422.04</v>
      </c>
    </row>
    <row r="44" spans="1:11" ht="14.4" customHeight="1" x14ac:dyDescent="0.3">
      <c r="A44" s="489" t="s">
        <v>455</v>
      </c>
      <c r="B44" s="490" t="s">
        <v>456</v>
      </c>
      <c r="C44" s="493" t="s">
        <v>471</v>
      </c>
      <c r="D44" s="531" t="s">
        <v>607</v>
      </c>
      <c r="E44" s="493" t="s">
        <v>1290</v>
      </c>
      <c r="F44" s="531" t="s">
        <v>1291</v>
      </c>
      <c r="G44" s="493" t="s">
        <v>1150</v>
      </c>
      <c r="H44" s="493" t="s">
        <v>1151</v>
      </c>
      <c r="I44" s="510">
        <v>5101</v>
      </c>
      <c r="J44" s="510">
        <v>2</v>
      </c>
      <c r="K44" s="511">
        <v>10202</v>
      </c>
    </row>
    <row r="45" spans="1:11" ht="14.4" customHeight="1" x14ac:dyDescent="0.3">
      <c r="A45" s="489" t="s">
        <v>455</v>
      </c>
      <c r="B45" s="490" t="s">
        <v>456</v>
      </c>
      <c r="C45" s="493" t="s">
        <v>471</v>
      </c>
      <c r="D45" s="531" t="s">
        <v>607</v>
      </c>
      <c r="E45" s="493" t="s">
        <v>1290</v>
      </c>
      <c r="F45" s="531" t="s">
        <v>1291</v>
      </c>
      <c r="G45" s="493" t="s">
        <v>1152</v>
      </c>
      <c r="H45" s="493" t="s">
        <v>1153</v>
      </c>
      <c r="I45" s="510">
        <v>9772</v>
      </c>
      <c r="J45" s="510">
        <v>1</v>
      </c>
      <c r="K45" s="511">
        <v>9772</v>
      </c>
    </row>
    <row r="46" spans="1:11" ht="14.4" customHeight="1" x14ac:dyDescent="0.3">
      <c r="A46" s="489" t="s">
        <v>455</v>
      </c>
      <c r="B46" s="490" t="s">
        <v>456</v>
      </c>
      <c r="C46" s="493" t="s">
        <v>471</v>
      </c>
      <c r="D46" s="531" t="s">
        <v>607</v>
      </c>
      <c r="E46" s="493" t="s">
        <v>1290</v>
      </c>
      <c r="F46" s="531" t="s">
        <v>1291</v>
      </c>
      <c r="G46" s="493" t="s">
        <v>1154</v>
      </c>
      <c r="H46" s="493" t="s">
        <v>1155</v>
      </c>
      <c r="I46" s="510">
        <v>9772</v>
      </c>
      <c r="J46" s="510">
        <v>2</v>
      </c>
      <c r="K46" s="511">
        <v>19544</v>
      </c>
    </row>
    <row r="47" spans="1:11" ht="14.4" customHeight="1" x14ac:dyDescent="0.3">
      <c r="A47" s="489" t="s">
        <v>455</v>
      </c>
      <c r="B47" s="490" t="s">
        <v>456</v>
      </c>
      <c r="C47" s="493" t="s">
        <v>471</v>
      </c>
      <c r="D47" s="531" t="s">
        <v>607</v>
      </c>
      <c r="E47" s="493" t="s">
        <v>1290</v>
      </c>
      <c r="F47" s="531" t="s">
        <v>1291</v>
      </c>
      <c r="G47" s="493" t="s">
        <v>1156</v>
      </c>
      <c r="H47" s="493" t="s">
        <v>1157</v>
      </c>
      <c r="I47" s="510">
        <v>5101</v>
      </c>
      <c r="J47" s="510">
        <v>1</v>
      </c>
      <c r="K47" s="511">
        <v>5101</v>
      </c>
    </row>
    <row r="48" spans="1:11" ht="14.4" customHeight="1" x14ac:dyDescent="0.3">
      <c r="A48" s="489" t="s">
        <v>455</v>
      </c>
      <c r="B48" s="490" t="s">
        <v>456</v>
      </c>
      <c r="C48" s="493" t="s">
        <v>471</v>
      </c>
      <c r="D48" s="531" t="s">
        <v>607</v>
      </c>
      <c r="E48" s="493" t="s">
        <v>1290</v>
      </c>
      <c r="F48" s="531" t="s">
        <v>1291</v>
      </c>
      <c r="G48" s="493" t="s">
        <v>1158</v>
      </c>
      <c r="H48" s="493" t="s">
        <v>1159</v>
      </c>
      <c r="I48" s="510">
        <v>7937.24</v>
      </c>
      <c r="J48" s="510">
        <v>1</v>
      </c>
      <c r="K48" s="511">
        <v>7937.24</v>
      </c>
    </row>
    <row r="49" spans="1:11" ht="14.4" customHeight="1" x14ac:dyDescent="0.3">
      <c r="A49" s="489" t="s">
        <v>455</v>
      </c>
      <c r="B49" s="490" t="s">
        <v>456</v>
      </c>
      <c r="C49" s="493" t="s">
        <v>471</v>
      </c>
      <c r="D49" s="531" t="s">
        <v>607</v>
      </c>
      <c r="E49" s="493" t="s">
        <v>1290</v>
      </c>
      <c r="F49" s="531" t="s">
        <v>1291</v>
      </c>
      <c r="G49" s="493" t="s">
        <v>1160</v>
      </c>
      <c r="H49" s="493" t="s">
        <v>1161</v>
      </c>
      <c r="I49" s="510">
        <v>5101</v>
      </c>
      <c r="J49" s="510">
        <v>2</v>
      </c>
      <c r="K49" s="511">
        <v>10202</v>
      </c>
    </row>
    <row r="50" spans="1:11" ht="14.4" customHeight="1" x14ac:dyDescent="0.3">
      <c r="A50" s="489" t="s">
        <v>455</v>
      </c>
      <c r="B50" s="490" t="s">
        <v>456</v>
      </c>
      <c r="C50" s="493" t="s">
        <v>471</v>
      </c>
      <c r="D50" s="531" t="s">
        <v>607</v>
      </c>
      <c r="E50" s="493" t="s">
        <v>1290</v>
      </c>
      <c r="F50" s="531" t="s">
        <v>1291</v>
      </c>
      <c r="G50" s="493" t="s">
        <v>1162</v>
      </c>
      <c r="H50" s="493" t="s">
        <v>1163</v>
      </c>
      <c r="I50" s="510">
        <v>5101</v>
      </c>
      <c r="J50" s="510">
        <v>1</v>
      </c>
      <c r="K50" s="511">
        <v>5101</v>
      </c>
    </row>
    <row r="51" spans="1:11" ht="14.4" customHeight="1" x14ac:dyDescent="0.3">
      <c r="A51" s="489" t="s">
        <v>455</v>
      </c>
      <c r="B51" s="490" t="s">
        <v>456</v>
      </c>
      <c r="C51" s="493" t="s">
        <v>471</v>
      </c>
      <c r="D51" s="531" t="s">
        <v>607</v>
      </c>
      <c r="E51" s="493" t="s">
        <v>1290</v>
      </c>
      <c r="F51" s="531" t="s">
        <v>1291</v>
      </c>
      <c r="G51" s="493" t="s">
        <v>1164</v>
      </c>
      <c r="H51" s="493" t="s">
        <v>1165</v>
      </c>
      <c r="I51" s="510">
        <v>5101</v>
      </c>
      <c r="J51" s="510">
        <v>2</v>
      </c>
      <c r="K51" s="511">
        <v>10202</v>
      </c>
    </row>
    <row r="52" spans="1:11" ht="14.4" customHeight="1" x14ac:dyDescent="0.3">
      <c r="A52" s="489" t="s">
        <v>455</v>
      </c>
      <c r="B52" s="490" t="s">
        <v>456</v>
      </c>
      <c r="C52" s="493" t="s">
        <v>471</v>
      </c>
      <c r="D52" s="531" t="s">
        <v>607</v>
      </c>
      <c r="E52" s="493" t="s">
        <v>1290</v>
      </c>
      <c r="F52" s="531" t="s">
        <v>1291</v>
      </c>
      <c r="G52" s="493" t="s">
        <v>1166</v>
      </c>
      <c r="H52" s="493" t="s">
        <v>1167</v>
      </c>
      <c r="I52" s="510">
        <v>7937</v>
      </c>
      <c r="J52" s="510">
        <v>1</v>
      </c>
      <c r="K52" s="511">
        <v>7937</v>
      </c>
    </row>
    <row r="53" spans="1:11" ht="14.4" customHeight="1" x14ac:dyDescent="0.3">
      <c r="A53" s="489" t="s">
        <v>455</v>
      </c>
      <c r="B53" s="490" t="s">
        <v>456</v>
      </c>
      <c r="C53" s="493" t="s">
        <v>471</v>
      </c>
      <c r="D53" s="531" t="s">
        <v>607</v>
      </c>
      <c r="E53" s="493" t="s">
        <v>1290</v>
      </c>
      <c r="F53" s="531" t="s">
        <v>1291</v>
      </c>
      <c r="G53" s="493" t="s">
        <v>1168</v>
      </c>
      <c r="H53" s="493" t="s">
        <v>1169</v>
      </c>
      <c r="I53" s="510">
        <v>9772</v>
      </c>
      <c r="J53" s="510">
        <v>1</v>
      </c>
      <c r="K53" s="511">
        <v>9772</v>
      </c>
    </row>
    <row r="54" spans="1:11" ht="14.4" customHeight="1" x14ac:dyDescent="0.3">
      <c r="A54" s="489" t="s">
        <v>455</v>
      </c>
      <c r="B54" s="490" t="s">
        <v>456</v>
      </c>
      <c r="C54" s="493" t="s">
        <v>474</v>
      </c>
      <c r="D54" s="531" t="s">
        <v>608</v>
      </c>
      <c r="E54" s="493" t="s">
        <v>1280</v>
      </c>
      <c r="F54" s="531" t="s">
        <v>1281</v>
      </c>
      <c r="G54" s="493" t="s">
        <v>1170</v>
      </c>
      <c r="H54" s="493" t="s">
        <v>1171</v>
      </c>
      <c r="I54" s="510">
        <v>129.26</v>
      </c>
      <c r="J54" s="510">
        <v>1</v>
      </c>
      <c r="K54" s="511">
        <v>129.26</v>
      </c>
    </row>
    <row r="55" spans="1:11" ht="14.4" customHeight="1" x14ac:dyDescent="0.3">
      <c r="A55" s="489" t="s">
        <v>455</v>
      </c>
      <c r="B55" s="490" t="s">
        <v>456</v>
      </c>
      <c r="C55" s="493" t="s">
        <v>474</v>
      </c>
      <c r="D55" s="531" t="s">
        <v>608</v>
      </c>
      <c r="E55" s="493" t="s">
        <v>1280</v>
      </c>
      <c r="F55" s="531" t="s">
        <v>1281</v>
      </c>
      <c r="G55" s="493" t="s">
        <v>1172</v>
      </c>
      <c r="H55" s="493" t="s">
        <v>1173</v>
      </c>
      <c r="I55" s="510">
        <v>5.73</v>
      </c>
      <c r="J55" s="510">
        <v>30</v>
      </c>
      <c r="K55" s="511">
        <v>171.8</v>
      </c>
    </row>
    <row r="56" spans="1:11" ht="14.4" customHeight="1" x14ac:dyDescent="0.3">
      <c r="A56" s="489" t="s">
        <v>455</v>
      </c>
      <c r="B56" s="490" t="s">
        <v>456</v>
      </c>
      <c r="C56" s="493" t="s">
        <v>474</v>
      </c>
      <c r="D56" s="531" t="s">
        <v>608</v>
      </c>
      <c r="E56" s="493" t="s">
        <v>1280</v>
      </c>
      <c r="F56" s="531" t="s">
        <v>1281</v>
      </c>
      <c r="G56" s="493" t="s">
        <v>1174</v>
      </c>
      <c r="H56" s="493" t="s">
        <v>1175</v>
      </c>
      <c r="I56" s="510">
        <v>2.39</v>
      </c>
      <c r="J56" s="510">
        <v>40</v>
      </c>
      <c r="K56" s="511">
        <v>95.6</v>
      </c>
    </row>
    <row r="57" spans="1:11" ht="14.4" customHeight="1" x14ac:dyDescent="0.3">
      <c r="A57" s="489" t="s">
        <v>455</v>
      </c>
      <c r="B57" s="490" t="s">
        <v>456</v>
      </c>
      <c r="C57" s="493" t="s">
        <v>474</v>
      </c>
      <c r="D57" s="531" t="s">
        <v>608</v>
      </c>
      <c r="E57" s="493" t="s">
        <v>1280</v>
      </c>
      <c r="F57" s="531" t="s">
        <v>1281</v>
      </c>
      <c r="G57" s="493" t="s">
        <v>1176</v>
      </c>
      <c r="H57" s="493" t="s">
        <v>1177</v>
      </c>
      <c r="I57" s="510">
        <v>3.1</v>
      </c>
      <c r="J57" s="510">
        <v>40</v>
      </c>
      <c r="K57" s="511">
        <v>124</v>
      </c>
    </row>
    <row r="58" spans="1:11" ht="14.4" customHeight="1" x14ac:dyDescent="0.3">
      <c r="A58" s="489" t="s">
        <v>455</v>
      </c>
      <c r="B58" s="490" t="s">
        <v>456</v>
      </c>
      <c r="C58" s="493" t="s">
        <v>474</v>
      </c>
      <c r="D58" s="531" t="s">
        <v>608</v>
      </c>
      <c r="E58" s="493" t="s">
        <v>1280</v>
      </c>
      <c r="F58" s="531" t="s">
        <v>1281</v>
      </c>
      <c r="G58" s="493" t="s">
        <v>1178</v>
      </c>
      <c r="H58" s="493" t="s">
        <v>1179</v>
      </c>
      <c r="I58" s="510">
        <v>3.79</v>
      </c>
      <c r="J58" s="510">
        <v>40</v>
      </c>
      <c r="K58" s="511">
        <v>151.6</v>
      </c>
    </row>
    <row r="59" spans="1:11" ht="14.4" customHeight="1" x14ac:dyDescent="0.3">
      <c r="A59" s="489" t="s">
        <v>455</v>
      </c>
      <c r="B59" s="490" t="s">
        <v>456</v>
      </c>
      <c r="C59" s="493" t="s">
        <v>474</v>
      </c>
      <c r="D59" s="531" t="s">
        <v>608</v>
      </c>
      <c r="E59" s="493" t="s">
        <v>1280</v>
      </c>
      <c r="F59" s="531" t="s">
        <v>1281</v>
      </c>
      <c r="G59" s="493" t="s">
        <v>1180</v>
      </c>
      <c r="H59" s="493" t="s">
        <v>1181</v>
      </c>
      <c r="I59" s="510">
        <v>12.08</v>
      </c>
      <c r="J59" s="510">
        <v>60</v>
      </c>
      <c r="K59" s="511">
        <v>724.8</v>
      </c>
    </row>
    <row r="60" spans="1:11" ht="14.4" customHeight="1" x14ac:dyDescent="0.3">
      <c r="A60" s="489" t="s">
        <v>455</v>
      </c>
      <c r="B60" s="490" t="s">
        <v>456</v>
      </c>
      <c r="C60" s="493" t="s">
        <v>474</v>
      </c>
      <c r="D60" s="531" t="s">
        <v>608</v>
      </c>
      <c r="E60" s="493" t="s">
        <v>1280</v>
      </c>
      <c r="F60" s="531" t="s">
        <v>1281</v>
      </c>
      <c r="G60" s="493" t="s">
        <v>1182</v>
      </c>
      <c r="H60" s="493" t="s">
        <v>1183</v>
      </c>
      <c r="I60" s="510">
        <v>65.2</v>
      </c>
      <c r="J60" s="510">
        <v>20</v>
      </c>
      <c r="K60" s="511">
        <v>1304</v>
      </c>
    </row>
    <row r="61" spans="1:11" ht="14.4" customHeight="1" x14ac:dyDescent="0.3">
      <c r="A61" s="489" t="s">
        <v>455</v>
      </c>
      <c r="B61" s="490" t="s">
        <v>456</v>
      </c>
      <c r="C61" s="493" t="s">
        <v>474</v>
      </c>
      <c r="D61" s="531" t="s">
        <v>608</v>
      </c>
      <c r="E61" s="493" t="s">
        <v>1280</v>
      </c>
      <c r="F61" s="531" t="s">
        <v>1281</v>
      </c>
      <c r="G61" s="493" t="s">
        <v>1184</v>
      </c>
      <c r="H61" s="493" t="s">
        <v>1185</v>
      </c>
      <c r="I61" s="510">
        <v>15.53</v>
      </c>
      <c r="J61" s="510">
        <v>60</v>
      </c>
      <c r="K61" s="511">
        <v>931.8</v>
      </c>
    </row>
    <row r="62" spans="1:11" ht="14.4" customHeight="1" x14ac:dyDescent="0.3">
      <c r="A62" s="489" t="s">
        <v>455</v>
      </c>
      <c r="B62" s="490" t="s">
        <v>456</v>
      </c>
      <c r="C62" s="493" t="s">
        <v>474</v>
      </c>
      <c r="D62" s="531" t="s">
        <v>608</v>
      </c>
      <c r="E62" s="493" t="s">
        <v>1280</v>
      </c>
      <c r="F62" s="531" t="s">
        <v>1281</v>
      </c>
      <c r="G62" s="493" t="s">
        <v>1186</v>
      </c>
      <c r="H62" s="493" t="s">
        <v>1187</v>
      </c>
      <c r="I62" s="510">
        <v>64.900000000000006</v>
      </c>
      <c r="J62" s="510">
        <v>24</v>
      </c>
      <c r="K62" s="511">
        <v>1557.7</v>
      </c>
    </row>
    <row r="63" spans="1:11" ht="14.4" customHeight="1" x14ac:dyDescent="0.3">
      <c r="A63" s="489" t="s">
        <v>455</v>
      </c>
      <c r="B63" s="490" t="s">
        <v>456</v>
      </c>
      <c r="C63" s="493" t="s">
        <v>474</v>
      </c>
      <c r="D63" s="531" t="s">
        <v>608</v>
      </c>
      <c r="E63" s="493" t="s">
        <v>1280</v>
      </c>
      <c r="F63" s="531" t="s">
        <v>1281</v>
      </c>
      <c r="G63" s="493" t="s">
        <v>1188</v>
      </c>
      <c r="H63" s="493" t="s">
        <v>1189</v>
      </c>
      <c r="I63" s="510">
        <v>13.43</v>
      </c>
      <c r="J63" s="510">
        <v>60</v>
      </c>
      <c r="K63" s="511">
        <v>805.58</v>
      </c>
    </row>
    <row r="64" spans="1:11" ht="14.4" customHeight="1" x14ac:dyDescent="0.3">
      <c r="A64" s="489" t="s">
        <v>455</v>
      </c>
      <c r="B64" s="490" t="s">
        <v>456</v>
      </c>
      <c r="C64" s="493" t="s">
        <v>474</v>
      </c>
      <c r="D64" s="531" t="s">
        <v>608</v>
      </c>
      <c r="E64" s="493" t="s">
        <v>1280</v>
      </c>
      <c r="F64" s="531" t="s">
        <v>1281</v>
      </c>
      <c r="G64" s="493" t="s">
        <v>1190</v>
      </c>
      <c r="H64" s="493" t="s">
        <v>1191</v>
      </c>
      <c r="I64" s="510">
        <v>96.6</v>
      </c>
      <c r="J64" s="510">
        <v>10</v>
      </c>
      <c r="K64" s="511">
        <v>966</v>
      </c>
    </row>
    <row r="65" spans="1:11" ht="14.4" customHeight="1" x14ac:dyDescent="0.3">
      <c r="A65" s="489" t="s">
        <v>455</v>
      </c>
      <c r="B65" s="490" t="s">
        <v>456</v>
      </c>
      <c r="C65" s="493" t="s">
        <v>474</v>
      </c>
      <c r="D65" s="531" t="s">
        <v>608</v>
      </c>
      <c r="E65" s="493" t="s">
        <v>1280</v>
      </c>
      <c r="F65" s="531" t="s">
        <v>1281</v>
      </c>
      <c r="G65" s="493" t="s">
        <v>1192</v>
      </c>
      <c r="H65" s="493" t="s">
        <v>1193</v>
      </c>
      <c r="I65" s="510">
        <v>53.77</v>
      </c>
      <c r="J65" s="510">
        <v>12</v>
      </c>
      <c r="K65" s="511">
        <v>645.29</v>
      </c>
    </row>
    <row r="66" spans="1:11" ht="14.4" customHeight="1" x14ac:dyDescent="0.3">
      <c r="A66" s="489" t="s">
        <v>455</v>
      </c>
      <c r="B66" s="490" t="s">
        <v>456</v>
      </c>
      <c r="C66" s="493" t="s">
        <v>474</v>
      </c>
      <c r="D66" s="531" t="s">
        <v>608</v>
      </c>
      <c r="E66" s="493" t="s">
        <v>1280</v>
      </c>
      <c r="F66" s="531" t="s">
        <v>1281</v>
      </c>
      <c r="G66" s="493" t="s">
        <v>1194</v>
      </c>
      <c r="H66" s="493" t="s">
        <v>1195</v>
      </c>
      <c r="I66" s="510">
        <v>9.7799999999999994</v>
      </c>
      <c r="J66" s="510">
        <v>30</v>
      </c>
      <c r="K66" s="511">
        <v>293.25</v>
      </c>
    </row>
    <row r="67" spans="1:11" ht="14.4" customHeight="1" x14ac:dyDescent="0.3">
      <c r="A67" s="489" t="s">
        <v>455</v>
      </c>
      <c r="B67" s="490" t="s">
        <v>456</v>
      </c>
      <c r="C67" s="493" t="s">
        <v>474</v>
      </c>
      <c r="D67" s="531" t="s">
        <v>608</v>
      </c>
      <c r="E67" s="493" t="s">
        <v>1280</v>
      </c>
      <c r="F67" s="531" t="s">
        <v>1281</v>
      </c>
      <c r="G67" s="493" t="s">
        <v>1196</v>
      </c>
      <c r="H67" s="493" t="s">
        <v>1197</v>
      </c>
      <c r="I67" s="510">
        <v>38.4</v>
      </c>
      <c r="J67" s="510">
        <v>30</v>
      </c>
      <c r="K67" s="511">
        <v>1152</v>
      </c>
    </row>
    <row r="68" spans="1:11" ht="14.4" customHeight="1" x14ac:dyDescent="0.3">
      <c r="A68" s="489" t="s">
        <v>455</v>
      </c>
      <c r="B68" s="490" t="s">
        <v>456</v>
      </c>
      <c r="C68" s="493" t="s">
        <v>474</v>
      </c>
      <c r="D68" s="531" t="s">
        <v>608</v>
      </c>
      <c r="E68" s="493" t="s">
        <v>1280</v>
      </c>
      <c r="F68" s="531" t="s">
        <v>1281</v>
      </c>
      <c r="G68" s="493" t="s">
        <v>1198</v>
      </c>
      <c r="H68" s="493" t="s">
        <v>1199</v>
      </c>
      <c r="I68" s="510">
        <v>58.6</v>
      </c>
      <c r="J68" s="510">
        <v>10</v>
      </c>
      <c r="K68" s="511">
        <v>586.04</v>
      </c>
    </row>
    <row r="69" spans="1:11" ht="14.4" customHeight="1" x14ac:dyDescent="0.3">
      <c r="A69" s="489" t="s">
        <v>455</v>
      </c>
      <c r="B69" s="490" t="s">
        <v>456</v>
      </c>
      <c r="C69" s="493" t="s">
        <v>474</v>
      </c>
      <c r="D69" s="531" t="s">
        <v>608</v>
      </c>
      <c r="E69" s="493" t="s">
        <v>1292</v>
      </c>
      <c r="F69" s="531" t="s">
        <v>1293</v>
      </c>
      <c r="G69" s="493" t="s">
        <v>1200</v>
      </c>
      <c r="H69" s="493" t="s">
        <v>1201</v>
      </c>
      <c r="I69" s="510">
        <v>471.95</v>
      </c>
      <c r="J69" s="510">
        <v>1</v>
      </c>
      <c r="K69" s="511">
        <v>471.95</v>
      </c>
    </row>
    <row r="70" spans="1:11" ht="14.4" customHeight="1" x14ac:dyDescent="0.3">
      <c r="A70" s="489" t="s">
        <v>455</v>
      </c>
      <c r="B70" s="490" t="s">
        <v>456</v>
      </c>
      <c r="C70" s="493" t="s">
        <v>474</v>
      </c>
      <c r="D70" s="531" t="s">
        <v>608</v>
      </c>
      <c r="E70" s="493" t="s">
        <v>1292</v>
      </c>
      <c r="F70" s="531" t="s">
        <v>1293</v>
      </c>
      <c r="G70" s="493" t="s">
        <v>1202</v>
      </c>
      <c r="H70" s="493" t="s">
        <v>1203</v>
      </c>
      <c r="I70" s="510">
        <v>471.97</v>
      </c>
      <c r="J70" s="510">
        <v>1</v>
      </c>
      <c r="K70" s="511">
        <v>471.97</v>
      </c>
    </row>
    <row r="71" spans="1:11" ht="14.4" customHeight="1" x14ac:dyDescent="0.3">
      <c r="A71" s="489" t="s">
        <v>455</v>
      </c>
      <c r="B71" s="490" t="s">
        <v>456</v>
      </c>
      <c r="C71" s="493" t="s">
        <v>474</v>
      </c>
      <c r="D71" s="531" t="s">
        <v>608</v>
      </c>
      <c r="E71" s="493" t="s">
        <v>1292</v>
      </c>
      <c r="F71" s="531" t="s">
        <v>1293</v>
      </c>
      <c r="G71" s="493" t="s">
        <v>1204</v>
      </c>
      <c r="H71" s="493" t="s">
        <v>1205</v>
      </c>
      <c r="I71" s="510">
        <v>471.96</v>
      </c>
      <c r="J71" s="510">
        <v>1</v>
      </c>
      <c r="K71" s="511">
        <v>471.96</v>
      </c>
    </row>
    <row r="72" spans="1:11" ht="14.4" customHeight="1" x14ac:dyDescent="0.3">
      <c r="A72" s="489" t="s">
        <v>455</v>
      </c>
      <c r="B72" s="490" t="s">
        <v>456</v>
      </c>
      <c r="C72" s="493" t="s">
        <v>474</v>
      </c>
      <c r="D72" s="531" t="s">
        <v>608</v>
      </c>
      <c r="E72" s="493" t="s">
        <v>1292</v>
      </c>
      <c r="F72" s="531" t="s">
        <v>1293</v>
      </c>
      <c r="G72" s="493" t="s">
        <v>1206</v>
      </c>
      <c r="H72" s="493" t="s">
        <v>1207</v>
      </c>
      <c r="I72" s="510">
        <v>471.96</v>
      </c>
      <c r="J72" s="510">
        <v>3</v>
      </c>
      <c r="K72" s="511">
        <v>1415.89</v>
      </c>
    </row>
    <row r="73" spans="1:11" ht="14.4" customHeight="1" x14ac:dyDescent="0.3">
      <c r="A73" s="489" t="s">
        <v>455</v>
      </c>
      <c r="B73" s="490" t="s">
        <v>456</v>
      </c>
      <c r="C73" s="493" t="s">
        <v>474</v>
      </c>
      <c r="D73" s="531" t="s">
        <v>608</v>
      </c>
      <c r="E73" s="493" t="s">
        <v>1292</v>
      </c>
      <c r="F73" s="531" t="s">
        <v>1293</v>
      </c>
      <c r="G73" s="493" t="s">
        <v>1208</v>
      </c>
      <c r="H73" s="493" t="s">
        <v>1209</v>
      </c>
      <c r="I73" s="510">
        <v>471.97</v>
      </c>
      <c r="J73" s="510">
        <v>2</v>
      </c>
      <c r="K73" s="511">
        <v>943.94</v>
      </c>
    </row>
    <row r="74" spans="1:11" ht="14.4" customHeight="1" x14ac:dyDescent="0.3">
      <c r="A74" s="489" t="s">
        <v>455</v>
      </c>
      <c r="B74" s="490" t="s">
        <v>456</v>
      </c>
      <c r="C74" s="493" t="s">
        <v>474</v>
      </c>
      <c r="D74" s="531" t="s">
        <v>608</v>
      </c>
      <c r="E74" s="493" t="s">
        <v>1292</v>
      </c>
      <c r="F74" s="531" t="s">
        <v>1293</v>
      </c>
      <c r="G74" s="493" t="s">
        <v>1210</v>
      </c>
      <c r="H74" s="493" t="s">
        <v>1211</v>
      </c>
      <c r="I74" s="510">
        <v>471.97</v>
      </c>
      <c r="J74" s="510">
        <v>1</v>
      </c>
      <c r="K74" s="511">
        <v>471.97</v>
      </c>
    </row>
    <row r="75" spans="1:11" ht="14.4" customHeight="1" x14ac:dyDescent="0.3">
      <c r="A75" s="489" t="s">
        <v>455</v>
      </c>
      <c r="B75" s="490" t="s">
        <v>456</v>
      </c>
      <c r="C75" s="493" t="s">
        <v>474</v>
      </c>
      <c r="D75" s="531" t="s">
        <v>608</v>
      </c>
      <c r="E75" s="493" t="s">
        <v>1294</v>
      </c>
      <c r="F75" s="531" t="s">
        <v>1295</v>
      </c>
      <c r="G75" s="493" t="s">
        <v>1212</v>
      </c>
      <c r="H75" s="493" t="s">
        <v>1213</v>
      </c>
      <c r="I75" s="510">
        <v>499.7</v>
      </c>
      <c r="J75" s="510">
        <v>6</v>
      </c>
      <c r="K75" s="511">
        <v>2998.21</v>
      </c>
    </row>
    <row r="76" spans="1:11" ht="14.4" customHeight="1" x14ac:dyDescent="0.3">
      <c r="A76" s="489" t="s">
        <v>455</v>
      </c>
      <c r="B76" s="490" t="s">
        <v>456</v>
      </c>
      <c r="C76" s="493" t="s">
        <v>474</v>
      </c>
      <c r="D76" s="531" t="s">
        <v>608</v>
      </c>
      <c r="E76" s="493" t="s">
        <v>1286</v>
      </c>
      <c r="F76" s="531" t="s">
        <v>1287</v>
      </c>
      <c r="G76" s="493" t="s">
        <v>1214</v>
      </c>
      <c r="H76" s="493" t="s">
        <v>1215</v>
      </c>
      <c r="I76" s="510">
        <v>442.01</v>
      </c>
      <c r="J76" s="510">
        <v>12</v>
      </c>
      <c r="K76" s="511">
        <v>5304.06</v>
      </c>
    </row>
    <row r="77" spans="1:11" ht="14.4" customHeight="1" x14ac:dyDescent="0.3">
      <c r="A77" s="489" t="s">
        <v>455</v>
      </c>
      <c r="B77" s="490" t="s">
        <v>456</v>
      </c>
      <c r="C77" s="493" t="s">
        <v>474</v>
      </c>
      <c r="D77" s="531" t="s">
        <v>608</v>
      </c>
      <c r="E77" s="493" t="s">
        <v>1286</v>
      </c>
      <c r="F77" s="531" t="s">
        <v>1287</v>
      </c>
      <c r="G77" s="493" t="s">
        <v>1216</v>
      </c>
      <c r="H77" s="493" t="s">
        <v>1217</v>
      </c>
      <c r="I77" s="510">
        <v>61.55</v>
      </c>
      <c r="J77" s="510">
        <v>72</v>
      </c>
      <c r="K77" s="511">
        <v>4431.8999999999996</v>
      </c>
    </row>
    <row r="78" spans="1:11" ht="14.4" customHeight="1" x14ac:dyDescent="0.3">
      <c r="A78" s="489" t="s">
        <v>455</v>
      </c>
      <c r="B78" s="490" t="s">
        <v>456</v>
      </c>
      <c r="C78" s="493" t="s">
        <v>474</v>
      </c>
      <c r="D78" s="531" t="s">
        <v>608</v>
      </c>
      <c r="E78" s="493" t="s">
        <v>1286</v>
      </c>
      <c r="F78" s="531" t="s">
        <v>1287</v>
      </c>
      <c r="G78" s="493" t="s">
        <v>1218</v>
      </c>
      <c r="H78" s="493" t="s">
        <v>1219</v>
      </c>
      <c r="I78" s="510">
        <v>68.739999999999995</v>
      </c>
      <c r="J78" s="510">
        <v>72</v>
      </c>
      <c r="K78" s="511">
        <v>4948.9799999999996</v>
      </c>
    </row>
    <row r="79" spans="1:11" ht="14.4" customHeight="1" x14ac:dyDescent="0.3">
      <c r="A79" s="489" t="s">
        <v>455</v>
      </c>
      <c r="B79" s="490" t="s">
        <v>456</v>
      </c>
      <c r="C79" s="493" t="s">
        <v>474</v>
      </c>
      <c r="D79" s="531" t="s">
        <v>608</v>
      </c>
      <c r="E79" s="493" t="s">
        <v>1286</v>
      </c>
      <c r="F79" s="531" t="s">
        <v>1287</v>
      </c>
      <c r="G79" s="493" t="s">
        <v>1220</v>
      </c>
      <c r="H79" s="493" t="s">
        <v>1221</v>
      </c>
      <c r="I79" s="510">
        <v>97.83</v>
      </c>
      <c r="J79" s="510">
        <v>84</v>
      </c>
      <c r="K79" s="511">
        <v>8217.93</v>
      </c>
    </row>
    <row r="80" spans="1:11" ht="14.4" customHeight="1" x14ac:dyDescent="0.3">
      <c r="A80" s="489" t="s">
        <v>455</v>
      </c>
      <c r="B80" s="490" t="s">
        <v>456</v>
      </c>
      <c r="C80" s="493" t="s">
        <v>474</v>
      </c>
      <c r="D80" s="531" t="s">
        <v>608</v>
      </c>
      <c r="E80" s="493" t="s">
        <v>1286</v>
      </c>
      <c r="F80" s="531" t="s">
        <v>1287</v>
      </c>
      <c r="G80" s="493" t="s">
        <v>1114</v>
      </c>
      <c r="H80" s="493" t="s">
        <v>1115</v>
      </c>
      <c r="I80" s="510">
        <v>101.65</v>
      </c>
      <c r="J80" s="510">
        <v>36</v>
      </c>
      <c r="K80" s="511">
        <v>3659.58</v>
      </c>
    </row>
    <row r="81" spans="1:11" ht="14.4" customHeight="1" x14ac:dyDescent="0.3">
      <c r="A81" s="489" t="s">
        <v>455</v>
      </c>
      <c r="B81" s="490" t="s">
        <v>456</v>
      </c>
      <c r="C81" s="493" t="s">
        <v>474</v>
      </c>
      <c r="D81" s="531" t="s">
        <v>608</v>
      </c>
      <c r="E81" s="493" t="s">
        <v>1286</v>
      </c>
      <c r="F81" s="531" t="s">
        <v>1287</v>
      </c>
      <c r="G81" s="493" t="s">
        <v>1222</v>
      </c>
      <c r="H81" s="493" t="s">
        <v>1223</v>
      </c>
      <c r="I81" s="510">
        <v>129.18</v>
      </c>
      <c r="J81" s="510">
        <v>48</v>
      </c>
      <c r="K81" s="511">
        <v>6200.64</v>
      </c>
    </row>
    <row r="82" spans="1:11" ht="14.4" customHeight="1" x14ac:dyDescent="0.3">
      <c r="A82" s="489" t="s">
        <v>455</v>
      </c>
      <c r="B82" s="490" t="s">
        <v>456</v>
      </c>
      <c r="C82" s="493" t="s">
        <v>474</v>
      </c>
      <c r="D82" s="531" t="s">
        <v>608</v>
      </c>
      <c r="E82" s="493" t="s">
        <v>1286</v>
      </c>
      <c r="F82" s="531" t="s">
        <v>1287</v>
      </c>
      <c r="G82" s="493" t="s">
        <v>1120</v>
      </c>
      <c r="H82" s="493" t="s">
        <v>1121</v>
      </c>
      <c r="I82" s="510">
        <v>144.68</v>
      </c>
      <c r="J82" s="510">
        <v>36</v>
      </c>
      <c r="K82" s="511">
        <v>5208.6499999999996</v>
      </c>
    </row>
    <row r="83" spans="1:11" ht="14.4" customHeight="1" x14ac:dyDescent="0.3">
      <c r="A83" s="489" t="s">
        <v>455</v>
      </c>
      <c r="B83" s="490" t="s">
        <v>456</v>
      </c>
      <c r="C83" s="493" t="s">
        <v>474</v>
      </c>
      <c r="D83" s="531" t="s">
        <v>608</v>
      </c>
      <c r="E83" s="493" t="s">
        <v>1286</v>
      </c>
      <c r="F83" s="531" t="s">
        <v>1287</v>
      </c>
      <c r="G83" s="493" t="s">
        <v>1224</v>
      </c>
      <c r="H83" s="493" t="s">
        <v>1225</v>
      </c>
      <c r="I83" s="510">
        <v>136.62</v>
      </c>
      <c r="J83" s="510">
        <v>48</v>
      </c>
      <c r="K83" s="511">
        <v>6557.95</v>
      </c>
    </row>
    <row r="84" spans="1:11" ht="14.4" customHeight="1" x14ac:dyDescent="0.3">
      <c r="A84" s="489" t="s">
        <v>455</v>
      </c>
      <c r="B84" s="490" t="s">
        <v>456</v>
      </c>
      <c r="C84" s="493" t="s">
        <v>474</v>
      </c>
      <c r="D84" s="531" t="s">
        <v>608</v>
      </c>
      <c r="E84" s="493" t="s">
        <v>1286</v>
      </c>
      <c r="F84" s="531" t="s">
        <v>1287</v>
      </c>
      <c r="G84" s="493" t="s">
        <v>1226</v>
      </c>
      <c r="H84" s="493" t="s">
        <v>1227</v>
      </c>
      <c r="I84" s="510">
        <v>424.99</v>
      </c>
      <c r="J84" s="510">
        <v>24</v>
      </c>
      <c r="K84" s="511">
        <v>10199.77</v>
      </c>
    </row>
    <row r="85" spans="1:11" ht="14.4" customHeight="1" x14ac:dyDescent="0.3">
      <c r="A85" s="489" t="s">
        <v>455</v>
      </c>
      <c r="B85" s="490" t="s">
        <v>456</v>
      </c>
      <c r="C85" s="493" t="s">
        <v>474</v>
      </c>
      <c r="D85" s="531" t="s">
        <v>608</v>
      </c>
      <c r="E85" s="493" t="s">
        <v>1286</v>
      </c>
      <c r="F85" s="531" t="s">
        <v>1287</v>
      </c>
      <c r="G85" s="493" t="s">
        <v>1228</v>
      </c>
      <c r="H85" s="493" t="s">
        <v>1229</v>
      </c>
      <c r="I85" s="510">
        <v>108.37</v>
      </c>
      <c r="J85" s="510">
        <v>48</v>
      </c>
      <c r="K85" s="511">
        <v>5201.96</v>
      </c>
    </row>
    <row r="86" spans="1:11" ht="14.4" customHeight="1" x14ac:dyDescent="0.3">
      <c r="A86" s="489" t="s">
        <v>455</v>
      </c>
      <c r="B86" s="490" t="s">
        <v>456</v>
      </c>
      <c r="C86" s="493" t="s">
        <v>468</v>
      </c>
      <c r="D86" s="531" t="s">
        <v>606</v>
      </c>
      <c r="E86" s="493" t="s">
        <v>1280</v>
      </c>
      <c r="F86" s="531" t="s">
        <v>1281</v>
      </c>
      <c r="G86" s="493" t="s">
        <v>1230</v>
      </c>
      <c r="H86" s="493" t="s">
        <v>1231</v>
      </c>
      <c r="I86" s="510">
        <v>2.4700000000000002</v>
      </c>
      <c r="J86" s="510">
        <v>320</v>
      </c>
      <c r="K86" s="511">
        <v>790.4</v>
      </c>
    </row>
    <row r="87" spans="1:11" ht="14.4" customHeight="1" x14ac:dyDescent="0.3">
      <c r="A87" s="489" t="s">
        <v>455</v>
      </c>
      <c r="B87" s="490" t="s">
        <v>456</v>
      </c>
      <c r="C87" s="493" t="s">
        <v>468</v>
      </c>
      <c r="D87" s="531" t="s">
        <v>606</v>
      </c>
      <c r="E87" s="493" t="s">
        <v>1280</v>
      </c>
      <c r="F87" s="531" t="s">
        <v>1281</v>
      </c>
      <c r="G87" s="493" t="s">
        <v>1232</v>
      </c>
      <c r="H87" s="493" t="s">
        <v>1233</v>
      </c>
      <c r="I87" s="510">
        <v>1.33</v>
      </c>
      <c r="J87" s="510">
        <v>1000</v>
      </c>
      <c r="K87" s="511">
        <v>1331</v>
      </c>
    </row>
    <row r="88" spans="1:11" ht="14.4" customHeight="1" x14ac:dyDescent="0.3">
      <c r="A88" s="489" t="s">
        <v>455</v>
      </c>
      <c r="B88" s="490" t="s">
        <v>456</v>
      </c>
      <c r="C88" s="493" t="s">
        <v>468</v>
      </c>
      <c r="D88" s="531" t="s">
        <v>606</v>
      </c>
      <c r="E88" s="493" t="s">
        <v>1280</v>
      </c>
      <c r="F88" s="531" t="s">
        <v>1281</v>
      </c>
      <c r="G88" s="493" t="s">
        <v>1234</v>
      </c>
      <c r="H88" s="493" t="s">
        <v>1235</v>
      </c>
      <c r="I88" s="510">
        <v>8.68</v>
      </c>
      <c r="J88" s="510">
        <v>200</v>
      </c>
      <c r="K88" s="511">
        <v>1735.35</v>
      </c>
    </row>
    <row r="89" spans="1:11" ht="14.4" customHeight="1" x14ac:dyDescent="0.3">
      <c r="A89" s="489" t="s">
        <v>455</v>
      </c>
      <c r="B89" s="490" t="s">
        <v>456</v>
      </c>
      <c r="C89" s="493" t="s">
        <v>468</v>
      </c>
      <c r="D89" s="531" t="s">
        <v>606</v>
      </c>
      <c r="E89" s="493" t="s">
        <v>1280</v>
      </c>
      <c r="F89" s="531" t="s">
        <v>1281</v>
      </c>
      <c r="G89" s="493" t="s">
        <v>1076</v>
      </c>
      <c r="H89" s="493" t="s">
        <v>1077</v>
      </c>
      <c r="I89" s="510">
        <v>0.85</v>
      </c>
      <c r="J89" s="510">
        <v>100</v>
      </c>
      <c r="K89" s="511">
        <v>85</v>
      </c>
    </row>
    <row r="90" spans="1:11" ht="14.4" customHeight="1" x14ac:dyDescent="0.3">
      <c r="A90" s="489" t="s">
        <v>455</v>
      </c>
      <c r="B90" s="490" t="s">
        <v>456</v>
      </c>
      <c r="C90" s="493" t="s">
        <v>468</v>
      </c>
      <c r="D90" s="531" t="s">
        <v>606</v>
      </c>
      <c r="E90" s="493" t="s">
        <v>1280</v>
      </c>
      <c r="F90" s="531" t="s">
        <v>1281</v>
      </c>
      <c r="G90" s="493" t="s">
        <v>1236</v>
      </c>
      <c r="H90" s="493" t="s">
        <v>1237</v>
      </c>
      <c r="I90" s="510">
        <v>96.2</v>
      </c>
      <c r="J90" s="510">
        <v>5</v>
      </c>
      <c r="K90" s="511">
        <v>481</v>
      </c>
    </row>
    <row r="91" spans="1:11" ht="14.4" customHeight="1" x14ac:dyDescent="0.3">
      <c r="A91" s="489" t="s">
        <v>455</v>
      </c>
      <c r="B91" s="490" t="s">
        <v>456</v>
      </c>
      <c r="C91" s="493" t="s">
        <v>468</v>
      </c>
      <c r="D91" s="531" t="s">
        <v>606</v>
      </c>
      <c r="E91" s="493" t="s">
        <v>1280</v>
      </c>
      <c r="F91" s="531" t="s">
        <v>1281</v>
      </c>
      <c r="G91" s="493" t="s">
        <v>1238</v>
      </c>
      <c r="H91" s="493" t="s">
        <v>1239</v>
      </c>
      <c r="I91" s="510">
        <v>40.340000000000003</v>
      </c>
      <c r="J91" s="510">
        <v>30</v>
      </c>
      <c r="K91" s="511">
        <v>1210.17</v>
      </c>
    </row>
    <row r="92" spans="1:11" ht="14.4" customHeight="1" x14ac:dyDescent="0.3">
      <c r="A92" s="489" t="s">
        <v>455</v>
      </c>
      <c r="B92" s="490" t="s">
        <v>456</v>
      </c>
      <c r="C92" s="493" t="s">
        <v>468</v>
      </c>
      <c r="D92" s="531" t="s">
        <v>606</v>
      </c>
      <c r="E92" s="493" t="s">
        <v>1280</v>
      </c>
      <c r="F92" s="531" t="s">
        <v>1281</v>
      </c>
      <c r="G92" s="493" t="s">
        <v>1082</v>
      </c>
      <c r="H92" s="493" t="s">
        <v>1083</v>
      </c>
      <c r="I92" s="510">
        <v>5.18</v>
      </c>
      <c r="J92" s="510">
        <v>100</v>
      </c>
      <c r="K92" s="511">
        <v>517.5</v>
      </c>
    </row>
    <row r="93" spans="1:11" ht="14.4" customHeight="1" x14ac:dyDescent="0.3">
      <c r="A93" s="489" t="s">
        <v>455</v>
      </c>
      <c r="B93" s="490" t="s">
        <v>456</v>
      </c>
      <c r="C93" s="493" t="s">
        <v>468</v>
      </c>
      <c r="D93" s="531" t="s">
        <v>606</v>
      </c>
      <c r="E93" s="493" t="s">
        <v>1280</v>
      </c>
      <c r="F93" s="531" t="s">
        <v>1281</v>
      </c>
      <c r="G93" s="493" t="s">
        <v>1194</v>
      </c>
      <c r="H93" s="493" t="s">
        <v>1195</v>
      </c>
      <c r="I93" s="510">
        <v>9.7799999999999994</v>
      </c>
      <c r="J93" s="510">
        <v>100</v>
      </c>
      <c r="K93" s="511">
        <v>977.5</v>
      </c>
    </row>
    <row r="94" spans="1:11" ht="14.4" customHeight="1" x14ac:dyDescent="0.3">
      <c r="A94" s="489" t="s">
        <v>455</v>
      </c>
      <c r="B94" s="490" t="s">
        <v>456</v>
      </c>
      <c r="C94" s="493" t="s">
        <v>468</v>
      </c>
      <c r="D94" s="531" t="s">
        <v>606</v>
      </c>
      <c r="E94" s="493" t="s">
        <v>1280</v>
      </c>
      <c r="F94" s="531" t="s">
        <v>1281</v>
      </c>
      <c r="G94" s="493" t="s">
        <v>1240</v>
      </c>
      <c r="H94" s="493" t="s">
        <v>1241</v>
      </c>
      <c r="I94" s="510">
        <v>3.45</v>
      </c>
      <c r="J94" s="510">
        <v>100</v>
      </c>
      <c r="K94" s="511">
        <v>345</v>
      </c>
    </row>
    <row r="95" spans="1:11" ht="14.4" customHeight="1" x14ac:dyDescent="0.3">
      <c r="A95" s="489" t="s">
        <v>455</v>
      </c>
      <c r="B95" s="490" t="s">
        <v>456</v>
      </c>
      <c r="C95" s="493" t="s">
        <v>468</v>
      </c>
      <c r="D95" s="531" t="s">
        <v>606</v>
      </c>
      <c r="E95" s="493" t="s">
        <v>1282</v>
      </c>
      <c r="F95" s="531" t="s">
        <v>1283</v>
      </c>
      <c r="G95" s="493" t="s">
        <v>1242</v>
      </c>
      <c r="H95" s="493" t="s">
        <v>1243</v>
      </c>
      <c r="I95" s="510">
        <v>2.1800000000000002</v>
      </c>
      <c r="J95" s="510">
        <v>100</v>
      </c>
      <c r="K95" s="511">
        <v>217.74</v>
      </c>
    </row>
    <row r="96" spans="1:11" ht="14.4" customHeight="1" x14ac:dyDescent="0.3">
      <c r="A96" s="489" t="s">
        <v>455</v>
      </c>
      <c r="B96" s="490" t="s">
        <v>456</v>
      </c>
      <c r="C96" s="493" t="s">
        <v>468</v>
      </c>
      <c r="D96" s="531" t="s">
        <v>606</v>
      </c>
      <c r="E96" s="493" t="s">
        <v>1282</v>
      </c>
      <c r="F96" s="531" t="s">
        <v>1283</v>
      </c>
      <c r="G96" s="493" t="s">
        <v>1244</v>
      </c>
      <c r="H96" s="493" t="s">
        <v>1245</v>
      </c>
      <c r="I96" s="510">
        <v>2.34</v>
      </c>
      <c r="J96" s="510">
        <v>100</v>
      </c>
      <c r="K96" s="511">
        <v>234</v>
      </c>
    </row>
    <row r="97" spans="1:11" ht="14.4" customHeight="1" x14ac:dyDescent="0.3">
      <c r="A97" s="489" t="s">
        <v>455</v>
      </c>
      <c r="B97" s="490" t="s">
        <v>456</v>
      </c>
      <c r="C97" s="493" t="s">
        <v>468</v>
      </c>
      <c r="D97" s="531" t="s">
        <v>606</v>
      </c>
      <c r="E97" s="493" t="s">
        <v>1282</v>
      </c>
      <c r="F97" s="531" t="s">
        <v>1283</v>
      </c>
      <c r="G97" s="493" t="s">
        <v>1246</v>
      </c>
      <c r="H97" s="493" t="s">
        <v>1247</v>
      </c>
      <c r="I97" s="510">
        <v>4.3099999999999996</v>
      </c>
      <c r="J97" s="510">
        <v>100</v>
      </c>
      <c r="K97" s="511">
        <v>431.06</v>
      </c>
    </row>
    <row r="98" spans="1:11" ht="14.4" customHeight="1" x14ac:dyDescent="0.3">
      <c r="A98" s="489" t="s">
        <v>455</v>
      </c>
      <c r="B98" s="490" t="s">
        <v>456</v>
      </c>
      <c r="C98" s="493" t="s">
        <v>468</v>
      </c>
      <c r="D98" s="531" t="s">
        <v>606</v>
      </c>
      <c r="E98" s="493" t="s">
        <v>1282</v>
      </c>
      <c r="F98" s="531" t="s">
        <v>1283</v>
      </c>
      <c r="G98" s="493" t="s">
        <v>1248</v>
      </c>
      <c r="H98" s="493" t="s">
        <v>1249</v>
      </c>
      <c r="I98" s="510">
        <v>1.78</v>
      </c>
      <c r="J98" s="510">
        <v>50</v>
      </c>
      <c r="K98" s="511">
        <v>89</v>
      </c>
    </row>
    <row r="99" spans="1:11" ht="14.4" customHeight="1" x14ac:dyDescent="0.3">
      <c r="A99" s="489" t="s">
        <v>455</v>
      </c>
      <c r="B99" s="490" t="s">
        <v>456</v>
      </c>
      <c r="C99" s="493" t="s">
        <v>468</v>
      </c>
      <c r="D99" s="531" t="s">
        <v>606</v>
      </c>
      <c r="E99" s="493" t="s">
        <v>1282</v>
      </c>
      <c r="F99" s="531" t="s">
        <v>1283</v>
      </c>
      <c r="G99" s="493" t="s">
        <v>1250</v>
      </c>
      <c r="H99" s="493" t="s">
        <v>1251</v>
      </c>
      <c r="I99" s="510">
        <v>1.99</v>
      </c>
      <c r="J99" s="510">
        <v>30</v>
      </c>
      <c r="K99" s="511">
        <v>59.7</v>
      </c>
    </row>
    <row r="100" spans="1:11" ht="14.4" customHeight="1" x14ac:dyDescent="0.3">
      <c r="A100" s="489" t="s">
        <v>455</v>
      </c>
      <c r="B100" s="490" t="s">
        <v>456</v>
      </c>
      <c r="C100" s="493" t="s">
        <v>468</v>
      </c>
      <c r="D100" s="531" t="s">
        <v>606</v>
      </c>
      <c r="E100" s="493" t="s">
        <v>1282</v>
      </c>
      <c r="F100" s="531" t="s">
        <v>1283</v>
      </c>
      <c r="G100" s="493" t="s">
        <v>1252</v>
      </c>
      <c r="H100" s="493" t="s">
        <v>1253</v>
      </c>
      <c r="I100" s="510">
        <v>2.41</v>
      </c>
      <c r="J100" s="510">
        <v>50</v>
      </c>
      <c r="K100" s="511">
        <v>120.5</v>
      </c>
    </row>
    <row r="101" spans="1:11" ht="14.4" customHeight="1" x14ac:dyDescent="0.3">
      <c r="A101" s="489" t="s">
        <v>455</v>
      </c>
      <c r="B101" s="490" t="s">
        <v>456</v>
      </c>
      <c r="C101" s="493" t="s">
        <v>468</v>
      </c>
      <c r="D101" s="531" t="s">
        <v>606</v>
      </c>
      <c r="E101" s="493" t="s">
        <v>1282</v>
      </c>
      <c r="F101" s="531" t="s">
        <v>1283</v>
      </c>
      <c r="G101" s="493" t="s">
        <v>1254</v>
      </c>
      <c r="H101" s="493" t="s">
        <v>1255</v>
      </c>
      <c r="I101" s="510">
        <v>5.13</v>
      </c>
      <c r="J101" s="510">
        <v>70</v>
      </c>
      <c r="K101" s="511">
        <v>359.1</v>
      </c>
    </row>
    <row r="102" spans="1:11" ht="14.4" customHeight="1" x14ac:dyDescent="0.3">
      <c r="A102" s="489" t="s">
        <v>455</v>
      </c>
      <c r="B102" s="490" t="s">
        <v>456</v>
      </c>
      <c r="C102" s="493" t="s">
        <v>468</v>
      </c>
      <c r="D102" s="531" t="s">
        <v>606</v>
      </c>
      <c r="E102" s="493" t="s">
        <v>1282</v>
      </c>
      <c r="F102" s="531" t="s">
        <v>1283</v>
      </c>
      <c r="G102" s="493" t="s">
        <v>1256</v>
      </c>
      <c r="H102" s="493" t="s">
        <v>1257</v>
      </c>
      <c r="I102" s="510">
        <v>2.91</v>
      </c>
      <c r="J102" s="510">
        <v>50</v>
      </c>
      <c r="K102" s="511">
        <v>145.5</v>
      </c>
    </row>
    <row r="103" spans="1:11" ht="14.4" customHeight="1" x14ac:dyDescent="0.3">
      <c r="A103" s="489" t="s">
        <v>455</v>
      </c>
      <c r="B103" s="490" t="s">
        <v>456</v>
      </c>
      <c r="C103" s="493" t="s">
        <v>468</v>
      </c>
      <c r="D103" s="531" t="s">
        <v>606</v>
      </c>
      <c r="E103" s="493" t="s">
        <v>1282</v>
      </c>
      <c r="F103" s="531" t="s">
        <v>1283</v>
      </c>
      <c r="G103" s="493" t="s">
        <v>1258</v>
      </c>
      <c r="H103" s="493" t="s">
        <v>1259</v>
      </c>
      <c r="I103" s="510">
        <v>21.24</v>
      </c>
      <c r="J103" s="510">
        <v>50</v>
      </c>
      <c r="K103" s="511">
        <v>1062</v>
      </c>
    </row>
    <row r="104" spans="1:11" ht="14.4" customHeight="1" x14ac:dyDescent="0.3">
      <c r="A104" s="489" t="s">
        <v>455</v>
      </c>
      <c r="B104" s="490" t="s">
        <v>456</v>
      </c>
      <c r="C104" s="493" t="s">
        <v>468</v>
      </c>
      <c r="D104" s="531" t="s">
        <v>606</v>
      </c>
      <c r="E104" s="493" t="s">
        <v>1282</v>
      </c>
      <c r="F104" s="531" t="s">
        <v>1283</v>
      </c>
      <c r="G104" s="493" t="s">
        <v>1260</v>
      </c>
      <c r="H104" s="493" t="s">
        <v>1261</v>
      </c>
      <c r="I104" s="510">
        <v>193.12</v>
      </c>
      <c r="J104" s="510">
        <v>7</v>
      </c>
      <c r="K104" s="511">
        <v>1351.81</v>
      </c>
    </row>
    <row r="105" spans="1:11" ht="14.4" customHeight="1" x14ac:dyDescent="0.3">
      <c r="A105" s="489" t="s">
        <v>455</v>
      </c>
      <c r="B105" s="490" t="s">
        <v>456</v>
      </c>
      <c r="C105" s="493" t="s">
        <v>468</v>
      </c>
      <c r="D105" s="531" t="s">
        <v>606</v>
      </c>
      <c r="E105" s="493" t="s">
        <v>1282</v>
      </c>
      <c r="F105" s="531" t="s">
        <v>1283</v>
      </c>
      <c r="G105" s="493" t="s">
        <v>1262</v>
      </c>
      <c r="H105" s="493" t="s">
        <v>1263</v>
      </c>
      <c r="I105" s="510">
        <v>200.01</v>
      </c>
      <c r="J105" s="510">
        <v>6</v>
      </c>
      <c r="K105" s="511">
        <v>1200.08</v>
      </c>
    </row>
    <row r="106" spans="1:11" ht="14.4" customHeight="1" x14ac:dyDescent="0.3">
      <c r="A106" s="489" t="s">
        <v>455</v>
      </c>
      <c r="B106" s="490" t="s">
        <v>456</v>
      </c>
      <c r="C106" s="493" t="s">
        <v>468</v>
      </c>
      <c r="D106" s="531" t="s">
        <v>606</v>
      </c>
      <c r="E106" s="493" t="s">
        <v>1282</v>
      </c>
      <c r="F106" s="531" t="s">
        <v>1283</v>
      </c>
      <c r="G106" s="493" t="s">
        <v>1264</v>
      </c>
      <c r="H106" s="493" t="s">
        <v>1265</v>
      </c>
      <c r="I106" s="510">
        <v>427.92</v>
      </c>
      <c r="J106" s="510">
        <v>10</v>
      </c>
      <c r="K106" s="511">
        <v>4279.17</v>
      </c>
    </row>
    <row r="107" spans="1:11" ht="14.4" customHeight="1" x14ac:dyDescent="0.3">
      <c r="A107" s="489" t="s">
        <v>455</v>
      </c>
      <c r="B107" s="490" t="s">
        <v>456</v>
      </c>
      <c r="C107" s="493" t="s">
        <v>468</v>
      </c>
      <c r="D107" s="531" t="s">
        <v>606</v>
      </c>
      <c r="E107" s="493" t="s">
        <v>1282</v>
      </c>
      <c r="F107" s="531" t="s">
        <v>1283</v>
      </c>
      <c r="G107" s="493" t="s">
        <v>1266</v>
      </c>
      <c r="H107" s="493" t="s">
        <v>1267</v>
      </c>
      <c r="I107" s="510">
        <v>1262.33</v>
      </c>
      <c r="J107" s="510">
        <v>3</v>
      </c>
      <c r="K107" s="511">
        <v>3787</v>
      </c>
    </row>
    <row r="108" spans="1:11" ht="14.4" customHeight="1" x14ac:dyDescent="0.3">
      <c r="A108" s="489" t="s">
        <v>455</v>
      </c>
      <c r="B108" s="490" t="s">
        <v>456</v>
      </c>
      <c r="C108" s="493" t="s">
        <v>468</v>
      </c>
      <c r="D108" s="531" t="s">
        <v>606</v>
      </c>
      <c r="E108" s="493" t="s">
        <v>1296</v>
      </c>
      <c r="F108" s="531" t="s">
        <v>1297</v>
      </c>
      <c r="G108" s="493" t="s">
        <v>1268</v>
      </c>
      <c r="H108" s="493" t="s">
        <v>1269</v>
      </c>
      <c r="I108" s="510">
        <v>0.31</v>
      </c>
      <c r="J108" s="510">
        <v>200</v>
      </c>
      <c r="K108" s="511">
        <v>62</v>
      </c>
    </row>
    <row r="109" spans="1:11" ht="14.4" customHeight="1" x14ac:dyDescent="0.3">
      <c r="A109" s="489" t="s">
        <v>455</v>
      </c>
      <c r="B109" s="490" t="s">
        <v>456</v>
      </c>
      <c r="C109" s="493" t="s">
        <v>468</v>
      </c>
      <c r="D109" s="531" t="s">
        <v>606</v>
      </c>
      <c r="E109" s="493" t="s">
        <v>1296</v>
      </c>
      <c r="F109" s="531" t="s">
        <v>1297</v>
      </c>
      <c r="G109" s="493" t="s">
        <v>1270</v>
      </c>
      <c r="H109" s="493" t="s">
        <v>1271</v>
      </c>
      <c r="I109" s="510">
        <v>0.31</v>
      </c>
      <c r="J109" s="510">
        <v>200</v>
      </c>
      <c r="K109" s="511">
        <v>62</v>
      </c>
    </row>
    <row r="110" spans="1:11" ht="14.4" customHeight="1" x14ac:dyDescent="0.3">
      <c r="A110" s="489" t="s">
        <v>455</v>
      </c>
      <c r="B110" s="490" t="s">
        <v>456</v>
      </c>
      <c r="C110" s="493" t="s">
        <v>468</v>
      </c>
      <c r="D110" s="531" t="s">
        <v>606</v>
      </c>
      <c r="E110" s="493" t="s">
        <v>1288</v>
      </c>
      <c r="F110" s="531" t="s">
        <v>1289</v>
      </c>
      <c r="G110" s="493" t="s">
        <v>1272</v>
      </c>
      <c r="H110" s="493" t="s">
        <v>1273</v>
      </c>
      <c r="I110" s="510">
        <v>0.73</v>
      </c>
      <c r="J110" s="510">
        <v>700</v>
      </c>
      <c r="K110" s="511">
        <v>510.81</v>
      </c>
    </row>
    <row r="111" spans="1:11" ht="14.4" customHeight="1" x14ac:dyDescent="0.3">
      <c r="A111" s="489" t="s">
        <v>455</v>
      </c>
      <c r="B111" s="490" t="s">
        <v>456</v>
      </c>
      <c r="C111" s="493" t="s">
        <v>468</v>
      </c>
      <c r="D111" s="531" t="s">
        <v>606</v>
      </c>
      <c r="E111" s="493" t="s">
        <v>1288</v>
      </c>
      <c r="F111" s="531" t="s">
        <v>1289</v>
      </c>
      <c r="G111" s="493" t="s">
        <v>1130</v>
      </c>
      <c r="H111" s="493" t="s">
        <v>1131</v>
      </c>
      <c r="I111" s="510">
        <v>0.73</v>
      </c>
      <c r="J111" s="510">
        <v>700</v>
      </c>
      <c r="K111" s="511">
        <v>510.74</v>
      </c>
    </row>
    <row r="112" spans="1:11" ht="14.4" customHeight="1" x14ac:dyDescent="0.3">
      <c r="A112" s="489" t="s">
        <v>455</v>
      </c>
      <c r="B112" s="490" t="s">
        <v>456</v>
      </c>
      <c r="C112" s="493" t="s">
        <v>468</v>
      </c>
      <c r="D112" s="531" t="s">
        <v>606</v>
      </c>
      <c r="E112" s="493" t="s">
        <v>1288</v>
      </c>
      <c r="F112" s="531" t="s">
        <v>1289</v>
      </c>
      <c r="G112" s="493" t="s">
        <v>1274</v>
      </c>
      <c r="H112" s="493" t="s">
        <v>1275</v>
      </c>
      <c r="I112" s="510">
        <v>10.55</v>
      </c>
      <c r="J112" s="510">
        <v>40</v>
      </c>
      <c r="K112" s="511">
        <v>422.05</v>
      </c>
    </row>
    <row r="113" spans="1:11" ht="14.4" customHeight="1" x14ac:dyDescent="0.3">
      <c r="A113" s="489" t="s">
        <v>455</v>
      </c>
      <c r="B113" s="490" t="s">
        <v>456</v>
      </c>
      <c r="C113" s="493" t="s">
        <v>468</v>
      </c>
      <c r="D113" s="531" t="s">
        <v>606</v>
      </c>
      <c r="E113" s="493" t="s">
        <v>1288</v>
      </c>
      <c r="F113" s="531" t="s">
        <v>1289</v>
      </c>
      <c r="G113" s="493" t="s">
        <v>1276</v>
      </c>
      <c r="H113" s="493" t="s">
        <v>1277</v>
      </c>
      <c r="I113" s="510">
        <v>0.77</v>
      </c>
      <c r="J113" s="510">
        <v>600</v>
      </c>
      <c r="K113" s="511">
        <v>462</v>
      </c>
    </row>
    <row r="114" spans="1:11" ht="14.4" customHeight="1" thickBot="1" x14ac:dyDescent="0.35">
      <c r="A114" s="497" t="s">
        <v>455</v>
      </c>
      <c r="B114" s="498" t="s">
        <v>456</v>
      </c>
      <c r="C114" s="501" t="s">
        <v>468</v>
      </c>
      <c r="D114" s="532" t="s">
        <v>606</v>
      </c>
      <c r="E114" s="501" t="s">
        <v>1288</v>
      </c>
      <c r="F114" s="532" t="s">
        <v>1289</v>
      </c>
      <c r="G114" s="501" t="s">
        <v>1278</v>
      </c>
      <c r="H114" s="501" t="s">
        <v>1279</v>
      </c>
      <c r="I114" s="512">
        <v>0.77500000000000002</v>
      </c>
      <c r="J114" s="512">
        <v>600</v>
      </c>
      <c r="K114" s="513">
        <v>465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373" t="s">
        <v>108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</row>
    <row r="2" spans="1:34" ht="15" thickBot="1" x14ac:dyDescent="0.35">
      <c r="A2" s="240" t="s">
        <v>267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</row>
    <row r="3" spans="1:34" x14ac:dyDescent="0.3">
      <c r="A3" s="259" t="s">
        <v>227</v>
      </c>
      <c r="B3" s="374" t="s">
        <v>208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408</v>
      </c>
      <c r="I3" s="262">
        <v>409</v>
      </c>
      <c r="J3" s="262">
        <v>410</v>
      </c>
      <c r="K3" s="262">
        <v>415</v>
      </c>
      <c r="L3" s="262">
        <v>416</v>
      </c>
      <c r="M3" s="262">
        <v>418</v>
      </c>
      <c r="N3" s="262">
        <v>419</v>
      </c>
      <c r="O3" s="262">
        <v>420</v>
      </c>
      <c r="P3" s="262">
        <v>421</v>
      </c>
      <c r="Q3" s="262">
        <v>522</v>
      </c>
      <c r="R3" s="262">
        <v>523</v>
      </c>
      <c r="S3" s="262">
        <v>524</v>
      </c>
      <c r="T3" s="262">
        <v>525</v>
      </c>
      <c r="U3" s="262">
        <v>526</v>
      </c>
      <c r="V3" s="262">
        <v>527</v>
      </c>
      <c r="W3" s="262">
        <v>528</v>
      </c>
      <c r="X3" s="262">
        <v>629</v>
      </c>
      <c r="Y3" s="262">
        <v>630</v>
      </c>
      <c r="Z3" s="262">
        <v>636</v>
      </c>
      <c r="AA3" s="262">
        <v>637</v>
      </c>
      <c r="AB3" s="262">
        <v>640</v>
      </c>
      <c r="AC3" s="262">
        <v>642</v>
      </c>
      <c r="AD3" s="262">
        <v>743</v>
      </c>
      <c r="AE3" s="243">
        <v>745</v>
      </c>
      <c r="AF3" s="243">
        <v>746</v>
      </c>
      <c r="AG3" s="542">
        <v>930</v>
      </c>
      <c r="AH3" s="557"/>
    </row>
    <row r="4" spans="1:34" ht="36.6" outlineLevel="1" thickBot="1" x14ac:dyDescent="0.35">
      <c r="A4" s="260">
        <v>2014</v>
      </c>
      <c r="B4" s="375"/>
      <c r="C4" s="244" t="s">
        <v>209</v>
      </c>
      <c r="D4" s="245" t="s">
        <v>210</v>
      </c>
      <c r="E4" s="245" t="s">
        <v>211</v>
      </c>
      <c r="F4" s="263" t="s">
        <v>239</v>
      </c>
      <c r="G4" s="263" t="s">
        <v>240</v>
      </c>
      <c r="H4" s="263" t="s">
        <v>241</v>
      </c>
      <c r="I4" s="263" t="s">
        <v>242</v>
      </c>
      <c r="J4" s="263" t="s">
        <v>243</v>
      </c>
      <c r="K4" s="263" t="s">
        <v>244</v>
      </c>
      <c r="L4" s="263" t="s">
        <v>245</v>
      </c>
      <c r="M4" s="263" t="s">
        <v>246</v>
      </c>
      <c r="N4" s="263" t="s">
        <v>247</v>
      </c>
      <c r="O4" s="263" t="s">
        <v>248</v>
      </c>
      <c r="P4" s="263" t="s">
        <v>249</v>
      </c>
      <c r="Q4" s="263" t="s">
        <v>250</v>
      </c>
      <c r="R4" s="263" t="s">
        <v>251</v>
      </c>
      <c r="S4" s="263" t="s">
        <v>252</v>
      </c>
      <c r="T4" s="263" t="s">
        <v>253</v>
      </c>
      <c r="U4" s="263" t="s">
        <v>254</v>
      </c>
      <c r="V4" s="263" t="s">
        <v>255</v>
      </c>
      <c r="W4" s="263" t="s">
        <v>264</v>
      </c>
      <c r="X4" s="263" t="s">
        <v>256</v>
      </c>
      <c r="Y4" s="263" t="s">
        <v>265</v>
      </c>
      <c r="Z4" s="263" t="s">
        <v>257</v>
      </c>
      <c r="AA4" s="263" t="s">
        <v>258</v>
      </c>
      <c r="AB4" s="263" t="s">
        <v>259</v>
      </c>
      <c r="AC4" s="263" t="s">
        <v>260</v>
      </c>
      <c r="AD4" s="263" t="s">
        <v>261</v>
      </c>
      <c r="AE4" s="245" t="s">
        <v>262</v>
      </c>
      <c r="AF4" s="245" t="s">
        <v>263</v>
      </c>
      <c r="AG4" s="543" t="s">
        <v>229</v>
      </c>
      <c r="AH4" s="557"/>
    </row>
    <row r="5" spans="1:34" x14ac:dyDescent="0.3">
      <c r="A5" s="246" t="s">
        <v>212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544"/>
      <c r="AH5" s="557"/>
    </row>
    <row r="6" spans="1:34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13.4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6.9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545">
        <f xml:space="preserve">
TRUNC(IF($A$4&lt;=12,SUMIFS('ON Data'!AM:AM,'ON Data'!$D:$D,$A$4,'ON Data'!$E:$E,1),SUMIFS('ON Data'!AM:AM,'ON Data'!$E:$E,1)/'ON Data'!$D$3),1)</f>
        <v>1.5</v>
      </c>
      <c r="AH6" s="557"/>
    </row>
    <row r="7" spans="1:34" ht="15" hidden="1" outlineLevel="1" thickBot="1" x14ac:dyDescent="0.35">
      <c r="A7" s="247" t="s">
        <v>109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545"/>
      <c r="AH7" s="557"/>
    </row>
    <row r="8" spans="1:34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545"/>
      <c r="AH8" s="557"/>
    </row>
    <row r="9" spans="1:34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546"/>
      <c r="AH9" s="557"/>
    </row>
    <row r="10" spans="1:34" x14ac:dyDescent="0.3">
      <c r="A10" s="249" t="s">
        <v>213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547"/>
      <c r="AH10" s="557"/>
    </row>
    <row r="11" spans="1:34" x14ac:dyDescent="0.3">
      <c r="A11" s="250" t="s">
        <v>214</v>
      </c>
      <c r="B11" s="267">
        <f xml:space="preserve">
IF($A$4&lt;=12,SUMIFS('ON Data'!F:F,'ON Data'!$D:$D,$A$4,'ON Data'!$E:$E,2),SUMIFS('ON Data'!F:F,'ON Data'!$E:$E,2))</f>
        <v>6502.4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3334.4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2408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548">
        <f xml:space="preserve">
IF($A$4&lt;=12,SUMIFS('ON Data'!AM:AM,'ON Data'!$D:$D,$A$4,'ON Data'!$E:$E,2),SUMIFS('ON Data'!AM:AM,'ON Data'!$E:$E,2))</f>
        <v>760</v>
      </c>
      <c r="AH11" s="557"/>
    </row>
    <row r="12" spans="1:34" x14ac:dyDescent="0.3">
      <c r="A12" s="250" t="s">
        <v>215</v>
      </c>
      <c r="B12" s="267">
        <f xml:space="preserve">
IF($A$4&lt;=12,SUMIFS('ON Data'!F:F,'ON Data'!$D:$D,$A$4,'ON Data'!$E:$E,3),SUMIFS('ON Data'!F:F,'ON Data'!$E:$E,3))</f>
        <v>27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27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548">
        <f xml:space="preserve">
IF($A$4&lt;=12,SUMIFS('ON Data'!AM:AM,'ON Data'!$D:$D,$A$4,'ON Data'!$E:$E,3),SUMIFS('ON Data'!AM:AM,'ON Data'!$E:$E,3))</f>
        <v>0</v>
      </c>
      <c r="AH12" s="557"/>
    </row>
    <row r="13" spans="1:34" x14ac:dyDescent="0.3">
      <c r="A13" s="250" t="s">
        <v>222</v>
      </c>
      <c r="B13" s="267">
        <f xml:space="preserve">
IF($A$4&lt;=12,SUMIFS('ON Data'!F:F,'ON Data'!$D:$D,$A$4,'ON Data'!$E:$E,4),SUMIFS('ON Data'!F:F,'ON Data'!$E:$E,4))</f>
        <v>144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144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548">
        <f xml:space="preserve">
IF($A$4&lt;=12,SUMIFS('ON Data'!AM:AM,'ON Data'!$D:$D,$A$4,'ON Data'!$E:$E,4),SUMIFS('ON Data'!AM:AM,'ON Data'!$E:$E,4))</f>
        <v>0</v>
      </c>
      <c r="AH13" s="557"/>
    </row>
    <row r="14" spans="1:34" ht="15" thickBot="1" x14ac:dyDescent="0.35">
      <c r="A14" s="251" t="s">
        <v>216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549">
        <f xml:space="preserve">
IF($A$4&lt;=12,SUMIFS('ON Data'!AM:AM,'ON Data'!$D:$D,$A$4,'ON Data'!$E:$E,5),SUMIFS('ON Data'!AM:AM,'ON Data'!$E:$E,5))</f>
        <v>0</v>
      </c>
      <c r="AH14" s="557"/>
    </row>
    <row r="15" spans="1:34" x14ac:dyDescent="0.3">
      <c r="A15" s="166" t="s">
        <v>226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550"/>
      <c r="AH15" s="557"/>
    </row>
    <row r="16" spans="1:34" x14ac:dyDescent="0.3">
      <c r="A16" s="252" t="s">
        <v>217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548">
        <f xml:space="preserve">
IF($A$4&lt;=12,SUMIFS('ON Data'!AM:AM,'ON Data'!$D:$D,$A$4,'ON Data'!$E:$E,7),SUMIFS('ON Data'!AM:AM,'ON Data'!$E:$E,7))</f>
        <v>0</v>
      </c>
      <c r="AH16" s="557"/>
    </row>
    <row r="17" spans="1:34" x14ac:dyDescent="0.3">
      <c r="A17" s="252" t="s">
        <v>218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548">
        <f xml:space="preserve">
IF($A$4&lt;=12,SUMIFS('ON Data'!AM:AM,'ON Data'!$D:$D,$A$4,'ON Data'!$E:$E,8),SUMIFS('ON Data'!AM:AM,'ON Data'!$E:$E,8))</f>
        <v>0</v>
      </c>
      <c r="AH17" s="557"/>
    </row>
    <row r="18" spans="1:34" x14ac:dyDescent="0.3">
      <c r="A18" s="252" t="s">
        <v>219</v>
      </c>
      <c r="B18" s="267">
        <f xml:space="preserve">
B19-B16-B17</f>
        <v>116586</v>
      </c>
      <c r="C18" s="268">
        <f t="shared" ref="C18" si="0" xml:space="preserve">
C19-C16-C17</f>
        <v>0</v>
      </c>
      <c r="D18" s="269">
        <f t="shared" ref="D18:AG18" si="1" xml:space="preserve">
D19-D16-D17</f>
        <v>99286</v>
      </c>
      <c r="E18" s="269">
        <f t="shared" si="1"/>
        <v>0</v>
      </c>
      <c r="F18" s="269">
        <f t="shared" si="1"/>
        <v>14600</v>
      </c>
      <c r="G18" s="269">
        <f t="shared" si="1"/>
        <v>0</v>
      </c>
      <c r="H18" s="269">
        <f t="shared" si="1"/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548">
        <f t="shared" si="1"/>
        <v>2700</v>
      </c>
      <c r="AH18" s="557"/>
    </row>
    <row r="19" spans="1:34" ht="15" thickBot="1" x14ac:dyDescent="0.35">
      <c r="A19" s="253" t="s">
        <v>220</v>
      </c>
      <c r="B19" s="276">
        <f xml:space="preserve">
IF($A$4&lt;=12,SUMIFS('ON Data'!F:F,'ON Data'!$D:$D,$A$4,'ON Data'!$E:$E,9),SUMIFS('ON Data'!F:F,'ON Data'!$E:$E,9))</f>
        <v>116586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99286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14600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551">
        <f xml:space="preserve">
IF($A$4&lt;=12,SUMIFS('ON Data'!AM:AM,'ON Data'!$D:$D,$A$4,'ON Data'!$E:$E,9),SUMIFS('ON Data'!AM:AM,'ON Data'!$E:$E,9))</f>
        <v>2700</v>
      </c>
      <c r="AH19" s="557"/>
    </row>
    <row r="20" spans="1:34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1929706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1407554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414940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0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552">
        <f xml:space="preserve">
IF($A$4&lt;=12,SUMIFS('ON Data'!AM:AM,'ON Data'!$D:$D,$A$4,'ON Data'!$E:$E,6),SUMIFS('ON Data'!AM:AM,'ON Data'!$E:$E,6))</f>
        <v>107212</v>
      </c>
      <c r="AH20" s="557"/>
    </row>
    <row r="21" spans="1:34" ht="15" hidden="1" outlineLevel="1" thickBot="1" x14ac:dyDescent="0.35">
      <c r="A21" s="247" t="s">
        <v>109</v>
      </c>
      <c r="B21" s="267"/>
      <c r="C21" s="268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548"/>
      <c r="AH21" s="557"/>
    </row>
    <row r="22" spans="1:34" ht="15" hidden="1" outlineLevel="1" thickBot="1" x14ac:dyDescent="0.35">
      <c r="A22" s="247" t="s">
        <v>75</v>
      </c>
      <c r="B22" s="267"/>
      <c r="C22" s="268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548"/>
      <c r="AH22" s="557"/>
    </row>
    <row r="23" spans="1:34" ht="15" hidden="1" outlineLevel="1" thickBot="1" x14ac:dyDescent="0.35">
      <c r="A23" s="255" t="s">
        <v>68</v>
      </c>
      <c r="B23" s="270"/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549"/>
      <c r="AH23" s="557"/>
    </row>
    <row r="24" spans="1:34" x14ac:dyDescent="0.3">
      <c r="A24" s="249" t="s">
        <v>221</v>
      </c>
      <c r="B24" s="296" t="s">
        <v>3</v>
      </c>
      <c r="C24" s="558" t="s">
        <v>232</v>
      </c>
      <c r="D24" s="533"/>
      <c r="E24" s="534"/>
      <c r="F24" s="534" t="s">
        <v>233</v>
      </c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53" t="s">
        <v>234</v>
      </c>
      <c r="AH24" s="557"/>
    </row>
    <row r="25" spans="1:34" x14ac:dyDescent="0.3">
      <c r="A25" s="250" t="s">
        <v>73</v>
      </c>
      <c r="B25" s="267">
        <f xml:space="preserve">
SUM(C25:AG25)</f>
        <v>30850</v>
      </c>
      <c r="C25" s="559">
        <f xml:space="preserve">
IF($A$4&lt;=12,SUMIFS('ON Data'!H:H,'ON Data'!$D:$D,$A$4,'ON Data'!$E:$E,10),SUMIFS('ON Data'!H:H,'ON Data'!$E:$E,10))</f>
        <v>22250</v>
      </c>
      <c r="D25" s="535"/>
      <c r="E25" s="536"/>
      <c r="F25" s="536">
        <f xml:space="preserve">
IF($A$4&lt;=12,SUMIFS('ON Data'!K:K,'ON Data'!$D:$D,$A$4,'ON Data'!$E:$E,10),SUMIFS('ON Data'!K:K,'ON Data'!$E:$E,10))</f>
        <v>8600</v>
      </c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54">
        <f xml:space="preserve">
IF($A$4&lt;=12,SUMIFS('ON Data'!AM:AM,'ON Data'!$D:$D,$A$4,'ON Data'!$E:$E,10),SUMIFS('ON Data'!AM:AM,'ON Data'!$E:$E,10))</f>
        <v>0</v>
      </c>
      <c r="AH25" s="557"/>
    </row>
    <row r="26" spans="1:34" x14ac:dyDescent="0.3">
      <c r="A26" s="256" t="s">
        <v>231</v>
      </c>
      <c r="B26" s="276">
        <f xml:space="preserve">
SUM(C26:AG26)</f>
        <v>11196.5</v>
      </c>
      <c r="C26" s="559">
        <f xml:space="preserve">
IF($A$4&lt;=12,SUMIFS('ON Data'!H:H,'ON Data'!$D:$D,$A$4,'ON Data'!$E:$E,11),SUMIFS('ON Data'!H:H,'ON Data'!$E:$E,11))</f>
        <v>6196.5</v>
      </c>
      <c r="D26" s="535"/>
      <c r="E26" s="536"/>
      <c r="F26" s="537">
        <f xml:space="preserve">
IF($A$4&lt;=12,SUMIFS('ON Data'!K:K,'ON Data'!$D:$D,$A$4,'ON Data'!$E:$E,11),SUMIFS('ON Data'!K:K,'ON Data'!$E:$E,11))</f>
        <v>5000</v>
      </c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54">
        <f xml:space="preserve">
IF($A$4&lt;=12,SUMIFS('ON Data'!AM:AM,'ON Data'!$D:$D,$A$4,'ON Data'!$E:$E,11),SUMIFS('ON Data'!AM:AM,'ON Data'!$E:$E,11))</f>
        <v>0</v>
      </c>
      <c r="AH26" s="557"/>
    </row>
    <row r="27" spans="1:34" x14ac:dyDescent="0.3">
      <c r="A27" s="256" t="s">
        <v>75</v>
      </c>
      <c r="B27" s="297">
        <f xml:space="preserve">
IF(B26=0,0,B25/B26)</f>
        <v>2.7553253248783101</v>
      </c>
      <c r="C27" s="560">
        <f xml:space="preserve">
IF(C26=0,0,C25/C26)</f>
        <v>3.5907367062051159</v>
      </c>
      <c r="D27" s="538"/>
      <c r="E27" s="539"/>
      <c r="F27" s="539">
        <f xml:space="preserve">
IF(F26=0,0,F25/F26)</f>
        <v>1.72</v>
      </c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55">
        <f xml:space="preserve">
IF(AG26=0,0,AG25/AG26)</f>
        <v>0</v>
      </c>
      <c r="AH27" s="557"/>
    </row>
    <row r="28" spans="1:34" ht="15" thickBot="1" x14ac:dyDescent="0.35">
      <c r="A28" s="256" t="s">
        <v>230</v>
      </c>
      <c r="B28" s="276">
        <f xml:space="preserve">
SUM(C28:AG28)</f>
        <v>-19653.5</v>
      </c>
      <c r="C28" s="561">
        <f xml:space="preserve">
C26-C25</f>
        <v>-16053.5</v>
      </c>
      <c r="D28" s="540"/>
      <c r="E28" s="541"/>
      <c r="F28" s="541">
        <f xml:space="preserve">
F26-F25</f>
        <v>-3600</v>
      </c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56">
        <f xml:space="preserve">
AG26-AG25</f>
        <v>0</v>
      </c>
      <c r="AH28" s="557"/>
    </row>
    <row r="29" spans="1:34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7"/>
      <c r="AF29" s="257"/>
      <c r="AG29" s="257"/>
    </row>
    <row r="30" spans="1:34" x14ac:dyDescent="0.3">
      <c r="A30" s="116" t="s">
        <v>162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54"/>
    </row>
    <row r="31" spans="1:34" x14ac:dyDescent="0.3">
      <c r="A31" s="117" t="s">
        <v>228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54"/>
    </row>
    <row r="32" spans="1:34" ht="14.4" customHeight="1" x14ac:dyDescent="0.3">
      <c r="A32" s="293" t="s">
        <v>225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1:1" x14ac:dyDescent="0.3">
      <c r="A33" s="295" t="s">
        <v>235</v>
      </c>
    </row>
    <row r="34" spans="1:1" x14ac:dyDescent="0.3">
      <c r="A34" s="295" t="s">
        <v>236</v>
      </c>
    </row>
    <row r="35" spans="1:1" x14ac:dyDescent="0.3">
      <c r="A35" s="295" t="s">
        <v>237</v>
      </c>
    </row>
    <row r="36" spans="1:1" x14ac:dyDescent="0.3">
      <c r="A36" s="295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2" operator="greaterThan">
      <formula>1</formula>
    </cfRule>
  </conditionalFormatting>
  <conditionalFormatting sqref="C28 AG28 F28">
    <cfRule type="cellIs" dxfId="2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7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0" x14ac:dyDescent="0.3">
      <c r="A1" s="236" t="s">
        <v>1299</v>
      </c>
    </row>
    <row r="2" spans="1:40" x14ac:dyDescent="0.3">
      <c r="A2" s="240" t="s">
        <v>267</v>
      </c>
    </row>
    <row r="3" spans="1:40" x14ac:dyDescent="0.3">
      <c r="A3" s="236" t="s">
        <v>195</v>
      </c>
      <c r="B3" s="261">
        <v>2014</v>
      </c>
      <c r="D3" s="237">
        <f>MAX(D5:D1048576)</f>
        <v>3</v>
      </c>
      <c r="F3" s="237">
        <f>SUMIF($E5:$E1048576,"&lt;10",F5:F1048576)</f>
        <v>2053005.7</v>
      </c>
      <c r="G3" s="237">
        <f t="shared" ref="G3:AN3" si="0">SUMIF($E5:$E1048576,"&lt;10",G5:G1048576)</f>
        <v>0</v>
      </c>
      <c r="H3" s="237">
        <f t="shared" si="0"/>
        <v>1510366.2000000002</v>
      </c>
      <c r="I3" s="237">
        <f t="shared" si="0"/>
        <v>0</v>
      </c>
      <c r="J3" s="237">
        <f t="shared" si="0"/>
        <v>0</v>
      </c>
      <c r="K3" s="237">
        <f t="shared" si="0"/>
        <v>431963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0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110676.5</v>
      </c>
      <c r="AN3" s="237">
        <f t="shared" si="0"/>
        <v>0</v>
      </c>
    </row>
    <row r="4" spans="1:40" x14ac:dyDescent="0.3">
      <c r="A4" s="236" t="s">
        <v>196</v>
      </c>
      <c r="B4" s="261">
        <v>1</v>
      </c>
      <c r="C4" s="238" t="s">
        <v>5</v>
      </c>
      <c r="D4" s="239" t="s">
        <v>67</v>
      </c>
      <c r="E4" s="239" t="s">
        <v>190</v>
      </c>
      <c r="F4" s="239" t="s">
        <v>3</v>
      </c>
      <c r="G4" s="239" t="s">
        <v>191</v>
      </c>
      <c r="H4" s="239" t="s">
        <v>192</v>
      </c>
      <c r="I4" s="239" t="s">
        <v>193</v>
      </c>
      <c r="J4" s="239" t="s">
        <v>194</v>
      </c>
      <c r="K4" s="239">
        <v>305</v>
      </c>
      <c r="L4" s="239">
        <v>306</v>
      </c>
      <c r="M4" s="239">
        <v>408</v>
      </c>
      <c r="N4" s="239">
        <v>409</v>
      </c>
      <c r="O4" s="239">
        <v>410</v>
      </c>
      <c r="P4" s="239">
        <v>415</v>
      </c>
      <c r="Q4" s="239">
        <v>416</v>
      </c>
      <c r="R4" s="239">
        <v>418</v>
      </c>
      <c r="S4" s="239">
        <v>419</v>
      </c>
      <c r="T4" s="239">
        <v>420</v>
      </c>
      <c r="U4" s="239">
        <v>421</v>
      </c>
      <c r="V4" s="239">
        <v>522</v>
      </c>
      <c r="W4" s="239">
        <v>523</v>
      </c>
      <c r="X4" s="239">
        <v>524</v>
      </c>
      <c r="Y4" s="239">
        <v>525</v>
      </c>
      <c r="Z4" s="239">
        <v>526</v>
      </c>
      <c r="AA4" s="239">
        <v>527</v>
      </c>
      <c r="AB4" s="239">
        <v>528</v>
      </c>
      <c r="AC4" s="239">
        <v>629</v>
      </c>
      <c r="AD4" s="239">
        <v>630</v>
      </c>
      <c r="AE4" s="239">
        <v>636</v>
      </c>
      <c r="AF4" s="239">
        <v>637</v>
      </c>
      <c r="AG4" s="239">
        <v>640</v>
      </c>
      <c r="AH4" s="239">
        <v>642</v>
      </c>
      <c r="AI4" s="239">
        <v>743</v>
      </c>
      <c r="AJ4" s="239">
        <v>745</v>
      </c>
      <c r="AK4" s="239">
        <v>746</v>
      </c>
      <c r="AL4" s="239">
        <v>747</v>
      </c>
      <c r="AM4" s="239">
        <v>930</v>
      </c>
      <c r="AN4" s="239">
        <v>940</v>
      </c>
    </row>
    <row r="5" spans="1:40" x14ac:dyDescent="0.3">
      <c r="A5" s="236" t="s">
        <v>197</v>
      </c>
      <c r="B5" s="261">
        <v>2</v>
      </c>
      <c r="C5" s="236">
        <v>29</v>
      </c>
      <c r="D5" s="236">
        <v>1</v>
      </c>
      <c r="E5" s="236">
        <v>1</v>
      </c>
      <c r="F5" s="236">
        <v>13.5</v>
      </c>
      <c r="G5" s="236">
        <v>0</v>
      </c>
      <c r="H5" s="236">
        <v>7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1.5</v>
      </c>
      <c r="AN5" s="236">
        <v>0</v>
      </c>
    </row>
    <row r="6" spans="1:40" x14ac:dyDescent="0.3">
      <c r="A6" s="236" t="s">
        <v>198</v>
      </c>
      <c r="B6" s="261">
        <v>3</v>
      </c>
      <c r="C6" s="236">
        <v>29</v>
      </c>
      <c r="D6" s="236">
        <v>1</v>
      </c>
      <c r="E6" s="236">
        <v>2</v>
      </c>
      <c r="F6" s="236">
        <v>2300</v>
      </c>
      <c r="G6" s="236">
        <v>0</v>
      </c>
      <c r="H6" s="236">
        <v>1192</v>
      </c>
      <c r="I6" s="236">
        <v>0</v>
      </c>
      <c r="J6" s="236">
        <v>0</v>
      </c>
      <c r="K6" s="236">
        <v>840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268</v>
      </c>
      <c r="AN6" s="236">
        <v>0</v>
      </c>
    </row>
    <row r="7" spans="1:40" x14ac:dyDescent="0.3">
      <c r="A7" s="236" t="s">
        <v>199</v>
      </c>
      <c r="B7" s="261">
        <v>4</v>
      </c>
      <c r="C7" s="236">
        <v>29</v>
      </c>
      <c r="D7" s="236">
        <v>1</v>
      </c>
      <c r="E7" s="236">
        <v>3</v>
      </c>
      <c r="F7" s="236">
        <v>4</v>
      </c>
      <c r="G7" s="236">
        <v>0</v>
      </c>
      <c r="H7" s="236">
        <v>4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0</v>
      </c>
      <c r="AN7" s="236">
        <v>0</v>
      </c>
    </row>
    <row r="8" spans="1:40" x14ac:dyDescent="0.3">
      <c r="A8" s="236" t="s">
        <v>200</v>
      </c>
      <c r="B8" s="261">
        <v>5</v>
      </c>
      <c r="C8" s="236">
        <v>29</v>
      </c>
      <c r="D8" s="236">
        <v>1</v>
      </c>
      <c r="E8" s="236">
        <v>4</v>
      </c>
      <c r="F8" s="236">
        <v>48</v>
      </c>
      <c r="G8" s="236">
        <v>0</v>
      </c>
      <c r="H8" s="236">
        <v>48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</row>
    <row r="9" spans="1:40" x14ac:dyDescent="0.3">
      <c r="A9" s="236" t="s">
        <v>201</v>
      </c>
      <c r="B9" s="261">
        <v>6</v>
      </c>
      <c r="C9" s="236">
        <v>29</v>
      </c>
      <c r="D9" s="236">
        <v>1</v>
      </c>
      <c r="E9" s="236">
        <v>6</v>
      </c>
      <c r="F9" s="236">
        <v>630513</v>
      </c>
      <c r="G9" s="236">
        <v>0</v>
      </c>
      <c r="H9" s="236">
        <v>454878</v>
      </c>
      <c r="I9" s="236">
        <v>0</v>
      </c>
      <c r="J9" s="236">
        <v>0</v>
      </c>
      <c r="K9" s="236">
        <v>139993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35642</v>
      </c>
      <c r="AN9" s="236">
        <v>0</v>
      </c>
    </row>
    <row r="10" spans="1:40" x14ac:dyDescent="0.3">
      <c r="A10" s="236" t="s">
        <v>202</v>
      </c>
      <c r="B10" s="261">
        <v>7</v>
      </c>
      <c r="C10" s="236">
        <v>29</v>
      </c>
      <c r="D10" s="236">
        <v>1</v>
      </c>
      <c r="E10" s="236">
        <v>9</v>
      </c>
      <c r="F10" s="236">
        <v>22025</v>
      </c>
      <c r="G10" s="236">
        <v>0</v>
      </c>
      <c r="H10" s="236">
        <v>17425</v>
      </c>
      <c r="I10" s="236">
        <v>0</v>
      </c>
      <c r="J10" s="236">
        <v>0</v>
      </c>
      <c r="K10" s="236">
        <v>3900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700</v>
      </c>
      <c r="AN10" s="236">
        <v>0</v>
      </c>
    </row>
    <row r="11" spans="1:40" x14ac:dyDescent="0.3">
      <c r="A11" s="236" t="s">
        <v>203</v>
      </c>
      <c r="B11" s="261">
        <v>8</v>
      </c>
      <c r="C11" s="236">
        <v>29</v>
      </c>
      <c r="D11" s="236">
        <v>1</v>
      </c>
      <c r="E11" s="236">
        <v>10</v>
      </c>
      <c r="F11" s="236">
        <v>19550</v>
      </c>
      <c r="G11" s="236">
        <v>0</v>
      </c>
      <c r="H11" s="236">
        <v>14350</v>
      </c>
      <c r="I11" s="236">
        <v>0</v>
      </c>
      <c r="J11" s="236">
        <v>0</v>
      </c>
      <c r="K11" s="236">
        <v>5200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0</v>
      </c>
      <c r="AN11" s="236">
        <v>0</v>
      </c>
    </row>
    <row r="12" spans="1:40" x14ac:dyDescent="0.3">
      <c r="A12" s="236" t="s">
        <v>204</v>
      </c>
      <c r="B12" s="261">
        <v>9</v>
      </c>
      <c r="C12" s="236">
        <v>29</v>
      </c>
      <c r="D12" s="236">
        <v>1</v>
      </c>
      <c r="E12" s="236">
        <v>11</v>
      </c>
      <c r="F12" s="236">
        <v>3732.166666666667</v>
      </c>
      <c r="G12" s="236">
        <v>0</v>
      </c>
      <c r="H12" s="236">
        <v>2065.5</v>
      </c>
      <c r="I12" s="236">
        <v>0</v>
      </c>
      <c r="J12" s="236">
        <v>0</v>
      </c>
      <c r="K12" s="236">
        <v>1666.6666666666667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</row>
    <row r="13" spans="1:40" x14ac:dyDescent="0.3">
      <c r="A13" s="236" t="s">
        <v>205</v>
      </c>
      <c r="B13" s="261">
        <v>10</v>
      </c>
      <c r="C13" s="236">
        <v>29</v>
      </c>
      <c r="D13" s="236">
        <v>2</v>
      </c>
      <c r="E13" s="236">
        <v>1</v>
      </c>
      <c r="F13" s="236">
        <v>13.5</v>
      </c>
      <c r="G13" s="236">
        <v>0</v>
      </c>
      <c r="H13" s="236">
        <v>7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1.5</v>
      </c>
      <c r="AN13" s="236">
        <v>0</v>
      </c>
    </row>
    <row r="14" spans="1:40" x14ac:dyDescent="0.3">
      <c r="A14" s="236" t="s">
        <v>206</v>
      </c>
      <c r="B14" s="261">
        <v>11</v>
      </c>
      <c r="C14" s="236">
        <v>29</v>
      </c>
      <c r="D14" s="236">
        <v>2</v>
      </c>
      <c r="E14" s="236">
        <v>2</v>
      </c>
      <c r="F14" s="236">
        <v>2056</v>
      </c>
      <c r="G14" s="236">
        <v>0</v>
      </c>
      <c r="H14" s="236">
        <v>1048</v>
      </c>
      <c r="I14" s="236">
        <v>0</v>
      </c>
      <c r="J14" s="236">
        <v>0</v>
      </c>
      <c r="K14" s="236">
        <v>768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240</v>
      </c>
      <c r="AN14" s="236">
        <v>0</v>
      </c>
    </row>
    <row r="15" spans="1:40" x14ac:dyDescent="0.3">
      <c r="A15" s="236" t="s">
        <v>207</v>
      </c>
      <c r="B15" s="261">
        <v>12</v>
      </c>
      <c r="C15" s="236">
        <v>29</v>
      </c>
      <c r="D15" s="236">
        <v>2</v>
      </c>
      <c r="E15" s="236">
        <v>3</v>
      </c>
      <c r="F15" s="236">
        <v>7</v>
      </c>
      <c r="G15" s="236">
        <v>0</v>
      </c>
      <c r="H15" s="236">
        <v>7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0</v>
      </c>
      <c r="AN15" s="236">
        <v>0</v>
      </c>
    </row>
    <row r="16" spans="1:40" x14ac:dyDescent="0.3">
      <c r="A16" s="236" t="s">
        <v>195</v>
      </c>
      <c r="B16" s="261">
        <v>2014</v>
      </c>
      <c r="C16" s="236">
        <v>29</v>
      </c>
      <c r="D16" s="236">
        <v>2</v>
      </c>
      <c r="E16" s="236">
        <v>4</v>
      </c>
      <c r="F16" s="236">
        <v>48</v>
      </c>
      <c r="G16" s="236">
        <v>0</v>
      </c>
      <c r="H16" s="236">
        <v>48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0</v>
      </c>
      <c r="AN16" s="236">
        <v>0</v>
      </c>
    </row>
    <row r="17" spans="3:40" x14ac:dyDescent="0.3">
      <c r="C17" s="236">
        <v>29</v>
      </c>
      <c r="D17" s="236">
        <v>2</v>
      </c>
      <c r="E17" s="236">
        <v>6</v>
      </c>
      <c r="F17" s="236">
        <v>649329</v>
      </c>
      <c r="G17" s="236">
        <v>0</v>
      </c>
      <c r="H17" s="236">
        <v>475974</v>
      </c>
      <c r="I17" s="236">
        <v>0</v>
      </c>
      <c r="J17" s="236">
        <v>0</v>
      </c>
      <c r="K17" s="236">
        <v>137570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35785</v>
      </c>
      <c r="AN17" s="236">
        <v>0</v>
      </c>
    </row>
    <row r="18" spans="3:40" x14ac:dyDescent="0.3">
      <c r="C18" s="236">
        <v>29</v>
      </c>
      <c r="D18" s="236">
        <v>2</v>
      </c>
      <c r="E18" s="236">
        <v>9</v>
      </c>
      <c r="F18" s="236">
        <v>48788</v>
      </c>
      <c r="G18" s="236">
        <v>0</v>
      </c>
      <c r="H18" s="236">
        <v>42488</v>
      </c>
      <c r="I18" s="236">
        <v>0</v>
      </c>
      <c r="J18" s="236">
        <v>0</v>
      </c>
      <c r="K18" s="236">
        <v>5300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236">
        <v>0</v>
      </c>
      <c r="AG18" s="236">
        <v>0</v>
      </c>
      <c r="AH18" s="236">
        <v>0</v>
      </c>
      <c r="AI18" s="236">
        <v>0</v>
      </c>
      <c r="AJ18" s="236">
        <v>0</v>
      </c>
      <c r="AK18" s="236">
        <v>0</v>
      </c>
      <c r="AL18" s="236">
        <v>0</v>
      </c>
      <c r="AM18" s="236">
        <v>1000</v>
      </c>
      <c r="AN18" s="236">
        <v>0</v>
      </c>
    </row>
    <row r="19" spans="3:40" x14ac:dyDescent="0.3">
      <c r="C19" s="236">
        <v>29</v>
      </c>
      <c r="D19" s="236">
        <v>2</v>
      </c>
      <c r="E19" s="236">
        <v>11</v>
      </c>
      <c r="F19" s="236">
        <v>3732.166666666667</v>
      </c>
      <c r="G19" s="236">
        <v>0</v>
      </c>
      <c r="H19" s="236">
        <v>2065.5</v>
      </c>
      <c r="I19" s="236">
        <v>0</v>
      </c>
      <c r="J19" s="236">
        <v>0</v>
      </c>
      <c r="K19" s="236">
        <v>1666.6666666666667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  <c r="AM19" s="236">
        <v>0</v>
      </c>
      <c r="AN19" s="236">
        <v>0</v>
      </c>
    </row>
    <row r="20" spans="3:40" x14ac:dyDescent="0.3">
      <c r="C20" s="236">
        <v>29</v>
      </c>
      <c r="D20" s="236">
        <v>3</v>
      </c>
      <c r="E20" s="236">
        <v>1</v>
      </c>
      <c r="F20" s="236">
        <v>13.3</v>
      </c>
      <c r="G20" s="236">
        <v>0</v>
      </c>
      <c r="H20" s="236">
        <v>6.8</v>
      </c>
      <c r="I20" s="236">
        <v>0</v>
      </c>
      <c r="J20" s="236">
        <v>0</v>
      </c>
      <c r="K20" s="236">
        <v>5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236">
        <v>0</v>
      </c>
      <c r="AG20" s="236">
        <v>0</v>
      </c>
      <c r="AH20" s="236">
        <v>0</v>
      </c>
      <c r="AI20" s="236">
        <v>0</v>
      </c>
      <c r="AJ20" s="236">
        <v>0</v>
      </c>
      <c r="AK20" s="236">
        <v>0</v>
      </c>
      <c r="AL20" s="236">
        <v>0</v>
      </c>
      <c r="AM20" s="236">
        <v>1.5</v>
      </c>
      <c r="AN20" s="236">
        <v>0</v>
      </c>
    </row>
    <row r="21" spans="3:40" x14ac:dyDescent="0.3">
      <c r="C21" s="236">
        <v>29</v>
      </c>
      <c r="D21" s="236">
        <v>3</v>
      </c>
      <c r="E21" s="236">
        <v>2</v>
      </c>
      <c r="F21" s="236">
        <v>2146.4</v>
      </c>
      <c r="G21" s="236">
        <v>0</v>
      </c>
      <c r="H21" s="236">
        <v>1094.4000000000001</v>
      </c>
      <c r="I21" s="236">
        <v>0</v>
      </c>
      <c r="J21" s="236">
        <v>0</v>
      </c>
      <c r="K21" s="236">
        <v>800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0</v>
      </c>
      <c r="AH21" s="236">
        <v>0</v>
      </c>
      <c r="AI21" s="236">
        <v>0</v>
      </c>
      <c r="AJ21" s="236">
        <v>0</v>
      </c>
      <c r="AK21" s="236">
        <v>0</v>
      </c>
      <c r="AL21" s="236">
        <v>0</v>
      </c>
      <c r="AM21" s="236">
        <v>252</v>
      </c>
      <c r="AN21" s="236">
        <v>0</v>
      </c>
    </row>
    <row r="22" spans="3:40" x14ac:dyDescent="0.3">
      <c r="C22" s="236">
        <v>29</v>
      </c>
      <c r="D22" s="236">
        <v>3</v>
      </c>
      <c r="E22" s="236">
        <v>3</v>
      </c>
      <c r="F22" s="236">
        <v>16</v>
      </c>
      <c r="G22" s="236">
        <v>0</v>
      </c>
      <c r="H22" s="236">
        <v>16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236">
        <v>0</v>
      </c>
      <c r="AG22" s="236">
        <v>0</v>
      </c>
      <c r="AH22" s="236">
        <v>0</v>
      </c>
      <c r="AI22" s="236">
        <v>0</v>
      </c>
      <c r="AJ22" s="236">
        <v>0</v>
      </c>
      <c r="AK22" s="236">
        <v>0</v>
      </c>
      <c r="AL22" s="236">
        <v>0</v>
      </c>
      <c r="AM22" s="236">
        <v>0</v>
      </c>
      <c r="AN22" s="236">
        <v>0</v>
      </c>
    </row>
    <row r="23" spans="3:40" x14ac:dyDescent="0.3">
      <c r="C23" s="236">
        <v>29</v>
      </c>
      <c r="D23" s="236">
        <v>3</v>
      </c>
      <c r="E23" s="236">
        <v>4</v>
      </c>
      <c r="F23" s="236">
        <v>48</v>
      </c>
      <c r="G23" s="236">
        <v>0</v>
      </c>
      <c r="H23" s="236">
        <v>48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236">
        <v>0</v>
      </c>
      <c r="AG23" s="236">
        <v>0</v>
      </c>
      <c r="AH23" s="236">
        <v>0</v>
      </c>
      <c r="AI23" s="236">
        <v>0</v>
      </c>
      <c r="AJ23" s="236">
        <v>0</v>
      </c>
      <c r="AK23" s="236">
        <v>0</v>
      </c>
      <c r="AL23" s="236">
        <v>0</v>
      </c>
      <c r="AM23" s="236">
        <v>0</v>
      </c>
      <c r="AN23" s="236">
        <v>0</v>
      </c>
    </row>
    <row r="24" spans="3:40" x14ac:dyDescent="0.3">
      <c r="C24" s="236">
        <v>29</v>
      </c>
      <c r="D24" s="236">
        <v>3</v>
      </c>
      <c r="E24" s="236">
        <v>6</v>
      </c>
      <c r="F24" s="236">
        <v>649864</v>
      </c>
      <c r="G24" s="236">
        <v>0</v>
      </c>
      <c r="H24" s="236">
        <v>476702</v>
      </c>
      <c r="I24" s="236">
        <v>0</v>
      </c>
      <c r="J24" s="236">
        <v>0</v>
      </c>
      <c r="K24" s="236">
        <v>137377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236">
        <v>0</v>
      </c>
      <c r="AG24" s="236">
        <v>0</v>
      </c>
      <c r="AH24" s="236">
        <v>0</v>
      </c>
      <c r="AI24" s="236">
        <v>0</v>
      </c>
      <c r="AJ24" s="236">
        <v>0</v>
      </c>
      <c r="AK24" s="236">
        <v>0</v>
      </c>
      <c r="AL24" s="236">
        <v>0</v>
      </c>
      <c r="AM24" s="236">
        <v>35785</v>
      </c>
      <c r="AN24" s="236">
        <v>0</v>
      </c>
    </row>
    <row r="25" spans="3:40" x14ac:dyDescent="0.3">
      <c r="C25" s="236">
        <v>29</v>
      </c>
      <c r="D25" s="236">
        <v>3</v>
      </c>
      <c r="E25" s="236">
        <v>9</v>
      </c>
      <c r="F25" s="236">
        <v>45773</v>
      </c>
      <c r="G25" s="236">
        <v>0</v>
      </c>
      <c r="H25" s="236">
        <v>39373</v>
      </c>
      <c r="I25" s="236">
        <v>0</v>
      </c>
      <c r="J25" s="236">
        <v>0</v>
      </c>
      <c r="K25" s="236">
        <v>5400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6">
        <v>0</v>
      </c>
      <c r="X25" s="236">
        <v>0</v>
      </c>
      <c r="Y25" s="236">
        <v>0</v>
      </c>
      <c r="Z25" s="236">
        <v>0</v>
      </c>
      <c r="AA25" s="236">
        <v>0</v>
      </c>
      <c r="AB25" s="236">
        <v>0</v>
      </c>
      <c r="AC25" s="236">
        <v>0</v>
      </c>
      <c r="AD25" s="236">
        <v>0</v>
      </c>
      <c r="AE25" s="236">
        <v>0</v>
      </c>
      <c r="AF25" s="236">
        <v>0</v>
      </c>
      <c r="AG25" s="236">
        <v>0</v>
      </c>
      <c r="AH25" s="236">
        <v>0</v>
      </c>
      <c r="AI25" s="236">
        <v>0</v>
      </c>
      <c r="AJ25" s="236">
        <v>0</v>
      </c>
      <c r="AK25" s="236">
        <v>0</v>
      </c>
      <c r="AL25" s="236">
        <v>0</v>
      </c>
      <c r="AM25" s="236">
        <v>1000</v>
      </c>
      <c r="AN25" s="236">
        <v>0</v>
      </c>
    </row>
    <row r="26" spans="3:40" x14ac:dyDescent="0.3">
      <c r="C26" s="236">
        <v>29</v>
      </c>
      <c r="D26" s="236">
        <v>3</v>
      </c>
      <c r="E26" s="236">
        <v>10</v>
      </c>
      <c r="F26" s="236">
        <v>11300</v>
      </c>
      <c r="G26" s="236">
        <v>0</v>
      </c>
      <c r="H26" s="236">
        <v>7900</v>
      </c>
      <c r="I26" s="236">
        <v>0</v>
      </c>
      <c r="J26" s="236">
        <v>0</v>
      </c>
      <c r="K26" s="236">
        <v>3400</v>
      </c>
      <c r="L26" s="236">
        <v>0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36">
        <v>0</v>
      </c>
      <c r="V26" s="236">
        <v>0</v>
      </c>
      <c r="W26" s="236">
        <v>0</v>
      </c>
      <c r="X26" s="236">
        <v>0</v>
      </c>
      <c r="Y26" s="236">
        <v>0</v>
      </c>
      <c r="Z26" s="236">
        <v>0</v>
      </c>
      <c r="AA26" s="236">
        <v>0</v>
      </c>
      <c r="AB26" s="236">
        <v>0</v>
      </c>
      <c r="AC26" s="236">
        <v>0</v>
      </c>
      <c r="AD26" s="236">
        <v>0</v>
      </c>
      <c r="AE26" s="236">
        <v>0</v>
      </c>
      <c r="AF26" s="236">
        <v>0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  <c r="AL26" s="236">
        <v>0</v>
      </c>
      <c r="AM26" s="236">
        <v>0</v>
      </c>
      <c r="AN26" s="236">
        <v>0</v>
      </c>
    </row>
    <row r="27" spans="3:40" x14ac:dyDescent="0.3">
      <c r="C27" s="236">
        <v>29</v>
      </c>
      <c r="D27" s="236">
        <v>3</v>
      </c>
      <c r="E27" s="236">
        <v>11</v>
      </c>
      <c r="F27" s="236">
        <v>3732.166666666667</v>
      </c>
      <c r="G27" s="236">
        <v>0</v>
      </c>
      <c r="H27" s="236">
        <v>2065.5</v>
      </c>
      <c r="I27" s="236">
        <v>0</v>
      </c>
      <c r="J27" s="236">
        <v>0</v>
      </c>
      <c r="K27" s="236">
        <v>1666.6666666666667</v>
      </c>
      <c r="L27" s="236">
        <v>0</v>
      </c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0</v>
      </c>
      <c r="S27" s="236">
        <v>0</v>
      </c>
      <c r="T27" s="236">
        <v>0</v>
      </c>
      <c r="U27" s="236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236">
        <v>0</v>
      </c>
      <c r="AC27" s="236">
        <v>0</v>
      </c>
      <c r="AD27" s="236">
        <v>0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  <c r="AK27" s="236">
        <v>0</v>
      </c>
      <c r="AL27" s="236">
        <v>0</v>
      </c>
      <c r="AM27" s="236">
        <v>0</v>
      </c>
      <c r="AN27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76" t="s">
        <v>1306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133</v>
      </c>
      <c r="B3" s="226">
        <f>SUBTOTAL(9,B6:B1048576)</f>
        <v>905760</v>
      </c>
      <c r="C3" s="227">
        <f t="shared" ref="C3:R3" si="0">SUBTOTAL(9,C6:C1048576)</f>
        <v>2</v>
      </c>
      <c r="D3" s="227">
        <f t="shared" si="0"/>
        <v>907304</v>
      </c>
      <c r="E3" s="227">
        <f t="shared" si="0"/>
        <v>0.99810511266016766</v>
      </c>
      <c r="F3" s="227">
        <f t="shared" si="0"/>
        <v>871137</v>
      </c>
      <c r="G3" s="228">
        <f>IF(B3&lt;&gt;0,F3/B3,"")</f>
        <v>0.96177464228934817</v>
      </c>
      <c r="H3" s="229">
        <f t="shared" si="0"/>
        <v>3711.6899999999996</v>
      </c>
      <c r="I3" s="227">
        <f t="shared" si="0"/>
        <v>1</v>
      </c>
      <c r="J3" s="227">
        <f t="shared" si="0"/>
        <v>7894.51</v>
      </c>
      <c r="K3" s="227">
        <f t="shared" si="0"/>
        <v>2.126931397826866</v>
      </c>
      <c r="L3" s="227">
        <f t="shared" si="0"/>
        <v>8230.5099999999984</v>
      </c>
      <c r="M3" s="230">
        <f>IF(H3&lt;&gt;0,L3/H3,"")</f>
        <v>2.2174561991976698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100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1" t="s">
        <v>1300</v>
      </c>
      <c r="B6" s="566">
        <v>905067</v>
      </c>
      <c r="C6" s="483">
        <v>1</v>
      </c>
      <c r="D6" s="566">
        <v>903352</v>
      </c>
      <c r="E6" s="483">
        <v>0.99810511266016766</v>
      </c>
      <c r="F6" s="566">
        <v>871137</v>
      </c>
      <c r="G6" s="488">
        <v>0.96251106271690379</v>
      </c>
      <c r="H6" s="566">
        <v>3711.6899999999996</v>
      </c>
      <c r="I6" s="483">
        <v>1</v>
      </c>
      <c r="J6" s="566">
        <v>7894.51</v>
      </c>
      <c r="K6" s="483">
        <v>2.126931397826866</v>
      </c>
      <c r="L6" s="566">
        <v>8230.5099999999984</v>
      </c>
      <c r="M6" s="488">
        <v>2.2174561991976698</v>
      </c>
      <c r="N6" s="566"/>
      <c r="O6" s="483"/>
      <c r="P6" s="566"/>
      <c r="Q6" s="483"/>
      <c r="R6" s="566"/>
      <c r="S6" s="125"/>
    </row>
    <row r="7" spans="1:19" ht="14.4" customHeight="1" x14ac:dyDescent="0.3">
      <c r="A7" s="522" t="s">
        <v>1301</v>
      </c>
      <c r="B7" s="567"/>
      <c r="C7" s="490"/>
      <c r="D7" s="567">
        <v>3952</v>
      </c>
      <c r="E7" s="490"/>
      <c r="F7" s="567"/>
      <c r="G7" s="495"/>
      <c r="H7" s="567"/>
      <c r="I7" s="490"/>
      <c r="J7" s="567"/>
      <c r="K7" s="490"/>
      <c r="L7" s="567"/>
      <c r="M7" s="495"/>
      <c r="N7" s="567"/>
      <c r="O7" s="490"/>
      <c r="P7" s="567"/>
      <c r="Q7" s="490"/>
      <c r="R7" s="567"/>
      <c r="S7" s="496"/>
    </row>
    <row r="8" spans="1:19" ht="14.4" customHeight="1" thickBot="1" x14ac:dyDescent="0.35">
      <c r="A8" s="569" t="s">
        <v>1302</v>
      </c>
      <c r="B8" s="568">
        <v>693</v>
      </c>
      <c r="C8" s="498">
        <v>1</v>
      </c>
      <c r="D8" s="568"/>
      <c r="E8" s="498"/>
      <c r="F8" s="568"/>
      <c r="G8" s="503"/>
      <c r="H8" s="568"/>
      <c r="I8" s="498"/>
      <c r="J8" s="568"/>
      <c r="K8" s="498"/>
      <c r="L8" s="568"/>
      <c r="M8" s="503"/>
      <c r="N8" s="568"/>
      <c r="O8" s="498"/>
      <c r="P8" s="568"/>
      <c r="Q8" s="498"/>
      <c r="R8" s="568"/>
      <c r="S8" s="504"/>
    </row>
    <row r="9" spans="1:19" ht="14.4" customHeight="1" x14ac:dyDescent="0.3">
      <c r="A9" s="570" t="s">
        <v>1303</v>
      </c>
    </row>
    <row r="10" spans="1:19" ht="14.4" customHeight="1" x14ac:dyDescent="0.3">
      <c r="A10" s="571" t="s">
        <v>1304</v>
      </c>
    </row>
    <row r="11" spans="1:19" ht="14.4" customHeight="1" x14ac:dyDescent="0.3">
      <c r="A11" s="570" t="s">
        <v>1305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10" t="s">
        <v>1507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6" ht="14.4" customHeight="1" thickBot="1" x14ac:dyDescent="0.35">
      <c r="A2" s="240" t="s">
        <v>267</v>
      </c>
      <c r="B2" s="134"/>
      <c r="C2" s="134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133</v>
      </c>
      <c r="E3" s="103">
        <f t="shared" ref="E3:N3" si="0">SUBTOTAL(9,E6:E1048576)</f>
        <v>5257.1</v>
      </c>
      <c r="F3" s="104">
        <f t="shared" si="0"/>
        <v>909471.69</v>
      </c>
      <c r="G3" s="74"/>
      <c r="H3" s="74"/>
      <c r="I3" s="104">
        <f t="shared" si="0"/>
        <v>5317.45</v>
      </c>
      <c r="J3" s="104">
        <f t="shared" si="0"/>
        <v>915198.51</v>
      </c>
      <c r="K3" s="74"/>
      <c r="L3" s="74"/>
      <c r="M3" s="104">
        <f t="shared" si="0"/>
        <v>5627.5</v>
      </c>
      <c r="N3" s="104">
        <f t="shared" si="0"/>
        <v>879367.51</v>
      </c>
      <c r="O3" s="75">
        <f>IF(F3=0,0,N3/F3)</f>
        <v>0.96689926654011638</v>
      </c>
      <c r="P3" s="105">
        <f>IF(M3=0,0,N3/M3)</f>
        <v>156.26255175477564</v>
      </c>
    </row>
    <row r="4" spans="1:16" ht="14.4" customHeight="1" x14ac:dyDescent="0.3">
      <c r="A4" s="382" t="s">
        <v>96</v>
      </c>
      <c r="B4" s="383" t="s">
        <v>97</v>
      </c>
      <c r="C4" s="384" t="s">
        <v>98</v>
      </c>
      <c r="D4" s="385" t="s">
        <v>70</v>
      </c>
      <c r="E4" s="386">
        <v>2012</v>
      </c>
      <c r="F4" s="387"/>
      <c r="G4" s="102"/>
      <c r="H4" s="102"/>
      <c r="I4" s="386">
        <v>2013</v>
      </c>
      <c r="J4" s="387"/>
      <c r="K4" s="102"/>
      <c r="L4" s="102"/>
      <c r="M4" s="386">
        <v>2014</v>
      </c>
      <c r="N4" s="387"/>
      <c r="O4" s="388" t="s">
        <v>2</v>
      </c>
      <c r="P4" s="381" t="s">
        <v>99</v>
      </c>
    </row>
    <row r="5" spans="1:16" ht="14.4" customHeight="1" thickBot="1" x14ac:dyDescent="0.35">
      <c r="A5" s="572"/>
      <c r="B5" s="573"/>
      <c r="C5" s="574"/>
      <c r="D5" s="575"/>
      <c r="E5" s="576" t="s">
        <v>72</v>
      </c>
      <c r="F5" s="577" t="s">
        <v>14</v>
      </c>
      <c r="G5" s="578"/>
      <c r="H5" s="578"/>
      <c r="I5" s="576" t="s">
        <v>72</v>
      </c>
      <c r="J5" s="577" t="s">
        <v>14</v>
      </c>
      <c r="K5" s="578"/>
      <c r="L5" s="578"/>
      <c r="M5" s="576" t="s">
        <v>72</v>
      </c>
      <c r="N5" s="577" t="s">
        <v>14</v>
      </c>
      <c r="O5" s="579"/>
      <c r="P5" s="580"/>
    </row>
    <row r="6" spans="1:16" ht="14.4" customHeight="1" x14ac:dyDescent="0.3">
      <c r="A6" s="482" t="s">
        <v>1307</v>
      </c>
      <c r="B6" s="483" t="s">
        <v>1308</v>
      </c>
      <c r="C6" s="483" t="s">
        <v>1309</v>
      </c>
      <c r="D6" s="483" t="s">
        <v>1310</v>
      </c>
      <c r="E6" s="119">
        <v>0.4</v>
      </c>
      <c r="F6" s="119">
        <v>44.730000000000004</v>
      </c>
      <c r="G6" s="483">
        <v>1</v>
      </c>
      <c r="H6" s="483">
        <v>111.825</v>
      </c>
      <c r="I6" s="119"/>
      <c r="J6" s="119"/>
      <c r="K6" s="483"/>
      <c r="L6" s="483"/>
      <c r="M6" s="119">
        <v>6.1999999999999993</v>
      </c>
      <c r="N6" s="119">
        <v>699.36</v>
      </c>
      <c r="O6" s="488">
        <v>15.635144198524479</v>
      </c>
      <c r="P6" s="509">
        <v>112.80000000000001</v>
      </c>
    </row>
    <row r="7" spans="1:16" ht="14.4" customHeight="1" x14ac:dyDescent="0.3">
      <c r="A7" s="489" t="s">
        <v>1307</v>
      </c>
      <c r="B7" s="490" t="s">
        <v>1308</v>
      </c>
      <c r="C7" s="490" t="s">
        <v>1311</v>
      </c>
      <c r="D7" s="490" t="s">
        <v>1312</v>
      </c>
      <c r="E7" s="510">
        <v>19.899999999999999</v>
      </c>
      <c r="F7" s="510">
        <v>2894.38</v>
      </c>
      <c r="G7" s="490">
        <v>1</v>
      </c>
      <c r="H7" s="490">
        <v>145.44623115577892</v>
      </c>
      <c r="I7" s="510">
        <v>37.70000000000001</v>
      </c>
      <c r="J7" s="510">
        <v>5953.19</v>
      </c>
      <c r="K7" s="490">
        <v>2.0568100940443204</v>
      </c>
      <c r="L7" s="490">
        <v>157.90954907161799</v>
      </c>
      <c r="M7" s="510">
        <v>38.799999999999997</v>
      </c>
      <c r="N7" s="510">
        <v>6126.8099999999995</v>
      </c>
      <c r="O7" s="495">
        <v>2.1167953067669067</v>
      </c>
      <c r="P7" s="511">
        <v>157.90747422680411</v>
      </c>
    </row>
    <row r="8" spans="1:16" ht="14.4" customHeight="1" x14ac:dyDescent="0.3">
      <c r="A8" s="489" t="s">
        <v>1307</v>
      </c>
      <c r="B8" s="490" t="s">
        <v>1308</v>
      </c>
      <c r="C8" s="490" t="s">
        <v>1313</v>
      </c>
      <c r="D8" s="490" t="s">
        <v>1314</v>
      </c>
      <c r="E8" s="510">
        <v>0.60000000000000009</v>
      </c>
      <c r="F8" s="510">
        <v>144.58000000000001</v>
      </c>
      <c r="G8" s="490">
        <v>1</v>
      </c>
      <c r="H8" s="490">
        <v>240.96666666666664</v>
      </c>
      <c r="I8" s="510">
        <v>5.25</v>
      </c>
      <c r="J8" s="510">
        <v>1391.77</v>
      </c>
      <c r="K8" s="490">
        <v>9.6262968598699672</v>
      </c>
      <c r="L8" s="490">
        <v>265.09904761904761</v>
      </c>
      <c r="M8" s="510">
        <v>3.8</v>
      </c>
      <c r="N8" s="510">
        <v>1007.3800000000001</v>
      </c>
      <c r="O8" s="495">
        <v>6.9676303776455946</v>
      </c>
      <c r="P8" s="511">
        <v>265.10000000000002</v>
      </c>
    </row>
    <row r="9" spans="1:16" ht="14.4" customHeight="1" x14ac:dyDescent="0.3">
      <c r="A9" s="489" t="s">
        <v>1307</v>
      </c>
      <c r="B9" s="490" t="s">
        <v>1308</v>
      </c>
      <c r="C9" s="490" t="s">
        <v>1315</v>
      </c>
      <c r="D9" s="490" t="s">
        <v>1316</v>
      </c>
      <c r="E9" s="510"/>
      <c r="F9" s="510"/>
      <c r="G9" s="490"/>
      <c r="H9" s="490"/>
      <c r="I9" s="510"/>
      <c r="J9" s="510"/>
      <c r="K9" s="490"/>
      <c r="L9" s="490"/>
      <c r="M9" s="510">
        <v>0.1</v>
      </c>
      <c r="N9" s="510">
        <v>10.54</v>
      </c>
      <c r="O9" s="495"/>
      <c r="P9" s="511">
        <v>105.39999999999999</v>
      </c>
    </row>
    <row r="10" spans="1:16" ht="14.4" customHeight="1" x14ac:dyDescent="0.3">
      <c r="A10" s="489" t="s">
        <v>1307</v>
      </c>
      <c r="B10" s="490" t="s">
        <v>1308</v>
      </c>
      <c r="C10" s="490" t="s">
        <v>1317</v>
      </c>
      <c r="D10" s="490" t="s">
        <v>1318</v>
      </c>
      <c r="E10" s="510"/>
      <c r="F10" s="510"/>
      <c r="G10" s="490"/>
      <c r="H10" s="490"/>
      <c r="I10" s="510"/>
      <c r="J10" s="510"/>
      <c r="K10" s="490"/>
      <c r="L10" s="490"/>
      <c r="M10" s="510">
        <v>0</v>
      </c>
      <c r="N10" s="510">
        <v>0</v>
      </c>
      <c r="O10" s="495"/>
      <c r="P10" s="511"/>
    </row>
    <row r="11" spans="1:16" ht="14.4" customHeight="1" x14ac:dyDescent="0.3">
      <c r="A11" s="489" t="s">
        <v>1307</v>
      </c>
      <c r="B11" s="490" t="s">
        <v>1308</v>
      </c>
      <c r="C11" s="490" t="s">
        <v>1319</v>
      </c>
      <c r="D11" s="490" t="s">
        <v>1320</v>
      </c>
      <c r="E11" s="510"/>
      <c r="F11" s="510"/>
      <c r="G11" s="490"/>
      <c r="H11" s="490"/>
      <c r="I11" s="510">
        <v>0.1</v>
      </c>
      <c r="J11" s="510">
        <v>7.75</v>
      </c>
      <c r="K11" s="490"/>
      <c r="L11" s="490">
        <v>77.5</v>
      </c>
      <c r="M11" s="510"/>
      <c r="N11" s="510"/>
      <c r="O11" s="495"/>
      <c r="P11" s="511"/>
    </row>
    <row r="12" spans="1:16" ht="14.4" customHeight="1" x14ac:dyDescent="0.3">
      <c r="A12" s="489" t="s">
        <v>1307</v>
      </c>
      <c r="B12" s="490" t="s">
        <v>1308</v>
      </c>
      <c r="C12" s="490" t="s">
        <v>1321</v>
      </c>
      <c r="D12" s="490" t="s">
        <v>1322</v>
      </c>
      <c r="E12" s="510"/>
      <c r="F12" s="510"/>
      <c r="G12" s="490"/>
      <c r="H12" s="490"/>
      <c r="I12" s="510">
        <v>0.2</v>
      </c>
      <c r="J12" s="510">
        <v>139.08000000000001</v>
      </c>
      <c r="K12" s="490"/>
      <c r="L12" s="490">
        <v>695.4</v>
      </c>
      <c r="M12" s="510"/>
      <c r="N12" s="510"/>
      <c r="O12" s="495"/>
      <c r="P12" s="511"/>
    </row>
    <row r="13" spans="1:16" ht="14.4" customHeight="1" x14ac:dyDescent="0.3">
      <c r="A13" s="489" t="s">
        <v>1307</v>
      </c>
      <c r="B13" s="490" t="s">
        <v>1308</v>
      </c>
      <c r="C13" s="490" t="s">
        <v>1323</v>
      </c>
      <c r="D13" s="490" t="s">
        <v>575</v>
      </c>
      <c r="E13" s="510">
        <v>0.1</v>
      </c>
      <c r="F13" s="510">
        <v>10</v>
      </c>
      <c r="G13" s="490">
        <v>1</v>
      </c>
      <c r="H13" s="490">
        <v>100</v>
      </c>
      <c r="I13" s="510">
        <v>0.2</v>
      </c>
      <c r="J13" s="510">
        <v>20.16</v>
      </c>
      <c r="K13" s="490">
        <v>2.016</v>
      </c>
      <c r="L13" s="490">
        <v>100.8</v>
      </c>
      <c r="M13" s="510">
        <v>0.60000000000000009</v>
      </c>
      <c r="N13" s="510">
        <v>60.480000000000004</v>
      </c>
      <c r="O13" s="495">
        <v>6.048</v>
      </c>
      <c r="P13" s="511">
        <v>100.8</v>
      </c>
    </row>
    <row r="14" spans="1:16" ht="14.4" customHeight="1" x14ac:dyDescent="0.3">
      <c r="A14" s="489" t="s">
        <v>1307</v>
      </c>
      <c r="B14" s="490" t="s">
        <v>1308</v>
      </c>
      <c r="C14" s="490" t="s">
        <v>1324</v>
      </c>
      <c r="D14" s="490" t="s">
        <v>513</v>
      </c>
      <c r="E14" s="510">
        <v>2</v>
      </c>
      <c r="F14" s="510">
        <v>276.2</v>
      </c>
      <c r="G14" s="490">
        <v>1</v>
      </c>
      <c r="H14" s="490">
        <v>138.1</v>
      </c>
      <c r="I14" s="510"/>
      <c r="J14" s="510"/>
      <c r="K14" s="490"/>
      <c r="L14" s="490"/>
      <c r="M14" s="510">
        <v>1</v>
      </c>
      <c r="N14" s="510">
        <v>151.56</v>
      </c>
      <c r="O14" s="495">
        <v>0.54873280231716148</v>
      </c>
      <c r="P14" s="511">
        <v>151.56</v>
      </c>
    </row>
    <row r="15" spans="1:16" ht="14.4" customHeight="1" x14ac:dyDescent="0.3">
      <c r="A15" s="489" t="s">
        <v>1307</v>
      </c>
      <c r="B15" s="490" t="s">
        <v>1325</v>
      </c>
      <c r="C15" s="490" t="s">
        <v>1326</v>
      </c>
      <c r="D15" s="490" t="s">
        <v>1327</v>
      </c>
      <c r="E15" s="510"/>
      <c r="F15" s="510"/>
      <c r="G15" s="490"/>
      <c r="H15" s="490"/>
      <c r="I15" s="510"/>
      <c r="J15" s="510"/>
      <c r="K15" s="490"/>
      <c r="L15" s="490"/>
      <c r="M15" s="510">
        <v>0</v>
      </c>
      <c r="N15" s="510">
        <v>0</v>
      </c>
      <c r="O15" s="495"/>
      <c r="P15" s="511"/>
    </row>
    <row r="16" spans="1:16" ht="14.4" customHeight="1" x14ac:dyDescent="0.3">
      <c r="A16" s="489" t="s">
        <v>1307</v>
      </c>
      <c r="B16" s="490" t="s">
        <v>1325</v>
      </c>
      <c r="C16" s="490" t="s">
        <v>1328</v>
      </c>
      <c r="D16" s="490" t="s">
        <v>1329</v>
      </c>
      <c r="E16" s="510">
        <v>1</v>
      </c>
      <c r="F16" s="510">
        <v>58.6</v>
      </c>
      <c r="G16" s="490">
        <v>1</v>
      </c>
      <c r="H16" s="490">
        <v>58.6</v>
      </c>
      <c r="I16" s="510"/>
      <c r="J16" s="510"/>
      <c r="K16" s="490"/>
      <c r="L16" s="490"/>
      <c r="M16" s="510">
        <v>1</v>
      </c>
      <c r="N16" s="510">
        <v>58.6</v>
      </c>
      <c r="O16" s="495">
        <v>1</v>
      </c>
      <c r="P16" s="511">
        <v>58.6</v>
      </c>
    </row>
    <row r="17" spans="1:16" ht="14.4" customHeight="1" x14ac:dyDescent="0.3">
      <c r="A17" s="489" t="s">
        <v>1307</v>
      </c>
      <c r="B17" s="490" t="s">
        <v>1325</v>
      </c>
      <c r="C17" s="490" t="s">
        <v>1330</v>
      </c>
      <c r="D17" s="490" t="s">
        <v>1303</v>
      </c>
      <c r="E17" s="510">
        <v>3</v>
      </c>
      <c r="F17" s="510">
        <v>210</v>
      </c>
      <c r="G17" s="490">
        <v>1</v>
      </c>
      <c r="H17" s="490">
        <v>70</v>
      </c>
      <c r="I17" s="510"/>
      <c r="J17" s="510"/>
      <c r="K17" s="490"/>
      <c r="L17" s="490"/>
      <c r="M17" s="510"/>
      <c r="N17" s="510"/>
      <c r="O17" s="495"/>
      <c r="P17" s="511"/>
    </row>
    <row r="18" spans="1:16" ht="14.4" customHeight="1" x14ac:dyDescent="0.3">
      <c r="A18" s="489" t="s">
        <v>1307</v>
      </c>
      <c r="B18" s="490" t="s">
        <v>1325</v>
      </c>
      <c r="C18" s="490" t="s">
        <v>1331</v>
      </c>
      <c r="D18" s="490" t="s">
        <v>1332</v>
      </c>
      <c r="E18" s="510">
        <v>0.1</v>
      </c>
      <c r="F18" s="510">
        <v>73.2</v>
      </c>
      <c r="G18" s="490">
        <v>1</v>
      </c>
      <c r="H18" s="490">
        <v>732</v>
      </c>
      <c r="I18" s="510"/>
      <c r="J18" s="510"/>
      <c r="K18" s="490"/>
      <c r="L18" s="490"/>
      <c r="M18" s="510"/>
      <c r="N18" s="510"/>
      <c r="O18" s="495"/>
      <c r="P18" s="511"/>
    </row>
    <row r="19" spans="1:16" ht="14.4" customHeight="1" x14ac:dyDescent="0.3">
      <c r="A19" s="489" t="s">
        <v>1307</v>
      </c>
      <c r="B19" s="490" t="s">
        <v>1325</v>
      </c>
      <c r="C19" s="490" t="s">
        <v>1333</v>
      </c>
      <c r="D19" s="490" t="s">
        <v>1334</v>
      </c>
      <c r="E19" s="510"/>
      <c r="F19" s="510"/>
      <c r="G19" s="490"/>
      <c r="H19" s="490"/>
      <c r="I19" s="510">
        <v>2</v>
      </c>
      <c r="J19" s="510">
        <v>382.56</v>
      </c>
      <c r="K19" s="490"/>
      <c r="L19" s="490">
        <v>191.28</v>
      </c>
      <c r="M19" s="510"/>
      <c r="N19" s="510"/>
      <c r="O19" s="495"/>
      <c r="P19" s="511"/>
    </row>
    <row r="20" spans="1:16" ht="14.4" customHeight="1" x14ac:dyDescent="0.3">
      <c r="A20" s="489" t="s">
        <v>1307</v>
      </c>
      <c r="B20" s="490" t="s">
        <v>1325</v>
      </c>
      <c r="C20" s="490" t="s">
        <v>1335</v>
      </c>
      <c r="D20" s="490" t="s">
        <v>1336</v>
      </c>
      <c r="E20" s="510"/>
      <c r="F20" s="510"/>
      <c r="G20" s="490"/>
      <c r="H20" s="490"/>
      <c r="I20" s="510"/>
      <c r="J20" s="510"/>
      <c r="K20" s="490"/>
      <c r="L20" s="490"/>
      <c r="M20" s="510">
        <v>2</v>
      </c>
      <c r="N20" s="510">
        <v>115.78</v>
      </c>
      <c r="O20" s="495"/>
      <c r="P20" s="511">
        <v>57.89</v>
      </c>
    </row>
    <row r="21" spans="1:16" ht="14.4" customHeight="1" x14ac:dyDescent="0.3">
      <c r="A21" s="489" t="s">
        <v>1307</v>
      </c>
      <c r="B21" s="490" t="s">
        <v>1337</v>
      </c>
      <c r="C21" s="490" t="s">
        <v>1338</v>
      </c>
      <c r="D21" s="490" t="s">
        <v>1339</v>
      </c>
      <c r="E21" s="510"/>
      <c r="F21" s="510"/>
      <c r="G21" s="490"/>
      <c r="H21" s="490"/>
      <c r="I21" s="510">
        <v>1</v>
      </c>
      <c r="J21" s="510">
        <v>128</v>
      </c>
      <c r="K21" s="490"/>
      <c r="L21" s="490">
        <v>128</v>
      </c>
      <c r="M21" s="510">
        <v>1</v>
      </c>
      <c r="N21" s="510">
        <v>128</v>
      </c>
      <c r="O21" s="495"/>
      <c r="P21" s="511">
        <v>128</v>
      </c>
    </row>
    <row r="22" spans="1:16" ht="14.4" customHeight="1" x14ac:dyDescent="0.3">
      <c r="A22" s="489" t="s">
        <v>1307</v>
      </c>
      <c r="B22" s="490" t="s">
        <v>1337</v>
      </c>
      <c r="C22" s="490" t="s">
        <v>1340</v>
      </c>
      <c r="D22" s="490" t="s">
        <v>1341</v>
      </c>
      <c r="E22" s="510"/>
      <c r="F22" s="510"/>
      <c r="G22" s="490"/>
      <c r="H22" s="490"/>
      <c r="I22" s="510">
        <v>1</v>
      </c>
      <c r="J22" s="510">
        <v>73</v>
      </c>
      <c r="K22" s="490"/>
      <c r="L22" s="490">
        <v>73</v>
      </c>
      <c r="M22" s="510">
        <v>2</v>
      </c>
      <c r="N22" s="510">
        <v>146</v>
      </c>
      <c r="O22" s="495"/>
      <c r="P22" s="511">
        <v>73</v>
      </c>
    </row>
    <row r="23" spans="1:16" ht="14.4" customHeight="1" x14ac:dyDescent="0.3">
      <c r="A23" s="489" t="s">
        <v>1307</v>
      </c>
      <c r="B23" s="490" t="s">
        <v>1337</v>
      </c>
      <c r="C23" s="490" t="s">
        <v>1342</v>
      </c>
      <c r="D23" s="490" t="s">
        <v>1343</v>
      </c>
      <c r="E23" s="510"/>
      <c r="F23" s="510"/>
      <c r="G23" s="490"/>
      <c r="H23" s="490"/>
      <c r="I23" s="510"/>
      <c r="J23" s="510"/>
      <c r="K23" s="490"/>
      <c r="L23" s="490"/>
      <c r="M23" s="510">
        <v>1</v>
      </c>
      <c r="N23" s="510">
        <v>156</v>
      </c>
      <c r="O23" s="495"/>
      <c r="P23" s="511">
        <v>156</v>
      </c>
    </row>
    <row r="24" spans="1:16" ht="14.4" customHeight="1" x14ac:dyDescent="0.3">
      <c r="A24" s="489" t="s">
        <v>1307</v>
      </c>
      <c r="B24" s="490" t="s">
        <v>1337</v>
      </c>
      <c r="C24" s="490" t="s">
        <v>1344</v>
      </c>
      <c r="D24" s="490" t="s">
        <v>1345</v>
      </c>
      <c r="E24" s="510"/>
      <c r="F24" s="510"/>
      <c r="G24" s="490"/>
      <c r="H24" s="490"/>
      <c r="I24" s="510">
        <v>1</v>
      </c>
      <c r="J24" s="510">
        <v>80</v>
      </c>
      <c r="K24" s="490"/>
      <c r="L24" s="490">
        <v>80</v>
      </c>
      <c r="M24" s="510">
        <v>162</v>
      </c>
      <c r="N24" s="510">
        <v>12960</v>
      </c>
      <c r="O24" s="495"/>
      <c r="P24" s="511">
        <v>80</v>
      </c>
    </row>
    <row r="25" spans="1:16" ht="14.4" customHeight="1" x14ac:dyDescent="0.3">
      <c r="A25" s="489" t="s">
        <v>1307</v>
      </c>
      <c r="B25" s="490" t="s">
        <v>1337</v>
      </c>
      <c r="C25" s="490" t="s">
        <v>1346</v>
      </c>
      <c r="D25" s="490" t="s">
        <v>1347</v>
      </c>
      <c r="E25" s="510">
        <v>429</v>
      </c>
      <c r="F25" s="510">
        <v>56199</v>
      </c>
      <c r="G25" s="490">
        <v>1</v>
      </c>
      <c r="H25" s="490">
        <v>131</v>
      </c>
      <c r="I25" s="510">
        <v>469</v>
      </c>
      <c r="J25" s="510">
        <v>48307</v>
      </c>
      <c r="K25" s="490">
        <v>0.85957045499030227</v>
      </c>
      <c r="L25" s="490">
        <v>103</v>
      </c>
      <c r="M25" s="510">
        <v>583</v>
      </c>
      <c r="N25" s="510">
        <v>60049</v>
      </c>
      <c r="O25" s="495">
        <v>1.0685065570561754</v>
      </c>
      <c r="P25" s="511">
        <v>103</v>
      </c>
    </row>
    <row r="26" spans="1:16" ht="14.4" customHeight="1" x14ac:dyDescent="0.3">
      <c r="A26" s="489" t="s">
        <v>1307</v>
      </c>
      <c r="B26" s="490" t="s">
        <v>1337</v>
      </c>
      <c r="C26" s="490" t="s">
        <v>1348</v>
      </c>
      <c r="D26" s="490" t="s">
        <v>1349</v>
      </c>
      <c r="E26" s="510">
        <v>514</v>
      </c>
      <c r="F26" s="510">
        <v>17476</v>
      </c>
      <c r="G26" s="490">
        <v>1</v>
      </c>
      <c r="H26" s="490">
        <v>34</v>
      </c>
      <c r="I26" s="510">
        <v>358</v>
      </c>
      <c r="J26" s="510">
        <v>12172</v>
      </c>
      <c r="K26" s="490">
        <v>0.69649805447470814</v>
      </c>
      <c r="L26" s="490">
        <v>34</v>
      </c>
      <c r="M26" s="510">
        <v>664</v>
      </c>
      <c r="N26" s="510">
        <v>22576</v>
      </c>
      <c r="O26" s="495">
        <v>1.2918287937743191</v>
      </c>
      <c r="P26" s="511">
        <v>34</v>
      </c>
    </row>
    <row r="27" spans="1:16" ht="14.4" customHeight="1" x14ac:dyDescent="0.3">
      <c r="A27" s="489" t="s">
        <v>1307</v>
      </c>
      <c r="B27" s="490" t="s">
        <v>1337</v>
      </c>
      <c r="C27" s="490" t="s">
        <v>1350</v>
      </c>
      <c r="D27" s="490" t="s">
        <v>1351</v>
      </c>
      <c r="E27" s="510">
        <v>2</v>
      </c>
      <c r="F27" s="510">
        <v>10</v>
      </c>
      <c r="G27" s="490">
        <v>1</v>
      </c>
      <c r="H27" s="490">
        <v>5</v>
      </c>
      <c r="I27" s="510"/>
      <c r="J27" s="510"/>
      <c r="K27" s="490"/>
      <c r="L27" s="490"/>
      <c r="M27" s="510">
        <v>1</v>
      </c>
      <c r="N27" s="510">
        <v>5</v>
      </c>
      <c r="O27" s="495">
        <v>0.5</v>
      </c>
      <c r="P27" s="511">
        <v>5</v>
      </c>
    </row>
    <row r="28" spans="1:16" ht="14.4" customHeight="1" x14ac:dyDescent="0.3">
      <c r="A28" s="489" t="s">
        <v>1307</v>
      </c>
      <c r="B28" s="490" t="s">
        <v>1337</v>
      </c>
      <c r="C28" s="490" t="s">
        <v>1352</v>
      </c>
      <c r="D28" s="490" t="s">
        <v>1353</v>
      </c>
      <c r="E28" s="510">
        <v>2</v>
      </c>
      <c r="F28" s="510">
        <v>10</v>
      </c>
      <c r="G28" s="490">
        <v>1</v>
      </c>
      <c r="H28" s="490">
        <v>5</v>
      </c>
      <c r="I28" s="510"/>
      <c r="J28" s="510"/>
      <c r="K28" s="490"/>
      <c r="L28" s="490"/>
      <c r="M28" s="510">
        <v>1</v>
      </c>
      <c r="N28" s="510">
        <v>5</v>
      </c>
      <c r="O28" s="495">
        <v>0.5</v>
      </c>
      <c r="P28" s="511">
        <v>5</v>
      </c>
    </row>
    <row r="29" spans="1:16" ht="14.4" customHeight="1" x14ac:dyDescent="0.3">
      <c r="A29" s="489" t="s">
        <v>1307</v>
      </c>
      <c r="B29" s="490" t="s">
        <v>1337</v>
      </c>
      <c r="C29" s="490" t="s">
        <v>1354</v>
      </c>
      <c r="D29" s="490" t="s">
        <v>1355</v>
      </c>
      <c r="E29" s="510">
        <v>59</v>
      </c>
      <c r="F29" s="510">
        <v>37583</v>
      </c>
      <c r="G29" s="490">
        <v>1</v>
      </c>
      <c r="H29" s="490">
        <v>637</v>
      </c>
      <c r="I29" s="510">
        <v>53</v>
      </c>
      <c r="J29" s="510">
        <v>33814</v>
      </c>
      <c r="K29" s="490">
        <v>0.89971529680972784</v>
      </c>
      <c r="L29" s="490">
        <v>638</v>
      </c>
      <c r="M29" s="510">
        <v>26</v>
      </c>
      <c r="N29" s="510">
        <v>16588</v>
      </c>
      <c r="O29" s="495">
        <v>0.44136976824628155</v>
      </c>
      <c r="P29" s="511">
        <v>638</v>
      </c>
    </row>
    <row r="30" spans="1:16" ht="14.4" customHeight="1" x14ac:dyDescent="0.3">
      <c r="A30" s="489" t="s">
        <v>1307</v>
      </c>
      <c r="B30" s="490" t="s">
        <v>1337</v>
      </c>
      <c r="C30" s="490" t="s">
        <v>1356</v>
      </c>
      <c r="D30" s="490" t="s">
        <v>1357</v>
      </c>
      <c r="E30" s="510"/>
      <c r="F30" s="510"/>
      <c r="G30" s="490"/>
      <c r="H30" s="490"/>
      <c r="I30" s="510"/>
      <c r="J30" s="510"/>
      <c r="K30" s="490"/>
      <c r="L30" s="490"/>
      <c r="M30" s="510">
        <v>1</v>
      </c>
      <c r="N30" s="510">
        <v>164</v>
      </c>
      <c r="O30" s="495"/>
      <c r="P30" s="511">
        <v>164</v>
      </c>
    </row>
    <row r="31" spans="1:16" ht="14.4" customHeight="1" x14ac:dyDescent="0.3">
      <c r="A31" s="489" t="s">
        <v>1307</v>
      </c>
      <c r="B31" s="490" t="s">
        <v>1337</v>
      </c>
      <c r="C31" s="490" t="s">
        <v>1358</v>
      </c>
      <c r="D31" s="490" t="s">
        <v>1359</v>
      </c>
      <c r="E31" s="510">
        <v>10</v>
      </c>
      <c r="F31" s="510">
        <v>1550</v>
      </c>
      <c r="G31" s="490">
        <v>1</v>
      </c>
      <c r="H31" s="490">
        <v>155</v>
      </c>
      <c r="I31" s="510"/>
      <c r="J31" s="510"/>
      <c r="K31" s="490"/>
      <c r="L31" s="490"/>
      <c r="M31" s="510">
        <v>11</v>
      </c>
      <c r="N31" s="510">
        <v>1716</v>
      </c>
      <c r="O31" s="495">
        <v>1.1070967741935485</v>
      </c>
      <c r="P31" s="511">
        <v>156</v>
      </c>
    </row>
    <row r="32" spans="1:16" ht="14.4" customHeight="1" x14ac:dyDescent="0.3">
      <c r="A32" s="489" t="s">
        <v>1307</v>
      </c>
      <c r="B32" s="490" t="s">
        <v>1337</v>
      </c>
      <c r="C32" s="490" t="s">
        <v>1360</v>
      </c>
      <c r="D32" s="490" t="s">
        <v>1347</v>
      </c>
      <c r="E32" s="510">
        <v>9</v>
      </c>
      <c r="F32" s="510">
        <v>1710</v>
      </c>
      <c r="G32" s="490">
        <v>1</v>
      </c>
      <c r="H32" s="490">
        <v>190</v>
      </c>
      <c r="I32" s="510">
        <v>7</v>
      </c>
      <c r="J32" s="510">
        <v>1337</v>
      </c>
      <c r="K32" s="490">
        <v>0.78187134502923972</v>
      </c>
      <c r="L32" s="490">
        <v>191</v>
      </c>
      <c r="M32" s="510">
        <v>1</v>
      </c>
      <c r="N32" s="510">
        <v>191</v>
      </c>
      <c r="O32" s="495">
        <v>0.11169590643274854</v>
      </c>
      <c r="P32" s="511">
        <v>191</v>
      </c>
    </row>
    <row r="33" spans="1:16" ht="14.4" customHeight="1" x14ac:dyDescent="0.3">
      <c r="A33" s="489" t="s">
        <v>1307</v>
      </c>
      <c r="B33" s="490" t="s">
        <v>1337</v>
      </c>
      <c r="C33" s="490" t="s">
        <v>1361</v>
      </c>
      <c r="D33" s="490" t="s">
        <v>1362</v>
      </c>
      <c r="E33" s="510">
        <v>1</v>
      </c>
      <c r="F33" s="510">
        <v>148</v>
      </c>
      <c r="G33" s="490">
        <v>1</v>
      </c>
      <c r="H33" s="490">
        <v>148</v>
      </c>
      <c r="I33" s="510"/>
      <c r="J33" s="510"/>
      <c r="K33" s="490"/>
      <c r="L33" s="490"/>
      <c r="M33" s="510"/>
      <c r="N33" s="510"/>
      <c r="O33" s="495"/>
      <c r="P33" s="511"/>
    </row>
    <row r="34" spans="1:16" ht="14.4" customHeight="1" x14ac:dyDescent="0.3">
      <c r="A34" s="489" t="s">
        <v>1307</v>
      </c>
      <c r="B34" s="490" t="s">
        <v>1337</v>
      </c>
      <c r="C34" s="490" t="s">
        <v>1363</v>
      </c>
      <c r="D34" s="490" t="s">
        <v>1364</v>
      </c>
      <c r="E34" s="510">
        <v>410</v>
      </c>
      <c r="F34" s="510">
        <v>136120</v>
      </c>
      <c r="G34" s="490">
        <v>1</v>
      </c>
      <c r="H34" s="490">
        <v>332</v>
      </c>
      <c r="I34" s="510">
        <v>433</v>
      </c>
      <c r="J34" s="510">
        <v>100456</v>
      </c>
      <c r="K34" s="490">
        <v>0.73799588598295618</v>
      </c>
      <c r="L34" s="490">
        <v>232</v>
      </c>
      <c r="M34" s="510">
        <v>552</v>
      </c>
      <c r="N34" s="510">
        <v>128064</v>
      </c>
      <c r="O34" s="495">
        <v>0.94081692624155155</v>
      </c>
      <c r="P34" s="511">
        <v>232</v>
      </c>
    </row>
    <row r="35" spans="1:16" ht="14.4" customHeight="1" x14ac:dyDescent="0.3">
      <c r="A35" s="489" t="s">
        <v>1307</v>
      </c>
      <c r="B35" s="490" t="s">
        <v>1337</v>
      </c>
      <c r="C35" s="490" t="s">
        <v>1365</v>
      </c>
      <c r="D35" s="490" t="s">
        <v>1366</v>
      </c>
      <c r="E35" s="510">
        <v>1401</v>
      </c>
      <c r="F35" s="510">
        <v>233967</v>
      </c>
      <c r="G35" s="490">
        <v>1</v>
      </c>
      <c r="H35" s="490">
        <v>167</v>
      </c>
      <c r="I35" s="510">
        <v>1459</v>
      </c>
      <c r="J35" s="510">
        <v>169244</v>
      </c>
      <c r="K35" s="490">
        <v>0.72336697055567667</v>
      </c>
      <c r="L35" s="490">
        <v>116</v>
      </c>
      <c r="M35" s="510">
        <v>1184</v>
      </c>
      <c r="N35" s="510">
        <v>137344</v>
      </c>
      <c r="O35" s="495">
        <v>0.58702295622886991</v>
      </c>
      <c r="P35" s="511">
        <v>116</v>
      </c>
    </row>
    <row r="36" spans="1:16" ht="14.4" customHeight="1" x14ac:dyDescent="0.3">
      <c r="A36" s="489" t="s">
        <v>1307</v>
      </c>
      <c r="B36" s="490" t="s">
        <v>1337</v>
      </c>
      <c r="C36" s="490" t="s">
        <v>1367</v>
      </c>
      <c r="D36" s="490" t="s">
        <v>1368</v>
      </c>
      <c r="E36" s="510">
        <v>5</v>
      </c>
      <c r="F36" s="510">
        <v>2625</v>
      </c>
      <c r="G36" s="490">
        <v>1</v>
      </c>
      <c r="H36" s="490">
        <v>525</v>
      </c>
      <c r="I36" s="510">
        <v>3</v>
      </c>
      <c r="J36" s="510">
        <v>1581</v>
      </c>
      <c r="K36" s="490">
        <v>0.60228571428571431</v>
      </c>
      <c r="L36" s="490">
        <v>527</v>
      </c>
      <c r="M36" s="510">
        <v>8</v>
      </c>
      <c r="N36" s="510">
        <v>4216</v>
      </c>
      <c r="O36" s="495">
        <v>1.606095238095238</v>
      </c>
      <c r="P36" s="511">
        <v>527</v>
      </c>
    </row>
    <row r="37" spans="1:16" ht="14.4" customHeight="1" x14ac:dyDescent="0.3">
      <c r="A37" s="489" t="s">
        <v>1307</v>
      </c>
      <c r="B37" s="490" t="s">
        <v>1337</v>
      </c>
      <c r="C37" s="490" t="s">
        <v>1369</v>
      </c>
      <c r="D37" s="490" t="s">
        <v>1370</v>
      </c>
      <c r="E37" s="510"/>
      <c r="F37" s="510"/>
      <c r="G37" s="490"/>
      <c r="H37" s="490"/>
      <c r="I37" s="510"/>
      <c r="J37" s="510"/>
      <c r="K37" s="490"/>
      <c r="L37" s="490"/>
      <c r="M37" s="510">
        <v>0</v>
      </c>
      <c r="N37" s="510">
        <v>0</v>
      </c>
      <c r="O37" s="495"/>
      <c r="P37" s="511"/>
    </row>
    <row r="38" spans="1:16" ht="14.4" customHeight="1" x14ac:dyDescent="0.3">
      <c r="A38" s="489" t="s">
        <v>1307</v>
      </c>
      <c r="B38" s="490" t="s">
        <v>1337</v>
      </c>
      <c r="C38" s="490" t="s">
        <v>1371</v>
      </c>
      <c r="D38" s="490" t="s">
        <v>1372</v>
      </c>
      <c r="E38" s="510">
        <v>75</v>
      </c>
      <c r="F38" s="510">
        <v>35925</v>
      </c>
      <c r="G38" s="490">
        <v>1</v>
      </c>
      <c r="H38" s="490">
        <v>479</v>
      </c>
      <c r="I38" s="510">
        <v>133</v>
      </c>
      <c r="J38" s="510">
        <v>63973</v>
      </c>
      <c r="K38" s="490">
        <v>1.7807376478775225</v>
      </c>
      <c r="L38" s="490">
        <v>481</v>
      </c>
      <c r="M38" s="510">
        <v>126</v>
      </c>
      <c r="N38" s="510">
        <v>60606</v>
      </c>
      <c r="O38" s="495">
        <v>1.6870146137787057</v>
      </c>
      <c r="P38" s="511">
        <v>481</v>
      </c>
    </row>
    <row r="39" spans="1:16" ht="14.4" customHeight="1" x14ac:dyDescent="0.3">
      <c r="A39" s="489" t="s">
        <v>1307</v>
      </c>
      <c r="B39" s="490" t="s">
        <v>1337</v>
      </c>
      <c r="C39" s="490" t="s">
        <v>1373</v>
      </c>
      <c r="D39" s="490" t="s">
        <v>1374</v>
      </c>
      <c r="E39" s="510">
        <v>125</v>
      </c>
      <c r="F39" s="510">
        <v>82000</v>
      </c>
      <c r="G39" s="490">
        <v>1</v>
      </c>
      <c r="H39" s="490">
        <v>656</v>
      </c>
      <c r="I39" s="510">
        <v>114</v>
      </c>
      <c r="J39" s="510">
        <v>75126</v>
      </c>
      <c r="K39" s="490">
        <v>0.91617073170731711</v>
      </c>
      <c r="L39" s="490">
        <v>659</v>
      </c>
      <c r="M39" s="510">
        <v>148</v>
      </c>
      <c r="N39" s="510">
        <v>97532</v>
      </c>
      <c r="O39" s="495">
        <v>1.1894146341463414</v>
      </c>
      <c r="P39" s="511">
        <v>659</v>
      </c>
    </row>
    <row r="40" spans="1:16" ht="14.4" customHeight="1" x14ac:dyDescent="0.3">
      <c r="A40" s="489" t="s">
        <v>1307</v>
      </c>
      <c r="B40" s="490" t="s">
        <v>1337</v>
      </c>
      <c r="C40" s="490" t="s">
        <v>1375</v>
      </c>
      <c r="D40" s="490" t="s">
        <v>1376</v>
      </c>
      <c r="E40" s="510">
        <v>68</v>
      </c>
      <c r="F40" s="510">
        <v>67796</v>
      </c>
      <c r="G40" s="490">
        <v>1</v>
      </c>
      <c r="H40" s="490">
        <v>997</v>
      </c>
      <c r="I40" s="510">
        <v>121</v>
      </c>
      <c r="J40" s="510">
        <v>121121</v>
      </c>
      <c r="K40" s="490">
        <v>1.7865508289574605</v>
      </c>
      <c r="L40" s="490">
        <v>1001</v>
      </c>
      <c r="M40" s="510">
        <v>109</v>
      </c>
      <c r="N40" s="510">
        <v>109109</v>
      </c>
      <c r="O40" s="495">
        <v>1.6093722343501091</v>
      </c>
      <c r="P40" s="511">
        <v>1001</v>
      </c>
    </row>
    <row r="41" spans="1:16" ht="14.4" customHeight="1" x14ac:dyDescent="0.3">
      <c r="A41" s="489" t="s">
        <v>1307</v>
      </c>
      <c r="B41" s="490" t="s">
        <v>1337</v>
      </c>
      <c r="C41" s="490" t="s">
        <v>1377</v>
      </c>
      <c r="D41" s="490" t="s">
        <v>1378</v>
      </c>
      <c r="E41" s="510">
        <v>3</v>
      </c>
      <c r="F41" s="510">
        <v>5979</v>
      </c>
      <c r="G41" s="490">
        <v>1</v>
      </c>
      <c r="H41" s="490">
        <v>1993</v>
      </c>
      <c r="I41" s="510">
        <v>11</v>
      </c>
      <c r="J41" s="510">
        <v>22000</v>
      </c>
      <c r="K41" s="490">
        <v>3.6795450744271618</v>
      </c>
      <c r="L41" s="490">
        <v>2000</v>
      </c>
      <c r="M41" s="510">
        <v>9</v>
      </c>
      <c r="N41" s="510">
        <v>18000</v>
      </c>
      <c r="O41" s="495">
        <v>3.0105368790767688</v>
      </c>
      <c r="P41" s="511">
        <v>2000</v>
      </c>
    </row>
    <row r="42" spans="1:16" ht="14.4" customHeight="1" x14ac:dyDescent="0.3">
      <c r="A42" s="489" t="s">
        <v>1307</v>
      </c>
      <c r="B42" s="490" t="s">
        <v>1337</v>
      </c>
      <c r="C42" s="490" t="s">
        <v>1379</v>
      </c>
      <c r="D42" s="490" t="s">
        <v>1380</v>
      </c>
      <c r="E42" s="510">
        <v>4</v>
      </c>
      <c r="F42" s="510">
        <v>4816</v>
      </c>
      <c r="G42" s="490">
        <v>1</v>
      </c>
      <c r="H42" s="490">
        <v>1204</v>
      </c>
      <c r="I42" s="510">
        <v>1</v>
      </c>
      <c r="J42" s="510">
        <v>1213</v>
      </c>
      <c r="K42" s="490">
        <v>0.25186877076411962</v>
      </c>
      <c r="L42" s="490">
        <v>1213</v>
      </c>
      <c r="M42" s="510">
        <v>4</v>
      </c>
      <c r="N42" s="510">
        <v>4852</v>
      </c>
      <c r="O42" s="495">
        <v>1.0074750830564785</v>
      </c>
      <c r="P42" s="511">
        <v>1213</v>
      </c>
    </row>
    <row r="43" spans="1:16" ht="14.4" customHeight="1" x14ac:dyDescent="0.3">
      <c r="A43" s="489" t="s">
        <v>1307</v>
      </c>
      <c r="B43" s="490" t="s">
        <v>1337</v>
      </c>
      <c r="C43" s="490" t="s">
        <v>1381</v>
      </c>
      <c r="D43" s="490" t="s">
        <v>1382</v>
      </c>
      <c r="E43" s="510">
        <v>1</v>
      </c>
      <c r="F43" s="510">
        <v>926</v>
      </c>
      <c r="G43" s="490">
        <v>1</v>
      </c>
      <c r="H43" s="490">
        <v>926</v>
      </c>
      <c r="I43" s="510">
        <v>8</v>
      </c>
      <c r="J43" s="510">
        <v>7456</v>
      </c>
      <c r="K43" s="490">
        <v>8.0518358531317489</v>
      </c>
      <c r="L43" s="490">
        <v>932</v>
      </c>
      <c r="M43" s="510">
        <v>6</v>
      </c>
      <c r="N43" s="510">
        <v>5592</v>
      </c>
      <c r="O43" s="495">
        <v>6.0388768898488117</v>
      </c>
      <c r="P43" s="511">
        <v>932</v>
      </c>
    </row>
    <row r="44" spans="1:16" ht="14.4" customHeight="1" x14ac:dyDescent="0.3">
      <c r="A44" s="489" t="s">
        <v>1307</v>
      </c>
      <c r="B44" s="490" t="s">
        <v>1337</v>
      </c>
      <c r="C44" s="490" t="s">
        <v>1383</v>
      </c>
      <c r="D44" s="490" t="s">
        <v>1384</v>
      </c>
      <c r="E44" s="510">
        <v>5</v>
      </c>
      <c r="F44" s="510">
        <v>8100</v>
      </c>
      <c r="G44" s="490">
        <v>1</v>
      </c>
      <c r="H44" s="490">
        <v>1620</v>
      </c>
      <c r="I44" s="510">
        <v>3</v>
      </c>
      <c r="J44" s="510">
        <v>4875</v>
      </c>
      <c r="K44" s="490">
        <v>0.60185185185185186</v>
      </c>
      <c r="L44" s="490">
        <v>1625</v>
      </c>
      <c r="M44" s="510">
        <v>1</v>
      </c>
      <c r="N44" s="510">
        <v>1625</v>
      </c>
      <c r="O44" s="495">
        <v>0.20061728395061729</v>
      </c>
      <c r="P44" s="511">
        <v>1625</v>
      </c>
    </row>
    <row r="45" spans="1:16" ht="14.4" customHeight="1" x14ac:dyDescent="0.3">
      <c r="A45" s="489" t="s">
        <v>1307</v>
      </c>
      <c r="B45" s="490" t="s">
        <v>1337</v>
      </c>
      <c r="C45" s="490" t="s">
        <v>1385</v>
      </c>
      <c r="D45" s="490" t="s">
        <v>1386</v>
      </c>
      <c r="E45" s="510">
        <v>4</v>
      </c>
      <c r="F45" s="510">
        <v>5264</v>
      </c>
      <c r="G45" s="490">
        <v>1</v>
      </c>
      <c r="H45" s="490">
        <v>1316</v>
      </c>
      <c r="I45" s="510">
        <v>3</v>
      </c>
      <c r="J45" s="510">
        <v>3969</v>
      </c>
      <c r="K45" s="490">
        <v>0.75398936170212771</v>
      </c>
      <c r="L45" s="490">
        <v>1323</v>
      </c>
      <c r="M45" s="510">
        <v>3</v>
      </c>
      <c r="N45" s="510">
        <v>3969</v>
      </c>
      <c r="O45" s="495">
        <v>0.75398936170212771</v>
      </c>
      <c r="P45" s="511">
        <v>1323</v>
      </c>
    </row>
    <row r="46" spans="1:16" ht="14.4" customHeight="1" x14ac:dyDescent="0.3">
      <c r="A46" s="489" t="s">
        <v>1307</v>
      </c>
      <c r="B46" s="490" t="s">
        <v>1337</v>
      </c>
      <c r="C46" s="490" t="s">
        <v>1387</v>
      </c>
      <c r="D46" s="490" t="s">
        <v>1388</v>
      </c>
      <c r="E46" s="510">
        <v>2</v>
      </c>
      <c r="F46" s="510">
        <v>2988</v>
      </c>
      <c r="G46" s="490">
        <v>1</v>
      </c>
      <c r="H46" s="490">
        <v>1494</v>
      </c>
      <c r="I46" s="510">
        <v>2</v>
      </c>
      <c r="J46" s="510">
        <v>2998</v>
      </c>
      <c r="K46" s="490">
        <v>1.0033467202141901</v>
      </c>
      <c r="L46" s="490">
        <v>1499</v>
      </c>
      <c r="M46" s="510">
        <v>3</v>
      </c>
      <c r="N46" s="510">
        <v>4497</v>
      </c>
      <c r="O46" s="495">
        <v>1.5050200803212852</v>
      </c>
      <c r="P46" s="511">
        <v>1499</v>
      </c>
    </row>
    <row r="47" spans="1:16" ht="14.4" customHeight="1" x14ac:dyDescent="0.3">
      <c r="A47" s="489" t="s">
        <v>1307</v>
      </c>
      <c r="B47" s="490" t="s">
        <v>1337</v>
      </c>
      <c r="C47" s="490" t="s">
        <v>1389</v>
      </c>
      <c r="D47" s="490" t="s">
        <v>1390</v>
      </c>
      <c r="E47" s="510">
        <v>1</v>
      </c>
      <c r="F47" s="510">
        <v>408</v>
      </c>
      <c r="G47" s="490">
        <v>1</v>
      </c>
      <c r="H47" s="490">
        <v>408</v>
      </c>
      <c r="I47" s="510">
        <v>3</v>
      </c>
      <c r="J47" s="510">
        <v>1236</v>
      </c>
      <c r="K47" s="490">
        <v>3.0294117647058822</v>
      </c>
      <c r="L47" s="490">
        <v>412</v>
      </c>
      <c r="M47" s="510"/>
      <c r="N47" s="510"/>
      <c r="O47" s="495"/>
      <c r="P47" s="511"/>
    </row>
    <row r="48" spans="1:16" ht="14.4" customHeight="1" x14ac:dyDescent="0.3">
      <c r="A48" s="489" t="s">
        <v>1307</v>
      </c>
      <c r="B48" s="490" t="s">
        <v>1337</v>
      </c>
      <c r="C48" s="490" t="s">
        <v>1391</v>
      </c>
      <c r="D48" s="490" t="s">
        <v>1392</v>
      </c>
      <c r="E48" s="510">
        <v>1</v>
      </c>
      <c r="F48" s="510">
        <v>2189</v>
      </c>
      <c r="G48" s="490">
        <v>1</v>
      </c>
      <c r="H48" s="490">
        <v>2189</v>
      </c>
      <c r="I48" s="510"/>
      <c r="J48" s="510"/>
      <c r="K48" s="490"/>
      <c r="L48" s="490"/>
      <c r="M48" s="510"/>
      <c r="N48" s="510"/>
      <c r="O48" s="495"/>
      <c r="P48" s="511"/>
    </row>
    <row r="49" spans="1:16" ht="14.4" customHeight="1" x14ac:dyDescent="0.3">
      <c r="A49" s="489" t="s">
        <v>1307</v>
      </c>
      <c r="B49" s="490" t="s">
        <v>1337</v>
      </c>
      <c r="C49" s="490" t="s">
        <v>1393</v>
      </c>
      <c r="D49" s="490" t="s">
        <v>1394</v>
      </c>
      <c r="E49" s="510"/>
      <c r="F49" s="510"/>
      <c r="G49" s="490"/>
      <c r="H49" s="490"/>
      <c r="I49" s="510">
        <v>1</v>
      </c>
      <c r="J49" s="510">
        <v>932</v>
      </c>
      <c r="K49" s="490"/>
      <c r="L49" s="490">
        <v>932</v>
      </c>
      <c r="M49" s="510">
        <v>0</v>
      </c>
      <c r="N49" s="510">
        <v>0</v>
      </c>
      <c r="O49" s="495"/>
      <c r="P49" s="511"/>
    </row>
    <row r="50" spans="1:16" ht="14.4" customHeight="1" x14ac:dyDescent="0.3">
      <c r="A50" s="489" t="s">
        <v>1307</v>
      </c>
      <c r="B50" s="490" t="s">
        <v>1337</v>
      </c>
      <c r="C50" s="490" t="s">
        <v>1395</v>
      </c>
      <c r="D50" s="490" t="s">
        <v>1396</v>
      </c>
      <c r="E50" s="510">
        <v>2</v>
      </c>
      <c r="F50" s="510">
        <v>1478</v>
      </c>
      <c r="G50" s="490">
        <v>1</v>
      </c>
      <c r="H50" s="490">
        <v>739</v>
      </c>
      <c r="I50" s="510"/>
      <c r="J50" s="510"/>
      <c r="K50" s="490"/>
      <c r="L50" s="490"/>
      <c r="M50" s="510"/>
      <c r="N50" s="510"/>
      <c r="O50" s="495"/>
      <c r="P50" s="511"/>
    </row>
    <row r="51" spans="1:16" ht="14.4" customHeight="1" x14ac:dyDescent="0.3">
      <c r="A51" s="489" t="s">
        <v>1307</v>
      </c>
      <c r="B51" s="490" t="s">
        <v>1337</v>
      </c>
      <c r="C51" s="490" t="s">
        <v>1397</v>
      </c>
      <c r="D51" s="490" t="s">
        <v>1398</v>
      </c>
      <c r="E51" s="510"/>
      <c r="F51" s="510"/>
      <c r="G51" s="490"/>
      <c r="H51" s="490"/>
      <c r="I51" s="510">
        <v>1</v>
      </c>
      <c r="J51" s="510">
        <v>155</v>
      </c>
      <c r="K51" s="490"/>
      <c r="L51" s="490">
        <v>155</v>
      </c>
      <c r="M51" s="510">
        <v>0</v>
      </c>
      <c r="N51" s="510">
        <v>0</v>
      </c>
      <c r="O51" s="495"/>
      <c r="P51" s="511"/>
    </row>
    <row r="52" spans="1:16" ht="14.4" customHeight="1" x14ac:dyDescent="0.3">
      <c r="A52" s="489" t="s">
        <v>1307</v>
      </c>
      <c r="B52" s="490" t="s">
        <v>1337</v>
      </c>
      <c r="C52" s="490" t="s">
        <v>1399</v>
      </c>
      <c r="D52" s="490" t="s">
        <v>1400</v>
      </c>
      <c r="E52" s="510">
        <v>7</v>
      </c>
      <c r="F52" s="510">
        <v>0</v>
      </c>
      <c r="G52" s="490"/>
      <c r="H52" s="490">
        <v>0</v>
      </c>
      <c r="I52" s="510">
        <v>6</v>
      </c>
      <c r="J52" s="510">
        <v>0</v>
      </c>
      <c r="K52" s="490"/>
      <c r="L52" s="490">
        <v>0</v>
      </c>
      <c r="M52" s="510">
        <v>2</v>
      </c>
      <c r="N52" s="510">
        <v>0</v>
      </c>
      <c r="O52" s="495"/>
      <c r="P52" s="511">
        <v>0</v>
      </c>
    </row>
    <row r="53" spans="1:16" ht="14.4" customHeight="1" x14ac:dyDescent="0.3">
      <c r="A53" s="489" t="s">
        <v>1307</v>
      </c>
      <c r="B53" s="490" t="s">
        <v>1337</v>
      </c>
      <c r="C53" s="490" t="s">
        <v>1401</v>
      </c>
      <c r="D53" s="490" t="s">
        <v>1402</v>
      </c>
      <c r="E53" s="510"/>
      <c r="F53" s="510"/>
      <c r="G53" s="490"/>
      <c r="H53" s="490"/>
      <c r="I53" s="510">
        <v>1</v>
      </c>
      <c r="J53" s="510">
        <v>344</v>
      </c>
      <c r="K53" s="490"/>
      <c r="L53" s="490">
        <v>344</v>
      </c>
      <c r="M53" s="510">
        <v>1</v>
      </c>
      <c r="N53" s="510">
        <v>344</v>
      </c>
      <c r="O53" s="495"/>
      <c r="P53" s="511">
        <v>344</v>
      </c>
    </row>
    <row r="54" spans="1:16" ht="14.4" customHeight="1" x14ac:dyDescent="0.3">
      <c r="A54" s="489" t="s">
        <v>1307</v>
      </c>
      <c r="B54" s="490" t="s">
        <v>1337</v>
      </c>
      <c r="C54" s="490" t="s">
        <v>1403</v>
      </c>
      <c r="D54" s="490" t="s">
        <v>1404</v>
      </c>
      <c r="E54" s="510">
        <v>1427</v>
      </c>
      <c r="F54" s="510">
        <v>0</v>
      </c>
      <c r="G54" s="490"/>
      <c r="H54" s="490">
        <v>0</v>
      </c>
      <c r="I54" s="510">
        <v>1462</v>
      </c>
      <c r="J54" s="510">
        <v>0</v>
      </c>
      <c r="K54" s="490"/>
      <c r="L54" s="490">
        <v>0</v>
      </c>
      <c r="M54" s="510">
        <v>1235</v>
      </c>
      <c r="N54" s="510">
        <v>0</v>
      </c>
      <c r="O54" s="495"/>
      <c r="P54" s="511">
        <v>0</v>
      </c>
    </row>
    <row r="55" spans="1:16" ht="14.4" customHeight="1" x14ac:dyDescent="0.3">
      <c r="A55" s="489" t="s">
        <v>1307</v>
      </c>
      <c r="B55" s="490" t="s">
        <v>1337</v>
      </c>
      <c r="C55" s="490" t="s">
        <v>1405</v>
      </c>
      <c r="D55" s="490" t="s">
        <v>1406</v>
      </c>
      <c r="E55" s="510">
        <v>1</v>
      </c>
      <c r="F55" s="510">
        <v>0</v>
      </c>
      <c r="G55" s="490"/>
      <c r="H55" s="490">
        <v>0</v>
      </c>
      <c r="I55" s="510"/>
      <c r="J55" s="510"/>
      <c r="K55" s="490"/>
      <c r="L55" s="490"/>
      <c r="M55" s="510">
        <v>1</v>
      </c>
      <c r="N55" s="510">
        <v>0</v>
      </c>
      <c r="O55" s="495"/>
      <c r="P55" s="511">
        <v>0</v>
      </c>
    </row>
    <row r="56" spans="1:16" ht="14.4" customHeight="1" x14ac:dyDescent="0.3">
      <c r="A56" s="489" t="s">
        <v>1307</v>
      </c>
      <c r="B56" s="490" t="s">
        <v>1337</v>
      </c>
      <c r="C56" s="490" t="s">
        <v>1407</v>
      </c>
      <c r="D56" s="490" t="s">
        <v>1408</v>
      </c>
      <c r="E56" s="510"/>
      <c r="F56" s="510"/>
      <c r="G56" s="490"/>
      <c r="H56" s="490"/>
      <c r="I56" s="510"/>
      <c r="J56" s="510"/>
      <c r="K56" s="490"/>
      <c r="L56" s="490"/>
      <c r="M56" s="510">
        <v>123</v>
      </c>
      <c r="N56" s="510">
        <v>13038</v>
      </c>
      <c r="O56" s="495"/>
      <c r="P56" s="511">
        <v>106</v>
      </c>
    </row>
    <row r="57" spans="1:16" ht="14.4" customHeight="1" x14ac:dyDescent="0.3">
      <c r="A57" s="489" t="s">
        <v>1307</v>
      </c>
      <c r="B57" s="490" t="s">
        <v>1337</v>
      </c>
      <c r="C57" s="490" t="s">
        <v>1409</v>
      </c>
      <c r="D57" s="490" t="s">
        <v>1410</v>
      </c>
      <c r="E57" s="510">
        <v>282</v>
      </c>
      <c r="F57" s="510">
        <v>21150</v>
      </c>
      <c r="G57" s="490">
        <v>1</v>
      </c>
      <c r="H57" s="490">
        <v>75</v>
      </c>
      <c r="I57" s="510">
        <v>321</v>
      </c>
      <c r="J57" s="510">
        <v>26001</v>
      </c>
      <c r="K57" s="490">
        <v>1.2293617021276595</v>
      </c>
      <c r="L57" s="490">
        <v>81</v>
      </c>
      <c r="M57" s="510">
        <v>328</v>
      </c>
      <c r="N57" s="510">
        <v>26568</v>
      </c>
      <c r="O57" s="495">
        <v>1.2561702127659575</v>
      </c>
      <c r="P57" s="511">
        <v>81</v>
      </c>
    </row>
    <row r="58" spans="1:16" ht="14.4" customHeight="1" x14ac:dyDescent="0.3">
      <c r="A58" s="489" t="s">
        <v>1307</v>
      </c>
      <c r="B58" s="490" t="s">
        <v>1337</v>
      </c>
      <c r="C58" s="490" t="s">
        <v>1411</v>
      </c>
      <c r="D58" s="490" t="s">
        <v>1412</v>
      </c>
      <c r="E58" s="510">
        <v>2</v>
      </c>
      <c r="F58" s="510">
        <v>38</v>
      </c>
      <c r="G58" s="490">
        <v>1</v>
      </c>
      <c r="H58" s="490">
        <v>19</v>
      </c>
      <c r="I58" s="510">
        <v>3</v>
      </c>
      <c r="J58" s="510">
        <v>90</v>
      </c>
      <c r="K58" s="490">
        <v>2.3684210526315788</v>
      </c>
      <c r="L58" s="490">
        <v>30</v>
      </c>
      <c r="M58" s="510">
        <v>1</v>
      </c>
      <c r="N58" s="510">
        <v>30</v>
      </c>
      <c r="O58" s="495">
        <v>0.78947368421052633</v>
      </c>
      <c r="P58" s="511">
        <v>30</v>
      </c>
    </row>
    <row r="59" spans="1:16" ht="14.4" customHeight="1" x14ac:dyDescent="0.3">
      <c r="A59" s="489" t="s">
        <v>1307</v>
      </c>
      <c r="B59" s="490" t="s">
        <v>1337</v>
      </c>
      <c r="C59" s="490" t="s">
        <v>1413</v>
      </c>
      <c r="D59" s="490" t="s">
        <v>1414</v>
      </c>
      <c r="E59" s="510">
        <v>34</v>
      </c>
      <c r="F59" s="510">
        <v>0</v>
      </c>
      <c r="G59" s="490"/>
      <c r="H59" s="490">
        <v>0</v>
      </c>
      <c r="I59" s="510">
        <v>8</v>
      </c>
      <c r="J59" s="510">
        <v>0</v>
      </c>
      <c r="K59" s="490"/>
      <c r="L59" s="490">
        <v>0</v>
      </c>
      <c r="M59" s="510">
        <v>3</v>
      </c>
      <c r="N59" s="510">
        <v>0</v>
      </c>
      <c r="O59" s="495"/>
      <c r="P59" s="511">
        <v>0</v>
      </c>
    </row>
    <row r="60" spans="1:16" ht="14.4" customHeight="1" x14ac:dyDescent="0.3">
      <c r="A60" s="489" t="s">
        <v>1307</v>
      </c>
      <c r="B60" s="490" t="s">
        <v>1337</v>
      </c>
      <c r="C60" s="490" t="s">
        <v>1415</v>
      </c>
      <c r="D60" s="490" t="s">
        <v>1416</v>
      </c>
      <c r="E60" s="510">
        <v>93</v>
      </c>
      <c r="F60" s="510">
        <v>44826</v>
      </c>
      <c r="G60" s="490">
        <v>1</v>
      </c>
      <c r="H60" s="490">
        <v>482</v>
      </c>
      <c r="I60" s="510">
        <v>20</v>
      </c>
      <c r="J60" s="510">
        <v>9700</v>
      </c>
      <c r="K60" s="490">
        <v>0.21639227234194441</v>
      </c>
      <c r="L60" s="490">
        <v>485</v>
      </c>
      <c r="M60" s="510">
        <v>38</v>
      </c>
      <c r="N60" s="510">
        <v>18430</v>
      </c>
      <c r="O60" s="495">
        <v>0.41114531744969435</v>
      </c>
      <c r="P60" s="511">
        <v>485</v>
      </c>
    </row>
    <row r="61" spans="1:16" ht="14.4" customHeight="1" x14ac:dyDescent="0.3">
      <c r="A61" s="489" t="s">
        <v>1307</v>
      </c>
      <c r="B61" s="490" t="s">
        <v>1337</v>
      </c>
      <c r="C61" s="490" t="s">
        <v>1417</v>
      </c>
      <c r="D61" s="490" t="s">
        <v>1418</v>
      </c>
      <c r="E61" s="510">
        <v>28</v>
      </c>
      <c r="F61" s="510">
        <v>5600</v>
      </c>
      <c r="G61" s="490">
        <v>1</v>
      </c>
      <c r="H61" s="490">
        <v>200</v>
      </c>
      <c r="I61" s="510"/>
      <c r="J61" s="510"/>
      <c r="K61" s="490"/>
      <c r="L61" s="490"/>
      <c r="M61" s="510"/>
      <c r="N61" s="510"/>
      <c r="O61" s="495"/>
      <c r="P61" s="511"/>
    </row>
    <row r="62" spans="1:16" ht="14.4" customHeight="1" x14ac:dyDescent="0.3">
      <c r="A62" s="489" t="s">
        <v>1307</v>
      </c>
      <c r="B62" s="490" t="s">
        <v>1337</v>
      </c>
      <c r="C62" s="490" t="s">
        <v>1419</v>
      </c>
      <c r="D62" s="490" t="s">
        <v>1420</v>
      </c>
      <c r="E62" s="510"/>
      <c r="F62" s="510"/>
      <c r="G62" s="490"/>
      <c r="H62" s="490"/>
      <c r="I62" s="510"/>
      <c r="J62" s="510"/>
      <c r="K62" s="490"/>
      <c r="L62" s="490"/>
      <c r="M62" s="510">
        <v>1</v>
      </c>
      <c r="N62" s="510">
        <v>69</v>
      </c>
      <c r="O62" s="495"/>
      <c r="P62" s="511">
        <v>69</v>
      </c>
    </row>
    <row r="63" spans="1:16" ht="14.4" customHeight="1" x14ac:dyDescent="0.3">
      <c r="A63" s="489" t="s">
        <v>1307</v>
      </c>
      <c r="B63" s="490" t="s">
        <v>1337</v>
      </c>
      <c r="C63" s="490" t="s">
        <v>1421</v>
      </c>
      <c r="D63" s="490" t="s">
        <v>1368</v>
      </c>
      <c r="E63" s="510"/>
      <c r="F63" s="510"/>
      <c r="G63" s="490"/>
      <c r="H63" s="490"/>
      <c r="I63" s="510">
        <v>1</v>
      </c>
      <c r="J63" s="510">
        <v>668</v>
      </c>
      <c r="K63" s="490"/>
      <c r="L63" s="490">
        <v>668</v>
      </c>
      <c r="M63" s="510">
        <v>2</v>
      </c>
      <c r="N63" s="510">
        <v>1336</v>
      </c>
      <c r="O63" s="495"/>
      <c r="P63" s="511">
        <v>668</v>
      </c>
    </row>
    <row r="64" spans="1:16" ht="14.4" customHeight="1" x14ac:dyDescent="0.3">
      <c r="A64" s="489" t="s">
        <v>1307</v>
      </c>
      <c r="B64" s="490" t="s">
        <v>1337</v>
      </c>
      <c r="C64" s="490" t="s">
        <v>1422</v>
      </c>
      <c r="D64" s="490" t="s">
        <v>1423</v>
      </c>
      <c r="E64" s="510">
        <v>10</v>
      </c>
      <c r="F64" s="510">
        <v>860</v>
      </c>
      <c r="G64" s="490">
        <v>1</v>
      </c>
      <c r="H64" s="490">
        <v>86</v>
      </c>
      <c r="I64" s="510">
        <v>16</v>
      </c>
      <c r="J64" s="510">
        <v>1376</v>
      </c>
      <c r="K64" s="490">
        <v>1.6</v>
      </c>
      <c r="L64" s="490">
        <v>86</v>
      </c>
      <c r="M64" s="510">
        <v>7</v>
      </c>
      <c r="N64" s="510">
        <v>602</v>
      </c>
      <c r="O64" s="495">
        <v>0.7</v>
      </c>
      <c r="P64" s="511">
        <v>86</v>
      </c>
    </row>
    <row r="65" spans="1:16" ht="14.4" customHeight="1" x14ac:dyDescent="0.3">
      <c r="A65" s="489" t="s">
        <v>1307</v>
      </c>
      <c r="B65" s="490" t="s">
        <v>1337</v>
      </c>
      <c r="C65" s="490" t="s">
        <v>1424</v>
      </c>
      <c r="D65" s="490" t="s">
        <v>1425</v>
      </c>
      <c r="E65" s="510">
        <v>1</v>
      </c>
      <c r="F65" s="510">
        <v>564</v>
      </c>
      <c r="G65" s="490">
        <v>1</v>
      </c>
      <c r="H65" s="490">
        <v>564</v>
      </c>
      <c r="I65" s="510"/>
      <c r="J65" s="510"/>
      <c r="K65" s="490"/>
      <c r="L65" s="490"/>
      <c r="M65" s="510"/>
      <c r="N65" s="510"/>
      <c r="O65" s="495"/>
      <c r="P65" s="511"/>
    </row>
    <row r="66" spans="1:16" ht="14.4" customHeight="1" x14ac:dyDescent="0.3">
      <c r="A66" s="489" t="s">
        <v>1307</v>
      </c>
      <c r="B66" s="490" t="s">
        <v>1337</v>
      </c>
      <c r="C66" s="490" t="s">
        <v>1426</v>
      </c>
      <c r="D66" s="490" t="s">
        <v>1427</v>
      </c>
      <c r="E66" s="510"/>
      <c r="F66" s="510"/>
      <c r="G66" s="490"/>
      <c r="H66" s="490"/>
      <c r="I66" s="510">
        <v>5</v>
      </c>
      <c r="J66" s="510">
        <v>2155</v>
      </c>
      <c r="K66" s="490"/>
      <c r="L66" s="490">
        <v>431</v>
      </c>
      <c r="M66" s="510"/>
      <c r="N66" s="510"/>
      <c r="O66" s="495"/>
      <c r="P66" s="511"/>
    </row>
    <row r="67" spans="1:16" ht="14.4" customHeight="1" x14ac:dyDescent="0.3">
      <c r="A67" s="489" t="s">
        <v>1307</v>
      </c>
      <c r="B67" s="490" t="s">
        <v>1337</v>
      </c>
      <c r="C67" s="490" t="s">
        <v>1428</v>
      </c>
      <c r="D67" s="490" t="s">
        <v>1429</v>
      </c>
      <c r="E67" s="510">
        <v>4</v>
      </c>
      <c r="F67" s="510">
        <v>2760</v>
      </c>
      <c r="G67" s="490">
        <v>1</v>
      </c>
      <c r="H67" s="490">
        <v>690</v>
      </c>
      <c r="I67" s="510">
        <v>3</v>
      </c>
      <c r="J67" s="510">
        <v>2082</v>
      </c>
      <c r="K67" s="490">
        <v>0.7543478260869565</v>
      </c>
      <c r="L67" s="490">
        <v>694</v>
      </c>
      <c r="M67" s="510">
        <v>2</v>
      </c>
      <c r="N67" s="510">
        <v>1388</v>
      </c>
      <c r="O67" s="495">
        <v>0.50289855072463763</v>
      </c>
      <c r="P67" s="511">
        <v>694</v>
      </c>
    </row>
    <row r="68" spans="1:16" ht="14.4" customHeight="1" x14ac:dyDescent="0.3">
      <c r="A68" s="489" t="s">
        <v>1307</v>
      </c>
      <c r="B68" s="490" t="s">
        <v>1337</v>
      </c>
      <c r="C68" s="490" t="s">
        <v>1430</v>
      </c>
      <c r="D68" s="490" t="s">
        <v>1431</v>
      </c>
      <c r="E68" s="510">
        <v>40</v>
      </c>
      <c r="F68" s="510">
        <v>41600</v>
      </c>
      <c r="G68" s="490">
        <v>1</v>
      </c>
      <c r="H68" s="490">
        <v>1040</v>
      </c>
      <c r="I68" s="510">
        <v>33</v>
      </c>
      <c r="J68" s="510">
        <v>34419</v>
      </c>
      <c r="K68" s="490">
        <v>0.82737980769230768</v>
      </c>
      <c r="L68" s="490">
        <v>1043</v>
      </c>
      <c r="M68" s="510">
        <v>17</v>
      </c>
      <c r="N68" s="510">
        <v>17731</v>
      </c>
      <c r="O68" s="495">
        <v>0.42622596153846154</v>
      </c>
      <c r="P68" s="511">
        <v>1043</v>
      </c>
    </row>
    <row r="69" spans="1:16" ht="14.4" customHeight="1" x14ac:dyDescent="0.3">
      <c r="A69" s="489" t="s">
        <v>1307</v>
      </c>
      <c r="B69" s="490" t="s">
        <v>1337</v>
      </c>
      <c r="C69" s="490" t="s">
        <v>1432</v>
      </c>
      <c r="D69" s="490" t="s">
        <v>1433</v>
      </c>
      <c r="E69" s="510"/>
      <c r="F69" s="510"/>
      <c r="G69" s="490"/>
      <c r="H69" s="490"/>
      <c r="I69" s="510">
        <v>1</v>
      </c>
      <c r="J69" s="510">
        <v>118</v>
      </c>
      <c r="K69" s="490"/>
      <c r="L69" s="490">
        <v>118</v>
      </c>
      <c r="M69" s="510">
        <v>4</v>
      </c>
      <c r="N69" s="510">
        <v>472</v>
      </c>
      <c r="O69" s="495"/>
      <c r="P69" s="511">
        <v>118</v>
      </c>
    </row>
    <row r="70" spans="1:16" ht="14.4" customHeight="1" x14ac:dyDescent="0.3">
      <c r="A70" s="489" t="s">
        <v>1307</v>
      </c>
      <c r="B70" s="490" t="s">
        <v>1337</v>
      </c>
      <c r="C70" s="490" t="s">
        <v>1434</v>
      </c>
      <c r="D70" s="490" t="s">
        <v>1435</v>
      </c>
      <c r="E70" s="510">
        <v>9</v>
      </c>
      <c r="F70" s="510">
        <v>6129</v>
      </c>
      <c r="G70" s="490">
        <v>1</v>
      </c>
      <c r="H70" s="490">
        <v>681</v>
      </c>
      <c r="I70" s="510">
        <v>13</v>
      </c>
      <c r="J70" s="510">
        <v>8892</v>
      </c>
      <c r="K70" s="490">
        <v>1.4508076358296622</v>
      </c>
      <c r="L70" s="490">
        <v>684</v>
      </c>
      <c r="M70" s="510">
        <v>8</v>
      </c>
      <c r="N70" s="510">
        <v>5472</v>
      </c>
      <c r="O70" s="495">
        <v>0.89280469897209991</v>
      </c>
      <c r="P70" s="511">
        <v>684</v>
      </c>
    </row>
    <row r="71" spans="1:16" ht="14.4" customHeight="1" x14ac:dyDescent="0.3">
      <c r="A71" s="489" t="s">
        <v>1307</v>
      </c>
      <c r="B71" s="490" t="s">
        <v>1337</v>
      </c>
      <c r="C71" s="490" t="s">
        <v>1436</v>
      </c>
      <c r="D71" s="490" t="s">
        <v>1437</v>
      </c>
      <c r="E71" s="510">
        <v>2</v>
      </c>
      <c r="F71" s="510">
        <v>774</v>
      </c>
      <c r="G71" s="490">
        <v>1</v>
      </c>
      <c r="H71" s="490">
        <v>387</v>
      </c>
      <c r="I71" s="510"/>
      <c r="J71" s="510"/>
      <c r="K71" s="490"/>
      <c r="L71" s="490"/>
      <c r="M71" s="510"/>
      <c r="N71" s="510"/>
      <c r="O71" s="495"/>
      <c r="P71" s="511"/>
    </row>
    <row r="72" spans="1:16" ht="14.4" customHeight="1" x14ac:dyDescent="0.3">
      <c r="A72" s="489" t="s">
        <v>1307</v>
      </c>
      <c r="B72" s="490" t="s">
        <v>1337</v>
      </c>
      <c r="C72" s="490" t="s">
        <v>1438</v>
      </c>
      <c r="D72" s="490" t="s">
        <v>1439</v>
      </c>
      <c r="E72" s="510"/>
      <c r="F72" s="510"/>
      <c r="G72" s="490"/>
      <c r="H72" s="490"/>
      <c r="I72" s="510">
        <v>1</v>
      </c>
      <c r="J72" s="510">
        <v>88</v>
      </c>
      <c r="K72" s="490"/>
      <c r="L72" s="490">
        <v>88</v>
      </c>
      <c r="M72" s="510">
        <v>6</v>
      </c>
      <c r="N72" s="510">
        <v>528</v>
      </c>
      <c r="O72" s="495"/>
      <c r="P72" s="511">
        <v>88</v>
      </c>
    </row>
    <row r="73" spans="1:16" ht="14.4" customHeight="1" x14ac:dyDescent="0.3">
      <c r="A73" s="489" t="s">
        <v>1307</v>
      </c>
      <c r="B73" s="490" t="s">
        <v>1337</v>
      </c>
      <c r="C73" s="490" t="s">
        <v>1440</v>
      </c>
      <c r="D73" s="490" t="s">
        <v>1441</v>
      </c>
      <c r="E73" s="510">
        <v>2</v>
      </c>
      <c r="F73" s="510">
        <v>352</v>
      </c>
      <c r="G73" s="490">
        <v>1</v>
      </c>
      <c r="H73" s="490">
        <v>176</v>
      </c>
      <c r="I73" s="510">
        <v>6</v>
      </c>
      <c r="J73" s="510">
        <v>1062</v>
      </c>
      <c r="K73" s="490">
        <v>3.0170454545454546</v>
      </c>
      <c r="L73" s="490">
        <v>177</v>
      </c>
      <c r="M73" s="510">
        <v>8</v>
      </c>
      <c r="N73" s="510">
        <v>1416</v>
      </c>
      <c r="O73" s="495">
        <v>4.0227272727272725</v>
      </c>
      <c r="P73" s="511">
        <v>177</v>
      </c>
    </row>
    <row r="74" spans="1:16" ht="14.4" customHeight="1" x14ac:dyDescent="0.3">
      <c r="A74" s="489" t="s">
        <v>1307</v>
      </c>
      <c r="B74" s="490" t="s">
        <v>1337</v>
      </c>
      <c r="C74" s="490" t="s">
        <v>1442</v>
      </c>
      <c r="D74" s="490" t="s">
        <v>1443</v>
      </c>
      <c r="E74" s="510">
        <v>1</v>
      </c>
      <c r="F74" s="510">
        <v>625</v>
      </c>
      <c r="G74" s="490">
        <v>1</v>
      </c>
      <c r="H74" s="490">
        <v>625</v>
      </c>
      <c r="I74" s="510"/>
      <c r="J74" s="510"/>
      <c r="K74" s="490"/>
      <c r="L74" s="490"/>
      <c r="M74" s="510">
        <v>1</v>
      </c>
      <c r="N74" s="510">
        <v>628</v>
      </c>
      <c r="O74" s="495">
        <v>1.0047999999999999</v>
      </c>
      <c r="P74" s="511">
        <v>628</v>
      </c>
    </row>
    <row r="75" spans="1:16" ht="14.4" customHeight="1" x14ac:dyDescent="0.3">
      <c r="A75" s="489" t="s">
        <v>1307</v>
      </c>
      <c r="B75" s="490" t="s">
        <v>1337</v>
      </c>
      <c r="C75" s="490" t="s">
        <v>1444</v>
      </c>
      <c r="D75" s="490" t="s">
        <v>1445</v>
      </c>
      <c r="E75" s="510">
        <v>6</v>
      </c>
      <c r="F75" s="510">
        <v>714</v>
      </c>
      <c r="G75" s="490">
        <v>1</v>
      </c>
      <c r="H75" s="490">
        <v>119</v>
      </c>
      <c r="I75" s="510">
        <v>2</v>
      </c>
      <c r="J75" s="510">
        <v>238</v>
      </c>
      <c r="K75" s="490">
        <v>0.33333333333333331</v>
      </c>
      <c r="L75" s="490">
        <v>119</v>
      </c>
      <c r="M75" s="510">
        <v>8</v>
      </c>
      <c r="N75" s="510">
        <v>952</v>
      </c>
      <c r="O75" s="495">
        <v>1.3333333333333333</v>
      </c>
      <c r="P75" s="511">
        <v>119</v>
      </c>
    </row>
    <row r="76" spans="1:16" ht="14.4" customHeight="1" x14ac:dyDescent="0.3">
      <c r="A76" s="489" t="s">
        <v>1307</v>
      </c>
      <c r="B76" s="490" t="s">
        <v>1337</v>
      </c>
      <c r="C76" s="490" t="s">
        <v>1446</v>
      </c>
      <c r="D76" s="490" t="s">
        <v>1447</v>
      </c>
      <c r="E76" s="510">
        <v>13</v>
      </c>
      <c r="F76" s="510">
        <v>4537</v>
      </c>
      <c r="G76" s="490">
        <v>1</v>
      </c>
      <c r="H76" s="490">
        <v>349</v>
      </c>
      <c r="I76" s="510">
        <v>6</v>
      </c>
      <c r="J76" s="510">
        <v>2106</v>
      </c>
      <c r="K76" s="490">
        <v>0.46418338108882523</v>
      </c>
      <c r="L76" s="490">
        <v>351</v>
      </c>
      <c r="M76" s="510">
        <v>8</v>
      </c>
      <c r="N76" s="510">
        <v>2808</v>
      </c>
      <c r="O76" s="495">
        <v>0.61891117478510027</v>
      </c>
      <c r="P76" s="511">
        <v>351</v>
      </c>
    </row>
    <row r="77" spans="1:16" ht="14.4" customHeight="1" x14ac:dyDescent="0.3">
      <c r="A77" s="489" t="s">
        <v>1307</v>
      </c>
      <c r="B77" s="490" t="s">
        <v>1337</v>
      </c>
      <c r="C77" s="490" t="s">
        <v>1448</v>
      </c>
      <c r="D77" s="490" t="s">
        <v>1449</v>
      </c>
      <c r="E77" s="510">
        <v>1</v>
      </c>
      <c r="F77" s="510">
        <v>477</v>
      </c>
      <c r="G77" s="490">
        <v>1</v>
      </c>
      <c r="H77" s="490">
        <v>477</v>
      </c>
      <c r="I77" s="510">
        <v>1</v>
      </c>
      <c r="J77" s="510">
        <v>480</v>
      </c>
      <c r="K77" s="490">
        <v>1.0062893081761006</v>
      </c>
      <c r="L77" s="490">
        <v>480</v>
      </c>
      <c r="M77" s="510"/>
      <c r="N77" s="510"/>
      <c r="O77" s="495"/>
      <c r="P77" s="511"/>
    </row>
    <row r="78" spans="1:16" ht="14.4" customHeight="1" x14ac:dyDescent="0.3">
      <c r="A78" s="489" t="s">
        <v>1307</v>
      </c>
      <c r="B78" s="490" t="s">
        <v>1337</v>
      </c>
      <c r="C78" s="490" t="s">
        <v>1450</v>
      </c>
      <c r="D78" s="490" t="s">
        <v>1451</v>
      </c>
      <c r="E78" s="510">
        <v>13</v>
      </c>
      <c r="F78" s="510">
        <v>8073</v>
      </c>
      <c r="G78" s="490">
        <v>1</v>
      </c>
      <c r="H78" s="490">
        <v>621</v>
      </c>
      <c r="I78" s="510">
        <v>14</v>
      </c>
      <c r="J78" s="510">
        <v>8722</v>
      </c>
      <c r="K78" s="490">
        <v>1.0803914282175151</v>
      </c>
      <c r="L78" s="490">
        <v>623</v>
      </c>
      <c r="M78" s="510">
        <v>10</v>
      </c>
      <c r="N78" s="510">
        <v>6230</v>
      </c>
      <c r="O78" s="495">
        <v>0.77170816301251088</v>
      </c>
      <c r="P78" s="511">
        <v>623</v>
      </c>
    </row>
    <row r="79" spans="1:16" ht="14.4" customHeight="1" x14ac:dyDescent="0.3">
      <c r="A79" s="489" t="s">
        <v>1307</v>
      </c>
      <c r="B79" s="490" t="s">
        <v>1337</v>
      </c>
      <c r="C79" s="490" t="s">
        <v>1452</v>
      </c>
      <c r="D79" s="490" t="s">
        <v>1453</v>
      </c>
      <c r="E79" s="510">
        <v>6</v>
      </c>
      <c r="F79" s="510">
        <v>9402</v>
      </c>
      <c r="G79" s="490">
        <v>1</v>
      </c>
      <c r="H79" s="490">
        <v>1567</v>
      </c>
      <c r="I79" s="510">
        <v>6</v>
      </c>
      <c r="J79" s="510">
        <v>9456</v>
      </c>
      <c r="K79" s="490">
        <v>1.005743458838545</v>
      </c>
      <c r="L79" s="490">
        <v>1576</v>
      </c>
      <c r="M79" s="510">
        <v>2</v>
      </c>
      <c r="N79" s="510">
        <v>3152</v>
      </c>
      <c r="O79" s="495">
        <v>0.33524781961284833</v>
      </c>
      <c r="P79" s="511">
        <v>1576</v>
      </c>
    </row>
    <row r="80" spans="1:16" ht="14.4" customHeight="1" x14ac:dyDescent="0.3">
      <c r="A80" s="489" t="s">
        <v>1307</v>
      </c>
      <c r="B80" s="490" t="s">
        <v>1337</v>
      </c>
      <c r="C80" s="490" t="s">
        <v>1454</v>
      </c>
      <c r="D80" s="490" t="s">
        <v>1455</v>
      </c>
      <c r="E80" s="510">
        <v>5</v>
      </c>
      <c r="F80" s="510">
        <v>570</v>
      </c>
      <c r="G80" s="490">
        <v>1</v>
      </c>
      <c r="H80" s="490">
        <v>114</v>
      </c>
      <c r="I80" s="510">
        <v>6</v>
      </c>
      <c r="J80" s="510">
        <v>684</v>
      </c>
      <c r="K80" s="490">
        <v>1.2</v>
      </c>
      <c r="L80" s="490">
        <v>114</v>
      </c>
      <c r="M80" s="510">
        <v>15</v>
      </c>
      <c r="N80" s="510">
        <v>1710</v>
      </c>
      <c r="O80" s="495">
        <v>3</v>
      </c>
      <c r="P80" s="511">
        <v>114</v>
      </c>
    </row>
    <row r="81" spans="1:16" ht="14.4" customHeight="1" x14ac:dyDescent="0.3">
      <c r="A81" s="489" t="s">
        <v>1307</v>
      </c>
      <c r="B81" s="490" t="s">
        <v>1337</v>
      </c>
      <c r="C81" s="490" t="s">
        <v>1456</v>
      </c>
      <c r="D81" s="490" t="s">
        <v>1457</v>
      </c>
      <c r="E81" s="510">
        <v>48</v>
      </c>
      <c r="F81" s="510">
        <v>9552</v>
      </c>
      <c r="G81" s="490">
        <v>1</v>
      </c>
      <c r="H81" s="490">
        <v>199</v>
      </c>
      <c r="I81" s="510">
        <v>36</v>
      </c>
      <c r="J81" s="510">
        <v>7200</v>
      </c>
      <c r="K81" s="490">
        <v>0.75376884422110557</v>
      </c>
      <c r="L81" s="490">
        <v>200</v>
      </c>
      <c r="M81" s="510">
        <v>33</v>
      </c>
      <c r="N81" s="510">
        <v>6600</v>
      </c>
      <c r="O81" s="495">
        <v>0.69095477386934678</v>
      </c>
      <c r="P81" s="511">
        <v>200</v>
      </c>
    </row>
    <row r="82" spans="1:16" ht="14.4" customHeight="1" x14ac:dyDescent="0.3">
      <c r="A82" s="489" t="s">
        <v>1307</v>
      </c>
      <c r="B82" s="490" t="s">
        <v>1337</v>
      </c>
      <c r="C82" s="490" t="s">
        <v>1458</v>
      </c>
      <c r="D82" s="490" t="s">
        <v>1459</v>
      </c>
      <c r="E82" s="510">
        <v>20</v>
      </c>
      <c r="F82" s="510">
        <v>4800</v>
      </c>
      <c r="G82" s="490">
        <v>1</v>
      </c>
      <c r="H82" s="490">
        <v>240</v>
      </c>
      <c r="I82" s="510">
        <v>24</v>
      </c>
      <c r="J82" s="510">
        <v>5784</v>
      </c>
      <c r="K82" s="490">
        <v>1.2050000000000001</v>
      </c>
      <c r="L82" s="490">
        <v>241</v>
      </c>
      <c r="M82" s="510">
        <v>31</v>
      </c>
      <c r="N82" s="510">
        <v>7471</v>
      </c>
      <c r="O82" s="495">
        <v>1.5564583333333333</v>
      </c>
      <c r="P82" s="511">
        <v>241</v>
      </c>
    </row>
    <row r="83" spans="1:16" ht="14.4" customHeight="1" x14ac:dyDescent="0.3">
      <c r="A83" s="489" t="s">
        <v>1307</v>
      </c>
      <c r="B83" s="490" t="s">
        <v>1337</v>
      </c>
      <c r="C83" s="490" t="s">
        <v>1460</v>
      </c>
      <c r="D83" s="490" t="s">
        <v>1461</v>
      </c>
      <c r="E83" s="510">
        <v>1</v>
      </c>
      <c r="F83" s="510">
        <v>3484</v>
      </c>
      <c r="G83" s="490">
        <v>1</v>
      </c>
      <c r="H83" s="490">
        <v>3484</v>
      </c>
      <c r="I83" s="510">
        <v>14</v>
      </c>
      <c r="J83" s="510">
        <v>48986</v>
      </c>
      <c r="K83" s="490">
        <v>14.060275545350173</v>
      </c>
      <c r="L83" s="490">
        <v>3499</v>
      </c>
      <c r="M83" s="510">
        <v>3</v>
      </c>
      <c r="N83" s="510">
        <v>10497</v>
      </c>
      <c r="O83" s="495">
        <v>3.0129161882893225</v>
      </c>
      <c r="P83" s="511">
        <v>3499</v>
      </c>
    </row>
    <row r="84" spans="1:16" ht="14.4" customHeight="1" x14ac:dyDescent="0.3">
      <c r="A84" s="489" t="s">
        <v>1307</v>
      </c>
      <c r="B84" s="490" t="s">
        <v>1337</v>
      </c>
      <c r="C84" s="490" t="s">
        <v>1462</v>
      </c>
      <c r="D84" s="490" t="s">
        <v>1463</v>
      </c>
      <c r="E84" s="510"/>
      <c r="F84" s="510"/>
      <c r="G84" s="490"/>
      <c r="H84" s="490"/>
      <c r="I84" s="510"/>
      <c r="J84" s="510"/>
      <c r="K84" s="490"/>
      <c r="L84" s="490"/>
      <c r="M84" s="510">
        <v>2</v>
      </c>
      <c r="N84" s="510">
        <v>3306</v>
      </c>
      <c r="O84" s="495"/>
      <c r="P84" s="511">
        <v>1653</v>
      </c>
    </row>
    <row r="85" spans="1:16" ht="14.4" customHeight="1" x14ac:dyDescent="0.3">
      <c r="A85" s="489" t="s">
        <v>1307</v>
      </c>
      <c r="B85" s="490" t="s">
        <v>1337</v>
      </c>
      <c r="C85" s="490" t="s">
        <v>1464</v>
      </c>
      <c r="D85" s="490" t="s">
        <v>1465</v>
      </c>
      <c r="E85" s="510">
        <v>2</v>
      </c>
      <c r="F85" s="510">
        <v>966</v>
      </c>
      <c r="G85" s="490">
        <v>1</v>
      </c>
      <c r="H85" s="490">
        <v>483</v>
      </c>
      <c r="I85" s="510"/>
      <c r="J85" s="510"/>
      <c r="K85" s="490"/>
      <c r="L85" s="490"/>
      <c r="M85" s="510"/>
      <c r="N85" s="510"/>
      <c r="O85" s="495"/>
      <c r="P85" s="511"/>
    </row>
    <row r="86" spans="1:16" ht="14.4" customHeight="1" x14ac:dyDescent="0.3">
      <c r="A86" s="489" t="s">
        <v>1307</v>
      </c>
      <c r="B86" s="490" t="s">
        <v>1337</v>
      </c>
      <c r="C86" s="490" t="s">
        <v>1466</v>
      </c>
      <c r="D86" s="490" t="s">
        <v>1467</v>
      </c>
      <c r="E86" s="510">
        <v>1</v>
      </c>
      <c r="F86" s="510">
        <v>847</v>
      </c>
      <c r="G86" s="490">
        <v>1</v>
      </c>
      <c r="H86" s="490">
        <v>847</v>
      </c>
      <c r="I86" s="510"/>
      <c r="J86" s="510"/>
      <c r="K86" s="490"/>
      <c r="L86" s="490"/>
      <c r="M86" s="510">
        <v>1</v>
      </c>
      <c r="N86" s="510">
        <v>851</v>
      </c>
      <c r="O86" s="495">
        <v>1.0047225501770956</v>
      </c>
      <c r="P86" s="511">
        <v>851</v>
      </c>
    </row>
    <row r="87" spans="1:16" ht="14.4" customHeight="1" x14ac:dyDescent="0.3">
      <c r="A87" s="489" t="s">
        <v>1307</v>
      </c>
      <c r="B87" s="490" t="s">
        <v>1337</v>
      </c>
      <c r="C87" s="490" t="s">
        <v>1468</v>
      </c>
      <c r="D87" s="490" t="s">
        <v>1469</v>
      </c>
      <c r="E87" s="510">
        <v>1</v>
      </c>
      <c r="F87" s="510">
        <v>80</v>
      </c>
      <c r="G87" s="490">
        <v>1</v>
      </c>
      <c r="H87" s="490">
        <v>80</v>
      </c>
      <c r="I87" s="510"/>
      <c r="J87" s="510"/>
      <c r="K87" s="490"/>
      <c r="L87" s="490"/>
      <c r="M87" s="510"/>
      <c r="N87" s="510"/>
      <c r="O87" s="495"/>
      <c r="P87" s="511"/>
    </row>
    <row r="88" spans="1:16" ht="14.4" customHeight="1" x14ac:dyDescent="0.3">
      <c r="A88" s="489" t="s">
        <v>1307</v>
      </c>
      <c r="B88" s="490" t="s">
        <v>1337</v>
      </c>
      <c r="C88" s="490" t="s">
        <v>1470</v>
      </c>
      <c r="D88" s="490" t="s">
        <v>1471</v>
      </c>
      <c r="E88" s="510"/>
      <c r="F88" s="510"/>
      <c r="G88" s="490"/>
      <c r="H88" s="490"/>
      <c r="I88" s="510">
        <v>1</v>
      </c>
      <c r="J88" s="510">
        <v>300</v>
      </c>
      <c r="K88" s="490"/>
      <c r="L88" s="490">
        <v>300</v>
      </c>
      <c r="M88" s="510"/>
      <c r="N88" s="510"/>
      <c r="O88" s="495"/>
      <c r="P88" s="511"/>
    </row>
    <row r="89" spans="1:16" ht="14.4" customHeight="1" x14ac:dyDescent="0.3">
      <c r="A89" s="489" t="s">
        <v>1307</v>
      </c>
      <c r="B89" s="490" t="s">
        <v>1337</v>
      </c>
      <c r="C89" s="490" t="s">
        <v>1472</v>
      </c>
      <c r="D89" s="490" t="s">
        <v>1473</v>
      </c>
      <c r="E89" s="510">
        <v>6</v>
      </c>
      <c r="F89" s="510">
        <v>1848</v>
      </c>
      <c r="G89" s="490">
        <v>1</v>
      </c>
      <c r="H89" s="490">
        <v>308</v>
      </c>
      <c r="I89" s="510">
        <v>5</v>
      </c>
      <c r="J89" s="510">
        <v>1555</v>
      </c>
      <c r="K89" s="490">
        <v>0.84145021645021645</v>
      </c>
      <c r="L89" s="490">
        <v>311</v>
      </c>
      <c r="M89" s="510">
        <v>5</v>
      </c>
      <c r="N89" s="510">
        <v>1555</v>
      </c>
      <c r="O89" s="495">
        <v>0.84145021645021645</v>
      </c>
      <c r="P89" s="511">
        <v>311</v>
      </c>
    </row>
    <row r="90" spans="1:16" ht="14.4" customHeight="1" x14ac:dyDescent="0.3">
      <c r="A90" s="489" t="s">
        <v>1307</v>
      </c>
      <c r="B90" s="490" t="s">
        <v>1337</v>
      </c>
      <c r="C90" s="490" t="s">
        <v>1474</v>
      </c>
      <c r="D90" s="490" t="s">
        <v>1475</v>
      </c>
      <c r="E90" s="510">
        <v>1</v>
      </c>
      <c r="F90" s="510">
        <v>988</v>
      </c>
      <c r="G90" s="490">
        <v>1</v>
      </c>
      <c r="H90" s="490">
        <v>988</v>
      </c>
      <c r="I90" s="510">
        <v>3</v>
      </c>
      <c r="J90" s="510">
        <v>2982</v>
      </c>
      <c r="K90" s="490">
        <v>3.0182186234817814</v>
      </c>
      <c r="L90" s="490">
        <v>994</v>
      </c>
      <c r="M90" s="510">
        <v>0</v>
      </c>
      <c r="N90" s="510">
        <v>0</v>
      </c>
      <c r="O90" s="495">
        <v>0</v>
      </c>
      <c r="P90" s="511"/>
    </row>
    <row r="91" spans="1:16" ht="14.4" customHeight="1" x14ac:dyDescent="0.3">
      <c r="A91" s="489" t="s">
        <v>1307</v>
      </c>
      <c r="B91" s="490" t="s">
        <v>1337</v>
      </c>
      <c r="C91" s="490" t="s">
        <v>1476</v>
      </c>
      <c r="D91" s="490" t="s">
        <v>1477</v>
      </c>
      <c r="E91" s="510">
        <v>6</v>
      </c>
      <c r="F91" s="510">
        <v>4830</v>
      </c>
      <c r="G91" s="490">
        <v>1</v>
      </c>
      <c r="H91" s="490">
        <v>805</v>
      </c>
      <c r="I91" s="510">
        <v>24</v>
      </c>
      <c r="J91" s="510">
        <v>19392</v>
      </c>
      <c r="K91" s="490">
        <v>4.0149068322981369</v>
      </c>
      <c r="L91" s="490">
        <v>808</v>
      </c>
      <c r="M91" s="510">
        <v>41</v>
      </c>
      <c r="N91" s="510">
        <v>33128</v>
      </c>
      <c r="O91" s="495">
        <v>6.8587991718426498</v>
      </c>
      <c r="P91" s="511">
        <v>808</v>
      </c>
    </row>
    <row r="92" spans="1:16" ht="14.4" customHeight="1" x14ac:dyDescent="0.3">
      <c r="A92" s="489" t="s">
        <v>1307</v>
      </c>
      <c r="B92" s="490" t="s">
        <v>1337</v>
      </c>
      <c r="C92" s="490" t="s">
        <v>1478</v>
      </c>
      <c r="D92" s="490" t="s">
        <v>1479</v>
      </c>
      <c r="E92" s="510">
        <v>1</v>
      </c>
      <c r="F92" s="510">
        <v>850</v>
      </c>
      <c r="G92" s="490">
        <v>1</v>
      </c>
      <c r="H92" s="490">
        <v>850</v>
      </c>
      <c r="I92" s="510">
        <v>8</v>
      </c>
      <c r="J92" s="510">
        <v>6832</v>
      </c>
      <c r="K92" s="490">
        <v>8.0376470588235289</v>
      </c>
      <c r="L92" s="490">
        <v>854</v>
      </c>
      <c r="M92" s="510">
        <v>8</v>
      </c>
      <c r="N92" s="510">
        <v>6832</v>
      </c>
      <c r="O92" s="495">
        <v>8.0376470588235289</v>
      </c>
      <c r="P92" s="511">
        <v>854</v>
      </c>
    </row>
    <row r="93" spans="1:16" ht="14.4" customHeight="1" x14ac:dyDescent="0.3">
      <c r="A93" s="489" t="s">
        <v>1307</v>
      </c>
      <c r="B93" s="490" t="s">
        <v>1337</v>
      </c>
      <c r="C93" s="490" t="s">
        <v>1480</v>
      </c>
      <c r="D93" s="490" t="s">
        <v>1481</v>
      </c>
      <c r="E93" s="510">
        <v>6</v>
      </c>
      <c r="F93" s="510">
        <v>6900</v>
      </c>
      <c r="G93" s="490">
        <v>1</v>
      </c>
      <c r="H93" s="490">
        <v>1150</v>
      </c>
      <c r="I93" s="510">
        <v>19</v>
      </c>
      <c r="J93" s="510">
        <v>21926</v>
      </c>
      <c r="K93" s="490">
        <v>3.1776811594202901</v>
      </c>
      <c r="L93" s="490">
        <v>1154</v>
      </c>
      <c r="M93" s="510">
        <v>3</v>
      </c>
      <c r="N93" s="510">
        <v>3462</v>
      </c>
      <c r="O93" s="495">
        <v>0.50173913043478258</v>
      </c>
      <c r="P93" s="511">
        <v>1154</v>
      </c>
    </row>
    <row r="94" spans="1:16" ht="14.4" customHeight="1" x14ac:dyDescent="0.3">
      <c r="A94" s="489" t="s">
        <v>1307</v>
      </c>
      <c r="B94" s="490" t="s">
        <v>1337</v>
      </c>
      <c r="C94" s="490" t="s">
        <v>1482</v>
      </c>
      <c r="D94" s="490" t="s">
        <v>1483</v>
      </c>
      <c r="E94" s="510">
        <v>3</v>
      </c>
      <c r="F94" s="510">
        <v>5379</v>
      </c>
      <c r="G94" s="490">
        <v>1</v>
      </c>
      <c r="H94" s="490">
        <v>1793</v>
      </c>
      <c r="I94" s="510"/>
      <c r="J94" s="510"/>
      <c r="K94" s="490"/>
      <c r="L94" s="490"/>
      <c r="M94" s="510">
        <v>1</v>
      </c>
      <c r="N94" s="510">
        <v>1796</v>
      </c>
      <c r="O94" s="495">
        <v>0.33389105781743816</v>
      </c>
      <c r="P94" s="511">
        <v>1796</v>
      </c>
    </row>
    <row r="95" spans="1:16" ht="14.4" customHeight="1" x14ac:dyDescent="0.3">
      <c r="A95" s="489" t="s">
        <v>1307</v>
      </c>
      <c r="B95" s="490" t="s">
        <v>1337</v>
      </c>
      <c r="C95" s="490" t="s">
        <v>1484</v>
      </c>
      <c r="D95" s="490" t="s">
        <v>1485</v>
      </c>
      <c r="E95" s="510"/>
      <c r="F95" s="510"/>
      <c r="G95" s="490"/>
      <c r="H95" s="490"/>
      <c r="I95" s="510">
        <v>2</v>
      </c>
      <c r="J95" s="510">
        <v>1454</v>
      </c>
      <c r="K95" s="490"/>
      <c r="L95" s="490">
        <v>727</v>
      </c>
      <c r="M95" s="510"/>
      <c r="N95" s="510"/>
      <c r="O95" s="495"/>
      <c r="P95" s="511"/>
    </row>
    <row r="96" spans="1:16" ht="14.4" customHeight="1" x14ac:dyDescent="0.3">
      <c r="A96" s="489" t="s">
        <v>1307</v>
      </c>
      <c r="B96" s="490" t="s">
        <v>1337</v>
      </c>
      <c r="C96" s="490" t="s">
        <v>1486</v>
      </c>
      <c r="D96" s="490" t="s">
        <v>1487</v>
      </c>
      <c r="E96" s="510">
        <v>1</v>
      </c>
      <c r="F96" s="510">
        <v>64</v>
      </c>
      <c r="G96" s="490">
        <v>1</v>
      </c>
      <c r="H96" s="490">
        <v>64</v>
      </c>
      <c r="I96" s="510">
        <v>4</v>
      </c>
      <c r="J96" s="510">
        <v>256</v>
      </c>
      <c r="K96" s="490">
        <v>4</v>
      </c>
      <c r="L96" s="490">
        <v>64</v>
      </c>
      <c r="M96" s="510">
        <v>5</v>
      </c>
      <c r="N96" s="510">
        <v>320</v>
      </c>
      <c r="O96" s="495">
        <v>5</v>
      </c>
      <c r="P96" s="511">
        <v>64</v>
      </c>
    </row>
    <row r="97" spans="1:16" ht="14.4" customHeight="1" x14ac:dyDescent="0.3">
      <c r="A97" s="489" t="s">
        <v>1307</v>
      </c>
      <c r="B97" s="490" t="s">
        <v>1337</v>
      </c>
      <c r="C97" s="490" t="s">
        <v>1488</v>
      </c>
      <c r="D97" s="490" t="s">
        <v>1465</v>
      </c>
      <c r="E97" s="510">
        <v>3</v>
      </c>
      <c r="F97" s="510">
        <v>2625</v>
      </c>
      <c r="G97" s="490">
        <v>1</v>
      </c>
      <c r="H97" s="490">
        <v>875</v>
      </c>
      <c r="I97" s="510"/>
      <c r="J97" s="510"/>
      <c r="K97" s="490"/>
      <c r="L97" s="490"/>
      <c r="M97" s="510">
        <v>2</v>
      </c>
      <c r="N97" s="510">
        <v>1756</v>
      </c>
      <c r="O97" s="495">
        <v>0.66895238095238096</v>
      </c>
      <c r="P97" s="511">
        <v>878</v>
      </c>
    </row>
    <row r="98" spans="1:16" ht="14.4" customHeight="1" x14ac:dyDescent="0.3">
      <c r="A98" s="489" t="s">
        <v>1307</v>
      </c>
      <c r="B98" s="490" t="s">
        <v>1337</v>
      </c>
      <c r="C98" s="490" t="s">
        <v>1489</v>
      </c>
      <c r="D98" s="490" t="s">
        <v>1490</v>
      </c>
      <c r="E98" s="510">
        <v>5</v>
      </c>
      <c r="F98" s="510">
        <v>5065</v>
      </c>
      <c r="G98" s="490">
        <v>1</v>
      </c>
      <c r="H98" s="490">
        <v>1013</v>
      </c>
      <c r="I98" s="510">
        <v>4</v>
      </c>
      <c r="J98" s="510">
        <v>4068</v>
      </c>
      <c r="K98" s="490">
        <v>0.80315893385982229</v>
      </c>
      <c r="L98" s="490">
        <v>1017</v>
      </c>
      <c r="M98" s="510"/>
      <c r="N98" s="510"/>
      <c r="O98" s="495"/>
      <c r="P98" s="511"/>
    </row>
    <row r="99" spans="1:16" ht="14.4" customHeight="1" x14ac:dyDescent="0.3">
      <c r="A99" s="489" t="s">
        <v>1307</v>
      </c>
      <c r="B99" s="490" t="s">
        <v>1337</v>
      </c>
      <c r="C99" s="490" t="s">
        <v>1491</v>
      </c>
      <c r="D99" s="490" t="s">
        <v>1492</v>
      </c>
      <c r="E99" s="510"/>
      <c r="F99" s="510"/>
      <c r="G99" s="490"/>
      <c r="H99" s="490"/>
      <c r="I99" s="510">
        <v>2</v>
      </c>
      <c r="J99" s="510">
        <v>914</v>
      </c>
      <c r="K99" s="490"/>
      <c r="L99" s="490">
        <v>457</v>
      </c>
      <c r="M99" s="510"/>
      <c r="N99" s="510"/>
      <c r="O99" s="495"/>
      <c r="P99" s="511"/>
    </row>
    <row r="100" spans="1:16" ht="14.4" customHeight="1" x14ac:dyDescent="0.3">
      <c r="A100" s="489" t="s">
        <v>1307</v>
      </c>
      <c r="B100" s="490" t="s">
        <v>1337</v>
      </c>
      <c r="C100" s="490" t="s">
        <v>1493</v>
      </c>
      <c r="D100" s="490" t="s">
        <v>1494</v>
      </c>
      <c r="E100" s="510"/>
      <c r="F100" s="510"/>
      <c r="G100" s="490"/>
      <c r="H100" s="490"/>
      <c r="I100" s="510"/>
      <c r="J100" s="510"/>
      <c r="K100" s="490"/>
      <c r="L100" s="490"/>
      <c r="M100" s="510">
        <v>1</v>
      </c>
      <c r="N100" s="510">
        <v>569</v>
      </c>
      <c r="O100" s="495"/>
      <c r="P100" s="511">
        <v>569</v>
      </c>
    </row>
    <row r="101" spans="1:16" ht="14.4" customHeight="1" x14ac:dyDescent="0.3">
      <c r="A101" s="489" t="s">
        <v>1307</v>
      </c>
      <c r="B101" s="490" t="s">
        <v>1337</v>
      </c>
      <c r="C101" s="490" t="s">
        <v>1495</v>
      </c>
      <c r="D101" s="490" t="s">
        <v>1496</v>
      </c>
      <c r="E101" s="510">
        <v>1</v>
      </c>
      <c r="F101" s="510">
        <v>358</v>
      </c>
      <c r="G101" s="490">
        <v>1</v>
      </c>
      <c r="H101" s="490">
        <v>358</v>
      </c>
      <c r="I101" s="510"/>
      <c r="J101" s="510"/>
      <c r="K101" s="490"/>
      <c r="L101" s="490"/>
      <c r="M101" s="510"/>
      <c r="N101" s="510"/>
      <c r="O101" s="495"/>
      <c r="P101" s="511"/>
    </row>
    <row r="102" spans="1:16" ht="14.4" customHeight="1" x14ac:dyDescent="0.3">
      <c r="A102" s="489" t="s">
        <v>1307</v>
      </c>
      <c r="B102" s="490" t="s">
        <v>1337</v>
      </c>
      <c r="C102" s="490" t="s">
        <v>1497</v>
      </c>
      <c r="D102" s="490" t="s">
        <v>1498</v>
      </c>
      <c r="E102" s="510">
        <v>1</v>
      </c>
      <c r="F102" s="510">
        <v>2113</v>
      </c>
      <c r="G102" s="490">
        <v>1</v>
      </c>
      <c r="H102" s="490">
        <v>2113</v>
      </c>
      <c r="I102" s="510"/>
      <c r="J102" s="510"/>
      <c r="K102" s="490"/>
      <c r="L102" s="490"/>
      <c r="M102" s="510"/>
      <c r="N102" s="510"/>
      <c r="O102" s="495"/>
      <c r="P102" s="511"/>
    </row>
    <row r="103" spans="1:16" ht="14.4" customHeight="1" x14ac:dyDescent="0.3">
      <c r="A103" s="489" t="s">
        <v>1307</v>
      </c>
      <c r="B103" s="490" t="s">
        <v>1337</v>
      </c>
      <c r="C103" s="490" t="s">
        <v>1499</v>
      </c>
      <c r="D103" s="490" t="s">
        <v>1500</v>
      </c>
      <c r="E103" s="510"/>
      <c r="F103" s="510"/>
      <c r="G103" s="490"/>
      <c r="H103" s="490"/>
      <c r="I103" s="510">
        <v>1</v>
      </c>
      <c r="J103" s="510">
        <v>776</v>
      </c>
      <c r="K103" s="490"/>
      <c r="L103" s="490">
        <v>776</v>
      </c>
      <c r="M103" s="510"/>
      <c r="N103" s="510"/>
      <c r="O103" s="495"/>
      <c r="P103" s="511"/>
    </row>
    <row r="104" spans="1:16" ht="14.4" customHeight="1" x14ac:dyDescent="0.3">
      <c r="A104" s="489" t="s">
        <v>1501</v>
      </c>
      <c r="B104" s="490" t="s">
        <v>1337</v>
      </c>
      <c r="C104" s="490" t="s">
        <v>1502</v>
      </c>
      <c r="D104" s="490" t="s">
        <v>1503</v>
      </c>
      <c r="E104" s="510"/>
      <c r="F104" s="510"/>
      <c r="G104" s="490"/>
      <c r="H104" s="490"/>
      <c r="I104" s="510">
        <v>4</v>
      </c>
      <c r="J104" s="510">
        <v>3952</v>
      </c>
      <c r="K104" s="490"/>
      <c r="L104" s="490">
        <v>988</v>
      </c>
      <c r="M104" s="510"/>
      <c r="N104" s="510"/>
      <c r="O104" s="495"/>
      <c r="P104" s="511"/>
    </row>
    <row r="105" spans="1:16" ht="14.4" customHeight="1" thickBot="1" x14ac:dyDescent="0.35">
      <c r="A105" s="497" t="s">
        <v>1504</v>
      </c>
      <c r="B105" s="498" t="s">
        <v>1337</v>
      </c>
      <c r="C105" s="498" t="s">
        <v>1505</v>
      </c>
      <c r="D105" s="498" t="s">
        <v>1506</v>
      </c>
      <c r="E105" s="512">
        <v>3</v>
      </c>
      <c r="F105" s="512">
        <v>693</v>
      </c>
      <c r="G105" s="498">
        <v>1</v>
      </c>
      <c r="H105" s="498">
        <v>231</v>
      </c>
      <c r="I105" s="512"/>
      <c r="J105" s="512"/>
      <c r="K105" s="498"/>
      <c r="L105" s="498"/>
      <c r="M105" s="512"/>
      <c r="N105" s="512"/>
      <c r="O105" s="503"/>
      <c r="P105" s="513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0" t="s">
        <v>125</v>
      </c>
      <c r="B1" s="310"/>
      <c r="C1" s="311"/>
      <c r="D1" s="311"/>
      <c r="E1" s="311"/>
    </row>
    <row r="2" spans="1:5" ht="14.4" customHeight="1" thickBot="1" x14ac:dyDescent="0.35">
      <c r="A2" s="240" t="s">
        <v>267</v>
      </c>
      <c r="B2" s="155"/>
    </row>
    <row r="3" spans="1:5" ht="14.4" customHeight="1" thickBot="1" x14ac:dyDescent="0.35">
      <c r="A3" s="158"/>
      <c r="C3" s="159" t="s">
        <v>109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3469.25</v>
      </c>
      <c r="D4" s="164">
        <f ca="1">IF(ISERROR(VLOOKUP("Náklady celkem",INDIRECT("HI!$A:$G"),5,0)),0,VLOOKUP("Náklady celkem",INDIRECT("HI!$A:$G"),5,0))</f>
        <v>3410.1601100000048</v>
      </c>
      <c r="E4" s="165">
        <f ca="1">IF(C4=0,0,D4/C4)</f>
        <v>0.98296753188729691</v>
      </c>
    </row>
    <row r="5" spans="1:5" ht="14.4" customHeight="1" x14ac:dyDescent="0.3">
      <c r="A5" s="166" t="s">
        <v>154</v>
      </c>
      <c r="B5" s="167"/>
      <c r="C5" s="168"/>
      <c r="D5" s="168"/>
      <c r="E5" s="169"/>
    </row>
    <row r="6" spans="1:5" ht="14.4" customHeight="1" x14ac:dyDescent="0.3">
      <c r="A6" s="170" t="s">
        <v>159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113</v>
      </c>
      <c r="C7" s="172">
        <f>IF(ISERROR(HI!F5),"",HI!F5)</f>
        <v>35.75</v>
      </c>
      <c r="D7" s="172">
        <f>IF(ISERROR(HI!E5),"",HI!E5)</f>
        <v>24.40372</v>
      </c>
      <c r="E7" s="169">
        <f t="shared" ref="E7:E13" si="0">IF(C7=0,0,D7/C7)</f>
        <v>0.6826215384615385</v>
      </c>
    </row>
    <row r="8" spans="1:5" ht="14.4" customHeight="1" x14ac:dyDescent="0.3">
      <c r="A8" s="175" t="s">
        <v>155</v>
      </c>
      <c r="B8" s="171"/>
      <c r="C8" s="172"/>
      <c r="D8" s="172"/>
      <c r="E8" s="169"/>
    </row>
    <row r="9" spans="1:5" ht="14.4" customHeight="1" x14ac:dyDescent="0.3">
      <c r="A9" s="173" t="str">
        <f>HYPERLINK("#'Léky Recepty'!A1","% záchytu v lékárně (Úhrada Kč)")</f>
        <v>% záchytu v lékárně (Úhrada Kč)</v>
      </c>
      <c r="B9" s="171" t="s">
        <v>118</v>
      </c>
      <c r="C9" s="174">
        <v>0.6</v>
      </c>
      <c r="D9" s="174">
        <f>IF(ISERROR(VLOOKUP("Celkem",'Léky Recepty'!B:H,5,0)),0,VLOOKUP("Celkem",'Léky Recepty'!B:H,5,0))</f>
        <v>0.66314381063897654</v>
      </c>
      <c r="E9" s="169">
        <f t="shared" si="0"/>
        <v>1.1052396843982943</v>
      </c>
    </row>
    <row r="10" spans="1:5" ht="14.4" customHeight="1" x14ac:dyDescent="0.3">
      <c r="A10" s="173" t="str">
        <f>HYPERLINK("#'LRp PL'!A1","% plnění pozitivního listu")</f>
        <v>% plnění pozitivního listu</v>
      </c>
      <c r="B10" s="171" t="s">
        <v>148</v>
      </c>
      <c r="C10" s="174">
        <v>0.8</v>
      </c>
      <c r="D10" s="174">
        <f>IF(ISERROR(VLOOKUP("Celkem",'LRp PL'!A:F,5,0)),0,VLOOKUP("Celkem",'LRp PL'!A:F,5,0))</f>
        <v>1</v>
      </c>
      <c r="E10" s="169">
        <f t="shared" si="0"/>
        <v>1.25</v>
      </c>
    </row>
    <row r="11" spans="1:5" ht="14.4" customHeight="1" x14ac:dyDescent="0.3">
      <c r="A11" s="175" t="s">
        <v>156</v>
      </c>
      <c r="B11" s="171"/>
      <c r="C11" s="172"/>
      <c r="D11" s="172"/>
      <c r="E11" s="169"/>
    </row>
    <row r="12" spans="1:5" ht="14.4" customHeight="1" x14ac:dyDescent="0.3">
      <c r="A12" s="176" t="s">
        <v>160</v>
      </c>
      <c r="B12" s="171"/>
      <c r="C12" s="168"/>
      <c r="D12" s="168"/>
      <c r="E12" s="169"/>
    </row>
    <row r="13" spans="1:5" ht="14.4" customHeight="1" x14ac:dyDescent="0.3">
      <c r="A13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71" t="s">
        <v>113</v>
      </c>
      <c r="C13" s="172">
        <f>IF(ISERROR(HI!F6),"",HI!F6)</f>
        <v>415</v>
      </c>
      <c r="D13" s="172">
        <f>IF(ISERROR(HI!E6),"",HI!E6)</f>
        <v>336.29246000000006</v>
      </c>
      <c r="E13" s="169">
        <f t="shared" si="0"/>
        <v>0.8103432771084339</v>
      </c>
    </row>
    <row r="14" spans="1:5" ht="14.4" customHeight="1" thickBot="1" x14ac:dyDescent="0.35">
      <c r="A14" s="178" t="str">
        <f>HYPERLINK("#HI!A1","Osobní náklady")</f>
        <v>Osobní náklady</v>
      </c>
      <c r="B14" s="171"/>
      <c r="C14" s="168">
        <f ca="1">IF(ISERROR(VLOOKUP("Osobní náklady (Kč) *",INDIRECT("HI!$A:$G"),6,0)),0,VLOOKUP("Osobní náklady (Kč) *",INDIRECT("HI!$A:$G"),6,0))</f>
        <v>2518.5</v>
      </c>
      <c r="D14" s="168">
        <f ca="1">IF(ISERROR(VLOOKUP("Osobní náklady (Kč) *",INDIRECT("HI!$A:$G"),5,0)),0,VLOOKUP("Osobní náklady (Kč) *",INDIRECT("HI!$A:$G"),5,0))</f>
        <v>2605.0954000000042</v>
      </c>
      <c r="E14" s="169">
        <f ca="1">IF(C14=0,0,D14/C14)</f>
        <v>1.0343837204685344</v>
      </c>
    </row>
    <row r="15" spans="1:5" ht="14.4" customHeight="1" thickBot="1" x14ac:dyDescent="0.35">
      <c r="A15" s="182"/>
      <c r="B15" s="183"/>
      <c r="C15" s="184"/>
      <c r="D15" s="184"/>
      <c r="E15" s="185"/>
    </row>
    <row r="16" spans="1:5" ht="14.4" customHeight="1" thickBot="1" x14ac:dyDescent="0.35">
      <c r="A16" s="186" t="str">
        <f>HYPERLINK("#HI!A1","VÝNOSY CELKEM (v tisících)")</f>
        <v>VÝNOSY CELKEM (v tisících)</v>
      </c>
      <c r="B16" s="187"/>
      <c r="C16" s="188">
        <f ca="1">IF(ISERROR(VLOOKUP("Výnosy celkem",INDIRECT("HI!$A:$G"),6,0)),0,VLOOKUP("Výnosy celkem",INDIRECT("HI!$A:$G"),6,0))</f>
        <v>905.76</v>
      </c>
      <c r="D16" s="188">
        <f ca="1">IF(ISERROR(VLOOKUP("Výnosy celkem",INDIRECT("HI!$A:$G"),5,0)),0,VLOOKUP("Výnosy celkem",INDIRECT("HI!$A:$G"),5,0))</f>
        <v>871.13699999999994</v>
      </c>
      <c r="E16" s="189">
        <f t="shared" ref="E16:E21" ca="1" si="1">IF(C16=0,0,D16/C16)</f>
        <v>0.96177464228934817</v>
      </c>
    </row>
    <row r="17" spans="1:5" ht="14.4" customHeight="1" x14ac:dyDescent="0.3">
      <c r="A17" s="190" t="str">
        <f>HYPERLINK("#HI!A1","Ambulance (body za výkony + Kč za ZUM a ZULP)")</f>
        <v>Ambulance (body za výkony + Kč za ZUM a ZULP)</v>
      </c>
      <c r="B17" s="167"/>
      <c r="C17" s="168">
        <f ca="1">IF(ISERROR(VLOOKUP("Ambulance *",INDIRECT("HI!$A:$G"),6,0)),0,VLOOKUP("Ambulance *",INDIRECT("HI!$A:$G"),6,0))</f>
        <v>905.76</v>
      </c>
      <c r="D17" s="168">
        <f ca="1">IF(ISERROR(VLOOKUP("Ambulance *",INDIRECT("HI!$A:$G"),5,0)),0,VLOOKUP("Ambulance *",INDIRECT("HI!$A:$G"),5,0))</f>
        <v>871.13699999999994</v>
      </c>
      <c r="E17" s="169">
        <f t="shared" ca="1" si="1"/>
        <v>0.96177464228934817</v>
      </c>
    </row>
    <row r="18" spans="1:5" ht="14.4" customHeight="1" x14ac:dyDescent="0.3">
      <c r="A18" s="191" t="str">
        <f>HYPERLINK("#'ZV Vykáz.-A'!A1","Zdravotní výkony vykázané u ambulantních pacientů (min. 100 %)")</f>
        <v>Zdravotní výkony vykázané u ambulantních pacientů (min. 100 %)</v>
      </c>
      <c r="B18" s="154" t="s">
        <v>127</v>
      </c>
      <c r="C18" s="174">
        <v>1</v>
      </c>
      <c r="D18" s="174">
        <f>IF(ISERROR(VLOOKUP("Celkem:",'ZV Vykáz.-A'!$A:$S,7,0)),"",VLOOKUP("Celkem:",'ZV Vykáz.-A'!$A:$S,7,0))</f>
        <v>0.96177464228934817</v>
      </c>
      <c r="E18" s="169">
        <f t="shared" si="1"/>
        <v>0.96177464228934817</v>
      </c>
    </row>
    <row r="19" spans="1:5" ht="14.4" customHeight="1" x14ac:dyDescent="0.3">
      <c r="A19" s="191" t="str">
        <f>HYPERLINK("#'ZV Vykáz.-H'!A1","Zdravotní výkony vykázané u hospitalizovaných pacientů (max. 85 %)")</f>
        <v>Zdravotní výkony vykázané u hospitalizovaných pacientů (max. 85 %)</v>
      </c>
      <c r="B19" s="154" t="s">
        <v>129</v>
      </c>
      <c r="C19" s="174">
        <v>0.85</v>
      </c>
      <c r="D19" s="174">
        <f>IF(ISERROR(VLOOKUP("Celkem:",'ZV Vykáz.-H'!$A:$S,7,0)),"",VLOOKUP("Celkem:",'ZV Vykáz.-H'!$A:$S,7,0))</f>
        <v>6.7221344786207088E-2</v>
      </c>
      <c r="E19" s="169">
        <f t="shared" si="1"/>
        <v>7.9083935042596573E-2</v>
      </c>
    </row>
    <row r="20" spans="1:5" ht="14.4" customHeight="1" x14ac:dyDescent="0.3">
      <c r="A20" s="192" t="str">
        <f>HYPERLINK("#HI!A1","Hospitalizace (casemix * 30000)")</f>
        <v>Hospitalizace (casemix * 30000)</v>
      </c>
      <c r="B20" s="171"/>
      <c r="C20" s="168">
        <f ca="1">IF(ISERROR(VLOOKUP("Hospitalizace *",INDIRECT("HI!$A:$G"),6,0)),0,VLOOKUP("Hospitalizace *",INDIRECT("HI!$A:$G"),6,0))</f>
        <v>0</v>
      </c>
      <c r="D20" s="168">
        <f ca="1">IF(ISERROR(VLOOKUP("Hospitalizace *",INDIRECT("HI!$A:$G"),5,0)),0,VLOOKUP("Hospitalizace *",INDIRECT("HI!$A:$G"),5,0))</f>
        <v>0</v>
      </c>
      <c r="E20" s="169">
        <f ca="1">IF(C20=0,0,D20/C20)</f>
        <v>0</v>
      </c>
    </row>
    <row r="21" spans="1:5" ht="27.6" x14ac:dyDescent="0.3">
      <c r="A21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1" s="171" t="s">
        <v>124</v>
      </c>
      <c r="C21" s="174" t="e">
        <f>IF(#REF!&gt;1,95%,95%-2*ABS(#REF!-#REF!))</f>
        <v>#REF!</v>
      </c>
      <c r="D21" s="174">
        <f>IF(ISERROR(VLOOKUP("Celkem:",'ZV Vyžád.'!$A:$M,7,0)),"",VLOOKUP("Celkem:",'ZV Vyžád.'!$A:$M,7,0))</f>
        <v>3.1323705026324658E-2</v>
      </c>
      <c r="E21" s="169" t="e">
        <f t="shared" si="1"/>
        <v>#REF!</v>
      </c>
    </row>
    <row r="22" spans="1:5" ht="14.4" customHeight="1" thickBot="1" x14ac:dyDescent="0.35">
      <c r="A22" s="194" t="s">
        <v>157</v>
      </c>
      <c r="B22" s="179"/>
      <c r="C22" s="180"/>
      <c r="D22" s="180"/>
      <c r="E22" s="181"/>
    </row>
    <row r="23" spans="1:5" ht="14.4" customHeight="1" thickBot="1" x14ac:dyDescent="0.35">
      <c r="A23" s="195"/>
      <c r="B23" s="196"/>
      <c r="C23" s="197"/>
      <c r="D23" s="197"/>
      <c r="E23" s="198"/>
    </row>
    <row r="24" spans="1:5" ht="14.4" customHeight="1" thickBot="1" x14ac:dyDescent="0.35">
      <c r="A24" s="199" t="s">
        <v>158</v>
      </c>
      <c r="B24" s="200"/>
      <c r="C24" s="201"/>
      <c r="D24" s="201"/>
      <c r="E24" s="202"/>
    </row>
  </sheetData>
  <mergeCells count="1">
    <mergeCell ref="A1:E1"/>
  </mergeCells>
  <conditionalFormatting sqref="E5">
    <cfRule type="cellIs" dxfId="6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6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21 E4 E7 E13 E19">
    <cfRule type="cellIs" dxfId="55" priority="59" operator="greaterThan">
      <formula>1</formula>
    </cfRule>
    <cfRule type="iconSet" priority="6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19" t="s">
        <v>131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267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133</v>
      </c>
      <c r="B3" s="226">
        <f>SUBTOTAL(9,B6:B1048576)</f>
        <v>1892509</v>
      </c>
      <c r="C3" s="227">
        <f t="shared" ref="C3:R3" si="0">SUBTOTAL(9,C6:C1048576)</f>
        <v>16</v>
      </c>
      <c r="D3" s="227">
        <f t="shared" si="0"/>
        <v>37619</v>
      </c>
      <c r="E3" s="227">
        <f t="shared" si="0"/>
        <v>26.442160012161182</v>
      </c>
      <c r="F3" s="227">
        <f t="shared" si="0"/>
        <v>127217</v>
      </c>
      <c r="G3" s="230">
        <f>IF(B3&lt;&gt;0,F3/B3,"")</f>
        <v>6.7221344786207088E-2</v>
      </c>
      <c r="H3" s="226">
        <f t="shared" si="0"/>
        <v>214557.98000000007</v>
      </c>
      <c r="I3" s="227">
        <f t="shared" si="0"/>
        <v>1</v>
      </c>
      <c r="J3" s="227">
        <f t="shared" si="0"/>
        <v>0</v>
      </c>
      <c r="K3" s="227">
        <f t="shared" si="0"/>
        <v>0</v>
      </c>
      <c r="L3" s="227">
        <f t="shared" si="0"/>
        <v>227.51</v>
      </c>
      <c r="M3" s="228">
        <f>IF(H3&lt;&gt;0,L3/H3,"")</f>
        <v>1.0603660604932984E-3</v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107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1" t="s">
        <v>1508</v>
      </c>
      <c r="B6" s="566">
        <v>970</v>
      </c>
      <c r="C6" s="483">
        <v>1</v>
      </c>
      <c r="D6" s="566">
        <v>1402</v>
      </c>
      <c r="E6" s="483">
        <v>1.445360824742268</v>
      </c>
      <c r="F6" s="566"/>
      <c r="G6" s="488"/>
      <c r="H6" s="566"/>
      <c r="I6" s="483"/>
      <c r="J6" s="566"/>
      <c r="K6" s="483"/>
      <c r="L6" s="566"/>
      <c r="M6" s="488"/>
      <c r="N6" s="566"/>
      <c r="O6" s="483"/>
      <c r="P6" s="566"/>
      <c r="Q6" s="483"/>
      <c r="R6" s="566"/>
      <c r="S6" s="125"/>
    </row>
    <row r="7" spans="1:19" ht="14.4" customHeight="1" x14ac:dyDescent="0.3">
      <c r="A7" s="522" t="s">
        <v>1509</v>
      </c>
      <c r="B7" s="567">
        <v>842</v>
      </c>
      <c r="C7" s="490">
        <v>1</v>
      </c>
      <c r="D7" s="567">
        <v>812</v>
      </c>
      <c r="E7" s="490">
        <v>0.96437054631828978</v>
      </c>
      <c r="F7" s="567"/>
      <c r="G7" s="495"/>
      <c r="H7" s="567"/>
      <c r="I7" s="490"/>
      <c r="J7" s="567"/>
      <c r="K7" s="490"/>
      <c r="L7" s="567"/>
      <c r="M7" s="495"/>
      <c r="N7" s="567"/>
      <c r="O7" s="490"/>
      <c r="P7" s="567"/>
      <c r="Q7" s="490"/>
      <c r="R7" s="567"/>
      <c r="S7" s="496"/>
    </row>
    <row r="8" spans="1:19" ht="14.4" customHeight="1" x14ac:dyDescent="0.3">
      <c r="A8" s="522" t="s">
        <v>1510</v>
      </c>
      <c r="B8" s="567"/>
      <c r="C8" s="490"/>
      <c r="D8" s="567">
        <v>580</v>
      </c>
      <c r="E8" s="490"/>
      <c r="F8" s="567">
        <v>464</v>
      </c>
      <c r="G8" s="495"/>
      <c r="H8" s="567"/>
      <c r="I8" s="490"/>
      <c r="J8" s="567"/>
      <c r="K8" s="490"/>
      <c r="L8" s="567"/>
      <c r="M8" s="495"/>
      <c r="N8" s="567"/>
      <c r="O8" s="490"/>
      <c r="P8" s="567"/>
      <c r="Q8" s="490"/>
      <c r="R8" s="567"/>
      <c r="S8" s="496"/>
    </row>
    <row r="9" spans="1:19" ht="14.4" customHeight="1" x14ac:dyDescent="0.3">
      <c r="A9" s="522" t="s">
        <v>1511</v>
      </c>
      <c r="B9" s="567">
        <v>666</v>
      </c>
      <c r="C9" s="490">
        <v>1</v>
      </c>
      <c r="D9" s="567">
        <v>3214</v>
      </c>
      <c r="E9" s="490">
        <v>4.8258258258258255</v>
      </c>
      <c r="F9" s="567">
        <v>7901</v>
      </c>
      <c r="G9" s="495">
        <v>11.863363363363364</v>
      </c>
      <c r="H9" s="567"/>
      <c r="I9" s="490"/>
      <c r="J9" s="567"/>
      <c r="K9" s="490"/>
      <c r="L9" s="567">
        <v>227.51</v>
      </c>
      <c r="M9" s="495"/>
      <c r="N9" s="567"/>
      <c r="O9" s="490"/>
      <c r="P9" s="567"/>
      <c r="Q9" s="490"/>
      <c r="R9" s="567"/>
      <c r="S9" s="496"/>
    </row>
    <row r="10" spans="1:19" ht="14.4" customHeight="1" x14ac:dyDescent="0.3">
      <c r="A10" s="522" t="s">
        <v>1512</v>
      </c>
      <c r="B10" s="567"/>
      <c r="C10" s="490"/>
      <c r="D10" s="567"/>
      <c r="E10" s="490"/>
      <c r="F10" s="567">
        <v>348</v>
      </c>
      <c r="G10" s="495"/>
      <c r="H10" s="567"/>
      <c r="I10" s="490"/>
      <c r="J10" s="567"/>
      <c r="K10" s="490"/>
      <c r="L10" s="567"/>
      <c r="M10" s="495"/>
      <c r="N10" s="567"/>
      <c r="O10" s="490"/>
      <c r="P10" s="567"/>
      <c r="Q10" s="490"/>
      <c r="R10" s="567"/>
      <c r="S10" s="496"/>
    </row>
    <row r="11" spans="1:19" ht="14.4" customHeight="1" x14ac:dyDescent="0.3">
      <c r="A11" s="522" t="s">
        <v>1513</v>
      </c>
      <c r="B11" s="567"/>
      <c r="C11" s="490"/>
      <c r="D11" s="567"/>
      <c r="E11" s="490"/>
      <c r="F11" s="567">
        <v>2438</v>
      </c>
      <c r="G11" s="495"/>
      <c r="H11" s="567"/>
      <c r="I11" s="490"/>
      <c r="J11" s="567"/>
      <c r="K11" s="490"/>
      <c r="L11" s="567"/>
      <c r="M11" s="495"/>
      <c r="N11" s="567"/>
      <c r="O11" s="490"/>
      <c r="P11" s="567"/>
      <c r="Q11" s="490"/>
      <c r="R11" s="567"/>
      <c r="S11" s="496"/>
    </row>
    <row r="12" spans="1:19" ht="14.4" customHeight="1" x14ac:dyDescent="0.3">
      <c r="A12" s="522" t="s">
        <v>1514</v>
      </c>
      <c r="B12" s="567">
        <v>666</v>
      </c>
      <c r="C12" s="490">
        <v>1</v>
      </c>
      <c r="D12" s="567"/>
      <c r="E12" s="490"/>
      <c r="F12" s="567">
        <v>116</v>
      </c>
      <c r="G12" s="495">
        <v>0.17417417417417416</v>
      </c>
      <c r="H12" s="567"/>
      <c r="I12" s="490"/>
      <c r="J12" s="567"/>
      <c r="K12" s="490"/>
      <c r="L12" s="567"/>
      <c r="M12" s="495"/>
      <c r="N12" s="567"/>
      <c r="O12" s="490"/>
      <c r="P12" s="567"/>
      <c r="Q12" s="490"/>
      <c r="R12" s="567"/>
      <c r="S12" s="496"/>
    </row>
    <row r="13" spans="1:19" ht="14.4" customHeight="1" x14ac:dyDescent="0.3">
      <c r="A13" s="522" t="s">
        <v>1515</v>
      </c>
      <c r="B13" s="567"/>
      <c r="C13" s="490"/>
      <c r="D13" s="567">
        <v>232</v>
      </c>
      <c r="E13" s="490"/>
      <c r="F13" s="567"/>
      <c r="G13" s="495"/>
      <c r="H13" s="567"/>
      <c r="I13" s="490"/>
      <c r="J13" s="567"/>
      <c r="K13" s="490"/>
      <c r="L13" s="567"/>
      <c r="M13" s="495"/>
      <c r="N13" s="567"/>
      <c r="O13" s="490"/>
      <c r="P13" s="567"/>
      <c r="Q13" s="490"/>
      <c r="R13" s="567"/>
      <c r="S13" s="496"/>
    </row>
    <row r="14" spans="1:19" ht="14.4" customHeight="1" x14ac:dyDescent="0.3">
      <c r="A14" s="522" t="s">
        <v>1516</v>
      </c>
      <c r="B14" s="567">
        <v>19565</v>
      </c>
      <c r="C14" s="490">
        <v>1</v>
      </c>
      <c r="D14" s="567">
        <v>24417</v>
      </c>
      <c r="E14" s="490">
        <v>1.2479938665985177</v>
      </c>
      <c r="F14" s="567">
        <v>106250</v>
      </c>
      <c r="G14" s="495">
        <v>5.4306158957321751</v>
      </c>
      <c r="H14" s="567"/>
      <c r="I14" s="490"/>
      <c r="J14" s="567"/>
      <c r="K14" s="490"/>
      <c r="L14" s="567"/>
      <c r="M14" s="495"/>
      <c r="N14" s="567"/>
      <c r="O14" s="490"/>
      <c r="P14" s="567"/>
      <c r="Q14" s="490"/>
      <c r="R14" s="567"/>
      <c r="S14" s="496"/>
    </row>
    <row r="15" spans="1:19" ht="14.4" customHeight="1" x14ac:dyDescent="0.3">
      <c r="A15" s="522" t="s">
        <v>1517</v>
      </c>
      <c r="B15" s="567">
        <v>167</v>
      </c>
      <c r="C15" s="490">
        <v>1</v>
      </c>
      <c r="D15" s="567">
        <v>1409</v>
      </c>
      <c r="E15" s="490">
        <v>8.4371257485029947</v>
      </c>
      <c r="F15" s="567">
        <v>2573</v>
      </c>
      <c r="G15" s="495">
        <v>15.407185628742514</v>
      </c>
      <c r="H15" s="567"/>
      <c r="I15" s="490"/>
      <c r="J15" s="567"/>
      <c r="K15" s="490"/>
      <c r="L15" s="567"/>
      <c r="M15" s="495"/>
      <c r="N15" s="567"/>
      <c r="O15" s="490"/>
      <c r="P15" s="567"/>
      <c r="Q15" s="490"/>
      <c r="R15" s="567"/>
      <c r="S15" s="496"/>
    </row>
    <row r="16" spans="1:19" ht="14.4" customHeight="1" x14ac:dyDescent="0.3">
      <c r="A16" s="522" t="s">
        <v>1518</v>
      </c>
      <c r="B16" s="567">
        <v>332</v>
      </c>
      <c r="C16" s="490">
        <v>1</v>
      </c>
      <c r="D16" s="567">
        <v>150</v>
      </c>
      <c r="E16" s="490">
        <v>0.45180722891566266</v>
      </c>
      <c r="F16" s="567">
        <v>116</v>
      </c>
      <c r="G16" s="495">
        <v>0.3493975903614458</v>
      </c>
      <c r="H16" s="567"/>
      <c r="I16" s="490"/>
      <c r="J16" s="567"/>
      <c r="K16" s="490"/>
      <c r="L16" s="567"/>
      <c r="M16" s="495"/>
      <c r="N16" s="567"/>
      <c r="O16" s="490"/>
      <c r="P16" s="567"/>
      <c r="Q16" s="490"/>
      <c r="R16" s="567"/>
      <c r="S16" s="496"/>
    </row>
    <row r="17" spans="1:19" ht="14.4" customHeight="1" x14ac:dyDescent="0.3">
      <c r="A17" s="522" t="s">
        <v>1519</v>
      </c>
      <c r="B17" s="567">
        <v>368</v>
      </c>
      <c r="C17" s="490">
        <v>1</v>
      </c>
      <c r="D17" s="567"/>
      <c r="E17" s="490"/>
      <c r="F17" s="567"/>
      <c r="G17" s="495"/>
      <c r="H17" s="567"/>
      <c r="I17" s="490"/>
      <c r="J17" s="567"/>
      <c r="K17" s="490"/>
      <c r="L17" s="567"/>
      <c r="M17" s="495"/>
      <c r="N17" s="567"/>
      <c r="O17" s="490"/>
      <c r="P17" s="567"/>
      <c r="Q17" s="490"/>
      <c r="R17" s="567"/>
      <c r="S17" s="496"/>
    </row>
    <row r="18" spans="1:19" ht="14.4" customHeight="1" x14ac:dyDescent="0.3">
      <c r="A18" s="522" t="s">
        <v>1520</v>
      </c>
      <c r="B18" s="567"/>
      <c r="C18" s="490"/>
      <c r="D18" s="567">
        <v>481</v>
      </c>
      <c r="E18" s="490"/>
      <c r="F18" s="567"/>
      <c r="G18" s="495"/>
      <c r="H18" s="567"/>
      <c r="I18" s="490"/>
      <c r="J18" s="567"/>
      <c r="K18" s="490"/>
      <c r="L18" s="567"/>
      <c r="M18" s="495"/>
      <c r="N18" s="567"/>
      <c r="O18" s="490"/>
      <c r="P18" s="567"/>
      <c r="Q18" s="490"/>
      <c r="R18" s="567"/>
      <c r="S18" s="496"/>
    </row>
    <row r="19" spans="1:19" ht="14.4" customHeight="1" x14ac:dyDescent="0.3">
      <c r="A19" s="522" t="s">
        <v>1521</v>
      </c>
      <c r="B19" s="567">
        <v>664</v>
      </c>
      <c r="C19" s="490">
        <v>1</v>
      </c>
      <c r="D19" s="567">
        <v>764</v>
      </c>
      <c r="E19" s="490">
        <v>1.1506024096385543</v>
      </c>
      <c r="F19" s="567">
        <v>1065</v>
      </c>
      <c r="G19" s="495">
        <v>1.6039156626506024</v>
      </c>
      <c r="H19" s="567"/>
      <c r="I19" s="490"/>
      <c r="J19" s="567"/>
      <c r="K19" s="490"/>
      <c r="L19" s="567"/>
      <c r="M19" s="495"/>
      <c r="N19" s="567"/>
      <c r="O19" s="490"/>
      <c r="P19" s="567"/>
      <c r="Q19" s="490"/>
      <c r="R19" s="567"/>
      <c r="S19" s="496"/>
    </row>
    <row r="20" spans="1:19" ht="14.4" customHeight="1" x14ac:dyDescent="0.3">
      <c r="A20" s="522" t="s">
        <v>1522</v>
      </c>
      <c r="B20" s="567">
        <v>167</v>
      </c>
      <c r="C20" s="490">
        <v>1</v>
      </c>
      <c r="D20" s="567"/>
      <c r="E20" s="490"/>
      <c r="F20" s="567"/>
      <c r="G20" s="495"/>
      <c r="H20" s="567"/>
      <c r="I20" s="490"/>
      <c r="J20" s="567"/>
      <c r="K20" s="490"/>
      <c r="L20" s="567"/>
      <c r="M20" s="495"/>
      <c r="N20" s="567"/>
      <c r="O20" s="490"/>
      <c r="P20" s="567"/>
      <c r="Q20" s="490"/>
      <c r="R20" s="567"/>
      <c r="S20" s="496"/>
    </row>
    <row r="21" spans="1:19" ht="14.4" customHeight="1" x14ac:dyDescent="0.3">
      <c r="A21" s="522" t="s">
        <v>1523</v>
      </c>
      <c r="B21" s="567">
        <v>865</v>
      </c>
      <c r="C21" s="490">
        <v>1</v>
      </c>
      <c r="D21" s="567">
        <v>232</v>
      </c>
      <c r="E21" s="490">
        <v>0.26820809248554911</v>
      </c>
      <c r="F21" s="567">
        <v>116</v>
      </c>
      <c r="G21" s="495">
        <v>0.13410404624277455</v>
      </c>
      <c r="H21" s="567"/>
      <c r="I21" s="490"/>
      <c r="J21" s="567"/>
      <c r="K21" s="490"/>
      <c r="L21" s="567"/>
      <c r="M21" s="495"/>
      <c r="N21" s="567"/>
      <c r="O21" s="490"/>
      <c r="P21" s="567"/>
      <c r="Q21" s="490"/>
      <c r="R21" s="567"/>
      <c r="S21" s="496"/>
    </row>
    <row r="22" spans="1:19" ht="14.4" customHeight="1" x14ac:dyDescent="0.3">
      <c r="A22" s="522" t="s">
        <v>1524</v>
      </c>
      <c r="B22" s="567"/>
      <c r="C22" s="490"/>
      <c r="D22" s="567"/>
      <c r="E22" s="490"/>
      <c r="F22" s="567">
        <v>484</v>
      </c>
      <c r="G22" s="495"/>
      <c r="H22" s="567"/>
      <c r="I22" s="490"/>
      <c r="J22" s="567"/>
      <c r="K22" s="490"/>
      <c r="L22" s="567"/>
      <c r="M22" s="495"/>
      <c r="N22" s="567"/>
      <c r="O22" s="490"/>
      <c r="P22" s="567"/>
      <c r="Q22" s="490"/>
      <c r="R22" s="567"/>
      <c r="S22" s="496"/>
    </row>
    <row r="23" spans="1:19" ht="14.4" customHeight="1" x14ac:dyDescent="0.3">
      <c r="A23" s="522" t="s">
        <v>1525</v>
      </c>
      <c r="B23" s="567">
        <v>1437</v>
      </c>
      <c r="C23" s="490">
        <v>1</v>
      </c>
      <c r="D23" s="567"/>
      <c r="E23" s="490"/>
      <c r="F23" s="567">
        <v>232</v>
      </c>
      <c r="G23" s="495">
        <v>0.16144745998608212</v>
      </c>
      <c r="H23" s="567"/>
      <c r="I23" s="490"/>
      <c r="J23" s="567"/>
      <c r="K23" s="490"/>
      <c r="L23" s="567"/>
      <c r="M23" s="495"/>
      <c r="N23" s="567"/>
      <c r="O23" s="490"/>
      <c r="P23" s="567"/>
      <c r="Q23" s="490"/>
      <c r="R23" s="567"/>
      <c r="S23" s="496"/>
    </row>
    <row r="24" spans="1:19" ht="14.4" customHeight="1" x14ac:dyDescent="0.3">
      <c r="A24" s="522" t="s">
        <v>1526</v>
      </c>
      <c r="B24" s="567">
        <v>501</v>
      </c>
      <c r="C24" s="490">
        <v>1</v>
      </c>
      <c r="D24" s="567">
        <v>102</v>
      </c>
      <c r="E24" s="490">
        <v>0.20359281437125748</v>
      </c>
      <c r="F24" s="567">
        <v>116</v>
      </c>
      <c r="G24" s="495">
        <v>0.2315369261477046</v>
      </c>
      <c r="H24" s="567"/>
      <c r="I24" s="490"/>
      <c r="J24" s="567"/>
      <c r="K24" s="490"/>
      <c r="L24" s="567"/>
      <c r="M24" s="495"/>
      <c r="N24" s="567"/>
      <c r="O24" s="490"/>
      <c r="P24" s="567"/>
      <c r="Q24" s="490"/>
      <c r="R24" s="567"/>
      <c r="S24" s="496"/>
    </row>
    <row r="25" spans="1:19" ht="14.4" customHeight="1" x14ac:dyDescent="0.3">
      <c r="A25" s="522" t="s">
        <v>1527</v>
      </c>
      <c r="B25" s="567">
        <v>1864100</v>
      </c>
      <c r="C25" s="490">
        <v>1</v>
      </c>
      <c r="D25" s="567"/>
      <c r="E25" s="490"/>
      <c r="F25" s="567"/>
      <c r="G25" s="495"/>
      <c r="H25" s="567">
        <v>214557.98000000007</v>
      </c>
      <c r="I25" s="490">
        <v>1</v>
      </c>
      <c r="J25" s="567"/>
      <c r="K25" s="490"/>
      <c r="L25" s="567"/>
      <c r="M25" s="495"/>
      <c r="N25" s="567"/>
      <c r="O25" s="490"/>
      <c r="P25" s="567"/>
      <c r="Q25" s="490"/>
      <c r="R25" s="567"/>
      <c r="S25" s="496"/>
    </row>
    <row r="26" spans="1:19" ht="14.4" customHeight="1" x14ac:dyDescent="0.3">
      <c r="A26" s="522" t="s">
        <v>1528</v>
      </c>
      <c r="B26" s="567"/>
      <c r="C26" s="490"/>
      <c r="D26" s="567">
        <v>1354</v>
      </c>
      <c r="E26" s="490"/>
      <c r="F26" s="567">
        <v>232</v>
      </c>
      <c r="G26" s="495"/>
      <c r="H26" s="567"/>
      <c r="I26" s="490"/>
      <c r="J26" s="567"/>
      <c r="K26" s="490"/>
      <c r="L26" s="567"/>
      <c r="M26" s="495"/>
      <c r="N26" s="567"/>
      <c r="O26" s="490"/>
      <c r="P26" s="567"/>
      <c r="Q26" s="490"/>
      <c r="R26" s="567"/>
      <c r="S26" s="496"/>
    </row>
    <row r="27" spans="1:19" ht="14.4" customHeight="1" x14ac:dyDescent="0.3">
      <c r="A27" s="522" t="s">
        <v>1529</v>
      </c>
      <c r="B27" s="567"/>
      <c r="C27" s="490"/>
      <c r="D27" s="567">
        <v>232</v>
      </c>
      <c r="E27" s="490"/>
      <c r="F27" s="567">
        <v>1684</v>
      </c>
      <c r="G27" s="495"/>
      <c r="H27" s="567"/>
      <c r="I27" s="490"/>
      <c r="J27" s="567"/>
      <c r="K27" s="490"/>
      <c r="L27" s="567"/>
      <c r="M27" s="495"/>
      <c r="N27" s="567"/>
      <c r="O27" s="490"/>
      <c r="P27" s="567"/>
      <c r="Q27" s="490"/>
      <c r="R27" s="567"/>
      <c r="S27" s="496"/>
    </row>
    <row r="28" spans="1:19" ht="14.4" customHeight="1" x14ac:dyDescent="0.3">
      <c r="A28" s="522" t="s">
        <v>1530</v>
      </c>
      <c r="B28" s="567">
        <v>998</v>
      </c>
      <c r="C28" s="490">
        <v>1</v>
      </c>
      <c r="D28" s="567">
        <v>928</v>
      </c>
      <c r="E28" s="490">
        <v>0.9298597194388778</v>
      </c>
      <c r="F28" s="567"/>
      <c r="G28" s="495"/>
      <c r="H28" s="567"/>
      <c r="I28" s="490"/>
      <c r="J28" s="567"/>
      <c r="K28" s="490"/>
      <c r="L28" s="567"/>
      <c r="M28" s="495"/>
      <c r="N28" s="567"/>
      <c r="O28" s="490"/>
      <c r="P28" s="567"/>
      <c r="Q28" s="490"/>
      <c r="R28" s="567"/>
      <c r="S28" s="496"/>
    </row>
    <row r="29" spans="1:19" ht="14.4" customHeight="1" thickBot="1" x14ac:dyDescent="0.35">
      <c r="A29" s="569" t="s">
        <v>1531</v>
      </c>
      <c r="B29" s="568">
        <v>201</v>
      </c>
      <c r="C29" s="498">
        <v>1</v>
      </c>
      <c r="D29" s="568">
        <v>1310</v>
      </c>
      <c r="E29" s="498">
        <v>6.5174129353233834</v>
      </c>
      <c r="F29" s="568">
        <v>3082</v>
      </c>
      <c r="G29" s="503">
        <v>15.333333333333334</v>
      </c>
      <c r="H29" s="568"/>
      <c r="I29" s="498"/>
      <c r="J29" s="568"/>
      <c r="K29" s="498"/>
      <c r="L29" s="568"/>
      <c r="M29" s="503"/>
      <c r="N29" s="568"/>
      <c r="O29" s="498"/>
      <c r="P29" s="568"/>
      <c r="Q29" s="498"/>
      <c r="R29" s="568"/>
      <c r="S29" s="5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0" t="s">
        <v>1766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267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133</v>
      </c>
      <c r="F3" s="103">
        <f t="shared" ref="F3:O3" si="0">SUBTOTAL(9,F6:F1048576)</f>
        <v>3323</v>
      </c>
      <c r="G3" s="104">
        <f t="shared" si="0"/>
        <v>2107066.98</v>
      </c>
      <c r="H3" s="104"/>
      <c r="I3" s="104"/>
      <c r="J3" s="104">
        <f t="shared" si="0"/>
        <v>192</v>
      </c>
      <c r="K3" s="104">
        <f t="shared" si="0"/>
        <v>37619</v>
      </c>
      <c r="L3" s="104"/>
      <c r="M3" s="104"/>
      <c r="N3" s="104">
        <f t="shared" si="0"/>
        <v>337.2</v>
      </c>
      <c r="O3" s="104">
        <f t="shared" si="0"/>
        <v>127444.51000000001</v>
      </c>
      <c r="P3" s="75">
        <f>IF(G3=0,0,O3/G3)</f>
        <v>6.0484318348532046E-2</v>
      </c>
      <c r="Q3" s="105">
        <f>IF(N3=0,0,O3/N3)</f>
        <v>377.94931791221831</v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98</v>
      </c>
      <c r="E4" s="385" t="s">
        <v>70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3"/>
      <c r="B5" s="572"/>
      <c r="C5" s="573"/>
      <c r="D5" s="574"/>
      <c r="E5" s="575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80"/>
    </row>
    <row r="6" spans="1:17" ht="14.4" customHeight="1" x14ac:dyDescent="0.3">
      <c r="A6" s="482" t="s">
        <v>1532</v>
      </c>
      <c r="B6" s="483" t="s">
        <v>1307</v>
      </c>
      <c r="C6" s="483" t="s">
        <v>1337</v>
      </c>
      <c r="D6" s="483" t="s">
        <v>1348</v>
      </c>
      <c r="E6" s="483" t="s">
        <v>1349</v>
      </c>
      <c r="F6" s="119">
        <v>1</v>
      </c>
      <c r="G6" s="119">
        <v>34</v>
      </c>
      <c r="H6" s="119">
        <v>1</v>
      </c>
      <c r="I6" s="119">
        <v>34</v>
      </c>
      <c r="J6" s="119"/>
      <c r="K6" s="119"/>
      <c r="L6" s="119"/>
      <c r="M6" s="119"/>
      <c r="N6" s="119"/>
      <c r="O6" s="119"/>
      <c r="P6" s="488"/>
      <c r="Q6" s="509"/>
    </row>
    <row r="7" spans="1:17" ht="14.4" customHeight="1" x14ac:dyDescent="0.3">
      <c r="A7" s="489" t="s">
        <v>1532</v>
      </c>
      <c r="B7" s="490" t="s">
        <v>1307</v>
      </c>
      <c r="C7" s="490" t="s">
        <v>1337</v>
      </c>
      <c r="D7" s="490" t="s">
        <v>1363</v>
      </c>
      <c r="E7" s="490" t="s">
        <v>1364</v>
      </c>
      <c r="F7" s="510"/>
      <c r="G7" s="510"/>
      <c r="H7" s="510"/>
      <c r="I7" s="510"/>
      <c r="J7" s="510">
        <v>1</v>
      </c>
      <c r="K7" s="510">
        <v>232</v>
      </c>
      <c r="L7" s="510"/>
      <c r="M7" s="510">
        <v>232</v>
      </c>
      <c r="N7" s="510"/>
      <c r="O7" s="510"/>
      <c r="P7" s="495"/>
      <c r="Q7" s="511"/>
    </row>
    <row r="8" spans="1:17" ht="14.4" customHeight="1" x14ac:dyDescent="0.3">
      <c r="A8" s="489" t="s">
        <v>1532</v>
      </c>
      <c r="B8" s="490" t="s">
        <v>1307</v>
      </c>
      <c r="C8" s="490" t="s">
        <v>1337</v>
      </c>
      <c r="D8" s="490" t="s">
        <v>1365</v>
      </c>
      <c r="E8" s="490" t="s">
        <v>1366</v>
      </c>
      <c r="F8" s="510"/>
      <c r="G8" s="510"/>
      <c r="H8" s="510"/>
      <c r="I8" s="510"/>
      <c r="J8" s="510">
        <v>1</v>
      </c>
      <c r="K8" s="510">
        <v>116</v>
      </c>
      <c r="L8" s="510"/>
      <c r="M8" s="510">
        <v>116</v>
      </c>
      <c r="N8" s="510"/>
      <c r="O8" s="510"/>
      <c r="P8" s="495"/>
      <c r="Q8" s="511"/>
    </row>
    <row r="9" spans="1:17" ht="14.4" customHeight="1" x14ac:dyDescent="0.3">
      <c r="A9" s="489" t="s">
        <v>1532</v>
      </c>
      <c r="B9" s="490" t="s">
        <v>1307</v>
      </c>
      <c r="C9" s="490" t="s">
        <v>1337</v>
      </c>
      <c r="D9" s="490" t="s">
        <v>1409</v>
      </c>
      <c r="E9" s="490" t="s">
        <v>1410</v>
      </c>
      <c r="F9" s="510">
        <v>1</v>
      </c>
      <c r="G9" s="510">
        <v>75</v>
      </c>
      <c r="H9" s="510">
        <v>1</v>
      </c>
      <c r="I9" s="510">
        <v>75</v>
      </c>
      <c r="J9" s="510"/>
      <c r="K9" s="510"/>
      <c r="L9" s="510"/>
      <c r="M9" s="510"/>
      <c r="N9" s="510"/>
      <c r="O9" s="510"/>
      <c r="P9" s="495"/>
      <c r="Q9" s="511"/>
    </row>
    <row r="10" spans="1:17" ht="14.4" customHeight="1" x14ac:dyDescent="0.3">
      <c r="A10" s="489" t="s">
        <v>1532</v>
      </c>
      <c r="B10" s="490" t="s">
        <v>1307</v>
      </c>
      <c r="C10" s="490" t="s">
        <v>1337</v>
      </c>
      <c r="D10" s="490" t="s">
        <v>1450</v>
      </c>
      <c r="E10" s="490" t="s">
        <v>1451</v>
      </c>
      <c r="F10" s="510">
        <v>1</v>
      </c>
      <c r="G10" s="510">
        <v>621</v>
      </c>
      <c r="H10" s="510">
        <v>1</v>
      </c>
      <c r="I10" s="510">
        <v>621</v>
      </c>
      <c r="J10" s="510"/>
      <c r="K10" s="510"/>
      <c r="L10" s="510"/>
      <c r="M10" s="510"/>
      <c r="N10" s="510"/>
      <c r="O10" s="510"/>
      <c r="P10" s="495"/>
      <c r="Q10" s="511"/>
    </row>
    <row r="11" spans="1:17" ht="14.4" customHeight="1" x14ac:dyDescent="0.3">
      <c r="A11" s="489" t="s">
        <v>1532</v>
      </c>
      <c r="B11" s="490" t="s">
        <v>1307</v>
      </c>
      <c r="C11" s="490" t="s">
        <v>1337</v>
      </c>
      <c r="D11" s="490" t="s">
        <v>1456</v>
      </c>
      <c r="E11" s="490" t="s">
        <v>1457</v>
      </c>
      <c r="F11" s="510"/>
      <c r="G11" s="510"/>
      <c r="H11" s="510"/>
      <c r="I11" s="510"/>
      <c r="J11" s="510">
        <v>1</v>
      </c>
      <c r="K11" s="510">
        <v>200</v>
      </c>
      <c r="L11" s="510"/>
      <c r="M11" s="510">
        <v>200</v>
      </c>
      <c r="N11" s="510"/>
      <c r="O11" s="510"/>
      <c r="P11" s="495"/>
      <c r="Q11" s="511"/>
    </row>
    <row r="12" spans="1:17" ht="14.4" customHeight="1" x14ac:dyDescent="0.3">
      <c r="A12" s="489" t="s">
        <v>1532</v>
      </c>
      <c r="B12" s="490" t="s">
        <v>1307</v>
      </c>
      <c r="C12" s="490" t="s">
        <v>1337</v>
      </c>
      <c r="D12" s="490" t="s">
        <v>1458</v>
      </c>
      <c r="E12" s="490" t="s">
        <v>1459</v>
      </c>
      <c r="F12" s="510">
        <v>1</v>
      </c>
      <c r="G12" s="510">
        <v>240</v>
      </c>
      <c r="H12" s="510">
        <v>1</v>
      </c>
      <c r="I12" s="510">
        <v>240</v>
      </c>
      <c r="J12" s="510"/>
      <c r="K12" s="510"/>
      <c r="L12" s="510"/>
      <c r="M12" s="510"/>
      <c r="N12" s="510"/>
      <c r="O12" s="510"/>
      <c r="P12" s="495"/>
      <c r="Q12" s="511"/>
    </row>
    <row r="13" spans="1:17" ht="14.4" customHeight="1" x14ac:dyDescent="0.3">
      <c r="A13" s="489" t="s">
        <v>1532</v>
      </c>
      <c r="B13" s="490" t="s">
        <v>1307</v>
      </c>
      <c r="C13" s="490" t="s">
        <v>1337</v>
      </c>
      <c r="D13" s="490" t="s">
        <v>1478</v>
      </c>
      <c r="E13" s="490" t="s">
        <v>1479</v>
      </c>
      <c r="F13" s="510"/>
      <c r="G13" s="510"/>
      <c r="H13" s="510"/>
      <c r="I13" s="510"/>
      <c r="J13" s="510">
        <v>1</v>
      </c>
      <c r="K13" s="510">
        <v>854</v>
      </c>
      <c r="L13" s="510"/>
      <c r="M13" s="510">
        <v>854</v>
      </c>
      <c r="N13" s="510"/>
      <c r="O13" s="510"/>
      <c r="P13" s="495"/>
      <c r="Q13" s="511"/>
    </row>
    <row r="14" spans="1:17" ht="14.4" customHeight="1" x14ac:dyDescent="0.3">
      <c r="A14" s="489" t="s">
        <v>1533</v>
      </c>
      <c r="B14" s="490" t="s">
        <v>1307</v>
      </c>
      <c r="C14" s="490" t="s">
        <v>1337</v>
      </c>
      <c r="D14" s="490" t="s">
        <v>1363</v>
      </c>
      <c r="E14" s="490" t="s">
        <v>1364</v>
      </c>
      <c r="F14" s="510">
        <v>1</v>
      </c>
      <c r="G14" s="510">
        <v>332</v>
      </c>
      <c r="H14" s="510">
        <v>1</v>
      </c>
      <c r="I14" s="510">
        <v>332</v>
      </c>
      <c r="J14" s="510">
        <v>3</v>
      </c>
      <c r="K14" s="510">
        <v>696</v>
      </c>
      <c r="L14" s="510">
        <v>2.0963855421686746</v>
      </c>
      <c r="M14" s="510">
        <v>232</v>
      </c>
      <c r="N14" s="510"/>
      <c r="O14" s="510"/>
      <c r="P14" s="495"/>
      <c r="Q14" s="511"/>
    </row>
    <row r="15" spans="1:17" ht="14.4" customHeight="1" x14ac:dyDescent="0.3">
      <c r="A15" s="489" t="s">
        <v>1533</v>
      </c>
      <c r="B15" s="490" t="s">
        <v>1307</v>
      </c>
      <c r="C15" s="490" t="s">
        <v>1337</v>
      </c>
      <c r="D15" s="490" t="s">
        <v>1365</v>
      </c>
      <c r="E15" s="490" t="s">
        <v>1366</v>
      </c>
      <c r="F15" s="510">
        <v>2</v>
      </c>
      <c r="G15" s="510">
        <v>334</v>
      </c>
      <c r="H15" s="510">
        <v>1</v>
      </c>
      <c r="I15" s="510">
        <v>167</v>
      </c>
      <c r="J15" s="510">
        <v>1</v>
      </c>
      <c r="K15" s="510">
        <v>116</v>
      </c>
      <c r="L15" s="510">
        <v>0.3473053892215569</v>
      </c>
      <c r="M15" s="510">
        <v>116</v>
      </c>
      <c r="N15" s="510"/>
      <c r="O15" s="510"/>
      <c r="P15" s="495"/>
      <c r="Q15" s="511"/>
    </row>
    <row r="16" spans="1:17" ht="14.4" customHeight="1" x14ac:dyDescent="0.3">
      <c r="A16" s="489" t="s">
        <v>1533</v>
      </c>
      <c r="B16" s="490" t="s">
        <v>1307</v>
      </c>
      <c r="C16" s="490" t="s">
        <v>1337</v>
      </c>
      <c r="D16" s="490" t="s">
        <v>1440</v>
      </c>
      <c r="E16" s="490" t="s">
        <v>1441</v>
      </c>
      <c r="F16" s="510">
        <v>1</v>
      </c>
      <c r="G16" s="510">
        <v>176</v>
      </c>
      <c r="H16" s="510">
        <v>1</v>
      </c>
      <c r="I16" s="510">
        <v>176</v>
      </c>
      <c r="J16" s="510"/>
      <c r="K16" s="510"/>
      <c r="L16" s="510"/>
      <c r="M16" s="510"/>
      <c r="N16" s="510"/>
      <c r="O16" s="510"/>
      <c r="P16" s="495"/>
      <c r="Q16" s="511"/>
    </row>
    <row r="17" spans="1:17" ht="14.4" customHeight="1" x14ac:dyDescent="0.3">
      <c r="A17" s="489" t="s">
        <v>1534</v>
      </c>
      <c r="B17" s="490" t="s">
        <v>1307</v>
      </c>
      <c r="C17" s="490" t="s">
        <v>1337</v>
      </c>
      <c r="D17" s="490" t="s">
        <v>1363</v>
      </c>
      <c r="E17" s="490" t="s">
        <v>1364</v>
      </c>
      <c r="F17" s="510"/>
      <c r="G17" s="510"/>
      <c r="H17" s="510"/>
      <c r="I17" s="510"/>
      <c r="J17" s="510">
        <v>2</v>
      </c>
      <c r="K17" s="510">
        <v>464</v>
      </c>
      <c r="L17" s="510"/>
      <c r="M17" s="510">
        <v>232</v>
      </c>
      <c r="N17" s="510">
        <v>1</v>
      </c>
      <c r="O17" s="510">
        <v>232</v>
      </c>
      <c r="P17" s="495"/>
      <c r="Q17" s="511">
        <v>232</v>
      </c>
    </row>
    <row r="18" spans="1:17" ht="14.4" customHeight="1" x14ac:dyDescent="0.3">
      <c r="A18" s="489" t="s">
        <v>1534</v>
      </c>
      <c r="B18" s="490" t="s">
        <v>1307</v>
      </c>
      <c r="C18" s="490" t="s">
        <v>1337</v>
      </c>
      <c r="D18" s="490" t="s">
        <v>1365</v>
      </c>
      <c r="E18" s="490" t="s">
        <v>1366</v>
      </c>
      <c r="F18" s="510"/>
      <c r="G18" s="510"/>
      <c r="H18" s="510"/>
      <c r="I18" s="510"/>
      <c r="J18" s="510">
        <v>1</v>
      </c>
      <c r="K18" s="510">
        <v>116</v>
      </c>
      <c r="L18" s="510"/>
      <c r="M18" s="510">
        <v>116</v>
      </c>
      <c r="N18" s="510">
        <v>2</v>
      </c>
      <c r="O18" s="510">
        <v>232</v>
      </c>
      <c r="P18" s="495"/>
      <c r="Q18" s="511">
        <v>116</v>
      </c>
    </row>
    <row r="19" spans="1:17" ht="14.4" customHeight="1" x14ac:dyDescent="0.3">
      <c r="A19" s="489" t="s">
        <v>1535</v>
      </c>
      <c r="B19" s="490" t="s">
        <v>1307</v>
      </c>
      <c r="C19" s="490" t="s">
        <v>1308</v>
      </c>
      <c r="D19" s="490" t="s">
        <v>1536</v>
      </c>
      <c r="E19" s="490" t="s">
        <v>1537</v>
      </c>
      <c r="F19" s="510"/>
      <c r="G19" s="510"/>
      <c r="H19" s="510"/>
      <c r="I19" s="510"/>
      <c r="J19" s="510"/>
      <c r="K19" s="510"/>
      <c r="L19" s="510"/>
      <c r="M19" s="510"/>
      <c r="N19" s="510">
        <v>0.2</v>
      </c>
      <c r="O19" s="510">
        <v>75.95</v>
      </c>
      <c r="P19" s="495"/>
      <c r="Q19" s="511">
        <v>379.75</v>
      </c>
    </row>
    <row r="20" spans="1:17" ht="14.4" customHeight="1" x14ac:dyDescent="0.3">
      <c r="A20" s="489" t="s">
        <v>1535</v>
      </c>
      <c r="B20" s="490" t="s">
        <v>1307</v>
      </c>
      <c r="C20" s="490" t="s">
        <v>1308</v>
      </c>
      <c r="D20" s="490" t="s">
        <v>1324</v>
      </c>
      <c r="E20" s="490" t="s">
        <v>513</v>
      </c>
      <c r="F20" s="510"/>
      <c r="G20" s="510"/>
      <c r="H20" s="510"/>
      <c r="I20" s="510"/>
      <c r="J20" s="510"/>
      <c r="K20" s="510"/>
      <c r="L20" s="510"/>
      <c r="M20" s="510"/>
      <c r="N20" s="510">
        <v>1</v>
      </c>
      <c r="O20" s="510">
        <v>151.56</v>
      </c>
      <c r="P20" s="495"/>
      <c r="Q20" s="511">
        <v>151.56</v>
      </c>
    </row>
    <row r="21" spans="1:17" ht="14.4" customHeight="1" x14ac:dyDescent="0.3">
      <c r="A21" s="489" t="s">
        <v>1535</v>
      </c>
      <c r="B21" s="490" t="s">
        <v>1307</v>
      </c>
      <c r="C21" s="490" t="s">
        <v>1337</v>
      </c>
      <c r="D21" s="490" t="s">
        <v>1348</v>
      </c>
      <c r="E21" s="490" t="s">
        <v>1349</v>
      </c>
      <c r="F21" s="510"/>
      <c r="G21" s="510"/>
      <c r="H21" s="510"/>
      <c r="I21" s="510"/>
      <c r="J21" s="510">
        <v>30</v>
      </c>
      <c r="K21" s="510">
        <v>1020</v>
      </c>
      <c r="L21" s="510"/>
      <c r="M21" s="510">
        <v>34</v>
      </c>
      <c r="N21" s="510">
        <v>24</v>
      </c>
      <c r="O21" s="510">
        <v>816</v>
      </c>
      <c r="P21" s="495"/>
      <c r="Q21" s="511">
        <v>34</v>
      </c>
    </row>
    <row r="22" spans="1:17" ht="14.4" customHeight="1" x14ac:dyDescent="0.3">
      <c r="A22" s="489" t="s">
        <v>1535</v>
      </c>
      <c r="B22" s="490" t="s">
        <v>1307</v>
      </c>
      <c r="C22" s="490" t="s">
        <v>1337</v>
      </c>
      <c r="D22" s="490" t="s">
        <v>1363</v>
      </c>
      <c r="E22" s="490" t="s">
        <v>1364</v>
      </c>
      <c r="F22" s="510">
        <v>1</v>
      </c>
      <c r="G22" s="510">
        <v>332</v>
      </c>
      <c r="H22" s="510">
        <v>1</v>
      </c>
      <c r="I22" s="510">
        <v>332</v>
      </c>
      <c r="J22" s="510">
        <v>1</v>
      </c>
      <c r="K22" s="510">
        <v>232</v>
      </c>
      <c r="L22" s="510">
        <v>0.6987951807228916</v>
      </c>
      <c r="M22" s="510">
        <v>232</v>
      </c>
      <c r="N22" s="510">
        <v>1</v>
      </c>
      <c r="O22" s="510">
        <v>232</v>
      </c>
      <c r="P22" s="495">
        <v>0.6987951807228916</v>
      </c>
      <c r="Q22" s="511">
        <v>232</v>
      </c>
    </row>
    <row r="23" spans="1:17" ht="14.4" customHeight="1" x14ac:dyDescent="0.3">
      <c r="A23" s="489" t="s">
        <v>1535</v>
      </c>
      <c r="B23" s="490" t="s">
        <v>1307</v>
      </c>
      <c r="C23" s="490" t="s">
        <v>1337</v>
      </c>
      <c r="D23" s="490" t="s">
        <v>1365</v>
      </c>
      <c r="E23" s="490" t="s">
        <v>1366</v>
      </c>
      <c r="F23" s="510">
        <v>2</v>
      </c>
      <c r="G23" s="510">
        <v>334</v>
      </c>
      <c r="H23" s="510">
        <v>1</v>
      </c>
      <c r="I23" s="510">
        <v>167</v>
      </c>
      <c r="J23" s="510"/>
      <c r="K23" s="510"/>
      <c r="L23" s="510"/>
      <c r="M23" s="510"/>
      <c r="N23" s="510">
        <v>5</v>
      </c>
      <c r="O23" s="510">
        <v>580</v>
      </c>
      <c r="P23" s="495">
        <v>1.7365269461077844</v>
      </c>
      <c r="Q23" s="511">
        <v>116</v>
      </c>
    </row>
    <row r="24" spans="1:17" ht="14.4" customHeight="1" x14ac:dyDescent="0.3">
      <c r="A24" s="489" t="s">
        <v>1535</v>
      </c>
      <c r="B24" s="490" t="s">
        <v>1307</v>
      </c>
      <c r="C24" s="490" t="s">
        <v>1337</v>
      </c>
      <c r="D24" s="490" t="s">
        <v>1403</v>
      </c>
      <c r="E24" s="490" t="s">
        <v>1404</v>
      </c>
      <c r="F24" s="510"/>
      <c r="G24" s="510"/>
      <c r="H24" s="510"/>
      <c r="I24" s="510"/>
      <c r="J24" s="510">
        <v>3</v>
      </c>
      <c r="K24" s="510">
        <v>0</v>
      </c>
      <c r="L24" s="510"/>
      <c r="M24" s="510">
        <v>0</v>
      </c>
      <c r="N24" s="510"/>
      <c r="O24" s="510"/>
      <c r="P24" s="495"/>
      <c r="Q24" s="511"/>
    </row>
    <row r="25" spans="1:17" ht="14.4" customHeight="1" x14ac:dyDescent="0.3">
      <c r="A25" s="489" t="s">
        <v>1535</v>
      </c>
      <c r="B25" s="490" t="s">
        <v>1307</v>
      </c>
      <c r="C25" s="490" t="s">
        <v>1337</v>
      </c>
      <c r="D25" s="490" t="s">
        <v>1409</v>
      </c>
      <c r="E25" s="490" t="s">
        <v>1410</v>
      </c>
      <c r="F25" s="510"/>
      <c r="G25" s="510"/>
      <c r="H25" s="510"/>
      <c r="I25" s="510"/>
      <c r="J25" s="510"/>
      <c r="K25" s="510"/>
      <c r="L25" s="510"/>
      <c r="M25" s="510"/>
      <c r="N25" s="510">
        <v>5</v>
      </c>
      <c r="O25" s="510">
        <v>405</v>
      </c>
      <c r="P25" s="495"/>
      <c r="Q25" s="511">
        <v>81</v>
      </c>
    </row>
    <row r="26" spans="1:17" ht="14.4" customHeight="1" x14ac:dyDescent="0.3">
      <c r="A26" s="489" t="s">
        <v>1535</v>
      </c>
      <c r="B26" s="490" t="s">
        <v>1307</v>
      </c>
      <c r="C26" s="490" t="s">
        <v>1337</v>
      </c>
      <c r="D26" s="490" t="s">
        <v>1434</v>
      </c>
      <c r="E26" s="490" t="s">
        <v>1435</v>
      </c>
      <c r="F26" s="510"/>
      <c r="G26" s="510"/>
      <c r="H26" s="510"/>
      <c r="I26" s="510"/>
      <c r="J26" s="510"/>
      <c r="K26" s="510"/>
      <c r="L26" s="510"/>
      <c r="M26" s="510"/>
      <c r="N26" s="510">
        <v>1</v>
      </c>
      <c r="O26" s="510">
        <v>684</v>
      </c>
      <c r="P26" s="495"/>
      <c r="Q26" s="511">
        <v>684</v>
      </c>
    </row>
    <row r="27" spans="1:17" ht="14.4" customHeight="1" x14ac:dyDescent="0.3">
      <c r="A27" s="489" t="s">
        <v>1535</v>
      </c>
      <c r="B27" s="490" t="s">
        <v>1307</v>
      </c>
      <c r="C27" s="490" t="s">
        <v>1337</v>
      </c>
      <c r="D27" s="490" t="s">
        <v>1446</v>
      </c>
      <c r="E27" s="490" t="s">
        <v>1447</v>
      </c>
      <c r="F27" s="510"/>
      <c r="G27" s="510"/>
      <c r="H27" s="510"/>
      <c r="I27" s="510"/>
      <c r="J27" s="510"/>
      <c r="K27" s="510"/>
      <c r="L27" s="510"/>
      <c r="M27" s="510"/>
      <c r="N27" s="510">
        <v>1</v>
      </c>
      <c r="O27" s="510">
        <v>351</v>
      </c>
      <c r="P27" s="495"/>
      <c r="Q27" s="511">
        <v>351</v>
      </c>
    </row>
    <row r="28" spans="1:17" ht="14.4" customHeight="1" x14ac:dyDescent="0.3">
      <c r="A28" s="489" t="s">
        <v>1535</v>
      </c>
      <c r="B28" s="490" t="s">
        <v>1307</v>
      </c>
      <c r="C28" s="490" t="s">
        <v>1337</v>
      </c>
      <c r="D28" s="490" t="s">
        <v>1462</v>
      </c>
      <c r="E28" s="490" t="s">
        <v>1463</v>
      </c>
      <c r="F28" s="510"/>
      <c r="G28" s="510"/>
      <c r="H28" s="510"/>
      <c r="I28" s="510"/>
      <c r="J28" s="510"/>
      <c r="K28" s="510"/>
      <c r="L28" s="510"/>
      <c r="M28" s="510"/>
      <c r="N28" s="510">
        <v>1</v>
      </c>
      <c r="O28" s="510">
        <v>1653</v>
      </c>
      <c r="P28" s="495"/>
      <c r="Q28" s="511">
        <v>1653</v>
      </c>
    </row>
    <row r="29" spans="1:17" ht="14.4" customHeight="1" x14ac:dyDescent="0.3">
      <c r="A29" s="489" t="s">
        <v>1535</v>
      </c>
      <c r="B29" s="490" t="s">
        <v>1307</v>
      </c>
      <c r="C29" s="490" t="s">
        <v>1337</v>
      </c>
      <c r="D29" s="490" t="s">
        <v>643</v>
      </c>
      <c r="E29" s="490" t="s">
        <v>1538</v>
      </c>
      <c r="F29" s="510"/>
      <c r="G29" s="510"/>
      <c r="H29" s="510"/>
      <c r="I29" s="510"/>
      <c r="J29" s="510"/>
      <c r="K29" s="510"/>
      <c r="L29" s="510"/>
      <c r="M29" s="510"/>
      <c r="N29" s="510">
        <v>2</v>
      </c>
      <c r="O29" s="510">
        <v>2372</v>
      </c>
      <c r="P29" s="495"/>
      <c r="Q29" s="511">
        <v>1186</v>
      </c>
    </row>
    <row r="30" spans="1:17" ht="14.4" customHeight="1" x14ac:dyDescent="0.3">
      <c r="A30" s="489" t="s">
        <v>1535</v>
      </c>
      <c r="B30" s="490" t="s">
        <v>1307</v>
      </c>
      <c r="C30" s="490" t="s">
        <v>1337</v>
      </c>
      <c r="D30" s="490" t="s">
        <v>1476</v>
      </c>
      <c r="E30" s="490" t="s">
        <v>1477</v>
      </c>
      <c r="F30" s="510"/>
      <c r="G30" s="510"/>
      <c r="H30" s="510"/>
      <c r="I30" s="510"/>
      <c r="J30" s="510">
        <v>1</v>
      </c>
      <c r="K30" s="510">
        <v>808</v>
      </c>
      <c r="L30" s="510"/>
      <c r="M30" s="510">
        <v>808</v>
      </c>
      <c r="N30" s="510">
        <v>1</v>
      </c>
      <c r="O30" s="510">
        <v>808</v>
      </c>
      <c r="P30" s="495"/>
      <c r="Q30" s="511">
        <v>808</v>
      </c>
    </row>
    <row r="31" spans="1:17" ht="14.4" customHeight="1" x14ac:dyDescent="0.3">
      <c r="A31" s="489" t="s">
        <v>1535</v>
      </c>
      <c r="B31" s="490" t="s">
        <v>1307</v>
      </c>
      <c r="C31" s="490" t="s">
        <v>1337</v>
      </c>
      <c r="D31" s="490" t="s">
        <v>1480</v>
      </c>
      <c r="E31" s="490" t="s">
        <v>1481</v>
      </c>
      <c r="F31" s="510"/>
      <c r="G31" s="510"/>
      <c r="H31" s="510"/>
      <c r="I31" s="510"/>
      <c r="J31" s="510">
        <v>1</v>
      </c>
      <c r="K31" s="510">
        <v>1154</v>
      </c>
      <c r="L31" s="510"/>
      <c r="M31" s="510">
        <v>1154</v>
      </c>
      <c r="N31" s="510"/>
      <c r="O31" s="510"/>
      <c r="P31" s="495"/>
      <c r="Q31" s="511"/>
    </row>
    <row r="32" spans="1:17" ht="14.4" customHeight="1" x14ac:dyDescent="0.3">
      <c r="A32" s="489" t="s">
        <v>1539</v>
      </c>
      <c r="B32" s="490" t="s">
        <v>1307</v>
      </c>
      <c r="C32" s="490" t="s">
        <v>1337</v>
      </c>
      <c r="D32" s="490" t="s">
        <v>1363</v>
      </c>
      <c r="E32" s="490" t="s">
        <v>1364</v>
      </c>
      <c r="F32" s="510"/>
      <c r="G32" s="510"/>
      <c r="H32" s="510"/>
      <c r="I32" s="510"/>
      <c r="J32" s="510"/>
      <c r="K32" s="510"/>
      <c r="L32" s="510"/>
      <c r="M32" s="510"/>
      <c r="N32" s="510">
        <v>1</v>
      </c>
      <c r="O32" s="510">
        <v>232</v>
      </c>
      <c r="P32" s="495"/>
      <c r="Q32" s="511">
        <v>232</v>
      </c>
    </row>
    <row r="33" spans="1:17" ht="14.4" customHeight="1" x14ac:dyDescent="0.3">
      <c r="A33" s="489" t="s">
        <v>1539</v>
      </c>
      <c r="B33" s="490" t="s">
        <v>1307</v>
      </c>
      <c r="C33" s="490" t="s">
        <v>1337</v>
      </c>
      <c r="D33" s="490" t="s">
        <v>1365</v>
      </c>
      <c r="E33" s="490" t="s">
        <v>1366</v>
      </c>
      <c r="F33" s="510"/>
      <c r="G33" s="510"/>
      <c r="H33" s="510"/>
      <c r="I33" s="510"/>
      <c r="J33" s="510"/>
      <c r="K33" s="510"/>
      <c r="L33" s="510"/>
      <c r="M33" s="510"/>
      <c r="N33" s="510">
        <v>1</v>
      </c>
      <c r="O33" s="510">
        <v>116</v>
      </c>
      <c r="P33" s="495"/>
      <c r="Q33" s="511">
        <v>116</v>
      </c>
    </row>
    <row r="34" spans="1:17" ht="14.4" customHeight="1" x14ac:dyDescent="0.3">
      <c r="A34" s="489" t="s">
        <v>1540</v>
      </c>
      <c r="B34" s="490" t="s">
        <v>1307</v>
      </c>
      <c r="C34" s="490" t="s">
        <v>1337</v>
      </c>
      <c r="D34" s="490" t="s">
        <v>1363</v>
      </c>
      <c r="E34" s="490" t="s">
        <v>1364</v>
      </c>
      <c r="F34" s="510"/>
      <c r="G34" s="510"/>
      <c r="H34" s="510"/>
      <c r="I34" s="510"/>
      <c r="J34" s="510"/>
      <c r="K34" s="510"/>
      <c r="L34" s="510"/>
      <c r="M34" s="510"/>
      <c r="N34" s="510">
        <v>1</v>
      </c>
      <c r="O34" s="510">
        <v>232</v>
      </c>
      <c r="P34" s="495"/>
      <c r="Q34" s="511">
        <v>232</v>
      </c>
    </row>
    <row r="35" spans="1:17" ht="14.4" customHeight="1" x14ac:dyDescent="0.3">
      <c r="A35" s="489" t="s">
        <v>1540</v>
      </c>
      <c r="B35" s="490" t="s">
        <v>1307</v>
      </c>
      <c r="C35" s="490" t="s">
        <v>1337</v>
      </c>
      <c r="D35" s="490" t="s">
        <v>1365</v>
      </c>
      <c r="E35" s="490" t="s">
        <v>1366</v>
      </c>
      <c r="F35" s="510"/>
      <c r="G35" s="510"/>
      <c r="H35" s="510"/>
      <c r="I35" s="510"/>
      <c r="J35" s="510"/>
      <c r="K35" s="510"/>
      <c r="L35" s="510"/>
      <c r="M35" s="510"/>
      <c r="N35" s="510">
        <v>7</v>
      </c>
      <c r="O35" s="510">
        <v>812</v>
      </c>
      <c r="P35" s="495"/>
      <c r="Q35" s="511">
        <v>116</v>
      </c>
    </row>
    <row r="36" spans="1:17" ht="14.4" customHeight="1" x14ac:dyDescent="0.3">
      <c r="A36" s="489" t="s">
        <v>1540</v>
      </c>
      <c r="B36" s="490" t="s">
        <v>1307</v>
      </c>
      <c r="C36" s="490" t="s">
        <v>1337</v>
      </c>
      <c r="D36" s="490" t="s">
        <v>1430</v>
      </c>
      <c r="E36" s="490" t="s">
        <v>1431</v>
      </c>
      <c r="F36" s="510"/>
      <c r="G36" s="510"/>
      <c r="H36" s="510"/>
      <c r="I36" s="510"/>
      <c r="J36" s="510"/>
      <c r="K36" s="510"/>
      <c r="L36" s="510"/>
      <c r="M36" s="510"/>
      <c r="N36" s="510">
        <v>1</v>
      </c>
      <c r="O36" s="510">
        <v>1043</v>
      </c>
      <c r="P36" s="495"/>
      <c r="Q36" s="511">
        <v>1043</v>
      </c>
    </row>
    <row r="37" spans="1:17" ht="14.4" customHeight="1" x14ac:dyDescent="0.3">
      <c r="A37" s="489" t="s">
        <v>1540</v>
      </c>
      <c r="B37" s="490" t="s">
        <v>1307</v>
      </c>
      <c r="C37" s="490" t="s">
        <v>1337</v>
      </c>
      <c r="D37" s="490" t="s">
        <v>1446</v>
      </c>
      <c r="E37" s="490" t="s">
        <v>1447</v>
      </c>
      <c r="F37" s="510"/>
      <c r="G37" s="510"/>
      <c r="H37" s="510"/>
      <c r="I37" s="510"/>
      <c r="J37" s="510"/>
      <c r="K37" s="510"/>
      <c r="L37" s="510"/>
      <c r="M37" s="510"/>
      <c r="N37" s="510">
        <v>1</v>
      </c>
      <c r="O37" s="510">
        <v>351</v>
      </c>
      <c r="P37" s="495"/>
      <c r="Q37" s="511">
        <v>351</v>
      </c>
    </row>
    <row r="38" spans="1:17" ht="14.4" customHeight="1" x14ac:dyDescent="0.3">
      <c r="A38" s="489" t="s">
        <v>1541</v>
      </c>
      <c r="B38" s="490" t="s">
        <v>1307</v>
      </c>
      <c r="C38" s="490" t="s">
        <v>1337</v>
      </c>
      <c r="D38" s="490" t="s">
        <v>1363</v>
      </c>
      <c r="E38" s="490" t="s">
        <v>1364</v>
      </c>
      <c r="F38" s="510">
        <v>1</v>
      </c>
      <c r="G38" s="510">
        <v>332</v>
      </c>
      <c r="H38" s="510">
        <v>1</v>
      </c>
      <c r="I38" s="510">
        <v>332</v>
      </c>
      <c r="J38" s="510"/>
      <c r="K38" s="510"/>
      <c r="L38" s="510"/>
      <c r="M38" s="510"/>
      <c r="N38" s="510"/>
      <c r="O38" s="510"/>
      <c r="P38" s="495"/>
      <c r="Q38" s="511"/>
    </row>
    <row r="39" spans="1:17" ht="14.4" customHeight="1" x14ac:dyDescent="0.3">
      <c r="A39" s="489" t="s">
        <v>1541</v>
      </c>
      <c r="B39" s="490" t="s">
        <v>1307</v>
      </c>
      <c r="C39" s="490" t="s">
        <v>1337</v>
      </c>
      <c r="D39" s="490" t="s">
        <v>1365</v>
      </c>
      <c r="E39" s="490" t="s">
        <v>1366</v>
      </c>
      <c r="F39" s="510">
        <v>2</v>
      </c>
      <c r="G39" s="510">
        <v>334</v>
      </c>
      <c r="H39" s="510">
        <v>1</v>
      </c>
      <c r="I39" s="510">
        <v>167</v>
      </c>
      <c r="J39" s="510"/>
      <c r="K39" s="510"/>
      <c r="L39" s="510"/>
      <c r="M39" s="510"/>
      <c r="N39" s="510">
        <v>1</v>
      </c>
      <c r="O39" s="510">
        <v>116</v>
      </c>
      <c r="P39" s="495">
        <v>0.3473053892215569</v>
      </c>
      <c r="Q39" s="511">
        <v>116</v>
      </c>
    </row>
    <row r="40" spans="1:17" ht="14.4" customHeight="1" x14ac:dyDescent="0.3">
      <c r="A40" s="489" t="s">
        <v>1542</v>
      </c>
      <c r="B40" s="490" t="s">
        <v>1307</v>
      </c>
      <c r="C40" s="490" t="s">
        <v>1337</v>
      </c>
      <c r="D40" s="490" t="s">
        <v>1363</v>
      </c>
      <c r="E40" s="490" t="s">
        <v>1364</v>
      </c>
      <c r="F40" s="510"/>
      <c r="G40" s="510"/>
      <c r="H40" s="510"/>
      <c r="I40" s="510"/>
      <c r="J40" s="510">
        <v>1</v>
      </c>
      <c r="K40" s="510">
        <v>232</v>
      </c>
      <c r="L40" s="510"/>
      <c r="M40" s="510">
        <v>232</v>
      </c>
      <c r="N40" s="510"/>
      <c r="O40" s="510"/>
      <c r="P40" s="495"/>
      <c r="Q40" s="511"/>
    </row>
    <row r="41" spans="1:17" ht="14.4" customHeight="1" x14ac:dyDescent="0.3">
      <c r="A41" s="489" t="s">
        <v>1543</v>
      </c>
      <c r="B41" s="490" t="s">
        <v>1307</v>
      </c>
      <c r="C41" s="490" t="s">
        <v>1337</v>
      </c>
      <c r="D41" s="490" t="s">
        <v>1348</v>
      </c>
      <c r="E41" s="490" t="s">
        <v>1349</v>
      </c>
      <c r="F41" s="510">
        <v>1</v>
      </c>
      <c r="G41" s="510">
        <v>34</v>
      </c>
      <c r="H41" s="510">
        <v>1</v>
      </c>
      <c r="I41" s="510">
        <v>34</v>
      </c>
      <c r="J41" s="510">
        <v>5</v>
      </c>
      <c r="K41" s="510">
        <v>170</v>
      </c>
      <c r="L41" s="510">
        <v>5</v>
      </c>
      <c r="M41" s="510">
        <v>34</v>
      </c>
      <c r="N41" s="510">
        <v>10</v>
      </c>
      <c r="O41" s="510">
        <v>340</v>
      </c>
      <c r="P41" s="495">
        <v>10</v>
      </c>
      <c r="Q41" s="511">
        <v>34</v>
      </c>
    </row>
    <row r="42" spans="1:17" ht="14.4" customHeight="1" x14ac:dyDescent="0.3">
      <c r="A42" s="489" t="s">
        <v>1543</v>
      </c>
      <c r="B42" s="490" t="s">
        <v>1307</v>
      </c>
      <c r="C42" s="490" t="s">
        <v>1337</v>
      </c>
      <c r="D42" s="490" t="s">
        <v>1358</v>
      </c>
      <c r="E42" s="490" t="s">
        <v>1359</v>
      </c>
      <c r="F42" s="510"/>
      <c r="G42" s="510"/>
      <c r="H42" s="510"/>
      <c r="I42" s="510"/>
      <c r="J42" s="510"/>
      <c r="K42" s="510"/>
      <c r="L42" s="510"/>
      <c r="M42" s="510"/>
      <c r="N42" s="510">
        <v>0</v>
      </c>
      <c r="O42" s="510">
        <v>0</v>
      </c>
      <c r="P42" s="495"/>
      <c r="Q42" s="511"/>
    </row>
    <row r="43" spans="1:17" ht="14.4" customHeight="1" x14ac:dyDescent="0.3">
      <c r="A43" s="489" t="s">
        <v>1543</v>
      </c>
      <c r="B43" s="490" t="s">
        <v>1307</v>
      </c>
      <c r="C43" s="490" t="s">
        <v>1337</v>
      </c>
      <c r="D43" s="490" t="s">
        <v>1363</v>
      </c>
      <c r="E43" s="490" t="s">
        <v>1364</v>
      </c>
      <c r="F43" s="510">
        <v>9</v>
      </c>
      <c r="G43" s="510">
        <v>2988</v>
      </c>
      <c r="H43" s="510">
        <v>1</v>
      </c>
      <c r="I43" s="510">
        <v>332</v>
      </c>
      <c r="J43" s="510">
        <v>5</v>
      </c>
      <c r="K43" s="510">
        <v>1160</v>
      </c>
      <c r="L43" s="510">
        <v>0.38821954484605087</v>
      </c>
      <c r="M43" s="510">
        <v>232</v>
      </c>
      <c r="N43" s="510">
        <v>4</v>
      </c>
      <c r="O43" s="510">
        <v>928</v>
      </c>
      <c r="P43" s="495">
        <v>0.31057563587684067</v>
      </c>
      <c r="Q43" s="511">
        <v>232</v>
      </c>
    </row>
    <row r="44" spans="1:17" ht="14.4" customHeight="1" x14ac:dyDescent="0.3">
      <c r="A44" s="489" t="s">
        <v>1543</v>
      </c>
      <c r="B44" s="490" t="s">
        <v>1307</v>
      </c>
      <c r="C44" s="490" t="s">
        <v>1337</v>
      </c>
      <c r="D44" s="490" t="s">
        <v>1365</v>
      </c>
      <c r="E44" s="490" t="s">
        <v>1366</v>
      </c>
      <c r="F44" s="510">
        <v>27</v>
      </c>
      <c r="G44" s="510">
        <v>4509</v>
      </c>
      <c r="H44" s="510">
        <v>1</v>
      </c>
      <c r="I44" s="510">
        <v>167</v>
      </c>
      <c r="J44" s="510">
        <v>34</v>
      </c>
      <c r="K44" s="510">
        <v>3944</v>
      </c>
      <c r="L44" s="510">
        <v>0.87469505433577288</v>
      </c>
      <c r="M44" s="510">
        <v>116</v>
      </c>
      <c r="N44" s="510">
        <v>58</v>
      </c>
      <c r="O44" s="510">
        <v>6728</v>
      </c>
      <c r="P44" s="495">
        <v>1.4921268573963185</v>
      </c>
      <c r="Q44" s="511">
        <v>116</v>
      </c>
    </row>
    <row r="45" spans="1:17" ht="14.4" customHeight="1" x14ac:dyDescent="0.3">
      <c r="A45" s="489" t="s">
        <v>1543</v>
      </c>
      <c r="B45" s="490" t="s">
        <v>1307</v>
      </c>
      <c r="C45" s="490" t="s">
        <v>1337</v>
      </c>
      <c r="D45" s="490" t="s">
        <v>1367</v>
      </c>
      <c r="E45" s="490" t="s">
        <v>1368</v>
      </c>
      <c r="F45" s="510"/>
      <c r="G45" s="510"/>
      <c r="H45" s="510"/>
      <c r="I45" s="510"/>
      <c r="J45" s="510"/>
      <c r="K45" s="510"/>
      <c r="L45" s="510"/>
      <c r="M45" s="510"/>
      <c r="N45" s="510">
        <v>2</v>
      </c>
      <c r="O45" s="510">
        <v>1054</v>
      </c>
      <c r="P45" s="495"/>
      <c r="Q45" s="511">
        <v>527</v>
      </c>
    </row>
    <row r="46" spans="1:17" ht="14.4" customHeight="1" x14ac:dyDescent="0.3">
      <c r="A46" s="489" t="s">
        <v>1543</v>
      </c>
      <c r="B46" s="490" t="s">
        <v>1307</v>
      </c>
      <c r="C46" s="490" t="s">
        <v>1337</v>
      </c>
      <c r="D46" s="490" t="s">
        <v>1371</v>
      </c>
      <c r="E46" s="490" t="s">
        <v>1372</v>
      </c>
      <c r="F46" s="510"/>
      <c r="G46" s="510"/>
      <c r="H46" s="510"/>
      <c r="I46" s="510"/>
      <c r="J46" s="510"/>
      <c r="K46" s="510"/>
      <c r="L46" s="510"/>
      <c r="M46" s="510"/>
      <c r="N46" s="510">
        <v>17</v>
      </c>
      <c r="O46" s="510">
        <v>8177</v>
      </c>
      <c r="P46" s="495"/>
      <c r="Q46" s="511">
        <v>481</v>
      </c>
    </row>
    <row r="47" spans="1:17" ht="14.4" customHeight="1" x14ac:dyDescent="0.3">
      <c r="A47" s="489" t="s">
        <v>1543</v>
      </c>
      <c r="B47" s="490" t="s">
        <v>1307</v>
      </c>
      <c r="C47" s="490" t="s">
        <v>1337</v>
      </c>
      <c r="D47" s="490" t="s">
        <v>1373</v>
      </c>
      <c r="E47" s="490" t="s">
        <v>1374</v>
      </c>
      <c r="F47" s="510"/>
      <c r="G47" s="510"/>
      <c r="H47" s="510"/>
      <c r="I47" s="510"/>
      <c r="J47" s="510">
        <v>1</v>
      </c>
      <c r="K47" s="510">
        <v>659</v>
      </c>
      <c r="L47" s="510"/>
      <c r="M47" s="510">
        <v>659</v>
      </c>
      <c r="N47" s="510">
        <v>27</v>
      </c>
      <c r="O47" s="510">
        <v>17793</v>
      </c>
      <c r="P47" s="495"/>
      <c r="Q47" s="511">
        <v>659</v>
      </c>
    </row>
    <row r="48" spans="1:17" ht="14.4" customHeight="1" x14ac:dyDescent="0.3">
      <c r="A48" s="489" t="s">
        <v>1543</v>
      </c>
      <c r="B48" s="490" t="s">
        <v>1307</v>
      </c>
      <c r="C48" s="490" t="s">
        <v>1337</v>
      </c>
      <c r="D48" s="490" t="s">
        <v>1375</v>
      </c>
      <c r="E48" s="490" t="s">
        <v>1376</v>
      </c>
      <c r="F48" s="510"/>
      <c r="G48" s="510"/>
      <c r="H48" s="510"/>
      <c r="I48" s="510"/>
      <c r="J48" s="510"/>
      <c r="K48" s="510"/>
      <c r="L48" s="510"/>
      <c r="M48" s="510"/>
      <c r="N48" s="510">
        <v>29</v>
      </c>
      <c r="O48" s="510">
        <v>29029</v>
      </c>
      <c r="P48" s="495"/>
      <c r="Q48" s="511">
        <v>1001</v>
      </c>
    </row>
    <row r="49" spans="1:17" ht="14.4" customHeight="1" x14ac:dyDescent="0.3">
      <c r="A49" s="489" t="s">
        <v>1543</v>
      </c>
      <c r="B49" s="490" t="s">
        <v>1307</v>
      </c>
      <c r="C49" s="490" t="s">
        <v>1337</v>
      </c>
      <c r="D49" s="490" t="s">
        <v>1377</v>
      </c>
      <c r="E49" s="490" t="s">
        <v>1378</v>
      </c>
      <c r="F49" s="510"/>
      <c r="G49" s="510"/>
      <c r="H49" s="510"/>
      <c r="I49" s="510"/>
      <c r="J49" s="510"/>
      <c r="K49" s="510"/>
      <c r="L49" s="510"/>
      <c r="M49" s="510"/>
      <c r="N49" s="510">
        <v>1</v>
      </c>
      <c r="O49" s="510">
        <v>2000</v>
      </c>
      <c r="P49" s="495"/>
      <c r="Q49" s="511">
        <v>2000</v>
      </c>
    </row>
    <row r="50" spans="1:17" ht="14.4" customHeight="1" x14ac:dyDescent="0.3">
      <c r="A50" s="489" t="s">
        <v>1543</v>
      </c>
      <c r="B50" s="490" t="s">
        <v>1307</v>
      </c>
      <c r="C50" s="490" t="s">
        <v>1337</v>
      </c>
      <c r="D50" s="490" t="s">
        <v>1379</v>
      </c>
      <c r="E50" s="490" t="s">
        <v>1380</v>
      </c>
      <c r="F50" s="510"/>
      <c r="G50" s="510"/>
      <c r="H50" s="510"/>
      <c r="I50" s="510"/>
      <c r="J50" s="510"/>
      <c r="K50" s="510"/>
      <c r="L50" s="510"/>
      <c r="M50" s="510"/>
      <c r="N50" s="510">
        <v>2</v>
      </c>
      <c r="O50" s="510">
        <v>2426</v>
      </c>
      <c r="P50" s="495"/>
      <c r="Q50" s="511">
        <v>1213</v>
      </c>
    </row>
    <row r="51" spans="1:17" ht="14.4" customHeight="1" x14ac:dyDescent="0.3">
      <c r="A51" s="489" t="s">
        <v>1543</v>
      </c>
      <c r="B51" s="490" t="s">
        <v>1307</v>
      </c>
      <c r="C51" s="490" t="s">
        <v>1337</v>
      </c>
      <c r="D51" s="490" t="s">
        <v>1381</v>
      </c>
      <c r="E51" s="490" t="s">
        <v>1382</v>
      </c>
      <c r="F51" s="510"/>
      <c r="G51" s="510"/>
      <c r="H51" s="510"/>
      <c r="I51" s="510"/>
      <c r="J51" s="510"/>
      <c r="K51" s="510"/>
      <c r="L51" s="510"/>
      <c r="M51" s="510"/>
      <c r="N51" s="510">
        <v>1</v>
      </c>
      <c r="O51" s="510">
        <v>932</v>
      </c>
      <c r="P51" s="495"/>
      <c r="Q51" s="511">
        <v>932</v>
      </c>
    </row>
    <row r="52" spans="1:17" ht="14.4" customHeight="1" x14ac:dyDescent="0.3">
      <c r="A52" s="489" t="s">
        <v>1543</v>
      </c>
      <c r="B52" s="490" t="s">
        <v>1307</v>
      </c>
      <c r="C52" s="490" t="s">
        <v>1337</v>
      </c>
      <c r="D52" s="490" t="s">
        <v>1387</v>
      </c>
      <c r="E52" s="490" t="s">
        <v>1388</v>
      </c>
      <c r="F52" s="510"/>
      <c r="G52" s="510"/>
      <c r="H52" s="510"/>
      <c r="I52" s="510"/>
      <c r="J52" s="510">
        <v>2</v>
      </c>
      <c r="K52" s="510">
        <v>2998</v>
      </c>
      <c r="L52" s="510"/>
      <c r="M52" s="510">
        <v>1499</v>
      </c>
      <c r="N52" s="510">
        <v>9</v>
      </c>
      <c r="O52" s="510">
        <v>13491</v>
      </c>
      <c r="P52" s="495"/>
      <c r="Q52" s="511">
        <v>1499</v>
      </c>
    </row>
    <row r="53" spans="1:17" ht="14.4" customHeight="1" x14ac:dyDescent="0.3">
      <c r="A53" s="489" t="s">
        <v>1543</v>
      </c>
      <c r="B53" s="490" t="s">
        <v>1307</v>
      </c>
      <c r="C53" s="490" t="s">
        <v>1337</v>
      </c>
      <c r="D53" s="490" t="s">
        <v>1391</v>
      </c>
      <c r="E53" s="490" t="s">
        <v>1392</v>
      </c>
      <c r="F53" s="510"/>
      <c r="G53" s="510"/>
      <c r="H53" s="510"/>
      <c r="I53" s="510"/>
      <c r="J53" s="510">
        <v>1</v>
      </c>
      <c r="K53" s="510">
        <v>2198</v>
      </c>
      <c r="L53" s="510"/>
      <c r="M53" s="510">
        <v>2198</v>
      </c>
      <c r="N53" s="510"/>
      <c r="O53" s="510"/>
      <c r="P53" s="495"/>
      <c r="Q53" s="511"/>
    </row>
    <row r="54" spans="1:17" ht="14.4" customHeight="1" x14ac:dyDescent="0.3">
      <c r="A54" s="489" t="s">
        <v>1543</v>
      </c>
      <c r="B54" s="490" t="s">
        <v>1307</v>
      </c>
      <c r="C54" s="490" t="s">
        <v>1337</v>
      </c>
      <c r="D54" s="490" t="s">
        <v>1409</v>
      </c>
      <c r="E54" s="490" t="s">
        <v>1410</v>
      </c>
      <c r="F54" s="510"/>
      <c r="G54" s="510"/>
      <c r="H54" s="510"/>
      <c r="I54" s="510"/>
      <c r="J54" s="510">
        <v>37</v>
      </c>
      <c r="K54" s="510">
        <v>2997</v>
      </c>
      <c r="L54" s="510"/>
      <c r="M54" s="510">
        <v>81</v>
      </c>
      <c r="N54" s="510">
        <v>46</v>
      </c>
      <c r="O54" s="510">
        <v>3726</v>
      </c>
      <c r="P54" s="495"/>
      <c r="Q54" s="511">
        <v>81</v>
      </c>
    </row>
    <row r="55" spans="1:17" ht="14.4" customHeight="1" x14ac:dyDescent="0.3">
      <c r="A55" s="489" t="s">
        <v>1543</v>
      </c>
      <c r="B55" s="490" t="s">
        <v>1307</v>
      </c>
      <c r="C55" s="490" t="s">
        <v>1337</v>
      </c>
      <c r="D55" s="490" t="s">
        <v>1415</v>
      </c>
      <c r="E55" s="490" t="s">
        <v>1416</v>
      </c>
      <c r="F55" s="510">
        <v>9</v>
      </c>
      <c r="G55" s="510">
        <v>4338</v>
      </c>
      <c r="H55" s="510">
        <v>1</v>
      </c>
      <c r="I55" s="510">
        <v>482</v>
      </c>
      <c r="J55" s="510">
        <v>3</v>
      </c>
      <c r="K55" s="510">
        <v>1455</v>
      </c>
      <c r="L55" s="510">
        <v>0.33540802213001381</v>
      </c>
      <c r="M55" s="510">
        <v>485</v>
      </c>
      <c r="N55" s="510">
        <v>1</v>
      </c>
      <c r="O55" s="510">
        <v>485</v>
      </c>
      <c r="P55" s="495">
        <v>0.11180267404333795</v>
      </c>
      <c r="Q55" s="511">
        <v>485</v>
      </c>
    </row>
    <row r="56" spans="1:17" ht="14.4" customHeight="1" x14ac:dyDescent="0.3">
      <c r="A56" s="489" t="s">
        <v>1543</v>
      </c>
      <c r="B56" s="490" t="s">
        <v>1307</v>
      </c>
      <c r="C56" s="490" t="s">
        <v>1337</v>
      </c>
      <c r="D56" s="490" t="s">
        <v>1424</v>
      </c>
      <c r="E56" s="490" t="s">
        <v>1425</v>
      </c>
      <c r="F56" s="510">
        <v>1</v>
      </c>
      <c r="G56" s="510">
        <v>564</v>
      </c>
      <c r="H56" s="510">
        <v>1</v>
      </c>
      <c r="I56" s="510">
        <v>564</v>
      </c>
      <c r="J56" s="510"/>
      <c r="K56" s="510"/>
      <c r="L56" s="510"/>
      <c r="M56" s="510"/>
      <c r="N56" s="510"/>
      <c r="O56" s="510"/>
      <c r="P56" s="495"/>
      <c r="Q56" s="511"/>
    </row>
    <row r="57" spans="1:17" ht="14.4" customHeight="1" x14ac:dyDescent="0.3">
      <c r="A57" s="489" t="s">
        <v>1543</v>
      </c>
      <c r="B57" s="490" t="s">
        <v>1307</v>
      </c>
      <c r="C57" s="490" t="s">
        <v>1337</v>
      </c>
      <c r="D57" s="490" t="s">
        <v>1426</v>
      </c>
      <c r="E57" s="490" t="s">
        <v>1427</v>
      </c>
      <c r="F57" s="510"/>
      <c r="G57" s="510"/>
      <c r="H57" s="510"/>
      <c r="I57" s="510"/>
      <c r="J57" s="510"/>
      <c r="K57" s="510"/>
      <c r="L57" s="510"/>
      <c r="M57" s="510"/>
      <c r="N57" s="510">
        <v>1</v>
      </c>
      <c r="O57" s="510">
        <v>431</v>
      </c>
      <c r="P57" s="495"/>
      <c r="Q57" s="511">
        <v>431</v>
      </c>
    </row>
    <row r="58" spans="1:17" ht="14.4" customHeight="1" x14ac:dyDescent="0.3">
      <c r="A58" s="489" t="s">
        <v>1543</v>
      </c>
      <c r="B58" s="490" t="s">
        <v>1307</v>
      </c>
      <c r="C58" s="490" t="s">
        <v>1337</v>
      </c>
      <c r="D58" s="490" t="s">
        <v>1434</v>
      </c>
      <c r="E58" s="490" t="s">
        <v>1435</v>
      </c>
      <c r="F58" s="510"/>
      <c r="G58" s="510"/>
      <c r="H58" s="510"/>
      <c r="I58" s="510"/>
      <c r="J58" s="510">
        <v>3</v>
      </c>
      <c r="K58" s="510">
        <v>2052</v>
      </c>
      <c r="L58" s="510"/>
      <c r="M58" s="510">
        <v>684</v>
      </c>
      <c r="N58" s="510">
        <v>5</v>
      </c>
      <c r="O58" s="510">
        <v>3420</v>
      </c>
      <c r="P58" s="495"/>
      <c r="Q58" s="511">
        <v>684</v>
      </c>
    </row>
    <row r="59" spans="1:17" ht="14.4" customHeight="1" x14ac:dyDescent="0.3">
      <c r="A59" s="489" t="s">
        <v>1543</v>
      </c>
      <c r="B59" s="490" t="s">
        <v>1307</v>
      </c>
      <c r="C59" s="490" t="s">
        <v>1337</v>
      </c>
      <c r="D59" s="490" t="s">
        <v>1444</v>
      </c>
      <c r="E59" s="490" t="s">
        <v>1445</v>
      </c>
      <c r="F59" s="510"/>
      <c r="G59" s="510"/>
      <c r="H59" s="510"/>
      <c r="I59" s="510"/>
      <c r="J59" s="510">
        <v>1</v>
      </c>
      <c r="K59" s="510">
        <v>119</v>
      </c>
      <c r="L59" s="510"/>
      <c r="M59" s="510">
        <v>119</v>
      </c>
      <c r="N59" s="510"/>
      <c r="O59" s="510"/>
      <c r="P59" s="495"/>
      <c r="Q59" s="511"/>
    </row>
    <row r="60" spans="1:17" ht="14.4" customHeight="1" x14ac:dyDescent="0.3">
      <c r="A60" s="489" t="s">
        <v>1543</v>
      </c>
      <c r="B60" s="490" t="s">
        <v>1307</v>
      </c>
      <c r="C60" s="490" t="s">
        <v>1337</v>
      </c>
      <c r="D60" s="490" t="s">
        <v>1446</v>
      </c>
      <c r="E60" s="490" t="s">
        <v>1447</v>
      </c>
      <c r="F60" s="510"/>
      <c r="G60" s="510"/>
      <c r="H60" s="510"/>
      <c r="I60" s="510"/>
      <c r="J60" s="510"/>
      <c r="K60" s="510"/>
      <c r="L60" s="510"/>
      <c r="M60" s="510"/>
      <c r="N60" s="510">
        <v>7</v>
      </c>
      <c r="O60" s="510">
        <v>2457</v>
      </c>
      <c r="P60" s="495"/>
      <c r="Q60" s="511">
        <v>351</v>
      </c>
    </row>
    <row r="61" spans="1:17" ht="14.4" customHeight="1" x14ac:dyDescent="0.3">
      <c r="A61" s="489" t="s">
        <v>1543</v>
      </c>
      <c r="B61" s="490" t="s">
        <v>1307</v>
      </c>
      <c r="C61" s="490" t="s">
        <v>1337</v>
      </c>
      <c r="D61" s="490" t="s">
        <v>1456</v>
      </c>
      <c r="E61" s="490" t="s">
        <v>1457</v>
      </c>
      <c r="F61" s="510"/>
      <c r="G61" s="510"/>
      <c r="H61" s="510"/>
      <c r="I61" s="510"/>
      <c r="J61" s="510">
        <v>4</v>
      </c>
      <c r="K61" s="510">
        <v>800</v>
      </c>
      <c r="L61" s="510"/>
      <c r="M61" s="510">
        <v>200</v>
      </c>
      <c r="N61" s="510">
        <v>1</v>
      </c>
      <c r="O61" s="510">
        <v>200</v>
      </c>
      <c r="P61" s="495"/>
      <c r="Q61" s="511">
        <v>200</v>
      </c>
    </row>
    <row r="62" spans="1:17" ht="14.4" customHeight="1" x14ac:dyDescent="0.3">
      <c r="A62" s="489" t="s">
        <v>1543</v>
      </c>
      <c r="B62" s="490" t="s">
        <v>1307</v>
      </c>
      <c r="C62" s="490" t="s">
        <v>1337</v>
      </c>
      <c r="D62" s="490" t="s">
        <v>1458</v>
      </c>
      <c r="E62" s="490" t="s">
        <v>1459</v>
      </c>
      <c r="F62" s="510"/>
      <c r="G62" s="510"/>
      <c r="H62" s="510"/>
      <c r="I62" s="510"/>
      <c r="J62" s="510"/>
      <c r="K62" s="510"/>
      <c r="L62" s="510"/>
      <c r="M62" s="510"/>
      <c r="N62" s="510">
        <v>1</v>
      </c>
      <c r="O62" s="510">
        <v>241</v>
      </c>
      <c r="P62" s="495"/>
      <c r="Q62" s="511">
        <v>241</v>
      </c>
    </row>
    <row r="63" spans="1:17" ht="14.4" customHeight="1" x14ac:dyDescent="0.3">
      <c r="A63" s="489" t="s">
        <v>1543</v>
      </c>
      <c r="B63" s="490" t="s">
        <v>1307</v>
      </c>
      <c r="C63" s="490" t="s">
        <v>1337</v>
      </c>
      <c r="D63" s="490" t="s">
        <v>1462</v>
      </c>
      <c r="E63" s="490" t="s">
        <v>1463</v>
      </c>
      <c r="F63" s="510"/>
      <c r="G63" s="510"/>
      <c r="H63" s="510"/>
      <c r="I63" s="510"/>
      <c r="J63" s="510"/>
      <c r="K63" s="510"/>
      <c r="L63" s="510"/>
      <c r="M63" s="510"/>
      <c r="N63" s="510">
        <v>2</v>
      </c>
      <c r="O63" s="510">
        <v>3306</v>
      </c>
      <c r="P63" s="495"/>
      <c r="Q63" s="511">
        <v>1653</v>
      </c>
    </row>
    <row r="64" spans="1:17" ht="14.4" customHeight="1" x14ac:dyDescent="0.3">
      <c r="A64" s="489" t="s">
        <v>1543</v>
      </c>
      <c r="B64" s="490" t="s">
        <v>1307</v>
      </c>
      <c r="C64" s="490" t="s">
        <v>1337</v>
      </c>
      <c r="D64" s="490" t="s">
        <v>1476</v>
      </c>
      <c r="E64" s="490" t="s">
        <v>1477</v>
      </c>
      <c r="F64" s="510"/>
      <c r="G64" s="510"/>
      <c r="H64" s="510"/>
      <c r="I64" s="510"/>
      <c r="J64" s="510"/>
      <c r="K64" s="510"/>
      <c r="L64" s="510"/>
      <c r="M64" s="510"/>
      <c r="N64" s="510">
        <v>7</v>
      </c>
      <c r="O64" s="510">
        <v>5656</v>
      </c>
      <c r="P64" s="495"/>
      <c r="Q64" s="511">
        <v>808</v>
      </c>
    </row>
    <row r="65" spans="1:17" ht="14.4" customHeight="1" x14ac:dyDescent="0.3">
      <c r="A65" s="489" t="s">
        <v>1543</v>
      </c>
      <c r="B65" s="490" t="s">
        <v>1307</v>
      </c>
      <c r="C65" s="490" t="s">
        <v>1337</v>
      </c>
      <c r="D65" s="490" t="s">
        <v>1478</v>
      </c>
      <c r="E65" s="490" t="s">
        <v>1479</v>
      </c>
      <c r="F65" s="510"/>
      <c r="G65" s="510"/>
      <c r="H65" s="510"/>
      <c r="I65" s="510"/>
      <c r="J65" s="510">
        <v>3</v>
      </c>
      <c r="K65" s="510">
        <v>2562</v>
      </c>
      <c r="L65" s="510"/>
      <c r="M65" s="510">
        <v>854</v>
      </c>
      <c r="N65" s="510"/>
      <c r="O65" s="510"/>
      <c r="P65" s="495"/>
      <c r="Q65" s="511"/>
    </row>
    <row r="66" spans="1:17" ht="14.4" customHeight="1" x14ac:dyDescent="0.3">
      <c r="A66" s="489" t="s">
        <v>1543</v>
      </c>
      <c r="B66" s="490" t="s">
        <v>1307</v>
      </c>
      <c r="C66" s="490" t="s">
        <v>1337</v>
      </c>
      <c r="D66" s="490" t="s">
        <v>1480</v>
      </c>
      <c r="E66" s="490" t="s">
        <v>1481</v>
      </c>
      <c r="F66" s="510"/>
      <c r="G66" s="510"/>
      <c r="H66" s="510"/>
      <c r="I66" s="510"/>
      <c r="J66" s="510">
        <v>1</v>
      </c>
      <c r="K66" s="510">
        <v>1154</v>
      </c>
      <c r="L66" s="510"/>
      <c r="M66" s="510">
        <v>1154</v>
      </c>
      <c r="N66" s="510">
        <v>1</v>
      </c>
      <c r="O66" s="510">
        <v>1154</v>
      </c>
      <c r="P66" s="495"/>
      <c r="Q66" s="511">
        <v>1154</v>
      </c>
    </row>
    <row r="67" spans="1:17" ht="14.4" customHeight="1" x14ac:dyDescent="0.3">
      <c r="A67" s="489" t="s">
        <v>1543</v>
      </c>
      <c r="B67" s="490" t="s">
        <v>1307</v>
      </c>
      <c r="C67" s="490" t="s">
        <v>1337</v>
      </c>
      <c r="D67" s="490" t="s">
        <v>1493</v>
      </c>
      <c r="E67" s="490" t="s">
        <v>1494</v>
      </c>
      <c r="F67" s="510"/>
      <c r="G67" s="510"/>
      <c r="H67" s="510"/>
      <c r="I67" s="510"/>
      <c r="J67" s="510"/>
      <c r="K67" s="510"/>
      <c r="L67" s="510"/>
      <c r="M67" s="510"/>
      <c r="N67" s="510">
        <v>4</v>
      </c>
      <c r="O67" s="510">
        <v>2276</v>
      </c>
      <c r="P67" s="495"/>
      <c r="Q67" s="511">
        <v>569</v>
      </c>
    </row>
    <row r="68" spans="1:17" ht="14.4" customHeight="1" x14ac:dyDescent="0.3">
      <c r="A68" s="489" t="s">
        <v>1543</v>
      </c>
      <c r="B68" s="490" t="s">
        <v>1544</v>
      </c>
      <c r="C68" s="490" t="s">
        <v>1337</v>
      </c>
      <c r="D68" s="490" t="s">
        <v>1371</v>
      </c>
      <c r="E68" s="490" t="s">
        <v>1372</v>
      </c>
      <c r="F68" s="510">
        <v>2</v>
      </c>
      <c r="G68" s="510">
        <v>958</v>
      </c>
      <c r="H68" s="510">
        <v>1</v>
      </c>
      <c r="I68" s="510">
        <v>479</v>
      </c>
      <c r="J68" s="510"/>
      <c r="K68" s="510"/>
      <c r="L68" s="510"/>
      <c r="M68" s="510"/>
      <c r="N68" s="510"/>
      <c r="O68" s="510"/>
      <c r="P68" s="495"/>
      <c r="Q68" s="511"/>
    </row>
    <row r="69" spans="1:17" ht="14.4" customHeight="1" x14ac:dyDescent="0.3">
      <c r="A69" s="489" t="s">
        <v>1543</v>
      </c>
      <c r="B69" s="490" t="s">
        <v>1544</v>
      </c>
      <c r="C69" s="490" t="s">
        <v>1337</v>
      </c>
      <c r="D69" s="490" t="s">
        <v>1375</v>
      </c>
      <c r="E69" s="490" t="s">
        <v>1376</v>
      </c>
      <c r="F69" s="510">
        <v>3</v>
      </c>
      <c r="G69" s="510">
        <v>2991</v>
      </c>
      <c r="H69" s="510">
        <v>1</v>
      </c>
      <c r="I69" s="510">
        <v>997</v>
      </c>
      <c r="J69" s="510"/>
      <c r="K69" s="510"/>
      <c r="L69" s="510"/>
      <c r="M69" s="510"/>
      <c r="N69" s="510"/>
      <c r="O69" s="510"/>
      <c r="P69" s="495"/>
      <c r="Q69" s="511"/>
    </row>
    <row r="70" spans="1:17" ht="14.4" customHeight="1" x14ac:dyDescent="0.3">
      <c r="A70" s="489" t="s">
        <v>1543</v>
      </c>
      <c r="B70" s="490" t="s">
        <v>1544</v>
      </c>
      <c r="C70" s="490" t="s">
        <v>1337</v>
      </c>
      <c r="D70" s="490" t="s">
        <v>1377</v>
      </c>
      <c r="E70" s="490" t="s">
        <v>1378</v>
      </c>
      <c r="F70" s="510">
        <v>1</v>
      </c>
      <c r="G70" s="510">
        <v>1993</v>
      </c>
      <c r="H70" s="510">
        <v>1</v>
      </c>
      <c r="I70" s="510">
        <v>1993</v>
      </c>
      <c r="J70" s="510"/>
      <c r="K70" s="510"/>
      <c r="L70" s="510"/>
      <c r="M70" s="510"/>
      <c r="N70" s="510"/>
      <c r="O70" s="510"/>
      <c r="P70" s="495"/>
      <c r="Q70" s="511"/>
    </row>
    <row r="71" spans="1:17" ht="14.4" customHeight="1" x14ac:dyDescent="0.3">
      <c r="A71" s="489" t="s">
        <v>1543</v>
      </c>
      <c r="B71" s="490" t="s">
        <v>1544</v>
      </c>
      <c r="C71" s="490" t="s">
        <v>1337</v>
      </c>
      <c r="D71" s="490" t="s">
        <v>1545</v>
      </c>
      <c r="E71" s="490" t="s">
        <v>1546</v>
      </c>
      <c r="F71" s="510"/>
      <c r="G71" s="510"/>
      <c r="H71" s="510"/>
      <c r="I71" s="510"/>
      <c r="J71" s="510">
        <v>1</v>
      </c>
      <c r="K71" s="510">
        <v>2149</v>
      </c>
      <c r="L71" s="510"/>
      <c r="M71" s="510">
        <v>2149</v>
      </c>
      <c r="N71" s="510"/>
      <c r="O71" s="510"/>
      <c r="P71" s="495"/>
      <c r="Q71" s="511"/>
    </row>
    <row r="72" spans="1:17" ht="14.4" customHeight="1" x14ac:dyDescent="0.3">
      <c r="A72" s="489" t="s">
        <v>1543</v>
      </c>
      <c r="B72" s="490" t="s">
        <v>1544</v>
      </c>
      <c r="C72" s="490" t="s">
        <v>1337</v>
      </c>
      <c r="D72" s="490" t="s">
        <v>1409</v>
      </c>
      <c r="E72" s="490" t="s">
        <v>1410</v>
      </c>
      <c r="F72" s="510">
        <v>2</v>
      </c>
      <c r="G72" s="510">
        <v>150</v>
      </c>
      <c r="H72" s="510">
        <v>1</v>
      </c>
      <c r="I72" s="510">
        <v>75</v>
      </c>
      <c r="J72" s="510"/>
      <c r="K72" s="510"/>
      <c r="L72" s="510"/>
      <c r="M72" s="510"/>
      <c r="N72" s="510"/>
      <c r="O72" s="510"/>
      <c r="P72" s="495"/>
      <c r="Q72" s="511"/>
    </row>
    <row r="73" spans="1:17" ht="14.4" customHeight="1" x14ac:dyDescent="0.3">
      <c r="A73" s="489" t="s">
        <v>1543</v>
      </c>
      <c r="B73" s="490" t="s">
        <v>1544</v>
      </c>
      <c r="C73" s="490" t="s">
        <v>1337</v>
      </c>
      <c r="D73" s="490" t="s">
        <v>1430</v>
      </c>
      <c r="E73" s="490" t="s">
        <v>1431</v>
      </c>
      <c r="F73" s="510">
        <v>1</v>
      </c>
      <c r="G73" s="510">
        <v>1040</v>
      </c>
      <c r="H73" s="510">
        <v>1</v>
      </c>
      <c r="I73" s="510">
        <v>1040</v>
      </c>
      <c r="J73" s="510"/>
      <c r="K73" s="510"/>
      <c r="L73" s="510"/>
      <c r="M73" s="510"/>
      <c r="N73" s="510"/>
      <c r="O73" s="510"/>
      <c r="P73" s="495"/>
      <c r="Q73" s="511"/>
    </row>
    <row r="74" spans="1:17" ht="14.4" customHeight="1" x14ac:dyDescent="0.3">
      <c r="A74" s="489" t="s">
        <v>1547</v>
      </c>
      <c r="B74" s="490" t="s">
        <v>1307</v>
      </c>
      <c r="C74" s="490" t="s">
        <v>1337</v>
      </c>
      <c r="D74" s="490" t="s">
        <v>1363</v>
      </c>
      <c r="E74" s="490" t="s">
        <v>1364</v>
      </c>
      <c r="F74" s="510"/>
      <c r="G74" s="510"/>
      <c r="H74" s="510"/>
      <c r="I74" s="510"/>
      <c r="J74" s="510">
        <v>1</v>
      </c>
      <c r="K74" s="510">
        <v>232</v>
      </c>
      <c r="L74" s="510"/>
      <c r="M74" s="510">
        <v>232</v>
      </c>
      <c r="N74" s="510">
        <v>1</v>
      </c>
      <c r="O74" s="510">
        <v>232</v>
      </c>
      <c r="P74" s="495"/>
      <c r="Q74" s="511">
        <v>232</v>
      </c>
    </row>
    <row r="75" spans="1:17" ht="14.4" customHeight="1" x14ac:dyDescent="0.3">
      <c r="A75" s="489" t="s">
        <v>1547</v>
      </c>
      <c r="B75" s="490" t="s">
        <v>1307</v>
      </c>
      <c r="C75" s="490" t="s">
        <v>1337</v>
      </c>
      <c r="D75" s="490" t="s">
        <v>1365</v>
      </c>
      <c r="E75" s="490" t="s">
        <v>1366</v>
      </c>
      <c r="F75" s="510">
        <v>1</v>
      </c>
      <c r="G75" s="510">
        <v>167</v>
      </c>
      <c r="H75" s="510">
        <v>1</v>
      </c>
      <c r="I75" s="510">
        <v>167</v>
      </c>
      <c r="J75" s="510">
        <v>2</v>
      </c>
      <c r="K75" s="510">
        <v>232</v>
      </c>
      <c r="L75" s="510">
        <v>1.3892215568862276</v>
      </c>
      <c r="M75" s="510">
        <v>116</v>
      </c>
      <c r="N75" s="510">
        <v>4</v>
      </c>
      <c r="O75" s="510">
        <v>464</v>
      </c>
      <c r="P75" s="495">
        <v>2.7784431137724552</v>
      </c>
      <c r="Q75" s="511">
        <v>116</v>
      </c>
    </row>
    <row r="76" spans="1:17" ht="14.4" customHeight="1" x14ac:dyDescent="0.3">
      <c r="A76" s="489" t="s">
        <v>1547</v>
      </c>
      <c r="B76" s="490" t="s">
        <v>1307</v>
      </c>
      <c r="C76" s="490" t="s">
        <v>1337</v>
      </c>
      <c r="D76" s="490" t="s">
        <v>1409</v>
      </c>
      <c r="E76" s="490" t="s">
        <v>1410</v>
      </c>
      <c r="F76" s="510"/>
      <c r="G76" s="510"/>
      <c r="H76" s="510"/>
      <c r="I76" s="510"/>
      <c r="J76" s="510">
        <v>1</v>
      </c>
      <c r="K76" s="510">
        <v>81</v>
      </c>
      <c r="L76" s="510"/>
      <c r="M76" s="510">
        <v>81</v>
      </c>
      <c r="N76" s="510">
        <v>1</v>
      </c>
      <c r="O76" s="510">
        <v>81</v>
      </c>
      <c r="P76" s="495"/>
      <c r="Q76" s="511">
        <v>81</v>
      </c>
    </row>
    <row r="77" spans="1:17" ht="14.4" customHeight="1" x14ac:dyDescent="0.3">
      <c r="A77" s="489" t="s">
        <v>1547</v>
      </c>
      <c r="B77" s="490" t="s">
        <v>1307</v>
      </c>
      <c r="C77" s="490" t="s">
        <v>1337</v>
      </c>
      <c r="D77" s="490" t="s">
        <v>1450</v>
      </c>
      <c r="E77" s="490" t="s">
        <v>1451</v>
      </c>
      <c r="F77" s="510"/>
      <c r="G77" s="510"/>
      <c r="H77" s="510"/>
      <c r="I77" s="510"/>
      <c r="J77" s="510">
        <v>1</v>
      </c>
      <c r="K77" s="510">
        <v>623</v>
      </c>
      <c r="L77" s="510"/>
      <c r="M77" s="510">
        <v>623</v>
      </c>
      <c r="N77" s="510"/>
      <c r="O77" s="510"/>
      <c r="P77" s="495"/>
      <c r="Q77" s="511"/>
    </row>
    <row r="78" spans="1:17" ht="14.4" customHeight="1" x14ac:dyDescent="0.3">
      <c r="A78" s="489" t="s">
        <v>1547</v>
      </c>
      <c r="B78" s="490" t="s">
        <v>1307</v>
      </c>
      <c r="C78" s="490" t="s">
        <v>1337</v>
      </c>
      <c r="D78" s="490" t="s">
        <v>1458</v>
      </c>
      <c r="E78" s="490" t="s">
        <v>1459</v>
      </c>
      <c r="F78" s="510"/>
      <c r="G78" s="510"/>
      <c r="H78" s="510"/>
      <c r="I78" s="510"/>
      <c r="J78" s="510">
        <v>1</v>
      </c>
      <c r="K78" s="510">
        <v>241</v>
      </c>
      <c r="L78" s="510"/>
      <c r="M78" s="510">
        <v>241</v>
      </c>
      <c r="N78" s="510"/>
      <c r="O78" s="510"/>
      <c r="P78" s="495"/>
      <c r="Q78" s="511"/>
    </row>
    <row r="79" spans="1:17" ht="14.4" customHeight="1" x14ac:dyDescent="0.3">
      <c r="A79" s="489" t="s">
        <v>1547</v>
      </c>
      <c r="B79" s="490" t="s">
        <v>1307</v>
      </c>
      <c r="C79" s="490" t="s">
        <v>1337</v>
      </c>
      <c r="D79" s="490" t="s">
        <v>1482</v>
      </c>
      <c r="E79" s="490" t="s">
        <v>1483</v>
      </c>
      <c r="F79" s="510"/>
      <c r="G79" s="510"/>
      <c r="H79" s="510"/>
      <c r="I79" s="510"/>
      <c r="J79" s="510"/>
      <c r="K79" s="510"/>
      <c r="L79" s="510"/>
      <c r="M79" s="510"/>
      <c r="N79" s="510">
        <v>1</v>
      </c>
      <c r="O79" s="510">
        <v>1796</v>
      </c>
      <c r="P79" s="495"/>
      <c r="Q79" s="511">
        <v>1796</v>
      </c>
    </row>
    <row r="80" spans="1:17" ht="14.4" customHeight="1" x14ac:dyDescent="0.3">
      <c r="A80" s="489" t="s">
        <v>1548</v>
      </c>
      <c r="B80" s="490" t="s">
        <v>1307</v>
      </c>
      <c r="C80" s="490" t="s">
        <v>1337</v>
      </c>
      <c r="D80" s="490" t="s">
        <v>1348</v>
      </c>
      <c r="E80" s="490" t="s">
        <v>1349</v>
      </c>
      <c r="F80" s="510"/>
      <c r="G80" s="510"/>
      <c r="H80" s="510"/>
      <c r="I80" s="510"/>
      <c r="J80" s="510">
        <v>1</v>
      </c>
      <c r="K80" s="510">
        <v>34</v>
      </c>
      <c r="L80" s="510"/>
      <c r="M80" s="510">
        <v>34</v>
      </c>
      <c r="N80" s="510"/>
      <c r="O80" s="510"/>
      <c r="P80" s="495"/>
      <c r="Q80" s="511"/>
    </row>
    <row r="81" spans="1:17" ht="14.4" customHeight="1" x14ac:dyDescent="0.3">
      <c r="A81" s="489" t="s">
        <v>1548</v>
      </c>
      <c r="B81" s="490" t="s">
        <v>1307</v>
      </c>
      <c r="C81" s="490" t="s">
        <v>1337</v>
      </c>
      <c r="D81" s="490" t="s">
        <v>1363</v>
      </c>
      <c r="E81" s="490" t="s">
        <v>1364</v>
      </c>
      <c r="F81" s="510">
        <v>1</v>
      </c>
      <c r="G81" s="510">
        <v>332</v>
      </c>
      <c r="H81" s="510">
        <v>1</v>
      </c>
      <c r="I81" s="510">
        <v>332</v>
      </c>
      <c r="J81" s="510"/>
      <c r="K81" s="510"/>
      <c r="L81" s="510"/>
      <c r="M81" s="510"/>
      <c r="N81" s="510"/>
      <c r="O81" s="510"/>
      <c r="P81" s="495"/>
      <c r="Q81" s="511"/>
    </row>
    <row r="82" spans="1:17" ht="14.4" customHeight="1" x14ac:dyDescent="0.3">
      <c r="A82" s="489" t="s">
        <v>1548</v>
      </c>
      <c r="B82" s="490" t="s">
        <v>1307</v>
      </c>
      <c r="C82" s="490" t="s">
        <v>1337</v>
      </c>
      <c r="D82" s="490" t="s">
        <v>1365</v>
      </c>
      <c r="E82" s="490" t="s">
        <v>1366</v>
      </c>
      <c r="F82" s="510"/>
      <c r="G82" s="510"/>
      <c r="H82" s="510"/>
      <c r="I82" s="510"/>
      <c r="J82" s="510">
        <v>1</v>
      </c>
      <c r="K82" s="510">
        <v>116</v>
      </c>
      <c r="L82" s="510"/>
      <c r="M82" s="510">
        <v>116</v>
      </c>
      <c r="N82" s="510">
        <v>1</v>
      </c>
      <c r="O82" s="510">
        <v>116</v>
      </c>
      <c r="P82" s="495"/>
      <c r="Q82" s="511">
        <v>116</v>
      </c>
    </row>
    <row r="83" spans="1:17" ht="14.4" customHeight="1" x14ac:dyDescent="0.3">
      <c r="A83" s="489" t="s">
        <v>1549</v>
      </c>
      <c r="B83" s="490" t="s">
        <v>1307</v>
      </c>
      <c r="C83" s="490" t="s">
        <v>1337</v>
      </c>
      <c r="D83" s="490" t="s">
        <v>1348</v>
      </c>
      <c r="E83" s="490" t="s">
        <v>1349</v>
      </c>
      <c r="F83" s="510">
        <v>1</v>
      </c>
      <c r="G83" s="510">
        <v>34</v>
      </c>
      <c r="H83" s="510">
        <v>1</v>
      </c>
      <c r="I83" s="510">
        <v>34</v>
      </c>
      <c r="J83" s="510"/>
      <c r="K83" s="510"/>
      <c r="L83" s="510"/>
      <c r="M83" s="510"/>
      <c r="N83" s="510"/>
      <c r="O83" s="510"/>
      <c r="P83" s="495"/>
      <c r="Q83" s="511"/>
    </row>
    <row r="84" spans="1:17" ht="14.4" customHeight="1" x14ac:dyDescent="0.3">
      <c r="A84" s="489" t="s">
        <v>1549</v>
      </c>
      <c r="B84" s="490" t="s">
        <v>1307</v>
      </c>
      <c r="C84" s="490" t="s">
        <v>1337</v>
      </c>
      <c r="D84" s="490" t="s">
        <v>1365</v>
      </c>
      <c r="E84" s="490" t="s">
        <v>1366</v>
      </c>
      <c r="F84" s="510">
        <v>2</v>
      </c>
      <c r="G84" s="510">
        <v>334</v>
      </c>
      <c r="H84" s="510">
        <v>1</v>
      </c>
      <c r="I84" s="510">
        <v>167</v>
      </c>
      <c r="J84" s="510"/>
      <c r="K84" s="510"/>
      <c r="L84" s="510"/>
      <c r="M84" s="510"/>
      <c r="N84" s="510"/>
      <c r="O84" s="510"/>
      <c r="P84" s="495"/>
      <c r="Q84" s="511"/>
    </row>
    <row r="85" spans="1:17" ht="14.4" customHeight="1" x14ac:dyDescent="0.3">
      <c r="A85" s="489" t="s">
        <v>1550</v>
      </c>
      <c r="B85" s="490" t="s">
        <v>1307</v>
      </c>
      <c r="C85" s="490" t="s">
        <v>1337</v>
      </c>
      <c r="D85" s="490" t="s">
        <v>1371</v>
      </c>
      <c r="E85" s="490" t="s">
        <v>1372</v>
      </c>
      <c r="F85" s="510"/>
      <c r="G85" s="510"/>
      <c r="H85" s="510"/>
      <c r="I85" s="510"/>
      <c r="J85" s="510">
        <v>1</v>
      </c>
      <c r="K85" s="510">
        <v>481</v>
      </c>
      <c r="L85" s="510"/>
      <c r="M85" s="510">
        <v>481</v>
      </c>
      <c r="N85" s="510"/>
      <c r="O85" s="510"/>
      <c r="P85" s="495"/>
      <c r="Q85" s="511"/>
    </row>
    <row r="86" spans="1:17" ht="14.4" customHeight="1" x14ac:dyDescent="0.3">
      <c r="A86" s="489" t="s">
        <v>1551</v>
      </c>
      <c r="B86" s="490" t="s">
        <v>1307</v>
      </c>
      <c r="C86" s="490" t="s">
        <v>1337</v>
      </c>
      <c r="D86" s="490" t="s">
        <v>1348</v>
      </c>
      <c r="E86" s="490" t="s">
        <v>1349</v>
      </c>
      <c r="F86" s="510"/>
      <c r="G86" s="510"/>
      <c r="H86" s="510"/>
      <c r="I86" s="510"/>
      <c r="J86" s="510">
        <v>2</v>
      </c>
      <c r="K86" s="510">
        <v>68</v>
      </c>
      <c r="L86" s="510"/>
      <c r="M86" s="510">
        <v>34</v>
      </c>
      <c r="N86" s="510"/>
      <c r="O86" s="510"/>
      <c r="P86" s="495"/>
      <c r="Q86" s="511"/>
    </row>
    <row r="87" spans="1:17" ht="14.4" customHeight="1" x14ac:dyDescent="0.3">
      <c r="A87" s="489" t="s">
        <v>1551</v>
      </c>
      <c r="B87" s="490" t="s">
        <v>1307</v>
      </c>
      <c r="C87" s="490" t="s">
        <v>1337</v>
      </c>
      <c r="D87" s="490" t="s">
        <v>1363</v>
      </c>
      <c r="E87" s="490" t="s">
        <v>1364</v>
      </c>
      <c r="F87" s="510">
        <v>2</v>
      </c>
      <c r="G87" s="510">
        <v>664</v>
      </c>
      <c r="H87" s="510">
        <v>1</v>
      </c>
      <c r="I87" s="510">
        <v>332</v>
      </c>
      <c r="J87" s="510">
        <v>1</v>
      </c>
      <c r="K87" s="510">
        <v>232</v>
      </c>
      <c r="L87" s="510">
        <v>0.3493975903614458</v>
      </c>
      <c r="M87" s="510">
        <v>232</v>
      </c>
      <c r="N87" s="510">
        <v>2</v>
      </c>
      <c r="O87" s="510">
        <v>464</v>
      </c>
      <c r="P87" s="495">
        <v>0.6987951807228916</v>
      </c>
      <c r="Q87" s="511">
        <v>232</v>
      </c>
    </row>
    <row r="88" spans="1:17" ht="14.4" customHeight="1" x14ac:dyDescent="0.3">
      <c r="A88" s="489" t="s">
        <v>1551</v>
      </c>
      <c r="B88" s="490" t="s">
        <v>1307</v>
      </c>
      <c r="C88" s="490" t="s">
        <v>1337</v>
      </c>
      <c r="D88" s="490" t="s">
        <v>1365</v>
      </c>
      <c r="E88" s="490" t="s">
        <v>1366</v>
      </c>
      <c r="F88" s="510"/>
      <c r="G88" s="510"/>
      <c r="H88" s="510"/>
      <c r="I88" s="510"/>
      <c r="J88" s="510">
        <v>4</v>
      </c>
      <c r="K88" s="510">
        <v>464</v>
      </c>
      <c r="L88" s="510"/>
      <c r="M88" s="510">
        <v>116</v>
      </c>
      <c r="N88" s="510">
        <v>1</v>
      </c>
      <c r="O88" s="510">
        <v>116</v>
      </c>
      <c r="P88" s="495"/>
      <c r="Q88" s="511">
        <v>116</v>
      </c>
    </row>
    <row r="89" spans="1:17" ht="14.4" customHeight="1" x14ac:dyDescent="0.3">
      <c r="A89" s="489" t="s">
        <v>1551</v>
      </c>
      <c r="B89" s="490" t="s">
        <v>1307</v>
      </c>
      <c r="C89" s="490" t="s">
        <v>1337</v>
      </c>
      <c r="D89" s="490" t="s">
        <v>1403</v>
      </c>
      <c r="E89" s="490" t="s">
        <v>1404</v>
      </c>
      <c r="F89" s="510">
        <v>1</v>
      </c>
      <c r="G89" s="510">
        <v>0</v>
      </c>
      <c r="H89" s="510"/>
      <c r="I89" s="510">
        <v>0</v>
      </c>
      <c r="J89" s="510"/>
      <c r="K89" s="510"/>
      <c r="L89" s="510"/>
      <c r="M89" s="510"/>
      <c r="N89" s="510"/>
      <c r="O89" s="510"/>
      <c r="P89" s="495"/>
      <c r="Q89" s="511"/>
    </row>
    <row r="90" spans="1:17" ht="14.4" customHeight="1" x14ac:dyDescent="0.3">
      <c r="A90" s="489" t="s">
        <v>1551</v>
      </c>
      <c r="B90" s="490" t="s">
        <v>1307</v>
      </c>
      <c r="C90" s="490" t="s">
        <v>1337</v>
      </c>
      <c r="D90" s="490" t="s">
        <v>1415</v>
      </c>
      <c r="E90" s="490" t="s">
        <v>1416</v>
      </c>
      <c r="F90" s="510"/>
      <c r="G90" s="510"/>
      <c r="H90" s="510"/>
      <c r="I90" s="510"/>
      <c r="J90" s="510"/>
      <c r="K90" s="510"/>
      <c r="L90" s="510"/>
      <c r="M90" s="510"/>
      <c r="N90" s="510">
        <v>1</v>
      </c>
      <c r="O90" s="510">
        <v>485</v>
      </c>
      <c r="P90" s="495"/>
      <c r="Q90" s="511">
        <v>485</v>
      </c>
    </row>
    <row r="91" spans="1:17" ht="14.4" customHeight="1" x14ac:dyDescent="0.3">
      <c r="A91" s="489" t="s">
        <v>1552</v>
      </c>
      <c r="B91" s="490" t="s">
        <v>1307</v>
      </c>
      <c r="C91" s="490" t="s">
        <v>1337</v>
      </c>
      <c r="D91" s="490" t="s">
        <v>1365</v>
      </c>
      <c r="E91" s="490" t="s">
        <v>1366</v>
      </c>
      <c r="F91" s="510">
        <v>1</v>
      </c>
      <c r="G91" s="510">
        <v>167</v>
      </c>
      <c r="H91" s="510">
        <v>1</v>
      </c>
      <c r="I91" s="510">
        <v>167</v>
      </c>
      <c r="J91" s="510"/>
      <c r="K91" s="510"/>
      <c r="L91" s="510"/>
      <c r="M91" s="510"/>
      <c r="N91" s="510"/>
      <c r="O91" s="510"/>
      <c r="P91" s="495"/>
      <c r="Q91" s="511"/>
    </row>
    <row r="92" spans="1:17" ht="14.4" customHeight="1" x14ac:dyDescent="0.3">
      <c r="A92" s="489" t="s">
        <v>1553</v>
      </c>
      <c r="B92" s="490" t="s">
        <v>1307</v>
      </c>
      <c r="C92" s="490" t="s">
        <v>1337</v>
      </c>
      <c r="D92" s="490" t="s">
        <v>1348</v>
      </c>
      <c r="E92" s="490" t="s">
        <v>1349</v>
      </c>
      <c r="F92" s="510">
        <v>1</v>
      </c>
      <c r="G92" s="510">
        <v>34</v>
      </c>
      <c r="H92" s="510">
        <v>1</v>
      </c>
      <c r="I92" s="510">
        <v>34</v>
      </c>
      <c r="J92" s="510"/>
      <c r="K92" s="510"/>
      <c r="L92" s="510"/>
      <c r="M92" s="510"/>
      <c r="N92" s="510"/>
      <c r="O92" s="510"/>
      <c r="P92" s="495"/>
      <c r="Q92" s="511"/>
    </row>
    <row r="93" spans="1:17" ht="14.4" customHeight="1" x14ac:dyDescent="0.3">
      <c r="A93" s="489" t="s">
        <v>1553</v>
      </c>
      <c r="B93" s="490" t="s">
        <v>1307</v>
      </c>
      <c r="C93" s="490" t="s">
        <v>1337</v>
      </c>
      <c r="D93" s="490" t="s">
        <v>1363</v>
      </c>
      <c r="E93" s="490" t="s">
        <v>1364</v>
      </c>
      <c r="F93" s="510">
        <v>2</v>
      </c>
      <c r="G93" s="510">
        <v>664</v>
      </c>
      <c r="H93" s="510">
        <v>1</v>
      </c>
      <c r="I93" s="510">
        <v>332</v>
      </c>
      <c r="J93" s="510"/>
      <c r="K93" s="510"/>
      <c r="L93" s="510"/>
      <c r="M93" s="510"/>
      <c r="N93" s="510"/>
      <c r="O93" s="510"/>
      <c r="P93" s="495"/>
      <c r="Q93" s="511"/>
    </row>
    <row r="94" spans="1:17" ht="14.4" customHeight="1" x14ac:dyDescent="0.3">
      <c r="A94" s="489" t="s">
        <v>1553</v>
      </c>
      <c r="B94" s="490" t="s">
        <v>1307</v>
      </c>
      <c r="C94" s="490" t="s">
        <v>1337</v>
      </c>
      <c r="D94" s="490" t="s">
        <v>1365</v>
      </c>
      <c r="E94" s="490" t="s">
        <v>1366</v>
      </c>
      <c r="F94" s="510">
        <v>1</v>
      </c>
      <c r="G94" s="510">
        <v>167</v>
      </c>
      <c r="H94" s="510">
        <v>1</v>
      </c>
      <c r="I94" s="510">
        <v>167</v>
      </c>
      <c r="J94" s="510">
        <v>2</v>
      </c>
      <c r="K94" s="510">
        <v>232</v>
      </c>
      <c r="L94" s="510">
        <v>1.3892215568862276</v>
      </c>
      <c r="M94" s="510">
        <v>116</v>
      </c>
      <c r="N94" s="510">
        <v>1</v>
      </c>
      <c r="O94" s="510">
        <v>116</v>
      </c>
      <c r="P94" s="495">
        <v>0.69461077844311381</v>
      </c>
      <c r="Q94" s="511">
        <v>116</v>
      </c>
    </row>
    <row r="95" spans="1:17" ht="14.4" customHeight="1" x14ac:dyDescent="0.3">
      <c r="A95" s="489" t="s">
        <v>1553</v>
      </c>
      <c r="B95" s="490" t="s">
        <v>1307</v>
      </c>
      <c r="C95" s="490" t="s">
        <v>1337</v>
      </c>
      <c r="D95" s="490" t="s">
        <v>1403</v>
      </c>
      <c r="E95" s="490" t="s">
        <v>1404</v>
      </c>
      <c r="F95" s="510">
        <v>1</v>
      </c>
      <c r="G95" s="510">
        <v>0</v>
      </c>
      <c r="H95" s="510"/>
      <c r="I95" s="510">
        <v>0</v>
      </c>
      <c r="J95" s="510"/>
      <c r="K95" s="510"/>
      <c r="L95" s="510"/>
      <c r="M95" s="510"/>
      <c r="N95" s="510"/>
      <c r="O95" s="510"/>
      <c r="P95" s="495"/>
      <c r="Q95" s="511"/>
    </row>
    <row r="96" spans="1:17" ht="14.4" customHeight="1" x14ac:dyDescent="0.3">
      <c r="A96" s="489" t="s">
        <v>1554</v>
      </c>
      <c r="B96" s="490" t="s">
        <v>1307</v>
      </c>
      <c r="C96" s="490" t="s">
        <v>1337</v>
      </c>
      <c r="D96" s="490" t="s">
        <v>1348</v>
      </c>
      <c r="E96" s="490" t="s">
        <v>1349</v>
      </c>
      <c r="F96" s="510"/>
      <c r="G96" s="510"/>
      <c r="H96" s="510"/>
      <c r="I96" s="510"/>
      <c r="J96" s="510"/>
      <c r="K96" s="510"/>
      <c r="L96" s="510"/>
      <c r="M96" s="510"/>
      <c r="N96" s="510">
        <v>4</v>
      </c>
      <c r="O96" s="510">
        <v>136</v>
      </c>
      <c r="P96" s="495"/>
      <c r="Q96" s="511">
        <v>34</v>
      </c>
    </row>
    <row r="97" spans="1:17" ht="14.4" customHeight="1" x14ac:dyDescent="0.3">
      <c r="A97" s="489" t="s">
        <v>1554</v>
      </c>
      <c r="B97" s="490" t="s">
        <v>1307</v>
      </c>
      <c r="C97" s="490" t="s">
        <v>1337</v>
      </c>
      <c r="D97" s="490" t="s">
        <v>1365</v>
      </c>
      <c r="E97" s="490" t="s">
        <v>1366</v>
      </c>
      <c r="F97" s="510"/>
      <c r="G97" s="510"/>
      <c r="H97" s="510"/>
      <c r="I97" s="510"/>
      <c r="J97" s="510"/>
      <c r="K97" s="510"/>
      <c r="L97" s="510"/>
      <c r="M97" s="510"/>
      <c r="N97" s="510">
        <v>3</v>
      </c>
      <c r="O97" s="510">
        <v>348</v>
      </c>
      <c r="P97" s="495"/>
      <c r="Q97" s="511">
        <v>116</v>
      </c>
    </row>
    <row r="98" spans="1:17" ht="14.4" customHeight="1" x14ac:dyDescent="0.3">
      <c r="A98" s="489" t="s">
        <v>1555</v>
      </c>
      <c r="B98" s="490" t="s">
        <v>1307</v>
      </c>
      <c r="C98" s="490" t="s">
        <v>1337</v>
      </c>
      <c r="D98" s="490" t="s">
        <v>1365</v>
      </c>
      <c r="E98" s="490" t="s">
        <v>1366</v>
      </c>
      <c r="F98" s="510">
        <v>3</v>
      </c>
      <c r="G98" s="510">
        <v>501</v>
      </c>
      <c r="H98" s="510">
        <v>1</v>
      </c>
      <c r="I98" s="510">
        <v>167</v>
      </c>
      <c r="J98" s="510"/>
      <c r="K98" s="510"/>
      <c r="L98" s="510"/>
      <c r="M98" s="510"/>
      <c r="N98" s="510">
        <v>2</v>
      </c>
      <c r="O98" s="510">
        <v>232</v>
      </c>
      <c r="P98" s="495">
        <v>0.46307385229540921</v>
      </c>
      <c r="Q98" s="511">
        <v>116</v>
      </c>
    </row>
    <row r="99" spans="1:17" ht="14.4" customHeight="1" x14ac:dyDescent="0.3">
      <c r="A99" s="489" t="s">
        <v>1555</v>
      </c>
      <c r="B99" s="490" t="s">
        <v>1544</v>
      </c>
      <c r="C99" s="490" t="s">
        <v>1337</v>
      </c>
      <c r="D99" s="490" t="s">
        <v>1409</v>
      </c>
      <c r="E99" s="490" t="s">
        <v>1410</v>
      </c>
      <c r="F99" s="510">
        <v>1</v>
      </c>
      <c r="G99" s="510">
        <v>75</v>
      </c>
      <c r="H99" s="510">
        <v>1</v>
      </c>
      <c r="I99" s="510">
        <v>75</v>
      </c>
      <c r="J99" s="510"/>
      <c r="K99" s="510"/>
      <c r="L99" s="510"/>
      <c r="M99" s="510"/>
      <c r="N99" s="510"/>
      <c r="O99" s="510"/>
      <c r="P99" s="495"/>
      <c r="Q99" s="511"/>
    </row>
    <row r="100" spans="1:17" ht="14.4" customHeight="1" x14ac:dyDescent="0.3">
      <c r="A100" s="489" t="s">
        <v>1555</v>
      </c>
      <c r="B100" s="490" t="s">
        <v>1544</v>
      </c>
      <c r="C100" s="490" t="s">
        <v>1337</v>
      </c>
      <c r="D100" s="490" t="s">
        <v>1450</v>
      </c>
      <c r="E100" s="490" t="s">
        <v>1451</v>
      </c>
      <c r="F100" s="510">
        <v>1</v>
      </c>
      <c r="G100" s="510">
        <v>621</v>
      </c>
      <c r="H100" s="510">
        <v>1</v>
      </c>
      <c r="I100" s="510">
        <v>621</v>
      </c>
      <c r="J100" s="510"/>
      <c r="K100" s="510"/>
      <c r="L100" s="510"/>
      <c r="M100" s="510"/>
      <c r="N100" s="510"/>
      <c r="O100" s="510"/>
      <c r="P100" s="495"/>
      <c r="Q100" s="511"/>
    </row>
    <row r="101" spans="1:17" ht="14.4" customHeight="1" x14ac:dyDescent="0.3">
      <c r="A101" s="489" t="s">
        <v>1555</v>
      </c>
      <c r="B101" s="490" t="s">
        <v>1544</v>
      </c>
      <c r="C101" s="490" t="s">
        <v>1337</v>
      </c>
      <c r="D101" s="490" t="s">
        <v>1458</v>
      </c>
      <c r="E101" s="490" t="s">
        <v>1459</v>
      </c>
      <c r="F101" s="510">
        <v>1</v>
      </c>
      <c r="G101" s="510">
        <v>240</v>
      </c>
      <c r="H101" s="510">
        <v>1</v>
      </c>
      <c r="I101" s="510">
        <v>240</v>
      </c>
      <c r="J101" s="510"/>
      <c r="K101" s="510"/>
      <c r="L101" s="510"/>
      <c r="M101" s="510"/>
      <c r="N101" s="510"/>
      <c r="O101" s="510"/>
      <c r="P101" s="495"/>
      <c r="Q101" s="511"/>
    </row>
    <row r="102" spans="1:17" ht="14.4" customHeight="1" x14ac:dyDescent="0.3">
      <c r="A102" s="489" t="s">
        <v>1556</v>
      </c>
      <c r="B102" s="490" t="s">
        <v>1307</v>
      </c>
      <c r="C102" s="490" t="s">
        <v>1337</v>
      </c>
      <c r="D102" s="490" t="s">
        <v>1348</v>
      </c>
      <c r="E102" s="490" t="s">
        <v>1349</v>
      </c>
      <c r="F102" s="510"/>
      <c r="G102" s="510"/>
      <c r="H102" s="510"/>
      <c r="I102" s="510"/>
      <c r="J102" s="510">
        <v>3</v>
      </c>
      <c r="K102" s="510">
        <v>102</v>
      </c>
      <c r="L102" s="510"/>
      <c r="M102" s="510">
        <v>34</v>
      </c>
      <c r="N102" s="510"/>
      <c r="O102" s="510"/>
      <c r="P102" s="495"/>
      <c r="Q102" s="511"/>
    </row>
    <row r="103" spans="1:17" ht="14.4" customHeight="1" x14ac:dyDescent="0.3">
      <c r="A103" s="489" t="s">
        <v>1556</v>
      </c>
      <c r="B103" s="490" t="s">
        <v>1307</v>
      </c>
      <c r="C103" s="490" t="s">
        <v>1337</v>
      </c>
      <c r="D103" s="490" t="s">
        <v>1365</v>
      </c>
      <c r="E103" s="490" t="s">
        <v>1366</v>
      </c>
      <c r="F103" s="510">
        <v>3</v>
      </c>
      <c r="G103" s="510">
        <v>501</v>
      </c>
      <c r="H103" s="510">
        <v>1</v>
      </c>
      <c r="I103" s="510">
        <v>167</v>
      </c>
      <c r="J103" s="510"/>
      <c r="K103" s="510"/>
      <c r="L103" s="510"/>
      <c r="M103" s="510"/>
      <c r="N103" s="510">
        <v>1</v>
      </c>
      <c r="O103" s="510">
        <v>116</v>
      </c>
      <c r="P103" s="495">
        <v>0.2315369261477046</v>
      </c>
      <c r="Q103" s="511">
        <v>116</v>
      </c>
    </row>
    <row r="104" spans="1:17" ht="14.4" customHeight="1" x14ac:dyDescent="0.3">
      <c r="A104" s="489" t="s">
        <v>455</v>
      </c>
      <c r="B104" s="490" t="s">
        <v>1557</v>
      </c>
      <c r="C104" s="490" t="s">
        <v>1337</v>
      </c>
      <c r="D104" s="490" t="s">
        <v>1558</v>
      </c>
      <c r="E104" s="490" t="s">
        <v>1559</v>
      </c>
      <c r="F104" s="510">
        <v>1</v>
      </c>
      <c r="G104" s="510">
        <v>269</v>
      </c>
      <c r="H104" s="510">
        <v>1</v>
      </c>
      <c r="I104" s="510">
        <v>269</v>
      </c>
      <c r="J104" s="510"/>
      <c r="K104" s="510"/>
      <c r="L104" s="510"/>
      <c r="M104" s="510"/>
      <c r="N104" s="510"/>
      <c r="O104" s="510"/>
      <c r="P104" s="495"/>
      <c r="Q104" s="511"/>
    </row>
    <row r="105" spans="1:17" ht="14.4" customHeight="1" x14ac:dyDescent="0.3">
      <c r="A105" s="489" t="s">
        <v>455</v>
      </c>
      <c r="B105" s="490" t="s">
        <v>1560</v>
      </c>
      <c r="C105" s="490" t="s">
        <v>1337</v>
      </c>
      <c r="D105" s="490" t="s">
        <v>1561</v>
      </c>
      <c r="E105" s="490" t="s">
        <v>1562</v>
      </c>
      <c r="F105" s="510">
        <v>1</v>
      </c>
      <c r="G105" s="510">
        <v>185</v>
      </c>
      <c r="H105" s="510">
        <v>1</v>
      </c>
      <c r="I105" s="510">
        <v>185</v>
      </c>
      <c r="J105" s="510"/>
      <c r="K105" s="510"/>
      <c r="L105" s="510"/>
      <c r="M105" s="510"/>
      <c r="N105" s="510"/>
      <c r="O105" s="510"/>
      <c r="P105" s="495"/>
      <c r="Q105" s="511"/>
    </row>
    <row r="106" spans="1:17" ht="14.4" customHeight="1" x14ac:dyDescent="0.3">
      <c r="A106" s="489" t="s">
        <v>455</v>
      </c>
      <c r="B106" s="490" t="s">
        <v>1560</v>
      </c>
      <c r="C106" s="490" t="s">
        <v>1337</v>
      </c>
      <c r="D106" s="490" t="s">
        <v>1563</v>
      </c>
      <c r="E106" s="490" t="s">
        <v>1564</v>
      </c>
      <c r="F106" s="510">
        <v>3</v>
      </c>
      <c r="G106" s="510">
        <v>348</v>
      </c>
      <c r="H106" s="510">
        <v>1</v>
      </c>
      <c r="I106" s="510">
        <v>116</v>
      </c>
      <c r="J106" s="510"/>
      <c r="K106" s="510"/>
      <c r="L106" s="510"/>
      <c r="M106" s="510"/>
      <c r="N106" s="510"/>
      <c r="O106" s="510"/>
      <c r="P106" s="495"/>
      <c r="Q106" s="511"/>
    </row>
    <row r="107" spans="1:17" ht="14.4" customHeight="1" x14ac:dyDescent="0.3">
      <c r="A107" s="489" t="s">
        <v>455</v>
      </c>
      <c r="B107" s="490" t="s">
        <v>1560</v>
      </c>
      <c r="C107" s="490" t="s">
        <v>1337</v>
      </c>
      <c r="D107" s="490" t="s">
        <v>1565</v>
      </c>
      <c r="E107" s="490" t="s">
        <v>1566</v>
      </c>
      <c r="F107" s="510">
        <v>4</v>
      </c>
      <c r="G107" s="510">
        <v>1932</v>
      </c>
      <c r="H107" s="510">
        <v>1</v>
      </c>
      <c r="I107" s="510">
        <v>483</v>
      </c>
      <c r="J107" s="510"/>
      <c r="K107" s="510"/>
      <c r="L107" s="510"/>
      <c r="M107" s="510"/>
      <c r="N107" s="510"/>
      <c r="O107" s="510"/>
      <c r="P107" s="495"/>
      <c r="Q107" s="511"/>
    </row>
    <row r="108" spans="1:17" ht="14.4" customHeight="1" x14ac:dyDescent="0.3">
      <c r="A108" s="489" t="s">
        <v>455</v>
      </c>
      <c r="B108" s="490" t="s">
        <v>1560</v>
      </c>
      <c r="C108" s="490" t="s">
        <v>1337</v>
      </c>
      <c r="D108" s="490" t="s">
        <v>1567</v>
      </c>
      <c r="E108" s="490" t="s">
        <v>1568</v>
      </c>
      <c r="F108" s="510">
        <v>106</v>
      </c>
      <c r="G108" s="510">
        <v>8586</v>
      </c>
      <c r="H108" s="510">
        <v>1</v>
      </c>
      <c r="I108" s="510">
        <v>81</v>
      </c>
      <c r="J108" s="510"/>
      <c r="K108" s="510"/>
      <c r="L108" s="510"/>
      <c r="M108" s="510"/>
      <c r="N108" s="510"/>
      <c r="O108" s="510"/>
      <c r="P108" s="495"/>
      <c r="Q108" s="511"/>
    </row>
    <row r="109" spans="1:17" ht="14.4" customHeight="1" x14ac:dyDescent="0.3">
      <c r="A109" s="489" t="s">
        <v>455</v>
      </c>
      <c r="B109" s="490" t="s">
        <v>1560</v>
      </c>
      <c r="C109" s="490" t="s">
        <v>1337</v>
      </c>
      <c r="D109" s="490" t="s">
        <v>1569</v>
      </c>
      <c r="E109" s="490" t="s">
        <v>1570</v>
      </c>
      <c r="F109" s="510">
        <v>18</v>
      </c>
      <c r="G109" s="510">
        <v>3096</v>
      </c>
      <c r="H109" s="510">
        <v>1</v>
      </c>
      <c r="I109" s="510">
        <v>172</v>
      </c>
      <c r="J109" s="510"/>
      <c r="K109" s="510"/>
      <c r="L109" s="510"/>
      <c r="M109" s="510"/>
      <c r="N109" s="510"/>
      <c r="O109" s="510"/>
      <c r="P109" s="495"/>
      <c r="Q109" s="511"/>
    </row>
    <row r="110" spans="1:17" ht="14.4" customHeight="1" x14ac:dyDescent="0.3">
      <c r="A110" s="489" t="s">
        <v>455</v>
      </c>
      <c r="B110" s="490" t="s">
        <v>1560</v>
      </c>
      <c r="C110" s="490" t="s">
        <v>1337</v>
      </c>
      <c r="D110" s="490" t="s">
        <v>1571</v>
      </c>
      <c r="E110" s="490" t="s">
        <v>1572</v>
      </c>
      <c r="F110" s="510">
        <v>96</v>
      </c>
      <c r="G110" s="510">
        <v>82464</v>
      </c>
      <c r="H110" s="510">
        <v>1</v>
      </c>
      <c r="I110" s="510">
        <v>859</v>
      </c>
      <c r="J110" s="510"/>
      <c r="K110" s="510"/>
      <c r="L110" s="510"/>
      <c r="M110" s="510"/>
      <c r="N110" s="510"/>
      <c r="O110" s="510"/>
      <c r="P110" s="495"/>
      <c r="Q110" s="511"/>
    </row>
    <row r="111" spans="1:17" ht="14.4" customHeight="1" x14ac:dyDescent="0.3">
      <c r="A111" s="489" t="s">
        <v>455</v>
      </c>
      <c r="B111" s="490" t="s">
        <v>1307</v>
      </c>
      <c r="C111" s="490" t="s">
        <v>1337</v>
      </c>
      <c r="D111" s="490" t="s">
        <v>1348</v>
      </c>
      <c r="E111" s="490" t="s">
        <v>1349</v>
      </c>
      <c r="F111" s="510">
        <v>39</v>
      </c>
      <c r="G111" s="510">
        <v>1326</v>
      </c>
      <c r="H111" s="510">
        <v>1</v>
      </c>
      <c r="I111" s="510">
        <v>34</v>
      </c>
      <c r="J111" s="510"/>
      <c r="K111" s="510"/>
      <c r="L111" s="510"/>
      <c r="M111" s="510"/>
      <c r="N111" s="510"/>
      <c r="O111" s="510"/>
      <c r="P111" s="495"/>
      <c r="Q111" s="511"/>
    </row>
    <row r="112" spans="1:17" ht="14.4" customHeight="1" x14ac:dyDescent="0.3">
      <c r="A112" s="489" t="s">
        <v>455</v>
      </c>
      <c r="B112" s="490" t="s">
        <v>1307</v>
      </c>
      <c r="C112" s="490" t="s">
        <v>1337</v>
      </c>
      <c r="D112" s="490" t="s">
        <v>1363</v>
      </c>
      <c r="E112" s="490" t="s">
        <v>1364</v>
      </c>
      <c r="F112" s="510">
        <v>1</v>
      </c>
      <c r="G112" s="510">
        <v>332</v>
      </c>
      <c r="H112" s="510">
        <v>1</v>
      </c>
      <c r="I112" s="510">
        <v>332</v>
      </c>
      <c r="J112" s="510"/>
      <c r="K112" s="510"/>
      <c r="L112" s="510"/>
      <c r="M112" s="510"/>
      <c r="N112" s="510"/>
      <c r="O112" s="510"/>
      <c r="P112" s="495"/>
      <c r="Q112" s="511"/>
    </row>
    <row r="113" spans="1:17" ht="14.4" customHeight="1" x14ac:dyDescent="0.3">
      <c r="A113" s="489" t="s">
        <v>455</v>
      </c>
      <c r="B113" s="490" t="s">
        <v>1307</v>
      </c>
      <c r="C113" s="490" t="s">
        <v>1337</v>
      </c>
      <c r="D113" s="490" t="s">
        <v>1365</v>
      </c>
      <c r="E113" s="490" t="s">
        <v>1366</v>
      </c>
      <c r="F113" s="510">
        <v>1</v>
      </c>
      <c r="G113" s="510">
        <v>167</v>
      </c>
      <c r="H113" s="510">
        <v>1</v>
      </c>
      <c r="I113" s="510">
        <v>167</v>
      </c>
      <c r="J113" s="510"/>
      <c r="K113" s="510"/>
      <c r="L113" s="510"/>
      <c r="M113" s="510"/>
      <c r="N113" s="510"/>
      <c r="O113" s="510"/>
      <c r="P113" s="495"/>
      <c r="Q113" s="511"/>
    </row>
    <row r="114" spans="1:17" ht="14.4" customHeight="1" x14ac:dyDescent="0.3">
      <c r="A114" s="489" t="s">
        <v>455</v>
      </c>
      <c r="B114" s="490" t="s">
        <v>1307</v>
      </c>
      <c r="C114" s="490" t="s">
        <v>1337</v>
      </c>
      <c r="D114" s="490" t="s">
        <v>1403</v>
      </c>
      <c r="E114" s="490" t="s">
        <v>1404</v>
      </c>
      <c r="F114" s="510">
        <v>2</v>
      </c>
      <c r="G114" s="510">
        <v>0</v>
      </c>
      <c r="H114" s="510"/>
      <c r="I114" s="510">
        <v>0</v>
      </c>
      <c r="J114" s="510"/>
      <c r="K114" s="510"/>
      <c r="L114" s="510"/>
      <c r="M114" s="510"/>
      <c r="N114" s="510"/>
      <c r="O114" s="510"/>
      <c r="P114" s="495"/>
      <c r="Q114" s="511"/>
    </row>
    <row r="115" spans="1:17" ht="14.4" customHeight="1" x14ac:dyDescent="0.3">
      <c r="A115" s="489" t="s">
        <v>455</v>
      </c>
      <c r="B115" s="490" t="s">
        <v>1307</v>
      </c>
      <c r="C115" s="490" t="s">
        <v>1337</v>
      </c>
      <c r="D115" s="490" t="s">
        <v>1409</v>
      </c>
      <c r="E115" s="490" t="s">
        <v>1410</v>
      </c>
      <c r="F115" s="510">
        <v>1</v>
      </c>
      <c r="G115" s="510">
        <v>75</v>
      </c>
      <c r="H115" s="510">
        <v>1</v>
      </c>
      <c r="I115" s="510">
        <v>75</v>
      </c>
      <c r="J115" s="510"/>
      <c r="K115" s="510"/>
      <c r="L115" s="510"/>
      <c r="M115" s="510"/>
      <c r="N115" s="510"/>
      <c r="O115" s="510"/>
      <c r="P115" s="495"/>
      <c r="Q115" s="511"/>
    </row>
    <row r="116" spans="1:17" ht="14.4" customHeight="1" x14ac:dyDescent="0.3">
      <c r="A116" s="489" t="s">
        <v>455</v>
      </c>
      <c r="B116" s="490" t="s">
        <v>1307</v>
      </c>
      <c r="C116" s="490" t="s">
        <v>1337</v>
      </c>
      <c r="D116" s="490" t="s">
        <v>1440</v>
      </c>
      <c r="E116" s="490" t="s">
        <v>1441</v>
      </c>
      <c r="F116" s="510">
        <v>1</v>
      </c>
      <c r="G116" s="510">
        <v>176</v>
      </c>
      <c r="H116" s="510">
        <v>1</v>
      </c>
      <c r="I116" s="510">
        <v>176</v>
      </c>
      <c r="J116" s="510"/>
      <c r="K116" s="510"/>
      <c r="L116" s="510"/>
      <c r="M116" s="510"/>
      <c r="N116" s="510"/>
      <c r="O116" s="510"/>
      <c r="P116" s="495"/>
      <c r="Q116" s="511"/>
    </row>
    <row r="117" spans="1:17" ht="14.4" customHeight="1" x14ac:dyDescent="0.3">
      <c r="A117" s="489" t="s">
        <v>455</v>
      </c>
      <c r="B117" s="490" t="s">
        <v>1544</v>
      </c>
      <c r="C117" s="490" t="s">
        <v>1308</v>
      </c>
      <c r="D117" s="490" t="s">
        <v>1573</v>
      </c>
      <c r="E117" s="490" t="s">
        <v>1574</v>
      </c>
      <c r="F117" s="510">
        <v>0.1</v>
      </c>
      <c r="G117" s="510">
        <v>23</v>
      </c>
      <c r="H117" s="510">
        <v>1</v>
      </c>
      <c r="I117" s="510">
        <v>230</v>
      </c>
      <c r="J117" s="510"/>
      <c r="K117" s="510"/>
      <c r="L117" s="510"/>
      <c r="M117" s="510"/>
      <c r="N117" s="510"/>
      <c r="O117" s="510"/>
      <c r="P117" s="495"/>
      <c r="Q117" s="511"/>
    </row>
    <row r="118" spans="1:17" ht="14.4" customHeight="1" x14ac:dyDescent="0.3">
      <c r="A118" s="489" t="s">
        <v>455</v>
      </c>
      <c r="B118" s="490" t="s">
        <v>1544</v>
      </c>
      <c r="C118" s="490" t="s">
        <v>1308</v>
      </c>
      <c r="D118" s="490" t="s">
        <v>1575</v>
      </c>
      <c r="E118" s="490" t="s">
        <v>1576</v>
      </c>
      <c r="F118" s="510">
        <v>23</v>
      </c>
      <c r="G118" s="510">
        <v>3172.6200000000003</v>
      </c>
      <c r="H118" s="510">
        <v>1</v>
      </c>
      <c r="I118" s="510">
        <v>137.94000000000003</v>
      </c>
      <c r="J118" s="510"/>
      <c r="K118" s="510"/>
      <c r="L118" s="510"/>
      <c r="M118" s="510"/>
      <c r="N118" s="510"/>
      <c r="O118" s="510"/>
      <c r="P118" s="495"/>
      <c r="Q118" s="511"/>
    </row>
    <row r="119" spans="1:17" ht="14.4" customHeight="1" x14ac:dyDescent="0.3">
      <c r="A119" s="489" t="s">
        <v>455</v>
      </c>
      <c r="B119" s="490" t="s">
        <v>1544</v>
      </c>
      <c r="C119" s="490" t="s">
        <v>1308</v>
      </c>
      <c r="D119" s="490" t="s">
        <v>1577</v>
      </c>
      <c r="E119" s="490" t="s">
        <v>1576</v>
      </c>
      <c r="F119" s="510">
        <v>37</v>
      </c>
      <c r="G119" s="510">
        <v>7739.2900000000009</v>
      </c>
      <c r="H119" s="510">
        <v>1</v>
      </c>
      <c r="I119" s="510">
        <v>209.17000000000002</v>
      </c>
      <c r="J119" s="510"/>
      <c r="K119" s="510"/>
      <c r="L119" s="510"/>
      <c r="M119" s="510"/>
      <c r="N119" s="510"/>
      <c r="O119" s="510"/>
      <c r="P119" s="495"/>
      <c r="Q119" s="511"/>
    </row>
    <row r="120" spans="1:17" ht="14.4" customHeight="1" x14ac:dyDescent="0.3">
      <c r="A120" s="489" t="s">
        <v>455</v>
      </c>
      <c r="B120" s="490" t="s">
        <v>1544</v>
      </c>
      <c r="C120" s="490" t="s">
        <v>1308</v>
      </c>
      <c r="D120" s="490" t="s">
        <v>1578</v>
      </c>
      <c r="E120" s="490" t="s">
        <v>930</v>
      </c>
      <c r="F120" s="510">
        <v>19</v>
      </c>
      <c r="G120" s="510">
        <v>1606.26</v>
      </c>
      <c r="H120" s="510">
        <v>1</v>
      </c>
      <c r="I120" s="510">
        <v>84.54</v>
      </c>
      <c r="J120" s="510"/>
      <c r="K120" s="510"/>
      <c r="L120" s="510"/>
      <c r="M120" s="510"/>
      <c r="N120" s="510"/>
      <c r="O120" s="510"/>
      <c r="P120" s="495"/>
      <c r="Q120" s="511"/>
    </row>
    <row r="121" spans="1:17" ht="14.4" customHeight="1" x14ac:dyDescent="0.3">
      <c r="A121" s="489" t="s">
        <v>455</v>
      </c>
      <c r="B121" s="490" t="s">
        <v>1544</v>
      </c>
      <c r="C121" s="490" t="s">
        <v>1308</v>
      </c>
      <c r="D121" s="490" t="s">
        <v>1579</v>
      </c>
      <c r="E121" s="490" t="s">
        <v>1303</v>
      </c>
      <c r="F121" s="510">
        <v>1.5</v>
      </c>
      <c r="G121" s="510">
        <v>5438.47</v>
      </c>
      <c r="H121" s="510">
        <v>1</v>
      </c>
      <c r="I121" s="510">
        <v>3625.646666666667</v>
      </c>
      <c r="J121" s="510"/>
      <c r="K121" s="510"/>
      <c r="L121" s="510"/>
      <c r="M121" s="510"/>
      <c r="N121" s="510"/>
      <c r="O121" s="510"/>
      <c r="P121" s="495"/>
      <c r="Q121" s="511"/>
    </row>
    <row r="122" spans="1:17" ht="14.4" customHeight="1" x14ac:dyDescent="0.3">
      <c r="A122" s="489" t="s">
        <v>455</v>
      </c>
      <c r="B122" s="490" t="s">
        <v>1544</v>
      </c>
      <c r="C122" s="490" t="s">
        <v>1308</v>
      </c>
      <c r="D122" s="490" t="s">
        <v>1317</v>
      </c>
      <c r="E122" s="490" t="s">
        <v>1318</v>
      </c>
      <c r="F122" s="510">
        <v>29.499999999999996</v>
      </c>
      <c r="G122" s="510">
        <v>11105.080000000002</v>
      </c>
      <c r="H122" s="510">
        <v>1</v>
      </c>
      <c r="I122" s="510">
        <v>376.44338983050858</v>
      </c>
      <c r="J122" s="510"/>
      <c r="K122" s="510"/>
      <c r="L122" s="510"/>
      <c r="M122" s="510"/>
      <c r="N122" s="510"/>
      <c r="O122" s="510"/>
      <c r="P122" s="495"/>
      <c r="Q122" s="511"/>
    </row>
    <row r="123" spans="1:17" ht="14.4" customHeight="1" x14ac:dyDescent="0.3">
      <c r="A123" s="489" t="s">
        <v>455</v>
      </c>
      <c r="B123" s="490" t="s">
        <v>1544</v>
      </c>
      <c r="C123" s="490" t="s">
        <v>1308</v>
      </c>
      <c r="D123" s="490" t="s">
        <v>1580</v>
      </c>
      <c r="E123" s="490" t="s">
        <v>1581</v>
      </c>
      <c r="F123" s="510">
        <v>29.399999999999995</v>
      </c>
      <c r="G123" s="510">
        <v>17469.919999999998</v>
      </c>
      <c r="H123" s="510">
        <v>1</v>
      </c>
      <c r="I123" s="510">
        <v>594.21496598639465</v>
      </c>
      <c r="J123" s="510"/>
      <c r="K123" s="510"/>
      <c r="L123" s="510"/>
      <c r="M123" s="510"/>
      <c r="N123" s="510"/>
      <c r="O123" s="510"/>
      <c r="P123" s="495"/>
      <c r="Q123" s="511"/>
    </row>
    <row r="124" spans="1:17" ht="14.4" customHeight="1" x14ac:dyDescent="0.3">
      <c r="A124" s="489" t="s">
        <v>455</v>
      </c>
      <c r="B124" s="490" t="s">
        <v>1544</v>
      </c>
      <c r="C124" s="490" t="s">
        <v>1308</v>
      </c>
      <c r="D124" s="490" t="s">
        <v>1582</v>
      </c>
      <c r="E124" s="490" t="s">
        <v>1583</v>
      </c>
      <c r="F124" s="510">
        <v>2</v>
      </c>
      <c r="G124" s="510">
        <v>209.76</v>
      </c>
      <c r="H124" s="510">
        <v>1</v>
      </c>
      <c r="I124" s="510">
        <v>104.88</v>
      </c>
      <c r="J124" s="510"/>
      <c r="K124" s="510"/>
      <c r="L124" s="510"/>
      <c r="M124" s="510"/>
      <c r="N124" s="510"/>
      <c r="O124" s="510"/>
      <c r="P124" s="495"/>
      <c r="Q124" s="511"/>
    </row>
    <row r="125" spans="1:17" ht="14.4" customHeight="1" x14ac:dyDescent="0.3">
      <c r="A125" s="489" t="s">
        <v>455</v>
      </c>
      <c r="B125" s="490" t="s">
        <v>1544</v>
      </c>
      <c r="C125" s="490" t="s">
        <v>1308</v>
      </c>
      <c r="D125" s="490" t="s">
        <v>1536</v>
      </c>
      <c r="E125" s="490" t="s">
        <v>1537</v>
      </c>
      <c r="F125" s="510">
        <v>3.4</v>
      </c>
      <c r="G125" s="510">
        <v>2020.32</v>
      </c>
      <c r="H125" s="510">
        <v>1</v>
      </c>
      <c r="I125" s="510">
        <v>594.21176470588239</v>
      </c>
      <c r="J125" s="510"/>
      <c r="K125" s="510"/>
      <c r="L125" s="510"/>
      <c r="M125" s="510"/>
      <c r="N125" s="510"/>
      <c r="O125" s="510"/>
      <c r="P125" s="495"/>
      <c r="Q125" s="511"/>
    </row>
    <row r="126" spans="1:17" ht="14.4" customHeight="1" x14ac:dyDescent="0.3">
      <c r="A126" s="489" t="s">
        <v>455</v>
      </c>
      <c r="B126" s="490" t="s">
        <v>1544</v>
      </c>
      <c r="C126" s="490" t="s">
        <v>1308</v>
      </c>
      <c r="D126" s="490" t="s">
        <v>1584</v>
      </c>
      <c r="E126" s="490" t="s">
        <v>1585</v>
      </c>
      <c r="F126" s="510">
        <v>0.3</v>
      </c>
      <c r="G126" s="510">
        <v>141.74</v>
      </c>
      <c r="H126" s="510">
        <v>1</v>
      </c>
      <c r="I126" s="510">
        <v>472.4666666666667</v>
      </c>
      <c r="J126" s="510"/>
      <c r="K126" s="510"/>
      <c r="L126" s="510"/>
      <c r="M126" s="510"/>
      <c r="N126" s="510"/>
      <c r="O126" s="510"/>
      <c r="P126" s="495"/>
      <c r="Q126" s="511"/>
    </row>
    <row r="127" spans="1:17" ht="14.4" customHeight="1" x14ac:dyDescent="0.3">
      <c r="A127" s="489" t="s">
        <v>455</v>
      </c>
      <c r="B127" s="490" t="s">
        <v>1544</v>
      </c>
      <c r="C127" s="490" t="s">
        <v>1308</v>
      </c>
      <c r="D127" s="490" t="s">
        <v>1586</v>
      </c>
      <c r="E127" s="490" t="s">
        <v>1587</v>
      </c>
      <c r="F127" s="510">
        <v>2.2000000000000002</v>
      </c>
      <c r="G127" s="510">
        <v>195.74</v>
      </c>
      <c r="H127" s="510">
        <v>1</v>
      </c>
      <c r="I127" s="510">
        <v>88.972727272727269</v>
      </c>
      <c r="J127" s="510"/>
      <c r="K127" s="510"/>
      <c r="L127" s="510"/>
      <c r="M127" s="510"/>
      <c r="N127" s="510"/>
      <c r="O127" s="510"/>
      <c r="P127" s="495"/>
      <c r="Q127" s="511"/>
    </row>
    <row r="128" spans="1:17" ht="14.4" customHeight="1" x14ac:dyDescent="0.3">
      <c r="A128" s="489" t="s">
        <v>455</v>
      </c>
      <c r="B128" s="490" t="s">
        <v>1544</v>
      </c>
      <c r="C128" s="490" t="s">
        <v>1308</v>
      </c>
      <c r="D128" s="490" t="s">
        <v>1588</v>
      </c>
      <c r="E128" s="490" t="s">
        <v>1589</v>
      </c>
      <c r="F128" s="510">
        <v>0.7</v>
      </c>
      <c r="G128" s="510">
        <v>1062.77</v>
      </c>
      <c r="H128" s="510">
        <v>1</v>
      </c>
      <c r="I128" s="510">
        <v>1518.2428571428572</v>
      </c>
      <c r="J128" s="510"/>
      <c r="K128" s="510"/>
      <c r="L128" s="510"/>
      <c r="M128" s="510"/>
      <c r="N128" s="510"/>
      <c r="O128" s="510"/>
      <c r="P128" s="495"/>
      <c r="Q128" s="511"/>
    </row>
    <row r="129" spans="1:17" ht="14.4" customHeight="1" x14ac:dyDescent="0.3">
      <c r="A129" s="489" t="s">
        <v>455</v>
      </c>
      <c r="B129" s="490" t="s">
        <v>1544</v>
      </c>
      <c r="C129" s="490" t="s">
        <v>1590</v>
      </c>
      <c r="D129" s="490" t="s">
        <v>1591</v>
      </c>
      <c r="E129" s="490" t="s">
        <v>1303</v>
      </c>
      <c r="F129" s="510">
        <v>6</v>
      </c>
      <c r="G129" s="510">
        <v>10692.960000000001</v>
      </c>
      <c r="H129" s="510">
        <v>1</v>
      </c>
      <c r="I129" s="510">
        <v>1782.16</v>
      </c>
      <c r="J129" s="510"/>
      <c r="K129" s="510"/>
      <c r="L129" s="510"/>
      <c r="M129" s="510"/>
      <c r="N129" s="510"/>
      <c r="O129" s="510"/>
      <c r="P129" s="495"/>
      <c r="Q129" s="511"/>
    </row>
    <row r="130" spans="1:17" ht="14.4" customHeight="1" x14ac:dyDescent="0.3">
      <c r="A130" s="489" t="s">
        <v>455</v>
      </c>
      <c r="B130" s="490" t="s">
        <v>1544</v>
      </c>
      <c r="C130" s="490" t="s">
        <v>1590</v>
      </c>
      <c r="D130" s="490" t="s">
        <v>1592</v>
      </c>
      <c r="E130" s="490" t="s">
        <v>1303</v>
      </c>
      <c r="F130" s="510">
        <v>2</v>
      </c>
      <c r="G130" s="510">
        <v>15445.5</v>
      </c>
      <c r="H130" s="510">
        <v>1</v>
      </c>
      <c r="I130" s="510">
        <v>7722.75</v>
      </c>
      <c r="J130" s="510"/>
      <c r="K130" s="510"/>
      <c r="L130" s="510"/>
      <c r="M130" s="510"/>
      <c r="N130" s="510"/>
      <c r="O130" s="510"/>
      <c r="P130" s="495"/>
      <c r="Q130" s="511"/>
    </row>
    <row r="131" spans="1:17" ht="14.4" customHeight="1" x14ac:dyDescent="0.3">
      <c r="A131" s="489" t="s">
        <v>455</v>
      </c>
      <c r="B131" s="490" t="s">
        <v>1544</v>
      </c>
      <c r="C131" s="490" t="s">
        <v>1590</v>
      </c>
      <c r="D131" s="490" t="s">
        <v>1593</v>
      </c>
      <c r="E131" s="490" t="s">
        <v>1303</v>
      </c>
      <c r="F131" s="510">
        <v>1</v>
      </c>
      <c r="G131" s="510">
        <v>9039.01</v>
      </c>
      <c r="H131" s="510">
        <v>1</v>
      </c>
      <c r="I131" s="510">
        <v>9039.01</v>
      </c>
      <c r="J131" s="510"/>
      <c r="K131" s="510"/>
      <c r="L131" s="510"/>
      <c r="M131" s="510"/>
      <c r="N131" s="510"/>
      <c r="O131" s="510"/>
      <c r="P131" s="495"/>
      <c r="Q131" s="511"/>
    </row>
    <row r="132" spans="1:17" ht="14.4" customHeight="1" x14ac:dyDescent="0.3">
      <c r="A132" s="489" t="s">
        <v>455</v>
      </c>
      <c r="B132" s="490" t="s">
        <v>1544</v>
      </c>
      <c r="C132" s="490" t="s">
        <v>1590</v>
      </c>
      <c r="D132" s="490" t="s">
        <v>1594</v>
      </c>
      <c r="E132" s="490" t="s">
        <v>1303</v>
      </c>
      <c r="F132" s="510">
        <v>7</v>
      </c>
      <c r="G132" s="510">
        <v>6018.0400000000009</v>
      </c>
      <c r="H132" s="510">
        <v>1</v>
      </c>
      <c r="I132" s="510">
        <v>859.72000000000014</v>
      </c>
      <c r="J132" s="510"/>
      <c r="K132" s="510"/>
      <c r="L132" s="510"/>
      <c r="M132" s="510"/>
      <c r="N132" s="510"/>
      <c r="O132" s="510"/>
      <c r="P132" s="495"/>
      <c r="Q132" s="511"/>
    </row>
    <row r="133" spans="1:17" ht="14.4" customHeight="1" x14ac:dyDescent="0.3">
      <c r="A133" s="489" t="s">
        <v>455</v>
      </c>
      <c r="B133" s="490" t="s">
        <v>1544</v>
      </c>
      <c r="C133" s="490" t="s">
        <v>1325</v>
      </c>
      <c r="D133" s="490" t="s">
        <v>1595</v>
      </c>
      <c r="E133" s="490" t="s">
        <v>1596</v>
      </c>
      <c r="F133" s="510">
        <v>0.7</v>
      </c>
      <c r="G133" s="510">
        <v>230.98</v>
      </c>
      <c r="H133" s="510">
        <v>1</v>
      </c>
      <c r="I133" s="510">
        <v>329.97142857142859</v>
      </c>
      <c r="J133" s="510"/>
      <c r="K133" s="510"/>
      <c r="L133" s="510"/>
      <c r="M133" s="510"/>
      <c r="N133" s="510"/>
      <c r="O133" s="510"/>
      <c r="P133" s="495"/>
      <c r="Q133" s="511"/>
    </row>
    <row r="134" spans="1:17" ht="14.4" customHeight="1" x14ac:dyDescent="0.3">
      <c r="A134" s="489" t="s">
        <v>455</v>
      </c>
      <c r="B134" s="490" t="s">
        <v>1544</v>
      </c>
      <c r="C134" s="490" t="s">
        <v>1325</v>
      </c>
      <c r="D134" s="490" t="s">
        <v>1597</v>
      </c>
      <c r="E134" s="490" t="s">
        <v>1598</v>
      </c>
      <c r="F134" s="510">
        <v>0.1</v>
      </c>
      <c r="G134" s="510">
        <v>368.05</v>
      </c>
      <c r="H134" s="510">
        <v>1</v>
      </c>
      <c r="I134" s="510">
        <v>3680.5</v>
      </c>
      <c r="J134" s="510"/>
      <c r="K134" s="510"/>
      <c r="L134" s="510"/>
      <c r="M134" s="510"/>
      <c r="N134" s="510"/>
      <c r="O134" s="510"/>
      <c r="P134" s="495"/>
      <c r="Q134" s="511"/>
    </row>
    <row r="135" spans="1:17" ht="14.4" customHeight="1" x14ac:dyDescent="0.3">
      <c r="A135" s="489" t="s">
        <v>455</v>
      </c>
      <c r="B135" s="490" t="s">
        <v>1544</v>
      </c>
      <c r="C135" s="490" t="s">
        <v>1325</v>
      </c>
      <c r="D135" s="490" t="s">
        <v>1599</v>
      </c>
      <c r="E135" s="490" t="s">
        <v>1600</v>
      </c>
      <c r="F135" s="510">
        <v>1</v>
      </c>
      <c r="G135" s="510">
        <v>2625</v>
      </c>
      <c r="H135" s="510">
        <v>1</v>
      </c>
      <c r="I135" s="510">
        <v>2625</v>
      </c>
      <c r="J135" s="510"/>
      <c r="K135" s="510"/>
      <c r="L135" s="510"/>
      <c r="M135" s="510"/>
      <c r="N135" s="510"/>
      <c r="O135" s="510"/>
      <c r="P135" s="495"/>
      <c r="Q135" s="511"/>
    </row>
    <row r="136" spans="1:17" ht="14.4" customHeight="1" x14ac:dyDescent="0.3">
      <c r="A136" s="489" t="s">
        <v>455</v>
      </c>
      <c r="B136" s="490" t="s">
        <v>1544</v>
      </c>
      <c r="C136" s="490" t="s">
        <v>1325</v>
      </c>
      <c r="D136" s="490" t="s">
        <v>1601</v>
      </c>
      <c r="E136" s="490" t="s">
        <v>1602</v>
      </c>
      <c r="F136" s="510">
        <v>1</v>
      </c>
      <c r="G136" s="510">
        <v>2625</v>
      </c>
      <c r="H136" s="510">
        <v>1</v>
      </c>
      <c r="I136" s="510">
        <v>2625</v>
      </c>
      <c r="J136" s="510"/>
      <c r="K136" s="510"/>
      <c r="L136" s="510"/>
      <c r="M136" s="510"/>
      <c r="N136" s="510"/>
      <c r="O136" s="510"/>
      <c r="P136" s="495"/>
      <c r="Q136" s="511"/>
    </row>
    <row r="137" spans="1:17" ht="14.4" customHeight="1" x14ac:dyDescent="0.3">
      <c r="A137" s="489" t="s">
        <v>455</v>
      </c>
      <c r="B137" s="490" t="s">
        <v>1544</v>
      </c>
      <c r="C137" s="490" t="s">
        <v>1325</v>
      </c>
      <c r="D137" s="490" t="s">
        <v>1603</v>
      </c>
      <c r="E137" s="490" t="s">
        <v>1604</v>
      </c>
      <c r="F137" s="510">
        <v>2</v>
      </c>
      <c r="G137" s="510">
        <v>1578.58</v>
      </c>
      <c r="H137" s="510">
        <v>1</v>
      </c>
      <c r="I137" s="510">
        <v>789.29</v>
      </c>
      <c r="J137" s="510"/>
      <c r="K137" s="510"/>
      <c r="L137" s="510"/>
      <c r="M137" s="510"/>
      <c r="N137" s="510"/>
      <c r="O137" s="510"/>
      <c r="P137" s="495"/>
      <c r="Q137" s="511"/>
    </row>
    <row r="138" spans="1:17" ht="14.4" customHeight="1" x14ac:dyDescent="0.3">
      <c r="A138" s="489" t="s">
        <v>455</v>
      </c>
      <c r="B138" s="490" t="s">
        <v>1544</v>
      </c>
      <c r="C138" s="490" t="s">
        <v>1325</v>
      </c>
      <c r="D138" s="490" t="s">
        <v>1605</v>
      </c>
      <c r="E138" s="490" t="s">
        <v>1606</v>
      </c>
      <c r="F138" s="510">
        <v>19</v>
      </c>
      <c r="G138" s="510">
        <v>9219.3700000000008</v>
      </c>
      <c r="H138" s="510">
        <v>1</v>
      </c>
      <c r="I138" s="510">
        <v>485.23</v>
      </c>
      <c r="J138" s="510"/>
      <c r="K138" s="510"/>
      <c r="L138" s="510"/>
      <c r="M138" s="510"/>
      <c r="N138" s="510"/>
      <c r="O138" s="510"/>
      <c r="P138" s="495"/>
      <c r="Q138" s="511"/>
    </row>
    <row r="139" spans="1:17" ht="14.4" customHeight="1" x14ac:dyDescent="0.3">
      <c r="A139" s="489" t="s">
        <v>455</v>
      </c>
      <c r="B139" s="490" t="s">
        <v>1544</v>
      </c>
      <c r="C139" s="490" t="s">
        <v>1325</v>
      </c>
      <c r="D139" s="490" t="s">
        <v>1607</v>
      </c>
      <c r="E139" s="490" t="s">
        <v>1608</v>
      </c>
      <c r="F139" s="510">
        <v>1</v>
      </c>
      <c r="G139" s="510">
        <v>7829</v>
      </c>
      <c r="H139" s="510">
        <v>1</v>
      </c>
      <c r="I139" s="510">
        <v>7829</v>
      </c>
      <c r="J139" s="510"/>
      <c r="K139" s="510"/>
      <c r="L139" s="510"/>
      <c r="M139" s="510"/>
      <c r="N139" s="510"/>
      <c r="O139" s="510"/>
      <c r="P139" s="495"/>
      <c r="Q139" s="511"/>
    </row>
    <row r="140" spans="1:17" ht="14.4" customHeight="1" x14ac:dyDescent="0.3">
      <c r="A140" s="489" t="s">
        <v>455</v>
      </c>
      <c r="B140" s="490" t="s">
        <v>1544</v>
      </c>
      <c r="C140" s="490" t="s">
        <v>1325</v>
      </c>
      <c r="D140" s="490" t="s">
        <v>1609</v>
      </c>
      <c r="E140" s="490" t="s">
        <v>1610</v>
      </c>
      <c r="F140" s="510">
        <v>3</v>
      </c>
      <c r="G140" s="510">
        <v>15303</v>
      </c>
      <c r="H140" s="510">
        <v>1</v>
      </c>
      <c r="I140" s="510">
        <v>5101</v>
      </c>
      <c r="J140" s="510"/>
      <c r="K140" s="510"/>
      <c r="L140" s="510"/>
      <c r="M140" s="510"/>
      <c r="N140" s="510"/>
      <c r="O140" s="510"/>
      <c r="P140" s="495"/>
      <c r="Q140" s="511"/>
    </row>
    <row r="141" spans="1:17" ht="14.4" customHeight="1" x14ac:dyDescent="0.3">
      <c r="A141" s="489" t="s">
        <v>455</v>
      </c>
      <c r="B141" s="490" t="s">
        <v>1544</v>
      </c>
      <c r="C141" s="490" t="s">
        <v>1325</v>
      </c>
      <c r="D141" s="490" t="s">
        <v>1611</v>
      </c>
      <c r="E141" s="490" t="s">
        <v>1610</v>
      </c>
      <c r="F141" s="510">
        <v>2</v>
      </c>
      <c r="G141" s="510">
        <v>15738</v>
      </c>
      <c r="H141" s="510">
        <v>1</v>
      </c>
      <c r="I141" s="510">
        <v>7869</v>
      </c>
      <c r="J141" s="510"/>
      <c r="K141" s="510"/>
      <c r="L141" s="510"/>
      <c r="M141" s="510"/>
      <c r="N141" s="510"/>
      <c r="O141" s="510"/>
      <c r="P141" s="495"/>
      <c r="Q141" s="511"/>
    </row>
    <row r="142" spans="1:17" ht="14.4" customHeight="1" x14ac:dyDescent="0.3">
      <c r="A142" s="489" t="s">
        <v>455</v>
      </c>
      <c r="B142" s="490" t="s">
        <v>1544</v>
      </c>
      <c r="C142" s="490" t="s">
        <v>1325</v>
      </c>
      <c r="D142" s="490" t="s">
        <v>1612</v>
      </c>
      <c r="E142" s="490" t="s">
        <v>1613</v>
      </c>
      <c r="F142" s="510">
        <v>1</v>
      </c>
      <c r="G142" s="510">
        <v>68</v>
      </c>
      <c r="H142" s="510">
        <v>1</v>
      </c>
      <c r="I142" s="510">
        <v>68</v>
      </c>
      <c r="J142" s="510"/>
      <c r="K142" s="510"/>
      <c r="L142" s="510"/>
      <c r="M142" s="510"/>
      <c r="N142" s="510"/>
      <c r="O142" s="510"/>
      <c r="P142" s="495"/>
      <c r="Q142" s="511"/>
    </row>
    <row r="143" spans="1:17" ht="14.4" customHeight="1" x14ac:dyDescent="0.3">
      <c r="A143" s="489" t="s">
        <v>455</v>
      </c>
      <c r="B143" s="490" t="s">
        <v>1544</v>
      </c>
      <c r="C143" s="490" t="s">
        <v>1325</v>
      </c>
      <c r="D143" s="490" t="s">
        <v>1614</v>
      </c>
      <c r="E143" s="490" t="s">
        <v>1615</v>
      </c>
      <c r="F143" s="510">
        <v>20</v>
      </c>
      <c r="G143" s="510">
        <v>28080</v>
      </c>
      <c r="H143" s="510">
        <v>1</v>
      </c>
      <c r="I143" s="510">
        <v>1404</v>
      </c>
      <c r="J143" s="510"/>
      <c r="K143" s="510"/>
      <c r="L143" s="510"/>
      <c r="M143" s="510"/>
      <c r="N143" s="510"/>
      <c r="O143" s="510"/>
      <c r="P143" s="495"/>
      <c r="Q143" s="511"/>
    </row>
    <row r="144" spans="1:17" ht="14.4" customHeight="1" x14ac:dyDescent="0.3">
      <c r="A144" s="489" t="s">
        <v>455</v>
      </c>
      <c r="B144" s="490" t="s">
        <v>1544</v>
      </c>
      <c r="C144" s="490" t="s">
        <v>1325</v>
      </c>
      <c r="D144" s="490" t="s">
        <v>1616</v>
      </c>
      <c r="E144" s="490" t="s">
        <v>1617</v>
      </c>
      <c r="F144" s="510">
        <v>11</v>
      </c>
      <c r="G144" s="510">
        <v>14432</v>
      </c>
      <c r="H144" s="510">
        <v>1</v>
      </c>
      <c r="I144" s="510">
        <v>1312</v>
      </c>
      <c r="J144" s="510"/>
      <c r="K144" s="510"/>
      <c r="L144" s="510"/>
      <c r="M144" s="510"/>
      <c r="N144" s="510"/>
      <c r="O144" s="510"/>
      <c r="P144" s="495"/>
      <c r="Q144" s="511"/>
    </row>
    <row r="145" spans="1:17" ht="14.4" customHeight="1" x14ac:dyDescent="0.3">
      <c r="A145" s="489" t="s">
        <v>455</v>
      </c>
      <c r="B145" s="490" t="s">
        <v>1544</v>
      </c>
      <c r="C145" s="490" t="s">
        <v>1325</v>
      </c>
      <c r="D145" s="490" t="s">
        <v>1618</v>
      </c>
      <c r="E145" s="490" t="s">
        <v>1619</v>
      </c>
      <c r="F145" s="510">
        <v>2</v>
      </c>
      <c r="G145" s="510">
        <v>640.88</v>
      </c>
      <c r="H145" s="510">
        <v>1</v>
      </c>
      <c r="I145" s="510">
        <v>320.44</v>
      </c>
      <c r="J145" s="510"/>
      <c r="K145" s="510"/>
      <c r="L145" s="510"/>
      <c r="M145" s="510"/>
      <c r="N145" s="510"/>
      <c r="O145" s="510"/>
      <c r="P145" s="495"/>
      <c r="Q145" s="511"/>
    </row>
    <row r="146" spans="1:17" ht="14.4" customHeight="1" x14ac:dyDescent="0.3">
      <c r="A146" s="489" t="s">
        <v>455</v>
      </c>
      <c r="B146" s="490" t="s">
        <v>1544</v>
      </c>
      <c r="C146" s="490" t="s">
        <v>1325</v>
      </c>
      <c r="D146" s="490" t="s">
        <v>1328</v>
      </c>
      <c r="E146" s="490" t="s">
        <v>1329</v>
      </c>
      <c r="F146" s="510">
        <v>3</v>
      </c>
      <c r="G146" s="510">
        <v>175.8</v>
      </c>
      <c r="H146" s="510">
        <v>1</v>
      </c>
      <c r="I146" s="510">
        <v>58.6</v>
      </c>
      <c r="J146" s="510"/>
      <c r="K146" s="510"/>
      <c r="L146" s="510"/>
      <c r="M146" s="510"/>
      <c r="N146" s="510"/>
      <c r="O146" s="510"/>
      <c r="P146" s="495"/>
      <c r="Q146" s="511"/>
    </row>
    <row r="147" spans="1:17" ht="14.4" customHeight="1" x14ac:dyDescent="0.3">
      <c r="A147" s="489" t="s">
        <v>455</v>
      </c>
      <c r="B147" s="490" t="s">
        <v>1544</v>
      </c>
      <c r="C147" s="490" t="s">
        <v>1325</v>
      </c>
      <c r="D147" s="490" t="s">
        <v>1620</v>
      </c>
      <c r="E147" s="490" t="s">
        <v>1329</v>
      </c>
      <c r="F147" s="510">
        <v>1</v>
      </c>
      <c r="G147" s="510">
        <v>96.6</v>
      </c>
      <c r="H147" s="510">
        <v>1</v>
      </c>
      <c r="I147" s="510">
        <v>96.6</v>
      </c>
      <c r="J147" s="510"/>
      <c r="K147" s="510"/>
      <c r="L147" s="510"/>
      <c r="M147" s="510"/>
      <c r="N147" s="510"/>
      <c r="O147" s="510"/>
      <c r="P147" s="495"/>
      <c r="Q147" s="511"/>
    </row>
    <row r="148" spans="1:17" ht="14.4" customHeight="1" x14ac:dyDescent="0.3">
      <c r="A148" s="489" t="s">
        <v>455</v>
      </c>
      <c r="B148" s="490" t="s">
        <v>1544</v>
      </c>
      <c r="C148" s="490" t="s">
        <v>1325</v>
      </c>
      <c r="D148" s="490" t="s">
        <v>1330</v>
      </c>
      <c r="E148" s="490" t="s">
        <v>1303</v>
      </c>
      <c r="F148" s="510">
        <v>22</v>
      </c>
      <c r="G148" s="510">
        <v>1540</v>
      </c>
      <c r="H148" s="510">
        <v>1</v>
      </c>
      <c r="I148" s="510">
        <v>70</v>
      </c>
      <c r="J148" s="510"/>
      <c r="K148" s="510"/>
      <c r="L148" s="510"/>
      <c r="M148" s="510"/>
      <c r="N148" s="510"/>
      <c r="O148" s="510"/>
      <c r="P148" s="495"/>
      <c r="Q148" s="511"/>
    </row>
    <row r="149" spans="1:17" ht="14.4" customHeight="1" x14ac:dyDescent="0.3">
      <c r="A149" s="489" t="s">
        <v>455</v>
      </c>
      <c r="B149" s="490" t="s">
        <v>1544</v>
      </c>
      <c r="C149" s="490" t="s">
        <v>1325</v>
      </c>
      <c r="D149" s="490" t="s">
        <v>1621</v>
      </c>
      <c r="E149" s="490" t="s">
        <v>1303</v>
      </c>
      <c r="F149" s="510">
        <v>1</v>
      </c>
      <c r="G149" s="510">
        <v>75</v>
      </c>
      <c r="H149" s="510">
        <v>1</v>
      </c>
      <c r="I149" s="510">
        <v>75</v>
      </c>
      <c r="J149" s="510"/>
      <c r="K149" s="510"/>
      <c r="L149" s="510"/>
      <c r="M149" s="510"/>
      <c r="N149" s="510"/>
      <c r="O149" s="510"/>
      <c r="P149" s="495"/>
      <c r="Q149" s="511"/>
    </row>
    <row r="150" spans="1:17" ht="14.4" customHeight="1" x14ac:dyDescent="0.3">
      <c r="A150" s="489" t="s">
        <v>455</v>
      </c>
      <c r="B150" s="490" t="s">
        <v>1544</v>
      </c>
      <c r="C150" s="490" t="s">
        <v>1325</v>
      </c>
      <c r="D150" s="490" t="s">
        <v>1622</v>
      </c>
      <c r="E150" s="490" t="s">
        <v>1303</v>
      </c>
      <c r="F150" s="510">
        <v>2</v>
      </c>
      <c r="G150" s="510">
        <v>298</v>
      </c>
      <c r="H150" s="510">
        <v>1</v>
      </c>
      <c r="I150" s="510">
        <v>149</v>
      </c>
      <c r="J150" s="510"/>
      <c r="K150" s="510"/>
      <c r="L150" s="510"/>
      <c r="M150" s="510"/>
      <c r="N150" s="510"/>
      <c r="O150" s="510"/>
      <c r="P150" s="495"/>
      <c r="Q150" s="511"/>
    </row>
    <row r="151" spans="1:17" ht="14.4" customHeight="1" x14ac:dyDescent="0.3">
      <c r="A151" s="489" t="s">
        <v>455</v>
      </c>
      <c r="B151" s="490" t="s">
        <v>1544</v>
      </c>
      <c r="C151" s="490" t="s">
        <v>1325</v>
      </c>
      <c r="D151" s="490" t="s">
        <v>1623</v>
      </c>
      <c r="E151" s="490" t="s">
        <v>1624</v>
      </c>
      <c r="F151" s="510">
        <v>1</v>
      </c>
      <c r="G151" s="510">
        <v>2466</v>
      </c>
      <c r="H151" s="510">
        <v>1</v>
      </c>
      <c r="I151" s="510">
        <v>2466</v>
      </c>
      <c r="J151" s="510"/>
      <c r="K151" s="510"/>
      <c r="L151" s="510"/>
      <c r="M151" s="510"/>
      <c r="N151" s="510"/>
      <c r="O151" s="510"/>
      <c r="P151" s="495"/>
      <c r="Q151" s="511"/>
    </row>
    <row r="152" spans="1:17" ht="14.4" customHeight="1" x14ac:dyDescent="0.3">
      <c r="A152" s="489" t="s">
        <v>455</v>
      </c>
      <c r="B152" s="490" t="s">
        <v>1544</v>
      </c>
      <c r="C152" s="490" t="s">
        <v>1325</v>
      </c>
      <c r="D152" s="490" t="s">
        <v>1331</v>
      </c>
      <c r="E152" s="490" t="s">
        <v>1332</v>
      </c>
      <c r="F152" s="510">
        <v>1.9</v>
      </c>
      <c r="G152" s="510">
        <v>1390.8200000000002</v>
      </c>
      <c r="H152" s="510">
        <v>1</v>
      </c>
      <c r="I152" s="510">
        <v>732.01052631578955</v>
      </c>
      <c r="J152" s="510"/>
      <c r="K152" s="510"/>
      <c r="L152" s="510"/>
      <c r="M152" s="510"/>
      <c r="N152" s="510"/>
      <c r="O152" s="510"/>
      <c r="P152" s="495"/>
      <c r="Q152" s="511"/>
    </row>
    <row r="153" spans="1:17" ht="14.4" customHeight="1" x14ac:dyDescent="0.3">
      <c r="A153" s="489" t="s">
        <v>455</v>
      </c>
      <c r="B153" s="490" t="s">
        <v>1544</v>
      </c>
      <c r="C153" s="490" t="s">
        <v>1325</v>
      </c>
      <c r="D153" s="490" t="s">
        <v>1625</v>
      </c>
      <c r="E153" s="490" t="s">
        <v>1626</v>
      </c>
      <c r="F153" s="510">
        <v>1</v>
      </c>
      <c r="G153" s="510">
        <v>7990</v>
      </c>
      <c r="H153" s="510">
        <v>1</v>
      </c>
      <c r="I153" s="510">
        <v>7990</v>
      </c>
      <c r="J153" s="510"/>
      <c r="K153" s="510"/>
      <c r="L153" s="510"/>
      <c r="M153" s="510"/>
      <c r="N153" s="510"/>
      <c r="O153" s="510"/>
      <c r="P153" s="495"/>
      <c r="Q153" s="511"/>
    </row>
    <row r="154" spans="1:17" ht="14.4" customHeight="1" x14ac:dyDescent="0.3">
      <c r="A154" s="489" t="s">
        <v>455</v>
      </c>
      <c r="B154" s="490" t="s">
        <v>1544</v>
      </c>
      <c r="C154" s="490" t="s">
        <v>1325</v>
      </c>
      <c r="D154" s="490" t="s">
        <v>1627</v>
      </c>
      <c r="E154" s="490" t="s">
        <v>1626</v>
      </c>
      <c r="F154" s="510">
        <v>1</v>
      </c>
      <c r="G154" s="510">
        <v>7990</v>
      </c>
      <c r="H154" s="510">
        <v>1</v>
      </c>
      <c r="I154" s="510">
        <v>7990</v>
      </c>
      <c r="J154" s="510"/>
      <c r="K154" s="510"/>
      <c r="L154" s="510"/>
      <c r="M154" s="510"/>
      <c r="N154" s="510"/>
      <c r="O154" s="510"/>
      <c r="P154" s="495"/>
      <c r="Q154" s="511"/>
    </row>
    <row r="155" spans="1:17" ht="14.4" customHeight="1" x14ac:dyDescent="0.3">
      <c r="A155" s="489" t="s">
        <v>455</v>
      </c>
      <c r="B155" s="490" t="s">
        <v>1544</v>
      </c>
      <c r="C155" s="490" t="s">
        <v>1325</v>
      </c>
      <c r="D155" s="490" t="s">
        <v>1628</v>
      </c>
      <c r="E155" s="490" t="s">
        <v>1629</v>
      </c>
      <c r="F155" s="510">
        <v>10</v>
      </c>
      <c r="G155" s="510">
        <v>2371.1999999999998</v>
      </c>
      <c r="H155" s="510">
        <v>1</v>
      </c>
      <c r="I155" s="510">
        <v>237.11999999999998</v>
      </c>
      <c r="J155" s="510"/>
      <c r="K155" s="510"/>
      <c r="L155" s="510"/>
      <c r="M155" s="510"/>
      <c r="N155" s="510"/>
      <c r="O155" s="510"/>
      <c r="P155" s="495"/>
      <c r="Q155" s="511"/>
    </row>
    <row r="156" spans="1:17" ht="14.4" customHeight="1" x14ac:dyDescent="0.3">
      <c r="A156" s="489" t="s">
        <v>455</v>
      </c>
      <c r="B156" s="490" t="s">
        <v>1544</v>
      </c>
      <c r="C156" s="490" t="s">
        <v>1325</v>
      </c>
      <c r="D156" s="490" t="s">
        <v>1630</v>
      </c>
      <c r="E156" s="490" t="s">
        <v>1631</v>
      </c>
      <c r="F156" s="510">
        <v>0.2</v>
      </c>
      <c r="G156" s="510">
        <v>46.22</v>
      </c>
      <c r="H156" s="510">
        <v>1</v>
      </c>
      <c r="I156" s="510">
        <v>231.1</v>
      </c>
      <c r="J156" s="510"/>
      <c r="K156" s="510"/>
      <c r="L156" s="510"/>
      <c r="M156" s="510"/>
      <c r="N156" s="510"/>
      <c r="O156" s="510"/>
      <c r="P156" s="495"/>
      <c r="Q156" s="511"/>
    </row>
    <row r="157" spans="1:17" ht="14.4" customHeight="1" x14ac:dyDescent="0.3">
      <c r="A157" s="489" t="s">
        <v>455</v>
      </c>
      <c r="B157" s="490" t="s">
        <v>1544</v>
      </c>
      <c r="C157" s="490" t="s">
        <v>1337</v>
      </c>
      <c r="D157" s="490" t="s">
        <v>1632</v>
      </c>
      <c r="E157" s="490" t="s">
        <v>1633</v>
      </c>
      <c r="F157" s="510">
        <v>7</v>
      </c>
      <c r="G157" s="510">
        <v>1197</v>
      </c>
      <c r="H157" s="510">
        <v>1</v>
      </c>
      <c r="I157" s="510">
        <v>171</v>
      </c>
      <c r="J157" s="510"/>
      <c r="K157" s="510"/>
      <c r="L157" s="510"/>
      <c r="M157" s="510"/>
      <c r="N157" s="510"/>
      <c r="O157" s="510"/>
      <c r="P157" s="495"/>
      <c r="Q157" s="511"/>
    </row>
    <row r="158" spans="1:17" ht="14.4" customHeight="1" x14ac:dyDescent="0.3">
      <c r="A158" s="489" t="s">
        <v>455</v>
      </c>
      <c r="B158" s="490" t="s">
        <v>1544</v>
      </c>
      <c r="C158" s="490" t="s">
        <v>1337</v>
      </c>
      <c r="D158" s="490" t="s">
        <v>1561</v>
      </c>
      <c r="E158" s="490" t="s">
        <v>1562</v>
      </c>
      <c r="F158" s="510">
        <v>3</v>
      </c>
      <c r="G158" s="510">
        <v>555</v>
      </c>
      <c r="H158" s="510">
        <v>1</v>
      </c>
      <c r="I158" s="510">
        <v>185</v>
      </c>
      <c r="J158" s="510"/>
      <c r="K158" s="510"/>
      <c r="L158" s="510"/>
      <c r="M158" s="510"/>
      <c r="N158" s="510"/>
      <c r="O158" s="510"/>
      <c r="P158" s="495"/>
      <c r="Q158" s="511"/>
    </row>
    <row r="159" spans="1:17" ht="14.4" customHeight="1" x14ac:dyDescent="0.3">
      <c r="A159" s="489" t="s">
        <v>455</v>
      </c>
      <c r="B159" s="490" t="s">
        <v>1544</v>
      </c>
      <c r="C159" s="490" t="s">
        <v>1337</v>
      </c>
      <c r="D159" s="490" t="s">
        <v>1354</v>
      </c>
      <c r="E159" s="490" t="s">
        <v>1355</v>
      </c>
      <c r="F159" s="510">
        <v>1</v>
      </c>
      <c r="G159" s="510">
        <v>637</v>
      </c>
      <c r="H159" s="510">
        <v>1</v>
      </c>
      <c r="I159" s="510">
        <v>637</v>
      </c>
      <c r="J159" s="510"/>
      <c r="K159" s="510"/>
      <c r="L159" s="510"/>
      <c r="M159" s="510"/>
      <c r="N159" s="510"/>
      <c r="O159" s="510"/>
      <c r="P159" s="495"/>
      <c r="Q159" s="511"/>
    </row>
    <row r="160" spans="1:17" ht="14.4" customHeight="1" x14ac:dyDescent="0.3">
      <c r="A160" s="489" t="s">
        <v>455</v>
      </c>
      <c r="B160" s="490" t="s">
        <v>1544</v>
      </c>
      <c r="C160" s="490" t="s">
        <v>1337</v>
      </c>
      <c r="D160" s="490" t="s">
        <v>1634</v>
      </c>
      <c r="E160" s="490" t="s">
        <v>1635</v>
      </c>
      <c r="F160" s="510">
        <v>2</v>
      </c>
      <c r="G160" s="510">
        <v>1166</v>
      </c>
      <c r="H160" s="510">
        <v>1</v>
      </c>
      <c r="I160" s="510">
        <v>583</v>
      </c>
      <c r="J160" s="510"/>
      <c r="K160" s="510"/>
      <c r="L160" s="510"/>
      <c r="M160" s="510"/>
      <c r="N160" s="510"/>
      <c r="O160" s="510"/>
      <c r="P160" s="495"/>
      <c r="Q160" s="511"/>
    </row>
    <row r="161" spans="1:17" ht="14.4" customHeight="1" x14ac:dyDescent="0.3">
      <c r="A161" s="489" t="s">
        <v>455</v>
      </c>
      <c r="B161" s="490" t="s">
        <v>1544</v>
      </c>
      <c r="C161" s="490" t="s">
        <v>1337</v>
      </c>
      <c r="D161" s="490" t="s">
        <v>1636</v>
      </c>
      <c r="E161" s="490" t="s">
        <v>1637</v>
      </c>
      <c r="F161" s="510">
        <v>20</v>
      </c>
      <c r="G161" s="510">
        <v>58980</v>
      </c>
      <c r="H161" s="510">
        <v>1</v>
      </c>
      <c r="I161" s="510">
        <v>2949</v>
      </c>
      <c r="J161" s="510"/>
      <c r="K161" s="510"/>
      <c r="L161" s="510"/>
      <c r="M161" s="510"/>
      <c r="N161" s="510"/>
      <c r="O161" s="510"/>
      <c r="P161" s="495"/>
      <c r="Q161" s="511"/>
    </row>
    <row r="162" spans="1:17" ht="14.4" customHeight="1" x14ac:dyDescent="0.3">
      <c r="A162" s="489" t="s">
        <v>455</v>
      </c>
      <c r="B162" s="490" t="s">
        <v>1544</v>
      </c>
      <c r="C162" s="490" t="s">
        <v>1337</v>
      </c>
      <c r="D162" s="490" t="s">
        <v>1638</v>
      </c>
      <c r="E162" s="490" t="s">
        <v>1639</v>
      </c>
      <c r="F162" s="510">
        <v>1</v>
      </c>
      <c r="G162" s="510">
        <v>123</v>
      </c>
      <c r="H162" s="510">
        <v>1</v>
      </c>
      <c r="I162" s="510">
        <v>123</v>
      </c>
      <c r="J162" s="510"/>
      <c r="K162" s="510"/>
      <c r="L162" s="510"/>
      <c r="M162" s="510"/>
      <c r="N162" s="510"/>
      <c r="O162" s="510"/>
      <c r="P162" s="495"/>
      <c r="Q162" s="511"/>
    </row>
    <row r="163" spans="1:17" ht="14.4" customHeight="1" x14ac:dyDescent="0.3">
      <c r="A163" s="489" t="s">
        <v>455</v>
      </c>
      <c r="B163" s="490" t="s">
        <v>1544</v>
      </c>
      <c r="C163" s="490" t="s">
        <v>1337</v>
      </c>
      <c r="D163" s="490" t="s">
        <v>1361</v>
      </c>
      <c r="E163" s="490" t="s">
        <v>1362</v>
      </c>
      <c r="F163" s="510">
        <v>2</v>
      </c>
      <c r="G163" s="510">
        <v>296</v>
      </c>
      <c r="H163" s="510">
        <v>1</v>
      </c>
      <c r="I163" s="510">
        <v>148</v>
      </c>
      <c r="J163" s="510"/>
      <c r="K163" s="510"/>
      <c r="L163" s="510"/>
      <c r="M163" s="510"/>
      <c r="N163" s="510"/>
      <c r="O163" s="510"/>
      <c r="P163" s="495"/>
      <c r="Q163" s="511"/>
    </row>
    <row r="164" spans="1:17" ht="14.4" customHeight="1" x14ac:dyDescent="0.3">
      <c r="A164" s="489" t="s">
        <v>455</v>
      </c>
      <c r="B164" s="490" t="s">
        <v>1544</v>
      </c>
      <c r="C164" s="490" t="s">
        <v>1337</v>
      </c>
      <c r="D164" s="490" t="s">
        <v>1640</v>
      </c>
      <c r="E164" s="490" t="s">
        <v>1641</v>
      </c>
      <c r="F164" s="510">
        <v>1</v>
      </c>
      <c r="G164" s="510">
        <v>373</v>
      </c>
      <c r="H164" s="510">
        <v>1</v>
      </c>
      <c r="I164" s="510">
        <v>373</v>
      </c>
      <c r="J164" s="510"/>
      <c r="K164" s="510"/>
      <c r="L164" s="510"/>
      <c r="M164" s="510"/>
      <c r="N164" s="510"/>
      <c r="O164" s="510"/>
      <c r="P164" s="495"/>
      <c r="Q164" s="511"/>
    </row>
    <row r="165" spans="1:17" ht="14.4" customHeight="1" x14ac:dyDescent="0.3">
      <c r="A165" s="489" t="s">
        <v>455</v>
      </c>
      <c r="B165" s="490" t="s">
        <v>1544</v>
      </c>
      <c r="C165" s="490" t="s">
        <v>1337</v>
      </c>
      <c r="D165" s="490" t="s">
        <v>1642</v>
      </c>
      <c r="E165" s="490" t="s">
        <v>1643</v>
      </c>
      <c r="F165" s="510">
        <v>1</v>
      </c>
      <c r="G165" s="510">
        <v>5608</v>
      </c>
      <c r="H165" s="510">
        <v>1</v>
      </c>
      <c r="I165" s="510">
        <v>5608</v>
      </c>
      <c r="J165" s="510"/>
      <c r="K165" s="510"/>
      <c r="L165" s="510"/>
      <c r="M165" s="510"/>
      <c r="N165" s="510"/>
      <c r="O165" s="510"/>
      <c r="P165" s="495"/>
      <c r="Q165" s="511"/>
    </row>
    <row r="166" spans="1:17" ht="14.4" customHeight="1" x14ac:dyDescent="0.3">
      <c r="A166" s="489" t="s">
        <v>455</v>
      </c>
      <c r="B166" s="490" t="s">
        <v>1544</v>
      </c>
      <c r="C166" s="490" t="s">
        <v>1337</v>
      </c>
      <c r="D166" s="490" t="s">
        <v>1644</v>
      </c>
      <c r="E166" s="490" t="s">
        <v>1645</v>
      </c>
      <c r="F166" s="510">
        <v>52</v>
      </c>
      <c r="G166" s="510">
        <v>8892</v>
      </c>
      <c r="H166" s="510">
        <v>1</v>
      </c>
      <c r="I166" s="510">
        <v>171</v>
      </c>
      <c r="J166" s="510"/>
      <c r="K166" s="510"/>
      <c r="L166" s="510"/>
      <c r="M166" s="510"/>
      <c r="N166" s="510"/>
      <c r="O166" s="510"/>
      <c r="P166" s="495"/>
      <c r="Q166" s="511"/>
    </row>
    <row r="167" spans="1:17" ht="14.4" customHeight="1" x14ac:dyDescent="0.3">
      <c r="A167" s="489" t="s">
        <v>455</v>
      </c>
      <c r="B167" s="490" t="s">
        <v>1544</v>
      </c>
      <c r="C167" s="490" t="s">
        <v>1337</v>
      </c>
      <c r="D167" s="490" t="s">
        <v>1363</v>
      </c>
      <c r="E167" s="490" t="s">
        <v>1364</v>
      </c>
      <c r="F167" s="510">
        <v>211</v>
      </c>
      <c r="G167" s="510">
        <v>70052</v>
      </c>
      <c r="H167" s="510">
        <v>1</v>
      </c>
      <c r="I167" s="510">
        <v>332</v>
      </c>
      <c r="J167" s="510"/>
      <c r="K167" s="510"/>
      <c r="L167" s="510"/>
      <c r="M167" s="510"/>
      <c r="N167" s="510"/>
      <c r="O167" s="510"/>
      <c r="P167" s="495"/>
      <c r="Q167" s="511"/>
    </row>
    <row r="168" spans="1:17" ht="14.4" customHeight="1" x14ac:dyDescent="0.3">
      <c r="A168" s="489" t="s">
        <v>455</v>
      </c>
      <c r="B168" s="490" t="s">
        <v>1544</v>
      </c>
      <c r="C168" s="490" t="s">
        <v>1337</v>
      </c>
      <c r="D168" s="490" t="s">
        <v>1367</v>
      </c>
      <c r="E168" s="490" t="s">
        <v>1368</v>
      </c>
      <c r="F168" s="510">
        <v>2</v>
      </c>
      <c r="G168" s="510">
        <v>1050</v>
      </c>
      <c r="H168" s="510">
        <v>1</v>
      </c>
      <c r="I168" s="510">
        <v>525</v>
      </c>
      <c r="J168" s="510"/>
      <c r="K168" s="510"/>
      <c r="L168" s="510"/>
      <c r="M168" s="510"/>
      <c r="N168" s="510"/>
      <c r="O168" s="510"/>
      <c r="P168" s="495"/>
      <c r="Q168" s="511"/>
    </row>
    <row r="169" spans="1:17" ht="14.4" customHeight="1" x14ac:dyDescent="0.3">
      <c r="A169" s="489" t="s">
        <v>455</v>
      </c>
      <c r="B169" s="490" t="s">
        <v>1544</v>
      </c>
      <c r="C169" s="490" t="s">
        <v>1337</v>
      </c>
      <c r="D169" s="490" t="s">
        <v>1369</v>
      </c>
      <c r="E169" s="490" t="s">
        <v>1370</v>
      </c>
      <c r="F169" s="510">
        <v>2</v>
      </c>
      <c r="G169" s="510">
        <v>2950</v>
      </c>
      <c r="H169" s="510">
        <v>1</v>
      </c>
      <c r="I169" s="510">
        <v>1475</v>
      </c>
      <c r="J169" s="510"/>
      <c r="K169" s="510"/>
      <c r="L169" s="510"/>
      <c r="M169" s="510"/>
      <c r="N169" s="510"/>
      <c r="O169" s="510"/>
      <c r="P169" s="495"/>
      <c r="Q169" s="511"/>
    </row>
    <row r="170" spans="1:17" ht="14.4" customHeight="1" x14ac:dyDescent="0.3">
      <c r="A170" s="489" t="s">
        <v>455</v>
      </c>
      <c r="B170" s="490" t="s">
        <v>1544</v>
      </c>
      <c r="C170" s="490" t="s">
        <v>1337</v>
      </c>
      <c r="D170" s="490" t="s">
        <v>1646</v>
      </c>
      <c r="E170" s="490" t="s">
        <v>1647</v>
      </c>
      <c r="F170" s="510">
        <v>4</v>
      </c>
      <c r="G170" s="510">
        <v>16852</v>
      </c>
      <c r="H170" s="510">
        <v>1</v>
      </c>
      <c r="I170" s="510">
        <v>4213</v>
      </c>
      <c r="J170" s="510"/>
      <c r="K170" s="510"/>
      <c r="L170" s="510"/>
      <c r="M170" s="510"/>
      <c r="N170" s="510"/>
      <c r="O170" s="510"/>
      <c r="P170" s="495"/>
      <c r="Q170" s="511"/>
    </row>
    <row r="171" spans="1:17" ht="14.4" customHeight="1" x14ac:dyDescent="0.3">
      <c r="A171" s="489" t="s">
        <v>455</v>
      </c>
      <c r="B171" s="490" t="s">
        <v>1544</v>
      </c>
      <c r="C171" s="490" t="s">
        <v>1337</v>
      </c>
      <c r="D171" s="490" t="s">
        <v>1371</v>
      </c>
      <c r="E171" s="490" t="s">
        <v>1372</v>
      </c>
      <c r="F171" s="510">
        <v>17</v>
      </c>
      <c r="G171" s="510">
        <v>8143</v>
      </c>
      <c r="H171" s="510">
        <v>1</v>
      </c>
      <c r="I171" s="510">
        <v>479</v>
      </c>
      <c r="J171" s="510"/>
      <c r="K171" s="510"/>
      <c r="L171" s="510"/>
      <c r="M171" s="510"/>
      <c r="N171" s="510"/>
      <c r="O171" s="510"/>
      <c r="P171" s="495"/>
      <c r="Q171" s="511"/>
    </row>
    <row r="172" spans="1:17" ht="14.4" customHeight="1" x14ac:dyDescent="0.3">
      <c r="A172" s="489" t="s">
        <v>455</v>
      </c>
      <c r="B172" s="490" t="s">
        <v>1544</v>
      </c>
      <c r="C172" s="490" t="s">
        <v>1337</v>
      </c>
      <c r="D172" s="490" t="s">
        <v>1648</v>
      </c>
      <c r="E172" s="490" t="s">
        <v>1649</v>
      </c>
      <c r="F172" s="510">
        <v>1</v>
      </c>
      <c r="G172" s="510">
        <v>2379</v>
      </c>
      <c r="H172" s="510">
        <v>1</v>
      </c>
      <c r="I172" s="510">
        <v>2379</v>
      </c>
      <c r="J172" s="510"/>
      <c r="K172" s="510"/>
      <c r="L172" s="510"/>
      <c r="M172" s="510"/>
      <c r="N172" s="510"/>
      <c r="O172" s="510"/>
      <c r="P172" s="495"/>
      <c r="Q172" s="511"/>
    </row>
    <row r="173" spans="1:17" ht="14.4" customHeight="1" x14ac:dyDescent="0.3">
      <c r="A173" s="489" t="s">
        <v>455</v>
      </c>
      <c r="B173" s="490" t="s">
        <v>1544</v>
      </c>
      <c r="C173" s="490" t="s">
        <v>1337</v>
      </c>
      <c r="D173" s="490" t="s">
        <v>1373</v>
      </c>
      <c r="E173" s="490" t="s">
        <v>1374</v>
      </c>
      <c r="F173" s="510">
        <v>6</v>
      </c>
      <c r="G173" s="510">
        <v>3936</v>
      </c>
      <c r="H173" s="510">
        <v>1</v>
      </c>
      <c r="I173" s="510">
        <v>656</v>
      </c>
      <c r="J173" s="510"/>
      <c r="K173" s="510"/>
      <c r="L173" s="510"/>
      <c r="M173" s="510"/>
      <c r="N173" s="510"/>
      <c r="O173" s="510"/>
      <c r="P173" s="495"/>
      <c r="Q173" s="511"/>
    </row>
    <row r="174" spans="1:17" ht="14.4" customHeight="1" x14ac:dyDescent="0.3">
      <c r="A174" s="489" t="s">
        <v>455</v>
      </c>
      <c r="B174" s="490" t="s">
        <v>1544</v>
      </c>
      <c r="C174" s="490" t="s">
        <v>1337</v>
      </c>
      <c r="D174" s="490" t="s">
        <v>1650</v>
      </c>
      <c r="E174" s="490" t="s">
        <v>1651</v>
      </c>
      <c r="F174" s="510">
        <v>16</v>
      </c>
      <c r="G174" s="510">
        <v>27360</v>
      </c>
      <c r="H174" s="510">
        <v>1</v>
      </c>
      <c r="I174" s="510">
        <v>1710</v>
      </c>
      <c r="J174" s="510"/>
      <c r="K174" s="510"/>
      <c r="L174" s="510"/>
      <c r="M174" s="510"/>
      <c r="N174" s="510"/>
      <c r="O174" s="510"/>
      <c r="P174" s="495"/>
      <c r="Q174" s="511"/>
    </row>
    <row r="175" spans="1:17" ht="14.4" customHeight="1" x14ac:dyDescent="0.3">
      <c r="A175" s="489" t="s">
        <v>455</v>
      </c>
      <c r="B175" s="490" t="s">
        <v>1544</v>
      </c>
      <c r="C175" s="490" t="s">
        <v>1337</v>
      </c>
      <c r="D175" s="490" t="s">
        <v>1652</v>
      </c>
      <c r="E175" s="490" t="s">
        <v>1653</v>
      </c>
      <c r="F175" s="510">
        <v>1</v>
      </c>
      <c r="G175" s="510">
        <v>1348</v>
      </c>
      <c r="H175" s="510">
        <v>1</v>
      </c>
      <c r="I175" s="510">
        <v>1348</v>
      </c>
      <c r="J175" s="510"/>
      <c r="K175" s="510"/>
      <c r="L175" s="510"/>
      <c r="M175" s="510"/>
      <c r="N175" s="510"/>
      <c r="O175" s="510"/>
      <c r="P175" s="495"/>
      <c r="Q175" s="511"/>
    </row>
    <row r="176" spans="1:17" ht="14.4" customHeight="1" x14ac:dyDescent="0.3">
      <c r="A176" s="489" t="s">
        <v>455</v>
      </c>
      <c r="B176" s="490" t="s">
        <v>1544</v>
      </c>
      <c r="C176" s="490" t="s">
        <v>1337</v>
      </c>
      <c r="D176" s="490" t="s">
        <v>1375</v>
      </c>
      <c r="E176" s="490" t="s">
        <v>1376</v>
      </c>
      <c r="F176" s="510">
        <v>34</v>
      </c>
      <c r="G176" s="510">
        <v>33898</v>
      </c>
      <c r="H176" s="510">
        <v>1</v>
      </c>
      <c r="I176" s="510">
        <v>997</v>
      </c>
      <c r="J176" s="510"/>
      <c r="K176" s="510"/>
      <c r="L176" s="510"/>
      <c r="M176" s="510"/>
      <c r="N176" s="510"/>
      <c r="O176" s="510"/>
      <c r="P176" s="495"/>
      <c r="Q176" s="511"/>
    </row>
    <row r="177" spans="1:17" ht="14.4" customHeight="1" x14ac:dyDescent="0.3">
      <c r="A177" s="489" t="s">
        <v>455</v>
      </c>
      <c r="B177" s="490" t="s">
        <v>1544</v>
      </c>
      <c r="C177" s="490" t="s">
        <v>1337</v>
      </c>
      <c r="D177" s="490" t="s">
        <v>1377</v>
      </c>
      <c r="E177" s="490" t="s">
        <v>1378</v>
      </c>
      <c r="F177" s="510">
        <v>15</v>
      </c>
      <c r="G177" s="510">
        <v>29895</v>
      </c>
      <c r="H177" s="510">
        <v>1</v>
      </c>
      <c r="I177" s="510">
        <v>1993</v>
      </c>
      <c r="J177" s="510"/>
      <c r="K177" s="510"/>
      <c r="L177" s="510"/>
      <c r="M177" s="510"/>
      <c r="N177" s="510"/>
      <c r="O177" s="510"/>
      <c r="P177" s="495"/>
      <c r="Q177" s="511"/>
    </row>
    <row r="178" spans="1:17" ht="14.4" customHeight="1" x14ac:dyDescent="0.3">
      <c r="A178" s="489" t="s">
        <v>455</v>
      </c>
      <c r="B178" s="490" t="s">
        <v>1544</v>
      </c>
      <c r="C178" s="490" t="s">
        <v>1337</v>
      </c>
      <c r="D178" s="490" t="s">
        <v>1654</v>
      </c>
      <c r="E178" s="490" t="s">
        <v>1655</v>
      </c>
      <c r="F178" s="510">
        <v>2</v>
      </c>
      <c r="G178" s="510">
        <v>6942</v>
      </c>
      <c r="H178" s="510">
        <v>1</v>
      </c>
      <c r="I178" s="510">
        <v>3471</v>
      </c>
      <c r="J178" s="510"/>
      <c r="K178" s="510"/>
      <c r="L178" s="510"/>
      <c r="M178" s="510"/>
      <c r="N178" s="510"/>
      <c r="O178" s="510"/>
      <c r="P178" s="495"/>
      <c r="Q178" s="511"/>
    </row>
    <row r="179" spans="1:17" ht="14.4" customHeight="1" x14ac:dyDescent="0.3">
      <c r="A179" s="489" t="s">
        <v>455</v>
      </c>
      <c r="B179" s="490" t="s">
        <v>1544</v>
      </c>
      <c r="C179" s="490" t="s">
        <v>1337</v>
      </c>
      <c r="D179" s="490" t="s">
        <v>1656</v>
      </c>
      <c r="E179" s="490" t="s">
        <v>1657</v>
      </c>
      <c r="F179" s="510">
        <v>2</v>
      </c>
      <c r="G179" s="510">
        <v>2948</v>
      </c>
      <c r="H179" s="510">
        <v>1</v>
      </c>
      <c r="I179" s="510">
        <v>1474</v>
      </c>
      <c r="J179" s="510"/>
      <c r="K179" s="510"/>
      <c r="L179" s="510"/>
      <c r="M179" s="510"/>
      <c r="N179" s="510"/>
      <c r="O179" s="510"/>
      <c r="P179" s="495"/>
      <c r="Q179" s="511"/>
    </row>
    <row r="180" spans="1:17" ht="14.4" customHeight="1" x14ac:dyDescent="0.3">
      <c r="A180" s="489" t="s">
        <v>455</v>
      </c>
      <c r="B180" s="490" t="s">
        <v>1544</v>
      </c>
      <c r="C180" s="490" t="s">
        <v>1337</v>
      </c>
      <c r="D180" s="490" t="s">
        <v>1658</v>
      </c>
      <c r="E180" s="490" t="s">
        <v>1659</v>
      </c>
      <c r="F180" s="510">
        <v>2</v>
      </c>
      <c r="G180" s="510">
        <v>7932</v>
      </c>
      <c r="H180" s="510">
        <v>1</v>
      </c>
      <c r="I180" s="510">
        <v>3966</v>
      </c>
      <c r="J180" s="510"/>
      <c r="K180" s="510"/>
      <c r="L180" s="510"/>
      <c r="M180" s="510"/>
      <c r="N180" s="510"/>
      <c r="O180" s="510"/>
      <c r="P180" s="495"/>
      <c r="Q180" s="511"/>
    </row>
    <row r="181" spans="1:17" ht="14.4" customHeight="1" x14ac:dyDescent="0.3">
      <c r="A181" s="489" t="s">
        <v>455</v>
      </c>
      <c r="B181" s="490" t="s">
        <v>1544</v>
      </c>
      <c r="C181" s="490" t="s">
        <v>1337</v>
      </c>
      <c r="D181" s="490" t="s">
        <v>1660</v>
      </c>
      <c r="E181" s="490" t="s">
        <v>1661</v>
      </c>
      <c r="F181" s="510">
        <v>4</v>
      </c>
      <c r="G181" s="510">
        <v>80960</v>
      </c>
      <c r="H181" s="510">
        <v>1</v>
      </c>
      <c r="I181" s="510">
        <v>20240</v>
      </c>
      <c r="J181" s="510"/>
      <c r="K181" s="510"/>
      <c r="L181" s="510"/>
      <c r="M181" s="510"/>
      <c r="N181" s="510"/>
      <c r="O181" s="510"/>
      <c r="P181" s="495"/>
      <c r="Q181" s="511"/>
    </row>
    <row r="182" spans="1:17" ht="14.4" customHeight="1" x14ac:dyDescent="0.3">
      <c r="A182" s="489" t="s">
        <v>455</v>
      </c>
      <c r="B182" s="490" t="s">
        <v>1544</v>
      </c>
      <c r="C182" s="490" t="s">
        <v>1337</v>
      </c>
      <c r="D182" s="490" t="s">
        <v>1379</v>
      </c>
      <c r="E182" s="490" t="s">
        <v>1380</v>
      </c>
      <c r="F182" s="510">
        <v>4</v>
      </c>
      <c r="G182" s="510">
        <v>4816</v>
      </c>
      <c r="H182" s="510">
        <v>1</v>
      </c>
      <c r="I182" s="510">
        <v>1204</v>
      </c>
      <c r="J182" s="510"/>
      <c r="K182" s="510"/>
      <c r="L182" s="510"/>
      <c r="M182" s="510"/>
      <c r="N182" s="510"/>
      <c r="O182" s="510"/>
      <c r="P182" s="495"/>
      <c r="Q182" s="511"/>
    </row>
    <row r="183" spans="1:17" ht="14.4" customHeight="1" x14ac:dyDescent="0.3">
      <c r="A183" s="489" t="s">
        <v>455</v>
      </c>
      <c r="B183" s="490" t="s">
        <v>1544</v>
      </c>
      <c r="C183" s="490" t="s">
        <v>1337</v>
      </c>
      <c r="D183" s="490" t="s">
        <v>1662</v>
      </c>
      <c r="E183" s="490" t="s">
        <v>1663</v>
      </c>
      <c r="F183" s="510">
        <v>1</v>
      </c>
      <c r="G183" s="510">
        <v>1737</v>
      </c>
      <c r="H183" s="510">
        <v>1</v>
      </c>
      <c r="I183" s="510">
        <v>1737</v>
      </c>
      <c r="J183" s="510"/>
      <c r="K183" s="510"/>
      <c r="L183" s="510"/>
      <c r="M183" s="510"/>
      <c r="N183" s="510"/>
      <c r="O183" s="510"/>
      <c r="P183" s="495"/>
      <c r="Q183" s="511"/>
    </row>
    <row r="184" spans="1:17" ht="14.4" customHeight="1" x14ac:dyDescent="0.3">
      <c r="A184" s="489" t="s">
        <v>455</v>
      </c>
      <c r="B184" s="490" t="s">
        <v>1544</v>
      </c>
      <c r="C184" s="490" t="s">
        <v>1337</v>
      </c>
      <c r="D184" s="490" t="s">
        <v>1381</v>
      </c>
      <c r="E184" s="490" t="s">
        <v>1382</v>
      </c>
      <c r="F184" s="510">
        <v>9</v>
      </c>
      <c r="G184" s="510">
        <v>8334</v>
      </c>
      <c r="H184" s="510">
        <v>1</v>
      </c>
      <c r="I184" s="510">
        <v>926</v>
      </c>
      <c r="J184" s="510"/>
      <c r="K184" s="510"/>
      <c r="L184" s="510"/>
      <c r="M184" s="510"/>
      <c r="N184" s="510"/>
      <c r="O184" s="510"/>
      <c r="P184" s="495"/>
      <c r="Q184" s="511"/>
    </row>
    <row r="185" spans="1:17" ht="14.4" customHeight="1" x14ac:dyDescent="0.3">
      <c r="A185" s="489" t="s">
        <v>455</v>
      </c>
      <c r="B185" s="490" t="s">
        <v>1544</v>
      </c>
      <c r="C185" s="490" t="s">
        <v>1337</v>
      </c>
      <c r="D185" s="490" t="s">
        <v>1664</v>
      </c>
      <c r="E185" s="490" t="s">
        <v>1665</v>
      </c>
      <c r="F185" s="510">
        <v>1</v>
      </c>
      <c r="G185" s="510">
        <v>810</v>
      </c>
      <c r="H185" s="510">
        <v>1</v>
      </c>
      <c r="I185" s="510">
        <v>810</v>
      </c>
      <c r="J185" s="510"/>
      <c r="K185" s="510"/>
      <c r="L185" s="510"/>
      <c r="M185" s="510"/>
      <c r="N185" s="510"/>
      <c r="O185" s="510"/>
      <c r="P185" s="495"/>
      <c r="Q185" s="511"/>
    </row>
    <row r="186" spans="1:17" ht="14.4" customHeight="1" x14ac:dyDescent="0.3">
      <c r="A186" s="489" t="s">
        <v>455</v>
      </c>
      <c r="B186" s="490" t="s">
        <v>1544</v>
      </c>
      <c r="C186" s="490" t="s">
        <v>1337</v>
      </c>
      <c r="D186" s="490" t="s">
        <v>1666</v>
      </c>
      <c r="E186" s="490" t="s">
        <v>1667</v>
      </c>
      <c r="F186" s="510">
        <v>4</v>
      </c>
      <c r="G186" s="510">
        <v>3132</v>
      </c>
      <c r="H186" s="510">
        <v>1</v>
      </c>
      <c r="I186" s="510">
        <v>783</v>
      </c>
      <c r="J186" s="510"/>
      <c r="K186" s="510"/>
      <c r="L186" s="510"/>
      <c r="M186" s="510"/>
      <c r="N186" s="510"/>
      <c r="O186" s="510"/>
      <c r="P186" s="495"/>
      <c r="Q186" s="511"/>
    </row>
    <row r="187" spans="1:17" ht="14.4" customHeight="1" x14ac:dyDescent="0.3">
      <c r="A187" s="489" t="s">
        <v>455</v>
      </c>
      <c r="B187" s="490" t="s">
        <v>1544</v>
      </c>
      <c r="C187" s="490" t="s">
        <v>1337</v>
      </c>
      <c r="D187" s="490" t="s">
        <v>1668</v>
      </c>
      <c r="E187" s="490" t="s">
        <v>1669</v>
      </c>
      <c r="F187" s="510">
        <v>1</v>
      </c>
      <c r="G187" s="510">
        <v>2323</v>
      </c>
      <c r="H187" s="510">
        <v>1</v>
      </c>
      <c r="I187" s="510">
        <v>2323</v>
      </c>
      <c r="J187" s="510"/>
      <c r="K187" s="510"/>
      <c r="L187" s="510"/>
      <c r="M187" s="510"/>
      <c r="N187" s="510"/>
      <c r="O187" s="510"/>
      <c r="P187" s="495"/>
      <c r="Q187" s="511"/>
    </row>
    <row r="188" spans="1:17" ht="14.4" customHeight="1" x14ac:dyDescent="0.3">
      <c r="A188" s="489" t="s">
        <v>455</v>
      </c>
      <c r="B188" s="490" t="s">
        <v>1544</v>
      </c>
      <c r="C188" s="490" t="s">
        <v>1337</v>
      </c>
      <c r="D188" s="490" t="s">
        <v>1383</v>
      </c>
      <c r="E188" s="490" t="s">
        <v>1384</v>
      </c>
      <c r="F188" s="510">
        <v>3</v>
      </c>
      <c r="G188" s="510">
        <v>4860</v>
      </c>
      <c r="H188" s="510">
        <v>1</v>
      </c>
      <c r="I188" s="510">
        <v>1620</v>
      </c>
      <c r="J188" s="510"/>
      <c r="K188" s="510"/>
      <c r="L188" s="510"/>
      <c r="M188" s="510"/>
      <c r="N188" s="510"/>
      <c r="O188" s="510"/>
      <c r="P188" s="495"/>
      <c r="Q188" s="511"/>
    </row>
    <row r="189" spans="1:17" ht="14.4" customHeight="1" x14ac:dyDescent="0.3">
      <c r="A189" s="489" t="s">
        <v>455</v>
      </c>
      <c r="B189" s="490" t="s">
        <v>1544</v>
      </c>
      <c r="C189" s="490" t="s">
        <v>1337</v>
      </c>
      <c r="D189" s="490" t="s">
        <v>1385</v>
      </c>
      <c r="E189" s="490" t="s">
        <v>1386</v>
      </c>
      <c r="F189" s="510">
        <v>5</v>
      </c>
      <c r="G189" s="510">
        <v>6580</v>
      </c>
      <c r="H189" s="510">
        <v>1</v>
      </c>
      <c r="I189" s="510">
        <v>1316</v>
      </c>
      <c r="J189" s="510"/>
      <c r="K189" s="510"/>
      <c r="L189" s="510"/>
      <c r="M189" s="510"/>
      <c r="N189" s="510"/>
      <c r="O189" s="510"/>
      <c r="P189" s="495"/>
      <c r="Q189" s="511"/>
    </row>
    <row r="190" spans="1:17" ht="14.4" customHeight="1" x14ac:dyDescent="0.3">
      <c r="A190" s="489" t="s">
        <v>455</v>
      </c>
      <c r="B190" s="490" t="s">
        <v>1544</v>
      </c>
      <c r="C190" s="490" t="s">
        <v>1337</v>
      </c>
      <c r="D190" s="490" t="s">
        <v>1387</v>
      </c>
      <c r="E190" s="490" t="s">
        <v>1388</v>
      </c>
      <c r="F190" s="510">
        <v>5</v>
      </c>
      <c r="G190" s="510">
        <v>7470</v>
      </c>
      <c r="H190" s="510">
        <v>1</v>
      </c>
      <c r="I190" s="510">
        <v>1494</v>
      </c>
      <c r="J190" s="510"/>
      <c r="K190" s="510"/>
      <c r="L190" s="510"/>
      <c r="M190" s="510"/>
      <c r="N190" s="510"/>
      <c r="O190" s="510"/>
      <c r="P190" s="495"/>
      <c r="Q190" s="511"/>
    </row>
    <row r="191" spans="1:17" ht="14.4" customHeight="1" x14ac:dyDescent="0.3">
      <c r="A191" s="489" t="s">
        <v>455</v>
      </c>
      <c r="B191" s="490" t="s">
        <v>1544</v>
      </c>
      <c r="C191" s="490" t="s">
        <v>1337</v>
      </c>
      <c r="D191" s="490" t="s">
        <v>1670</v>
      </c>
      <c r="E191" s="490" t="s">
        <v>1671</v>
      </c>
      <c r="F191" s="510">
        <v>1</v>
      </c>
      <c r="G191" s="510">
        <v>1982</v>
      </c>
      <c r="H191" s="510">
        <v>1</v>
      </c>
      <c r="I191" s="510">
        <v>1982</v>
      </c>
      <c r="J191" s="510"/>
      <c r="K191" s="510"/>
      <c r="L191" s="510"/>
      <c r="M191" s="510"/>
      <c r="N191" s="510"/>
      <c r="O191" s="510"/>
      <c r="P191" s="495"/>
      <c r="Q191" s="511"/>
    </row>
    <row r="192" spans="1:17" ht="14.4" customHeight="1" x14ac:dyDescent="0.3">
      <c r="A192" s="489" t="s">
        <v>455</v>
      </c>
      <c r="B192" s="490" t="s">
        <v>1544</v>
      </c>
      <c r="C192" s="490" t="s">
        <v>1337</v>
      </c>
      <c r="D192" s="490" t="s">
        <v>1672</v>
      </c>
      <c r="E192" s="490" t="s">
        <v>1673</v>
      </c>
      <c r="F192" s="510">
        <v>3</v>
      </c>
      <c r="G192" s="510">
        <v>5709</v>
      </c>
      <c r="H192" s="510">
        <v>1</v>
      </c>
      <c r="I192" s="510">
        <v>1903</v>
      </c>
      <c r="J192" s="510"/>
      <c r="K192" s="510"/>
      <c r="L192" s="510"/>
      <c r="M192" s="510"/>
      <c r="N192" s="510"/>
      <c r="O192" s="510"/>
      <c r="P192" s="495"/>
      <c r="Q192" s="511"/>
    </row>
    <row r="193" spans="1:17" ht="14.4" customHeight="1" x14ac:dyDescent="0.3">
      <c r="A193" s="489" t="s">
        <v>455</v>
      </c>
      <c r="B193" s="490" t="s">
        <v>1544</v>
      </c>
      <c r="C193" s="490" t="s">
        <v>1337</v>
      </c>
      <c r="D193" s="490" t="s">
        <v>1674</v>
      </c>
      <c r="E193" s="490" t="s">
        <v>1675</v>
      </c>
      <c r="F193" s="510">
        <v>5</v>
      </c>
      <c r="G193" s="510">
        <v>15795</v>
      </c>
      <c r="H193" s="510">
        <v>1</v>
      </c>
      <c r="I193" s="510">
        <v>3159</v>
      </c>
      <c r="J193" s="510"/>
      <c r="K193" s="510"/>
      <c r="L193" s="510"/>
      <c r="M193" s="510"/>
      <c r="N193" s="510"/>
      <c r="O193" s="510"/>
      <c r="P193" s="495"/>
      <c r="Q193" s="511"/>
    </row>
    <row r="194" spans="1:17" ht="14.4" customHeight="1" x14ac:dyDescent="0.3">
      <c r="A194" s="489" t="s">
        <v>455</v>
      </c>
      <c r="B194" s="490" t="s">
        <v>1544</v>
      </c>
      <c r="C194" s="490" t="s">
        <v>1337</v>
      </c>
      <c r="D194" s="490" t="s">
        <v>1676</v>
      </c>
      <c r="E194" s="490" t="s">
        <v>1677</v>
      </c>
      <c r="F194" s="510">
        <v>1</v>
      </c>
      <c r="G194" s="510">
        <v>1843</v>
      </c>
      <c r="H194" s="510">
        <v>1</v>
      </c>
      <c r="I194" s="510">
        <v>1843</v>
      </c>
      <c r="J194" s="510"/>
      <c r="K194" s="510"/>
      <c r="L194" s="510"/>
      <c r="M194" s="510"/>
      <c r="N194" s="510"/>
      <c r="O194" s="510"/>
      <c r="P194" s="495"/>
      <c r="Q194" s="511"/>
    </row>
    <row r="195" spans="1:17" ht="14.4" customHeight="1" x14ac:dyDescent="0.3">
      <c r="A195" s="489" t="s">
        <v>455</v>
      </c>
      <c r="B195" s="490" t="s">
        <v>1544</v>
      </c>
      <c r="C195" s="490" t="s">
        <v>1337</v>
      </c>
      <c r="D195" s="490" t="s">
        <v>1545</v>
      </c>
      <c r="E195" s="490" t="s">
        <v>1546</v>
      </c>
      <c r="F195" s="510">
        <v>5</v>
      </c>
      <c r="G195" s="510">
        <v>10685</v>
      </c>
      <c r="H195" s="510">
        <v>1</v>
      </c>
      <c r="I195" s="510">
        <v>2137</v>
      </c>
      <c r="J195" s="510"/>
      <c r="K195" s="510"/>
      <c r="L195" s="510"/>
      <c r="M195" s="510"/>
      <c r="N195" s="510"/>
      <c r="O195" s="510"/>
      <c r="P195" s="495"/>
      <c r="Q195" s="511"/>
    </row>
    <row r="196" spans="1:17" ht="14.4" customHeight="1" x14ac:dyDescent="0.3">
      <c r="A196" s="489" t="s">
        <v>455</v>
      </c>
      <c r="B196" s="490" t="s">
        <v>1544</v>
      </c>
      <c r="C196" s="490" t="s">
        <v>1337</v>
      </c>
      <c r="D196" s="490" t="s">
        <v>1389</v>
      </c>
      <c r="E196" s="490" t="s">
        <v>1390</v>
      </c>
      <c r="F196" s="510">
        <v>1</v>
      </c>
      <c r="G196" s="510">
        <v>408</v>
      </c>
      <c r="H196" s="510">
        <v>1</v>
      </c>
      <c r="I196" s="510">
        <v>408</v>
      </c>
      <c r="J196" s="510"/>
      <c r="K196" s="510"/>
      <c r="L196" s="510"/>
      <c r="M196" s="510"/>
      <c r="N196" s="510"/>
      <c r="O196" s="510"/>
      <c r="P196" s="495"/>
      <c r="Q196" s="511"/>
    </row>
    <row r="197" spans="1:17" ht="14.4" customHeight="1" x14ac:dyDescent="0.3">
      <c r="A197" s="489" t="s">
        <v>455</v>
      </c>
      <c r="B197" s="490" t="s">
        <v>1544</v>
      </c>
      <c r="C197" s="490" t="s">
        <v>1337</v>
      </c>
      <c r="D197" s="490" t="s">
        <v>1678</v>
      </c>
      <c r="E197" s="490" t="s">
        <v>1679</v>
      </c>
      <c r="F197" s="510">
        <v>1</v>
      </c>
      <c r="G197" s="510">
        <v>634</v>
      </c>
      <c r="H197" s="510">
        <v>1</v>
      </c>
      <c r="I197" s="510">
        <v>634</v>
      </c>
      <c r="J197" s="510"/>
      <c r="K197" s="510"/>
      <c r="L197" s="510"/>
      <c r="M197" s="510"/>
      <c r="N197" s="510"/>
      <c r="O197" s="510"/>
      <c r="P197" s="495"/>
      <c r="Q197" s="511"/>
    </row>
    <row r="198" spans="1:17" ht="14.4" customHeight="1" x14ac:dyDescent="0.3">
      <c r="A198" s="489" t="s">
        <v>455</v>
      </c>
      <c r="B198" s="490" t="s">
        <v>1544</v>
      </c>
      <c r="C198" s="490" t="s">
        <v>1337</v>
      </c>
      <c r="D198" s="490" t="s">
        <v>1680</v>
      </c>
      <c r="E198" s="490" t="s">
        <v>1681</v>
      </c>
      <c r="F198" s="510">
        <v>3</v>
      </c>
      <c r="G198" s="510">
        <v>12039</v>
      </c>
      <c r="H198" s="510">
        <v>1</v>
      </c>
      <c r="I198" s="510">
        <v>4013</v>
      </c>
      <c r="J198" s="510"/>
      <c r="K198" s="510"/>
      <c r="L198" s="510"/>
      <c r="M198" s="510"/>
      <c r="N198" s="510"/>
      <c r="O198" s="510"/>
      <c r="P198" s="495"/>
      <c r="Q198" s="511"/>
    </row>
    <row r="199" spans="1:17" ht="14.4" customHeight="1" x14ac:dyDescent="0.3">
      <c r="A199" s="489" t="s">
        <v>455</v>
      </c>
      <c r="B199" s="490" t="s">
        <v>1544</v>
      </c>
      <c r="C199" s="490" t="s">
        <v>1337</v>
      </c>
      <c r="D199" s="490" t="s">
        <v>1502</v>
      </c>
      <c r="E199" s="490" t="s">
        <v>1503</v>
      </c>
      <c r="F199" s="510">
        <v>1</v>
      </c>
      <c r="G199" s="510">
        <v>982</v>
      </c>
      <c r="H199" s="510">
        <v>1</v>
      </c>
      <c r="I199" s="510">
        <v>982</v>
      </c>
      <c r="J199" s="510"/>
      <c r="K199" s="510"/>
      <c r="L199" s="510"/>
      <c r="M199" s="510"/>
      <c r="N199" s="510"/>
      <c r="O199" s="510"/>
      <c r="P199" s="495"/>
      <c r="Q199" s="511"/>
    </row>
    <row r="200" spans="1:17" ht="14.4" customHeight="1" x14ac:dyDescent="0.3">
      <c r="A200" s="489" t="s">
        <v>455</v>
      </c>
      <c r="B200" s="490" t="s">
        <v>1544</v>
      </c>
      <c r="C200" s="490" t="s">
        <v>1337</v>
      </c>
      <c r="D200" s="490" t="s">
        <v>1682</v>
      </c>
      <c r="E200" s="490" t="s">
        <v>1683</v>
      </c>
      <c r="F200" s="510">
        <v>1</v>
      </c>
      <c r="G200" s="510">
        <v>2134</v>
      </c>
      <c r="H200" s="510">
        <v>1</v>
      </c>
      <c r="I200" s="510">
        <v>2134</v>
      </c>
      <c r="J200" s="510"/>
      <c r="K200" s="510"/>
      <c r="L200" s="510"/>
      <c r="M200" s="510"/>
      <c r="N200" s="510"/>
      <c r="O200" s="510"/>
      <c r="P200" s="495"/>
      <c r="Q200" s="511"/>
    </row>
    <row r="201" spans="1:17" ht="14.4" customHeight="1" x14ac:dyDescent="0.3">
      <c r="A201" s="489" t="s">
        <v>455</v>
      </c>
      <c r="B201" s="490" t="s">
        <v>1544</v>
      </c>
      <c r="C201" s="490" t="s">
        <v>1337</v>
      </c>
      <c r="D201" s="490" t="s">
        <v>1505</v>
      </c>
      <c r="E201" s="490" t="s">
        <v>1506</v>
      </c>
      <c r="F201" s="510">
        <v>30</v>
      </c>
      <c r="G201" s="510">
        <v>6930</v>
      </c>
      <c r="H201" s="510">
        <v>1</v>
      </c>
      <c r="I201" s="510">
        <v>231</v>
      </c>
      <c r="J201" s="510"/>
      <c r="K201" s="510"/>
      <c r="L201" s="510"/>
      <c r="M201" s="510"/>
      <c r="N201" s="510"/>
      <c r="O201" s="510"/>
      <c r="P201" s="495"/>
      <c r="Q201" s="511"/>
    </row>
    <row r="202" spans="1:17" ht="14.4" customHeight="1" x14ac:dyDescent="0.3">
      <c r="A202" s="489" t="s">
        <v>455</v>
      </c>
      <c r="B202" s="490" t="s">
        <v>1544</v>
      </c>
      <c r="C202" s="490" t="s">
        <v>1337</v>
      </c>
      <c r="D202" s="490" t="s">
        <v>1684</v>
      </c>
      <c r="E202" s="490" t="s">
        <v>1685</v>
      </c>
      <c r="F202" s="510">
        <v>0</v>
      </c>
      <c r="G202" s="510">
        <v>0</v>
      </c>
      <c r="H202" s="510"/>
      <c r="I202" s="510"/>
      <c r="J202" s="510"/>
      <c r="K202" s="510"/>
      <c r="L202" s="510"/>
      <c r="M202" s="510"/>
      <c r="N202" s="510"/>
      <c r="O202" s="510"/>
      <c r="P202" s="495"/>
      <c r="Q202" s="511"/>
    </row>
    <row r="203" spans="1:17" ht="14.4" customHeight="1" x14ac:dyDescent="0.3">
      <c r="A203" s="489" t="s">
        <v>455</v>
      </c>
      <c r="B203" s="490" t="s">
        <v>1544</v>
      </c>
      <c r="C203" s="490" t="s">
        <v>1337</v>
      </c>
      <c r="D203" s="490" t="s">
        <v>1686</v>
      </c>
      <c r="E203" s="490" t="s">
        <v>1687</v>
      </c>
      <c r="F203" s="510">
        <v>69</v>
      </c>
      <c r="G203" s="510">
        <v>0</v>
      </c>
      <c r="H203" s="510"/>
      <c r="I203" s="510">
        <v>0</v>
      </c>
      <c r="J203" s="510"/>
      <c r="K203" s="510"/>
      <c r="L203" s="510"/>
      <c r="M203" s="510"/>
      <c r="N203" s="510"/>
      <c r="O203" s="510"/>
      <c r="P203" s="495"/>
      <c r="Q203" s="511"/>
    </row>
    <row r="204" spans="1:17" ht="14.4" customHeight="1" x14ac:dyDescent="0.3">
      <c r="A204" s="489" t="s">
        <v>455</v>
      </c>
      <c r="B204" s="490" t="s">
        <v>1544</v>
      </c>
      <c r="C204" s="490" t="s">
        <v>1337</v>
      </c>
      <c r="D204" s="490" t="s">
        <v>1688</v>
      </c>
      <c r="E204" s="490" t="s">
        <v>1689</v>
      </c>
      <c r="F204" s="510">
        <v>1</v>
      </c>
      <c r="G204" s="510">
        <v>0</v>
      </c>
      <c r="H204" s="510"/>
      <c r="I204" s="510">
        <v>0</v>
      </c>
      <c r="J204" s="510"/>
      <c r="K204" s="510"/>
      <c r="L204" s="510"/>
      <c r="M204" s="510"/>
      <c r="N204" s="510"/>
      <c r="O204" s="510"/>
      <c r="P204" s="495"/>
      <c r="Q204" s="511"/>
    </row>
    <row r="205" spans="1:17" ht="14.4" customHeight="1" x14ac:dyDescent="0.3">
      <c r="A205" s="489" t="s">
        <v>455</v>
      </c>
      <c r="B205" s="490" t="s">
        <v>1544</v>
      </c>
      <c r="C205" s="490" t="s">
        <v>1337</v>
      </c>
      <c r="D205" s="490" t="s">
        <v>1401</v>
      </c>
      <c r="E205" s="490" t="s">
        <v>1402</v>
      </c>
      <c r="F205" s="510">
        <v>153</v>
      </c>
      <c r="G205" s="510">
        <v>67779</v>
      </c>
      <c r="H205" s="510">
        <v>1</v>
      </c>
      <c r="I205" s="510">
        <v>443</v>
      </c>
      <c r="J205" s="510"/>
      <c r="K205" s="510"/>
      <c r="L205" s="510"/>
      <c r="M205" s="510"/>
      <c r="N205" s="510"/>
      <c r="O205" s="510"/>
      <c r="P205" s="495"/>
      <c r="Q205" s="511"/>
    </row>
    <row r="206" spans="1:17" ht="14.4" customHeight="1" x14ac:dyDescent="0.3">
      <c r="A206" s="489" t="s">
        <v>455</v>
      </c>
      <c r="B206" s="490" t="s">
        <v>1544</v>
      </c>
      <c r="C206" s="490" t="s">
        <v>1337</v>
      </c>
      <c r="D206" s="490" t="s">
        <v>1405</v>
      </c>
      <c r="E206" s="490" t="s">
        <v>1406</v>
      </c>
      <c r="F206" s="510">
        <v>767</v>
      </c>
      <c r="G206" s="510">
        <v>0</v>
      </c>
      <c r="H206" s="510"/>
      <c r="I206" s="510">
        <v>0</v>
      </c>
      <c r="J206" s="510"/>
      <c r="K206" s="510"/>
      <c r="L206" s="510"/>
      <c r="M206" s="510"/>
      <c r="N206" s="510"/>
      <c r="O206" s="510"/>
      <c r="P206" s="495"/>
      <c r="Q206" s="511"/>
    </row>
    <row r="207" spans="1:17" ht="14.4" customHeight="1" x14ac:dyDescent="0.3">
      <c r="A207" s="489" t="s">
        <v>455</v>
      </c>
      <c r="B207" s="490" t="s">
        <v>1544</v>
      </c>
      <c r="C207" s="490" t="s">
        <v>1337</v>
      </c>
      <c r="D207" s="490" t="s">
        <v>1409</v>
      </c>
      <c r="E207" s="490" t="s">
        <v>1410</v>
      </c>
      <c r="F207" s="510">
        <v>73</v>
      </c>
      <c r="G207" s="510">
        <v>5475</v>
      </c>
      <c r="H207" s="510">
        <v>1</v>
      </c>
      <c r="I207" s="510">
        <v>75</v>
      </c>
      <c r="J207" s="510"/>
      <c r="K207" s="510"/>
      <c r="L207" s="510"/>
      <c r="M207" s="510"/>
      <c r="N207" s="510"/>
      <c r="O207" s="510"/>
      <c r="P207" s="495"/>
      <c r="Q207" s="511"/>
    </row>
    <row r="208" spans="1:17" ht="14.4" customHeight="1" x14ac:dyDescent="0.3">
      <c r="A208" s="489" t="s">
        <v>455</v>
      </c>
      <c r="B208" s="490" t="s">
        <v>1544</v>
      </c>
      <c r="C208" s="490" t="s">
        <v>1337</v>
      </c>
      <c r="D208" s="490" t="s">
        <v>1415</v>
      </c>
      <c r="E208" s="490" t="s">
        <v>1416</v>
      </c>
      <c r="F208" s="510">
        <v>5</v>
      </c>
      <c r="G208" s="510">
        <v>2410</v>
      </c>
      <c r="H208" s="510">
        <v>1</v>
      </c>
      <c r="I208" s="510">
        <v>482</v>
      </c>
      <c r="J208" s="510"/>
      <c r="K208" s="510"/>
      <c r="L208" s="510"/>
      <c r="M208" s="510"/>
      <c r="N208" s="510"/>
      <c r="O208" s="510"/>
      <c r="P208" s="495"/>
      <c r="Q208" s="511"/>
    </row>
    <row r="209" spans="1:17" ht="14.4" customHeight="1" x14ac:dyDescent="0.3">
      <c r="A209" s="489" t="s">
        <v>455</v>
      </c>
      <c r="B209" s="490" t="s">
        <v>1544</v>
      </c>
      <c r="C209" s="490" t="s">
        <v>1337</v>
      </c>
      <c r="D209" s="490" t="s">
        <v>1690</v>
      </c>
      <c r="E209" s="490" t="s">
        <v>1691</v>
      </c>
      <c r="F209" s="510">
        <v>731</v>
      </c>
      <c r="G209" s="510">
        <v>739831</v>
      </c>
      <c r="H209" s="510">
        <v>1</v>
      </c>
      <c r="I209" s="510">
        <v>1012.0807113543092</v>
      </c>
      <c r="J209" s="510"/>
      <c r="K209" s="510"/>
      <c r="L209" s="510"/>
      <c r="M209" s="510"/>
      <c r="N209" s="510"/>
      <c r="O209" s="510"/>
      <c r="P209" s="495"/>
      <c r="Q209" s="511"/>
    </row>
    <row r="210" spans="1:17" ht="14.4" customHeight="1" x14ac:dyDescent="0.3">
      <c r="A210" s="489" t="s">
        <v>455</v>
      </c>
      <c r="B210" s="490" t="s">
        <v>1544</v>
      </c>
      <c r="C210" s="490" t="s">
        <v>1337</v>
      </c>
      <c r="D210" s="490" t="s">
        <v>1692</v>
      </c>
      <c r="E210" s="490" t="s">
        <v>1693</v>
      </c>
      <c r="F210" s="510">
        <v>9</v>
      </c>
      <c r="G210" s="510">
        <v>31410</v>
      </c>
      <c r="H210" s="510">
        <v>1</v>
      </c>
      <c r="I210" s="510">
        <v>3490</v>
      </c>
      <c r="J210" s="510"/>
      <c r="K210" s="510"/>
      <c r="L210" s="510"/>
      <c r="M210" s="510"/>
      <c r="N210" s="510"/>
      <c r="O210" s="510"/>
      <c r="P210" s="495"/>
      <c r="Q210" s="511"/>
    </row>
    <row r="211" spans="1:17" ht="14.4" customHeight="1" x14ac:dyDescent="0.3">
      <c r="A211" s="489" t="s">
        <v>455</v>
      </c>
      <c r="B211" s="490" t="s">
        <v>1544</v>
      </c>
      <c r="C211" s="490" t="s">
        <v>1337</v>
      </c>
      <c r="D211" s="490" t="s">
        <v>1421</v>
      </c>
      <c r="E211" s="490" t="s">
        <v>1368</v>
      </c>
      <c r="F211" s="510">
        <v>6</v>
      </c>
      <c r="G211" s="510">
        <v>3990</v>
      </c>
      <c r="H211" s="510">
        <v>1</v>
      </c>
      <c r="I211" s="510">
        <v>665</v>
      </c>
      <c r="J211" s="510"/>
      <c r="K211" s="510"/>
      <c r="L211" s="510"/>
      <c r="M211" s="510"/>
      <c r="N211" s="510"/>
      <c r="O211" s="510"/>
      <c r="P211" s="495"/>
      <c r="Q211" s="511"/>
    </row>
    <row r="212" spans="1:17" ht="14.4" customHeight="1" x14ac:dyDescent="0.3">
      <c r="A212" s="489" t="s">
        <v>455</v>
      </c>
      <c r="B212" s="490" t="s">
        <v>1544</v>
      </c>
      <c r="C212" s="490" t="s">
        <v>1337</v>
      </c>
      <c r="D212" s="490" t="s">
        <v>1694</v>
      </c>
      <c r="E212" s="490" t="s">
        <v>1695</v>
      </c>
      <c r="F212" s="510">
        <v>1</v>
      </c>
      <c r="G212" s="510">
        <v>0</v>
      </c>
      <c r="H212" s="510"/>
      <c r="I212" s="510">
        <v>0</v>
      </c>
      <c r="J212" s="510"/>
      <c r="K212" s="510"/>
      <c r="L212" s="510"/>
      <c r="M212" s="510"/>
      <c r="N212" s="510"/>
      <c r="O212" s="510"/>
      <c r="P212" s="495"/>
      <c r="Q212" s="511"/>
    </row>
    <row r="213" spans="1:17" ht="14.4" customHeight="1" x14ac:dyDescent="0.3">
      <c r="A213" s="489" t="s">
        <v>455</v>
      </c>
      <c r="B213" s="490" t="s">
        <v>1544</v>
      </c>
      <c r="C213" s="490" t="s">
        <v>1337</v>
      </c>
      <c r="D213" s="490" t="s">
        <v>1424</v>
      </c>
      <c r="E213" s="490" t="s">
        <v>1425</v>
      </c>
      <c r="F213" s="510">
        <v>9</v>
      </c>
      <c r="G213" s="510">
        <v>5076</v>
      </c>
      <c r="H213" s="510">
        <v>1</v>
      </c>
      <c r="I213" s="510">
        <v>564</v>
      </c>
      <c r="J213" s="510"/>
      <c r="K213" s="510"/>
      <c r="L213" s="510"/>
      <c r="M213" s="510"/>
      <c r="N213" s="510"/>
      <c r="O213" s="510"/>
      <c r="P213" s="495"/>
      <c r="Q213" s="511"/>
    </row>
    <row r="214" spans="1:17" ht="14.4" customHeight="1" x14ac:dyDescent="0.3">
      <c r="A214" s="489" t="s">
        <v>455</v>
      </c>
      <c r="B214" s="490" t="s">
        <v>1544</v>
      </c>
      <c r="C214" s="490" t="s">
        <v>1337</v>
      </c>
      <c r="D214" s="490" t="s">
        <v>1428</v>
      </c>
      <c r="E214" s="490" t="s">
        <v>1429</v>
      </c>
      <c r="F214" s="510">
        <v>3</v>
      </c>
      <c r="G214" s="510">
        <v>2070</v>
      </c>
      <c r="H214" s="510">
        <v>1</v>
      </c>
      <c r="I214" s="510">
        <v>690</v>
      </c>
      <c r="J214" s="510"/>
      <c r="K214" s="510"/>
      <c r="L214" s="510"/>
      <c r="M214" s="510"/>
      <c r="N214" s="510"/>
      <c r="O214" s="510"/>
      <c r="P214" s="495"/>
      <c r="Q214" s="511"/>
    </row>
    <row r="215" spans="1:17" ht="14.4" customHeight="1" x14ac:dyDescent="0.3">
      <c r="A215" s="489" t="s">
        <v>455</v>
      </c>
      <c r="B215" s="490" t="s">
        <v>1544</v>
      </c>
      <c r="C215" s="490" t="s">
        <v>1337</v>
      </c>
      <c r="D215" s="490" t="s">
        <v>1430</v>
      </c>
      <c r="E215" s="490" t="s">
        <v>1431</v>
      </c>
      <c r="F215" s="510">
        <v>10</v>
      </c>
      <c r="G215" s="510">
        <v>10400</v>
      </c>
      <c r="H215" s="510">
        <v>1</v>
      </c>
      <c r="I215" s="510">
        <v>1040</v>
      </c>
      <c r="J215" s="510"/>
      <c r="K215" s="510"/>
      <c r="L215" s="510"/>
      <c r="M215" s="510"/>
      <c r="N215" s="510"/>
      <c r="O215" s="510"/>
      <c r="P215" s="495"/>
      <c r="Q215" s="511"/>
    </row>
    <row r="216" spans="1:17" ht="14.4" customHeight="1" x14ac:dyDescent="0.3">
      <c r="A216" s="489" t="s">
        <v>455</v>
      </c>
      <c r="B216" s="490" t="s">
        <v>1544</v>
      </c>
      <c r="C216" s="490" t="s">
        <v>1337</v>
      </c>
      <c r="D216" s="490" t="s">
        <v>1696</v>
      </c>
      <c r="E216" s="490" t="s">
        <v>1697</v>
      </c>
      <c r="F216" s="510">
        <v>12</v>
      </c>
      <c r="G216" s="510">
        <v>10104</v>
      </c>
      <c r="H216" s="510">
        <v>1</v>
      </c>
      <c r="I216" s="510">
        <v>842</v>
      </c>
      <c r="J216" s="510"/>
      <c r="K216" s="510"/>
      <c r="L216" s="510"/>
      <c r="M216" s="510"/>
      <c r="N216" s="510"/>
      <c r="O216" s="510"/>
      <c r="P216" s="495"/>
      <c r="Q216" s="511"/>
    </row>
    <row r="217" spans="1:17" ht="14.4" customHeight="1" x14ac:dyDescent="0.3">
      <c r="A217" s="489" t="s">
        <v>455</v>
      </c>
      <c r="B217" s="490" t="s">
        <v>1544</v>
      </c>
      <c r="C217" s="490" t="s">
        <v>1337</v>
      </c>
      <c r="D217" s="490" t="s">
        <v>1698</v>
      </c>
      <c r="E217" s="490" t="s">
        <v>1699</v>
      </c>
      <c r="F217" s="510">
        <v>19</v>
      </c>
      <c r="G217" s="510">
        <v>74765</v>
      </c>
      <c r="H217" s="510">
        <v>1</v>
      </c>
      <c r="I217" s="510">
        <v>3935</v>
      </c>
      <c r="J217" s="510"/>
      <c r="K217" s="510"/>
      <c r="L217" s="510"/>
      <c r="M217" s="510"/>
      <c r="N217" s="510"/>
      <c r="O217" s="510"/>
      <c r="P217" s="495"/>
      <c r="Q217" s="511"/>
    </row>
    <row r="218" spans="1:17" ht="14.4" customHeight="1" x14ac:dyDescent="0.3">
      <c r="A218" s="489" t="s">
        <v>455</v>
      </c>
      <c r="B218" s="490" t="s">
        <v>1544</v>
      </c>
      <c r="C218" s="490" t="s">
        <v>1337</v>
      </c>
      <c r="D218" s="490" t="s">
        <v>1700</v>
      </c>
      <c r="E218" s="490" t="s">
        <v>1701</v>
      </c>
      <c r="F218" s="510">
        <v>1</v>
      </c>
      <c r="G218" s="510">
        <v>3585</v>
      </c>
      <c r="H218" s="510">
        <v>1</v>
      </c>
      <c r="I218" s="510">
        <v>3585</v>
      </c>
      <c r="J218" s="510"/>
      <c r="K218" s="510"/>
      <c r="L218" s="510"/>
      <c r="M218" s="510"/>
      <c r="N218" s="510"/>
      <c r="O218" s="510"/>
      <c r="P218" s="495"/>
      <c r="Q218" s="511"/>
    </row>
    <row r="219" spans="1:17" ht="14.4" customHeight="1" x14ac:dyDescent="0.3">
      <c r="A219" s="489" t="s">
        <v>455</v>
      </c>
      <c r="B219" s="490" t="s">
        <v>1544</v>
      </c>
      <c r="C219" s="490" t="s">
        <v>1337</v>
      </c>
      <c r="D219" s="490" t="s">
        <v>1434</v>
      </c>
      <c r="E219" s="490" t="s">
        <v>1435</v>
      </c>
      <c r="F219" s="510">
        <v>16</v>
      </c>
      <c r="G219" s="510">
        <v>10896</v>
      </c>
      <c r="H219" s="510">
        <v>1</v>
      </c>
      <c r="I219" s="510">
        <v>681</v>
      </c>
      <c r="J219" s="510"/>
      <c r="K219" s="510"/>
      <c r="L219" s="510"/>
      <c r="M219" s="510"/>
      <c r="N219" s="510"/>
      <c r="O219" s="510"/>
      <c r="P219" s="495"/>
      <c r="Q219" s="511"/>
    </row>
    <row r="220" spans="1:17" ht="14.4" customHeight="1" x14ac:dyDescent="0.3">
      <c r="A220" s="489" t="s">
        <v>455</v>
      </c>
      <c r="B220" s="490" t="s">
        <v>1544</v>
      </c>
      <c r="C220" s="490" t="s">
        <v>1337</v>
      </c>
      <c r="D220" s="490" t="s">
        <v>1440</v>
      </c>
      <c r="E220" s="490" t="s">
        <v>1441</v>
      </c>
      <c r="F220" s="510">
        <v>5</v>
      </c>
      <c r="G220" s="510">
        <v>880</v>
      </c>
      <c r="H220" s="510">
        <v>1</v>
      </c>
      <c r="I220" s="510">
        <v>176</v>
      </c>
      <c r="J220" s="510"/>
      <c r="K220" s="510"/>
      <c r="L220" s="510"/>
      <c r="M220" s="510"/>
      <c r="N220" s="510"/>
      <c r="O220" s="510"/>
      <c r="P220" s="495"/>
      <c r="Q220" s="511"/>
    </row>
    <row r="221" spans="1:17" ht="14.4" customHeight="1" x14ac:dyDescent="0.3">
      <c r="A221" s="489" t="s">
        <v>455</v>
      </c>
      <c r="B221" s="490" t="s">
        <v>1544</v>
      </c>
      <c r="C221" s="490" t="s">
        <v>1337</v>
      </c>
      <c r="D221" s="490" t="s">
        <v>1442</v>
      </c>
      <c r="E221" s="490" t="s">
        <v>1443</v>
      </c>
      <c r="F221" s="510">
        <v>1</v>
      </c>
      <c r="G221" s="510">
        <v>625</v>
      </c>
      <c r="H221" s="510">
        <v>1</v>
      </c>
      <c r="I221" s="510">
        <v>625</v>
      </c>
      <c r="J221" s="510"/>
      <c r="K221" s="510"/>
      <c r="L221" s="510"/>
      <c r="M221" s="510"/>
      <c r="N221" s="510"/>
      <c r="O221" s="510"/>
      <c r="P221" s="495"/>
      <c r="Q221" s="511"/>
    </row>
    <row r="222" spans="1:17" ht="14.4" customHeight="1" x14ac:dyDescent="0.3">
      <c r="A222" s="489" t="s">
        <v>455</v>
      </c>
      <c r="B222" s="490" t="s">
        <v>1544</v>
      </c>
      <c r="C222" s="490" t="s">
        <v>1337</v>
      </c>
      <c r="D222" s="490" t="s">
        <v>1702</v>
      </c>
      <c r="E222" s="490" t="s">
        <v>1703</v>
      </c>
      <c r="F222" s="510">
        <v>6</v>
      </c>
      <c r="G222" s="510">
        <v>9150</v>
      </c>
      <c r="H222" s="510">
        <v>1</v>
      </c>
      <c r="I222" s="510">
        <v>1525</v>
      </c>
      <c r="J222" s="510"/>
      <c r="K222" s="510"/>
      <c r="L222" s="510"/>
      <c r="M222" s="510"/>
      <c r="N222" s="510"/>
      <c r="O222" s="510"/>
      <c r="P222" s="495"/>
      <c r="Q222" s="511"/>
    </row>
    <row r="223" spans="1:17" ht="14.4" customHeight="1" x14ac:dyDescent="0.3">
      <c r="A223" s="489" t="s">
        <v>455</v>
      </c>
      <c r="B223" s="490" t="s">
        <v>1544</v>
      </c>
      <c r="C223" s="490" t="s">
        <v>1337</v>
      </c>
      <c r="D223" s="490" t="s">
        <v>1446</v>
      </c>
      <c r="E223" s="490" t="s">
        <v>1447</v>
      </c>
      <c r="F223" s="510">
        <v>18</v>
      </c>
      <c r="G223" s="510">
        <v>6282</v>
      </c>
      <c r="H223" s="510">
        <v>1</v>
      </c>
      <c r="I223" s="510">
        <v>349</v>
      </c>
      <c r="J223" s="510"/>
      <c r="K223" s="510"/>
      <c r="L223" s="510"/>
      <c r="M223" s="510"/>
      <c r="N223" s="510"/>
      <c r="O223" s="510"/>
      <c r="P223" s="495"/>
      <c r="Q223" s="511"/>
    </row>
    <row r="224" spans="1:17" ht="14.4" customHeight="1" x14ac:dyDescent="0.3">
      <c r="A224" s="489" t="s">
        <v>455</v>
      </c>
      <c r="B224" s="490" t="s">
        <v>1544</v>
      </c>
      <c r="C224" s="490" t="s">
        <v>1337</v>
      </c>
      <c r="D224" s="490" t="s">
        <v>1704</v>
      </c>
      <c r="E224" s="490" t="s">
        <v>1705</v>
      </c>
      <c r="F224" s="510">
        <v>4</v>
      </c>
      <c r="G224" s="510">
        <v>576</v>
      </c>
      <c r="H224" s="510">
        <v>1</v>
      </c>
      <c r="I224" s="510">
        <v>144</v>
      </c>
      <c r="J224" s="510"/>
      <c r="K224" s="510"/>
      <c r="L224" s="510"/>
      <c r="M224" s="510"/>
      <c r="N224" s="510"/>
      <c r="O224" s="510"/>
      <c r="P224" s="495"/>
      <c r="Q224" s="511"/>
    </row>
    <row r="225" spans="1:17" ht="14.4" customHeight="1" x14ac:dyDescent="0.3">
      <c r="A225" s="489" t="s">
        <v>455</v>
      </c>
      <c r="B225" s="490" t="s">
        <v>1544</v>
      </c>
      <c r="C225" s="490" t="s">
        <v>1337</v>
      </c>
      <c r="D225" s="490" t="s">
        <v>1450</v>
      </c>
      <c r="E225" s="490" t="s">
        <v>1451</v>
      </c>
      <c r="F225" s="510">
        <v>12</v>
      </c>
      <c r="G225" s="510">
        <v>7452</v>
      </c>
      <c r="H225" s="510">
        <v>1</v>
      </c>
      <c r="I225" s="510">
        <v>621</v>
      </c>
      <c r="J225" s="510"/>
      <c r="K225" s="510"/>
      <c r="L225" s="510"/>
      <c r="M225" s="510"/>
      <c r="N225" s="510"/>
      <c r="O225" s="510"/>
      <c r="P225" s="495"/>
      <c r="Q225" s="511"/>
    </row>
    <row r="226" spans="1:17" ht="14.4" customHeight="1" x14ac:dyDescent="0.3">
      <c r="A226" s="489" t="s">
        <v>455</v>
      </c>
      <c r="B226" s="490" t="s">
        <v>1544</v>
      </c>
      <c r="C226" s="490" t="s">
        <v>1337</v>
      </c>
      <c r="D226" s="490" t="s">
        <v>1706</v>
      </c>
      <c r="E226" s="490" t="s">
        <v>1707</v>
      </c>
      <c r="F226" s="510">
        <v>3</v>
      </c>
      <c r="G226" s="510">
        <v>17184</v>
      </c>
      <c r="H226" s="510">
        <v>1</v>
      </c>
      <c r="I226" s="510">
        <v>5728</v>
      </c>
      <c r="J226" s="510"/>
      <c r="K226" s="510"/>
      <c r="L226" s="510"/>
      <c r="M226" s="510"/>
      <c r="N226" s="510"/>
      <c r="O226" s="510"/>
      <c r="P226" s="495"/>
      <c r="Q226" s="511"/>
    </row>
    <row r="227" spans="1:17" ht="14.4" customHeight="1" x14ac:dyDescent="0.3">
      <c r="A227" s="489" t="s">
        <v>455</v>
      </c>
      <c r="B227" s="490" t="s">
        <v>1544</v>
      </c>
      <c r="C227" s="490" t="s">
        <v>1337</v>
      </c>
      <c r="D227" s="490" t="s">
        <v>1708</v>
      </c>
      <c r="E227" s="490" t="s">
        <v>1709</v>
      </c>
      <c r="F227" s="510">
        <v>9</v>
      </c>
      <c r="G227" s="510">
        <v>23607</v>
      </c>
      <c r="H227" s="510">
        <v>1</v>
      </c>
      <c r="I227" s="510">
        <v>2623</v>
      </c>
      <c r="J227" s="510"/>
      <c r="K227" s="510"/>
      <c r="L227" s="510"/>
      <c r="M227" s="510"/>
      <c r="N227" s="510"/>
      <c r="O227" s="510"/>
      <c r="P227" s="495"/>
      <c r="Q227" s="511"/>
    </row>
    <row r="228" spans="1:17" ht="14.4" customHeight="1" x14ac:dyDescent="0.3">
      <c r="A228" s="489" t="s">
        <v>455</v>
      </c>
      <c r="B228" s="490" t="s">
        <v>1544</v>
      </c>
      <c r="C228" s="490" t="s">
        <v>1337</v>
      </c>
      <c r="D228" s="490" t="s">
        <v>1452</v>
      </c>
      <c r="E228" s="490" t="s">
        <v>1453</v>
      </c>
      <c r="F228" s="510">
        <v>17</v>
      </c>
      <c r="G228" s="510">
        <v>26639</v>
      </c>
      <c r="H228" s="510">
        <v>1</v>
      </c>
      <c r="I228" s="510">
        <v>1567</v>
      </c>
      <c r="J228" s="510"/>
      <c r="K228" s="510"/>
      <c r="L228" s="510"/>
      <c r="M228" s="510"/>
      <c r="N228" s="510"/>
      <c r="O228" s="510"/>
      <c r="P228" s="495"/>
      <c r="Q228" s="511"/>
    </row>
    <row r="229" spans="1:17" ht="14.4" customHeight="1" x14ac:dyDescent="0.3">
      <c r="A229" s="489" t="s">
        <v>455</v>
      </c>
      <c r="B229" s="490" t="s">
        <v>1544</v>
      </c>
      <c r="C229" s="490" t="s">
        <v>1337</v>
      </c>
      <c r="D229" s="490" t="s">
        <v>1710</v>
      </c>
      <c r="E229" s="490" t="s">
        <v>1711</v>
      </c>
      <c r="F229" s="510">
        <v>5</v>
      </c>
      <c r="G229" s="510">
        <v>0</v>
      </c>
      <c r="H229" s="510"/>
      <c r="I229" s="510">
        <v>0</v>
      </c>
      <c r="J229" s="510"/>
      <c r="K229" s="510"/>
      <c r="L229" s="510"/>
      <c r="M229" s="510"/>
      <c r="N229" s="510"/>
      <c r="O229" s="510"/>
      <c r="P229" s="495"/>
      <c r="Q229" s="511"/>
    </row>
    <row r="230" spans="1:17" ht="14.4" customHeight="1" x14ac:dyDescent="0.3">
      <c r="A230" s="489" t="s">
        <v>455</v>
      </c>
      <c r="B230" s="490" t="s">
        <v>1544</v>
      </c>
      <c r="C230" s="490" t="s">
        <v>1337</v>
      </c>
      <c r="D230" s="490" t="s">
        <v>1712</v>
      </c>
      <c r="E230" s="490" t="s">
        <v>1713</v>
      </c>
      <c r="F230" s="510">
        <v>1</v>
      </c>
      <c r="G230" s="510">
        <v>2969</v>
      </c>
      <c r="H230" s="510">
        <v>1</v>
      </c>
      <c r="I230" s="510">
        <v>2969</v>
      </c>
      <c r="J230" s="510"/>
      <c r="K230" s="510"/>
      <c r="L230" s="510"/>
      <c r="M230" s="510"/>
      <c r="N230" s="510"/>
      <c r="O230" s="510"/>
      <c r="P230" s="495"/>
      <c r="Q230" s="511"/>
    </row>
    <row r="231" spans="1:17" ht="14.4" customHeight="1" x14ac:dyDescent="0.3">
      <c r="A231" s="489" t="s">
        <v>455</v>
      </c>
      <c r="B231" s="490" t="s">
        <v>1544</v>
      </c>
      <c r="C231" s="490" t="s">
        <v>1337</v>
      </c>
      <c r="D231" s="490" t="s">
        <v>1458</v>
      </c>
      <c r="E231" s="490" t="s">
        <v>1459</v>
      </c>
      <c r="F231" s="510">
        <v>16</v>
      </c>
      <c r="G231" s="510">
        <v>3840</v>
      </c>
      <c r="H231" s="510">
        <v>1</v>
      </c>
      <c r="I231" s="510">
        <v>240</v>
      </c>
      <c r="J231" s="510"/>
      <c r="K231" s="510"/>
      <c r="L231" s="510"/>
      <c r="M231" s="510"/>
      <c r="N231" s="510"/>
      <c r="O231" s="510"/>
      <c r="P231" s="495"/>
      <c r="Q231" s="511"/>
    </row>
    <row r="232" spans="1:17" ht="14.4" customHeight="1" x14ac:dyDescent="0.3">
      <c r="A232" s="489" t="s">
        <v>455</v>
      </c>
      <c r="B232" s="490" t="s">
        <v>1544</v>
      </c>
      <c r="C232" s="490" t="s">
        <v>1337</v>
      </c>
      <c r="D232" s="490" t="s">
        <v>1460</v>
      </c>
      <c r="E232" s="490" t="s">
        <v>1461</v>
      </c>
      <c r="F232" s="510">
        <v>4</v>
      </c>
      <c r="G232" s="510">
        <v>13936</v>
      </c>
      <c r="H232" s="510">
        <v>1</v>
      </c>
      <c r="I232" s="510">
        <v>3484</v>
      </c>
      <c r="J232" s="510"/>
      <c r="K232" s="510"/>
      <c r="L232" s="510"/>
      <c r="M232" s="510"/>
      <c r="N232" s="510"/>
      <c r="O232" s="510"/>
      <c r="P232" s="495"/>
      <c r="Q232" s="511"/>
    </row>
    <row r="233" spans="1:17" ht="14.4" customHeight="1" x14ac:dyDescent="0.3">
      <c r="A233" s="489" t="s">
        <v>455</v>
      </c>
      <c r="B233" s="490" t="s">
        <v>1544</v>
      </c>
      <c r="C233" s="490" t="s">
        <v>1337</v>
      </c>
      <c r="D233" s="490" t="s">
        <v>1462</v>
      </c>
      <c r="E233" s="490" t="s">
        <v>1463</v>
      </c>
      <c r="F233" s="510">
        <v>25</v>
      </c>
      <c r="G233" s="510">
        <v>41175</v>
      </c>
      <c r="H233" s="510">
        <v>1</v>
      </c>
      <c r="I233" s="510">
        <v>1647</v>
      </c>
      <c r="J233" s="510"/>
      <c r="K233" s="510"/>
      <c r="L233" s="510"/>
      <c r="M233" s="510"/>
      <c r="N233" s="510"/>
      <c r="O233" s="510"/>
      <c r="P233" s="495"/>
      <c r="Q233" s="511"/>
    </row>
    <row r="234" spans="1:17" ht="14.4" customHeight="1" x14ac:dyDescent="0.3">
      <c r="A234" s="489" t="s">
        <v>455</v>
      </c>
      <c r="B234" s="490" t="s">
        <v>1544</v>
      </c>
      <c r="C234" s="490" t="s">
        <v>1337</v>
      </c>
      <c r="D234" s="490" t="s">
        <v>1464</v>
      </c>
      <c r="E234" s="490" t="s">
        <v>1465</v>
      </c>
      <c r="F234" s="510">
        <v>1</v>
      </c>
      <c r="G234" s="510">
        <v>483</v>
      </c>
      <c r="H234" s="510">
        <v>1</v>
      </c>
      <c r="I234" s="510">
        <v>483</v>
      </c>
      <c r="J234" s="510"/>
      <c r="K234" s="510"/>
      <c r="L234" s="510"/>
      <c r="M234" s="510"/>
      <c r="N234" s="510"/>
      <c r="O234" s="510"/>
      <c r="P234" s="495"/>
      <c r="Q234" s="511"/>
    </row>
    <row r="235" spans="1:17" ht="14.4" customHeight="1" x14ac:dyDescent="0.3">
      <c r="A235" s="489" t="s">
        <v>455</v>
      </c>
      <c r="B235" s="490" t="s">
        <v>1544</v>
      </c>
      <c r="C235" s="490" t="s">
        <v>1337</v>
      </c>
      <c r="D235" s="490" t="s">
        <v>1714</v>
      </c>
      <c r="E235" s="490" t="s">
        <v>1715</v>
      </c>
      <c r="F235" s="510">
        <v>13</v>
      </c>
      <c r="G235" s="510">
        <v>22828</v>
      </c>
      <c r="H235" s="510">
        <v>1</v>
      </c>
      <c r="I235" s="510">
        <v>1756</v>
      </c>
      <c r="J235" s="510"/>
      <c r="K235" s="510"/>
      <c r="L235" s="510"/>
      <c r="M235" s="510"/>
      <c r="N235" s="510"/>
      <c r="O235" s="510"/>
      <c r="P235" s="495"/>
      <c r="Q235" s="511"/>
    </row>
    <row r="236" spans="1:17" ht="14.4" customHeight="1" x14ac:dyDescent="0.3">
      <c r="A236" s="489" t="s">
        <v>455</v>
      </c>
      <c r="B236" s="490" t="s">
        <v>1544</v>
      </c>
      <c r="C236" s="490" t="s">
        <v>1337</v>
      </c>
      <c r="D236" s="490" t="s">
        <v>643</v>
      </c>
      <c r="E236" s="490" t="s">
        <v>1538</v>
      </c>
      <c r="F236" s="510">
        <v>1</v>
      </c>
      <c r="G236" s="510">
        <v>1183</v>
      </c>
      <c r="H236" s="510">
        <v>1</v>
      </c>
      <c r="I236" s="510">
        <v>1183</v>
      </c>
      <c r="J236" s="510"/>
      <c r="K236" s="510"/>
      <c r="L236" s="510"/>
      <c r="M236" s="510"/>
      <c r="N236" s="510"/>
      <c r="O236" s="510"/>
      <c r="P236" s="495"/>
      <c r="Q236" s="511"/>
    </row>
    <row r="237" spans="1:17" ht="14.4" customHeight="1" x14ac:dyDescent="0.3">
      <c r="A237" s="489" t="s">
        <v>455</v>
      </c>
      <c r="B237" s="490" t="s">
        <v>1544</v>
      </c>
      <c r="C237" s="490" t="s">
        <v>1337</v>
      </c>
      <c r="D237" s="490" t="s">
        <v>1716</v>
      </c>
      <c r="E237" s="490" t="s">
        <v>1717</v>
      </c>
      <c r="F237" s="510">
        <v>1</v>
      </c>
      <c r="G237" s="510">
        <v>4462</v>
      </c>
      <c r="H237" s="510">
        <v>1</v>
      </c>
      <c r="I237" s="510">
        <v>4462</v>
      </c>
      <c r="J237" s="510"/>
      <c r="K237" s="510"/>
      <c r="L237" s="510"/>
      <c r="M237" s="510"/>
      <c r="N237" s="510"/>
      <c r="O237" s="510"/>
      <c r="P237" s="495"/>
      <c r="Q237" s="511"/>
    </row>
    <row r="238" spans="1:17" ht="14.4" customHeight="1" x14ac:dyDescent="0.3">
      <c r="A238" s="489" t="s">
        <v>455</v>
      </c>
      <c r="B238" s="490" t="s">
        <v>1544</v>
      </c>
      <c r="C238" s="490" t="s">
        <v>1337</v>
      </c>
      <c r="D238" s="490" t="s">
        <v>1466</v>
      </c>
      <c r="E238" s="490" t="s">
        <v>1467</v>
      </c>
      <c r="F238" s="510">
        <v>3</v>
      </c>
      <c r="G238" s="510">
        <v>2541</v>
      </c>
      <c r="H238" s="510">
        <v>1</v>
      </c>
      <c r="I238" s="510">
        <v>847</v>
      </c>
      <c r="J238" s="510"/>
      <c r="K238" s="510"/>
      <c r="L238" s="510"/>
      <c r="M238" s="510"/>
      <c r="N238" s="510"/>
      <c r="O238" s="510"/>
      <c r="P238" s="495"/>
      <c r="Q238" s="511"/>
    </row>
    <row r="239" spans="1:17" ht="14.4" customHeight="1" x14ac:dyDescent="0.3">
      <c r="A239" s="489" t="s">
        <v>455</v>
      </c>
      <c r="B239" s="490" t="s">
        <v>1544</v>
      </c>
      <c r="C239" s="490" t="s">
        <v>1337</v>
      </c>
      <c r="D239" s="490" t="s">
        <v>1718</v>
      </c>
      <c r="E239" s="490" t="s">
        <v>1719</v>
      </c>
      <c r="F239" s="510">
        <v>32</v>
      </c>
      <c r="G239" s="510">
        <v>14528</v>
      </c>
      <c r="H239" s="510">
        <v>1</v>
      </c>
      <c r="I239" s="510">
        <v>454</v>
      </c>
      <c r="J239" s="510"/>
      <c r="K239" s="510"/>
      <c r="L239" s="510"/>
      <c r="M239" s="510"/>
      <c r="N239" s="510"/>
      <c r="O239" s="510"/>
      <c r="P239" s="495"/>
      <c r="Q239" s="511"/>
    </row>
    <row r="240" spans="1:17" ht="14.4" customHeight="1" x14ac:dyDescent="0.3">
      <c r="A240" s="489" t="s">
        <v>455</v>
      </c>
      <c r="B240" s="490" t="s">
        <v>1544</v>
      </c>
      <c r="C240" s="490" t="s">
        <v>1337</v>
      </c>
      <c r="D240" s="490" t="s">
        <v>1720</v>
      </c>
      <c r="E240" s="490" t="s">
        <v>1721</v>
      </c>
      <c r="F240" s="510">
        <v>20</v>
      </c>
      <c r="G240" s="510">
        <v>6120</v>
      </c>
      <c r="H240" s="510">
        <v>1</v>
      </c>
      <c r="I240" s="510">
        <v>306</v>
      </c>
      <c r="J240" s="510"/>
      <c r="K240" s="510"/>
      <c r="L240" s="510"/>
      <c r="M240" s="510"/>
      <c r="N240" s="510"/>
      <c r="O240" s="510"/>
      <c r="P240" s="495"/>
      <c r="Q240" s="511"/>
    </row>
    <row r="241" spans="1:17" ht="14.4" customHeight="1" x14ac:dyDescent="0.3">
      <c r="A241" s="489" t="s">
        <v>455</v>
      </c>
      <c r="B241" s="490" t="s">
        <v>1544</v>
      </c>
      <c r="C241" s="490" t="s">
        <v>1337</v>
      </c>
      <c r="D241" s="490" t="s">
        <v>1470</v>
      </c>
      <c r="E241" s="490" t="s">
        <v>1471</v>
      </c>
      <c r="F241" s="510">
        <v>2</v>
      </c>
      <c r="G241" s="510">
        <v>596</v>
      </c>
      <c r="H241" s="510">
        <v>1</v>
      </c>
      <c r="I241" s="510">
        <v>298</v>
      </c>
      <c r="J241" s="510"/>
      <c r="K241" s="510"/>
      <c r="L241" s="510"/>
      <c r="M241" s="510"/>
      <c r="N241" s="510"/>
      <c r="O241" s="510"/>
      <c r="P241" s="495"/>
      <c r="Q241" s="511"/>
    </row>
    <row r="242" spans="1:17" ht="14.4" customHeight="1" x14ac:dyDescent="0.3">
      <c r="A242" s="489" t="s">
        <v>455</v>
      </c>
      <c r="B242" s="490" t="s">
        <v>1544</v>
      </c>
      <c r="C242" s="490" t="s">
        <v>1337</v>
      </c>
      <c r="D242" s="490" t="s">
        <v>1722</v>
      </c>
      <c r="E242" s="490" t="s">
        <v>1723</v>
      </c>
      <c r="F242" s="510">
        <v>2</v>
      </c>
      <c r="G242" s="510">
        <v>4876</v>
      </c>
      <c r="H242" s="510">
        <v>1</v>
      </c>
      <c r="I242" s="510">
        <v>2438</v>
      </c>
      <c r="J242" s="510"/>
      <c r="K242" s="510"/>
      <c r="L242" s="510"/>
      <c r="M242" s="510"/>
      <c r="N242" s="510"/>
      <c r="O242" s="510"/>
      <c r="P242" s="495"/>
      <c r="Q242" s="511"/>
    </row>
    <row r="243" spans="1:17" ht="14.4" customHeight="1" x14ac:dyDescent="0.3">
      <c r="A243" s="489" t="s">
        <v>455</v>
      </c>
      <c r="B243" s="490" t="s">
        <v>1544</v>
      </c>
      <c r="C243" s="490" t="s">
        <v>1337</v>
      </c>
      <c r="D243" s="490" t="s">
        <v>1724</v>
      </c>
      <c r="E243" s="490" t="s">
        <v>1725</v>
      </c>
      <c r="F243" s="510">
        <v>3</v>
      </c>
      <c r="G243" s="510">
        <v>2052</v>
      </c>
      <c r="H243" s="510">
        <v>1</v>
      </c>
      <c r="I243" s="510">
        <v>684</v>
      </c>
      <c r="J243" s="510"/>
      <c r="K243" s="510"/>
      <c r="L243" s="510"/>
      <c r="M243" s="510"/>
      <c r="N243" s="510"/>
      <c r="O243" s="510"/>
      <c r="P243" s="495"/>
      <c r="Q243" s="511"/>
    </row>
    <row r="244" spans="1:17" ht="14.4" customHeight="1" x14ac:dyDescent="0.3">
      <c r="A244" s="489" t="s">
        <v>455</v>
      </c>
      <c r="B244" s="490" t="s">
        <v>1544</v>
      </c>
      <c r="C244" s="490" t="s">
        <v>1337</v>
      </c>
      <c r="D244" s="490" t="s">
        <v>1726</v>
      </c>
      <c r="E244" s="490" t="s">
        <v>1727</v>
      </c>
      <c r="F244" s="510">
        <v>1</v>
      </c>
      <c r="G244" s="510">
        <v>2166</v>
      </c>
      <c r="H244" s="510">
        <v>1</v>
      </c>
      <c r="I244" s="510">
        <v>2166</v>
      </c>
      <c r="J244" s="510"/>
      <c r="K244" s="510"/>
      <c r="L244" s="510"/>
      <c r="M244" s="510"/>
      <c r="N244" s="510"/>
      <c r="O244" s="510"/>
      <c r="P244" s="495"/>
      <c r="Q244" s="511"/>
    </row>
    <row r="245" spans="1:17" ht="14.4" customHeight="1" x14ac:dyDescent="0.3">
      <c r="A245" s="489" t="s">
        <v>455</v>
      </c>
      <c r="B245" s="490" t="s">
        <v>1544</v>
      </c>
      <c r="C245" s="490" t="s">
        <v>1337</v>
      </c>
      <c r="D245" s="490" t="s">
        <v>1472</v>
      </c>
      <c r="E245" s="490" t="s">
        <v>1473</v>
      </c>
      <c r="F245" s="510">
        <v>11</v>
      </c>
      <c r="G245" s="510">
        <v>3388</v>
      </c>
      <c r="H245" s="510">
        <v>1</v>
      </c>
      <c r="I245" s="510">
        <v>308</v>
      </c>
      <c r="J245" s="510"/>
      <c r="K245" s="510"/>
      <c r="L245" s="510"/>
      <c r="M245" s="510"/>
      <c r="N245" s="510"/>
      <c r="O245" s="510"/>
      <c r="P245" s="495"/>
      <c r="Q245" s="511"/>
    </row>
    <row r="246" spans="1:17" ht="14.4" customHeight="1" x14ac:dyDescent="0.3">
      <c r="A246" s="489" t="s">
        <v>455</v>
      </c>
      <c r="B246" s="490" t="s">
        <v>1544</v>
      </c>
      <c r="C246" s="490" t="s">
        <v>1337</v>
      </c>
      <c r="D246" s="490" t="s">
        <v>1474</v>
      </c>
      <c r="E246" s="490" t="s">
        <v>1475</v>
      </c>
      <c r="F246" s="510">
        <v>6</v>
      </c>
      <c r="G246" s="510">
        <v>5928</v>
      </c>
      <c r="H246" s="510">
        <v>1</v>
      </c>
      <c r="I246" s="510">
        <v>988</v>
      </c>
      <c r="J246" s="510"/>
      <c r="K246" s="510"/>
      <c r="L246" s="510"/>
      <c r="M246" s="510"/>
      <c r="N246" s="510"/>
      <c r="O246" s="510"/>
      <c r="P246" s="495"/>
      <c r="Q246" s="511"/>
    </row>
    <row r="247" spans="1:17" ht="14.4" customHeight="1" x14ac:dyDescent="0.3">
      <c r="A247" s="489" t="s">
        <v>455</v>
      </c>
      <c r="B247" s="490" t="s">
        <v>1544</v>
      </c>
      <c r="C247" s="490" t="s">
        <v>1337</v>
      </c>
      <c r="D247" s="490" t="s">
        <v>1476</v>
      </c>
      <c r="E247" s="490" t="s">
        <v>1477</v>
      </c>
      <c r="F247" s="510">
        <v>2</v>
      </c>
      <c r="G247" s="510">
        <v>1610</v>
      </c>
      <c r="H247" s="510">
        <v>1</v>
      </c>
      <c r="I247" s="510">
        <v>805</v>
      </c>
      <c r="J247" s="510"/>
      <c r="K247" s="510"/>
      <c r="L247" s="510"/>
      <c r="M247" s="510"/>
      <c r="N247" s="510"/>
      <c r="O247" s="510"/>
      <c r="P247" s="495"/>
      <c r="Q247" s="511"/>
    </row>
    <row r="248" spans="1:17" ht="14.4" customHeight="1" x14ac:dyDescent="0.3">
      <c r="A248" s="489" t="s">
        <v>455</v>
      </c>
      <c r="B248" s="490" t="s">
        <v>1544</v>
      </c>
      <c r="C248" s="490" t="s">
        <v>1337</v>
      </c>
      <c r="D248" s="490" t="s">
        <v>1728</v>
      </c>
      <c r="E248" s="490" t="s">
        <v>1729</v>
      </c>
      <c r="F248" s="510">
        <v>2</v>
      </c>
      <c r="G248" s="510">
        <v>3274</v>
      </c>
      <c r="H248" s="510">
        <v>1</v>
      </c>
      <c r="I248" s="510">
        <v>1637</v>
      </c>
      <c r="J248" s="510"/>
      <c r="K248" s="510"/>
      <c r="L248" s="510"/>
      <c r="M248" s="510"/>
      <c r="N248" s="510"/>
      <c r="O248" s="510"/>
      <c r="P248" s="495"/>
      <c r="Q248" s="511"/>
    </row>
    <row r="249" spans="1:17" ht="14.4" customHeight="1" x14ac:dyDescent="0.3">
      <c r="A249" s="489" t="s">
        <v>455</v>
      </c>
      <c r="B249" s="490" t="s">
        <v>1544</v>
      </c>
      <c r="C249" s="490" t="s">
        <v>1337</v>
      </c>
      <c r="D249" s="490" t="s">
        <v>1730</v>
      </c>
      <c r="E249" s="490" t="s">
        <v>1731</v>
      </c>
      <c r="F249" s="510">
        <v>3</v>
      </c>
      <c r="G249" s="510">
        <v>5670</v>
      </c>
      <c r="H249" s="510">
        <v>1</v>
      </c>
      <c r="I249" s="510">
        <v>1890</v>
      </c>
      <c r="J249" s="510"/>
      <c r="K249" s="510"/>
      <c r="L249" s="510"/>
      <c r="M249" s="510"/>
      <c r="N249" s="510"/>
      <c r="O249" s="510"/>
      <c r="P249" s="495"/>
      <c r="Q249" s="511"/>
    </row>
    <row r="250" spans="1:17" ht="14.4" customHeight="1" x14ac:dyDescent="0.3">
      <c r="A250" s="489" t="s">
        <v>455</v>
      </c>
      <c r="B250" s="490" t="s">
        <v>1544</v>
      </c>
      <c r="C250" s="490" t="s">
        <v>1337</v>
      </c>
      <c r="D250" s="490" t="s">
        <v>1732</v>
      </c>
      <c r="E250" s="490" t="s">
        <v>1733</v>
      </c>
      <c r="F250" s="510">
        <v>2</v>
      </c>
      <c r="G250" s="510">
        <v>3864</v>
      </c>
      <c r="H250" s="510">
        <v>1</v>
      </c>
      <c r="I250" s="510">
        <v>1932</v>
      </c>
      <c r="J250" s="510"/>
      <c r="K250" s="510"/>
      <c r="L250" s="510"/>
      <c r="M250" s="510"/>
      <c r="N250" s="510"/>
      <c r="O250" s="510"/>
      <c r="P250" s="495"/>
      <c r="Q250" s="511"/>
    </row>
    <row r="251" spans="1:17" ht="14.4" customHeight="1" x14ac:dyDescent="0.3">
      <c r="A251" s="489" t="s">
        <v>455</v>
      </c>
      <c r="B251" s="490" t="s">
        <v>1544</v>
      </c>
      <c r="C251" s="490" t="s">
        <v>1337</v>
      </c>
      <c r="D251" s="490" t="s">
        <v>1734</v>
      </c>
      <c r="E251" s="490" t="s">
        <v>1735</v>
      </c>
      <c r="F251" s="510">
        <v>3</v>
      </c>
      <c r="G251" s="510">
        <v>3909</v>
      </c>
      <c r="H251" s="510">
        <v>1</v>
      </c>
      <c r="I251" s="510">
        <v>1303</v>
      </c>
      <c r="J251" s="510"/>
      <c r="K251" s="510"/>
      <c r="L251" s="510"/>
      <c r="M251" s="510"/>
      <c r="N251" s="510"/>
      <c r="O251" s="510"/>
      <c r="P251" s="495"/>
      <c r="Q251" s="511"/>
    </row>
    <row r="252" spans="1:17" ht="14.4" customHeight="1" x14ac:dyDescent="0.3">
      <c r="A252" s="489" t="s">
        <v>455</v>
      </c>
      <c r="B252" s="490" t="s">
        <v>1544</v>
      </c>
      <c r="C252" s="490" t="s">
        <v>1337</v>
      </c>
      <c r="D252" s="490" t="s">
        <v>1736</v>
      </c>
      <c r="E252" s="490" t="s">
        <v>1737</v>
      </c>
      <c r="F252" s="510">
        <v>1</v>
      </c>
      <c r="G252" s="510">
        <v>15728</v>
      </c>
      <c r="H252" s="510">
        <v>1</v>
      </c>
      <c r="I252" s="510">
        <v>15728</v>
      </c>
      <c r="J252" s="510"/>
      <c r="K252" s="510"/>
      <c r="L252" s="510"/>
      <c r="M252" s="510"/>
      <c r="N252" s="510"/>
      <c r="O252" s="510"/>
      <c r="P252" s="495"/>
      <c r="Q252" s="511"/>
    </row>
    <row r="253" spans="1:17" ht="14.4" customHeight="1" x14ac:dyDescent="0.3">
      <c r="A253" s="489" t="s">
        <v>455</v>
      </c>
      <c r="B253" s="490" t="s">
        <v>1544</v>
      </c>
      <c r="C253" s="490" t="s">
        <v>1337</v>
      </c>
      <c r="D253" s="490" t="s">
        <v>1480</v>
      </c>
      <c r="E253" s="490" t="s">
        <v>1481</v>
      </c>
      <c r="F253" s="510">
        <v>2</v>
      </c>
      <c r="G253" s="510">
        <v>2300</v>
      </c>
      <c r="H253" s="510">
        <v>1</v>
      </c>
      <c r="I253" s="510">
        <v>1150</v>
      </c>
      <c r="J253" s="510"/>
      <c r="K253" s="510"/>
      <c r="L253" s="510"/>
      <c r="M253" s="510"/>
      <c r="N253" s="510"/>
      <c r="O253" s="510"/>
      <c r="P253" s="495"/>
      <c r="Q253" s="511"/>
    </row>
    <row r="254" spans="1:17" ht="14.4" customHeight="1" x14ac:dyDescent="0.3">
      <c r="A254" s="489" t="s">
        <v>455</v>
      </c>
      <c r="B254" s="490" t="s">
        <v>1544</v>
      </c>
      <c r="C254" s="490" t="s">
        <v>1337</v>
      </c>
      <c r="D254" s="490" t="s">
        <v>1738</v>
      </c>
      <c r="E254" s="490" t="s">
        <v>1739</v>
      </c>
      <c r="F254" s="510">
        <v>4</v>
      </c>
      <c r="G254" s="510">
        <v>5204</v>
      </c>
      <c r="H254" s="510">
        <v>1</v>
      </c>
      <c r="I254" s="510">
        <v>1301</v>
      </c>
      <c r="J254" s="510"/>
      <c r="K254" s="510"/>
      <c r="L254" s="510"/>
      <c r="M254" s="510"/>
      <c r="N254" s="510"/>
      <c r="O254" s="510"/>
      <c r="P254" s="495"/>
      <c r="Q254" s="511"/>
    </row>
    <row r="255" spans="1:17" ht="14.4" customHeight="1" x14ac:dyDescent="0.3">
      <c r="A255" s="489" t="s">
        <v>455</v>
      </c>
      <c r="B255" s="490" t="s">
        <v>1544</v>
      </c>
      <c r="C255" s="490" t="s">
        <v>1337</v>
      </c>
      <c r="D255" s="490" t="s">
        <v>1482</v>
      </c>
      <c r="E255" s="490" t="s">
        <v>1483</v>
      </c>
      <c r="F255" s="510">
        <v>4</v>
      </c>
      <c r="G255" s="510">
        <v>7172</v>
      </c>
      <c r="H255" s="510">
        <v>1</v>
      </c>
      <c r="I255" s="510">
        <v>1793</v>
      </c>
      <c r="J255" s="510"/>
      <c r="K255" s="510"/>
      <c r="L255" s="510"/>
      <c r="M255" s="510"/>
      <c r="N255" s="510"/>
      <c r="O255" s="510"/>
      <c r="P255" s="495"/>
      <c r="Q255" s="511"/>
    </row>
    <row r="256" spans="1:17" ht="14.4" customHeight="1" x14ac:dyDescent="0.3">
      <c r="A256" s="489" t="s">
        <v>455</v>
      </c>
      <c r="B256" s="490" t="s">
        <v>1544</v>
      </c>
      <c r="C256" s="490" t="s">
        <v>1337</v>
      </c>
      <c r="D256" s="490" t="s">
        <v>1740</v>
      </c>
      <c r="E256" s="490" t="s">
        <v>1741</v>
      </c>
      <c r="F256" s="510">
        <v>1</v>
      </c>
      <c r="G256" s="510">
        <v>2689</v>
      </c>
      <c r="H256" s="510">
        <v>1</v>
      </c>
      <c r="I256" s="510">
        <v>2689</v>
      </c>
      <c r="J256" s="510"/>
      <c r="K256" s="510"/>
      <c r="L256" s="510"/>
      <c r="M256" s="510"/>
      <c r="N256" s="510"/>
      <c r="O256" s="510"/>
      <c r="P256" s="495"/>
      <c r="Q256" s="511"/>
    </row>
    <row r="257" spans="1:17" ht="14.4" customHeight="1" x14ac:dyDescent="0.3">
      <c r="A257" s="489" t="s">
        <v>455</v>
      </c>
      <c r="B257" s="490" t="s">
        <v>1544</v>
      </c>
      <c r="C257" s="490" t="s">
        <v>1337</v>
      </c>
      <c r="D257" s="490" t="s">
        <v>1486</v>
      </c>
      <c r="E257" s="490" t="s">
        <v>1487</v>
      </c>
      <c r="F257" s="510">
        <v>8</v>
      </c>
      <c r="G257" s="510">
        <v>512</v>
      </c>
      <c r="H257" s="510">
        <v>1</v>
      </c>
      <c r="I257" s="510">
        <v>64</v>
      </c>
      <c r="J257" s="510"/>
      <c r="K257" s="510"/>
      <c r="L257" s="510"/>
      <c r="M257" s="510"/>
      <c r="N257" s="510"/>
      <c r="O257" s="510"/>
      <c r="P257" s="495"/>
      <c r="Q257" s="511"/>
    </row>
    <row r="258" spans="1:17" ht="14.4" customHeight="1" x14ac:dyDescent="0.3">
      <c r="A258" s="489" t="s">
        <v>455</v>
      </c>
      <c r="B258" s="490" t="s">
        <v>1544</v>
      </c>
      <c r="C258" s="490" t="s">
        <v>1337</v>
      </c>
      <c r="D258" s="490" t="s">
        <v>1488</v>
      </c>
      <c r="E258" s="490" t="s">
        <v>1465</v>
      </c>
      <c r="F258" s="510">
        <v>2</v>
      </c>
      <c r="G258" s="510">
        <v>1750</v>
      </c>
      <c r="H258" s="510">
        <v>1</v>
      </c>
      <c r="I258" s="510">
        <v>875</v>
      </c>
      <c r="J258" s="510"/>
      <c r="K258" s="510"/>
      <c r="L258" s="510"/>
      <c r="M258" s="510"/>
      <c r="N258" s="510"/>
      <c r="O258" s="510"/>
      <c r="P258" s="495"/>
      <c r="Q258" s="511"/>
    </row>
    <row r="259" spans="1:17" ht="14.4" customHeight="1" x14ac:dyDescent="0.3">
      <c r="A259" s="489" t="s">
        <v>455</v>
      </c>
      <c r="B259" s="490" t="s">
        <v>1544</v>
      </c>
      <c r="C259" s="490" t="s">
        <v>1337</v>
      </c>
      <c r="D259" s="490" t="s">
        <v>1742</v>
      </c>
      <c r="E259" s="490" t="s">
        <v>1743</v>
      </c>
      <c r="F259" s="510">
        <v>3</v>
      </c>
      <c r="G259" s="510">
        <v>3600</v>
      </c>
      <c r="H259" s="510">
        <v>1</v>
      </c>
      <c r="I259" s="510">
        <v>1200</v>
      </c>
      <c r="J259" s="510"/>
      <c r="K259" s="510"/>
      <c r="L259" s="510"/>
      <c r="M259" s="510"/>
      <c r="N259" s="510"/>
      <c r="O259" s="510"/>
      <c r="P259" s="495"/>
      <c r="Q259" s="511"/>
    </row>
    <row r="260" spans="1:17" ht="14.4" customHeight="1" x14ac:dyDescent="0.3">
      <c r="A260" s="489" t="s">
        <v>455</v>
      </c>
      <c r="B260" s="490" t="s">
        <v>1544</v>
      </c>
      <c r="C260" s="490" t="s">
        <v>1337</v>
      </c>
      <c r="D260" s="490" t="s">
        <v>1489</v>
      </c>
      <c r="E260" s="490" t="s">
        <v>1490</v>
      </c>
      <c r="F260" s="510">
        <v>8</v>
      </c>
      <c r="G260" s="510">
        <v>8104</v>
      </c>
      <c r="H260" s="510">
        <v>1</v>
      </c>
      <c r="I260" s="510">
        <v>1013</v>
      </c>
      <c r="J260" s="510"/>
      <c r="K260" s="510"/>
      <c r="L260" s="510"/>
      <c r="M260" s="510"/>
      <c r="N260" s="510"/>
      <c r="O260" s="510"/>
      <c r="P260" s="495"/>
      <c r="Q260" s="511"/>
    </row>
    <row r="261" spans="1:17" ht="14.4" customHeight="1" x14ac:dyDescent="0.3">
      <c r="A261" s="489" t="s">
        <v>455</v>
      </c>
      <c r="B261" s="490" t="s">
        <v>1544</v>
      </c>
      <c r="C261" s="490" t="s">
        <v>1337</v>
      </c>
      <c r="D261" s="490" t="s">
        <v>1744</v>
      </c>
      <c r="E261" s="490" t="s">
        <v>1745</v>
      </c>
      <c r="F261" s="510">
        <v>3</v>
      </c>
      <c r="G261" s="510">
        <v>11418</v>
      </c>
      <c r="H261" s="510">
        <v>1</v>
      </c>
      <c r="I261" s="510">
        <v>3806</v>
      </c>
      <c r="J261" s="510"/>
      <c r="K261" s="510"/>
      <c r="L261" s="510"/>
      <c r="M261" s="510"/>
      <c r="N261" s="510"/>
      <c r="O261" s="510"/>
      <c r="P261" s="495"/>
      <c r="Q261" s="511"/>
    </row>
    <row r="262" spans="1:17" ht="14.4" customHeight="1" x14ac:dyDescent="0.3">
      <c r="A262" s="489" t="s">
        <v>455</v>
      </c>
      <c r="B262" s="490" t="s">
        <v>1544</v>
      </c>
      <c r="C262" s="490" t="s">
        <v>1337</v>
      </c>
      <c r="D262" s="490" t="s">
        <v>1746</v>
      </c>
      <c r="E262" s="490" t="s">
        <v>1747</v>
      </c>
      <c r="F262" s="510">
        <v>2</v>
      </c>
      <c r="G262" s="510">
        <v>2458</v>
      </c>
      <c r="H262" s="510">
        <v>1</v>
      </c>
      <c r="I262" s="510">
        <v>1229</v>
      </c>
      <c r="J262" s="510"/>
      <c r="K262" s="510"/>
      <c r="L262" s="510"/>
      <c r="M262" s="510"/>
      <c r="N262" s="510"/>
      <c r="O262" s="510"/>
      <c r="P262" s="495"/>
      <c r="Q262" s="511"/>
    </row>
    <row r="263" spans="1:17" ht="14.4" customHeight="1" x14ac:dyDescent="0.3">
      <c r="A263" s="489" t="s">
        <v>455</v>
      </c>
      <c r="B263" s="490" t="s">
        <v>1544</v>
      </c>
      <c r="C263" s="490" t="s">
        <v>1337</v>
      </c>
      <c r="D263" s="490" t="s">
        <v>1748</v>
      </c>
      <c r="E263" s="490" t="s">
        <v>1749</v>
      </c>
      <c r="F263" s="510">
        <v>1</v>
      </c>
      <c r="G263" s="510">
        <v>1246</v>
      </c>
      <c r="H263" s="510">
        <v>1</v>
      </c>
      <c r="I263" s="510">
        <v>1246</v>
      </c>
      <c r="J263" s="510"/>
      <c r="K263" s="510"/>
      <c r="L263" s="510"/>
      <c r="M263" s="510"/>
      <c r="N263" s="510"/>
      <c r="O263" s="510"/>
      <c r="P263" s="495"/>
      <c r="Q263" s="511"/>
    </row>
    <row r="264" spans="1:17" ht="14.4" customHeight="1" x14ac:dyDescent="0.3">
      <c r="A264" s="489" t="s">
        <v>455</v>
      </c>
      <c r="B264" s="490" t="s">
        <v>1544</v>
      </c>
      <c r="C264" s="490" t="s">
        <v>1337</v>
      </c>
      <c r="D264" s="490" t="s">
        <v>1750</v>
      </c>
      <c r="E264" s="490" t="s">
        <v>1751</v>
      </c>
      <c r="F264" s="510">
        <v>1</v>
      </c>
      <c r="G264" s="510">
        <v>3789</v>
      </c>
      <c r="H264" s="510">
        <v>1</v>
      </c>
      <c r="I264" s="510">
        <v>3789</v>
      </c>
      <c r="J264" s="510"/>
      <c r="K264" s="510"/>
      <c r="L264" s="510"/>
      <c r="M264" s="510"/>
      <c r="N264" s="510"/>
      <c r="O264" s="510"/>
      <c r="P264" s="495"/>
      <c r="Q264" s="511"/>
    </row>
    <row r="265" spans="1:17" ht="14.4" customHeight="1" x14ac:dyDescent="0.3">
      <c r="A265" s="489" t="s">
        <v>455</v>
      </c>
      <c r="B265" s="490" t="s">
        <v>1544</v>
      </c>
      <c r="C265" s="490" t="s">
        <v>1337</v>
      </c>
      <c r="D265" s="490" t="s">
        <v>1752</v>
      </c>
      <c r="E265" s="490" t="s">
        <v>1753</v>
      </c>
      <c r="F265" s="510">
        <v>1</v>
      </c>
      <c r="G265" s="510">
        <v>1019</v>
      </c>
      <c r="H265" s="510">
        <v>1</v>
      </c>
      <c r="I265" s="510">
        <v>1019</v>
      </c>
      <c r="J265" s="510"/>
      <c r="K265" s="510"/>
      <c r="L265" s="510"/>
      <c r="M265" s="510"/>
      <c r="N265" s="510"/>
      <c r="O265" s="510"/>
      <c r="P265" s="495"/>
      <c r="Q265" s="511"/>
    </row>
    <row r="266" spans="1:17" ht="14.4" customHeight="1" x14ac:dyDescent="0.3">
      <c r="A266" s="489" t="s">
        <v>455</v>
      </c>
      <c r="B266" s="490" t="s">
        <v>1544</v>
      </c>
      <c r="C266" s="490" t="s">
        <v>1337</v>
      </c>
      <c r="D266" s="490" t="s">
        <v>1754</v>
      </c>
      <c r="E266" s="490" t="s">
        <v>1755</v>
      </c>
      <c r="F266" s="510">
        <v>1</v>
      </c>
      <c r="G266" s="510">
        <v>2728</v>
      </c>
      <c r="H266" s="510">
        <v>1</v>
      </c>
      <c r="I266" s="510">
        <v>2728</v>
      </c>
      <c r="J266" s="510"/>
      <c r="K266" s="510"/>
      <c r="L266" s="510"/>
      <c r="M266" s="510"/>
      <c r="N266" s="510"/>
      <c r="O266" s="510"/>
      <c r="P266" s="495"/>
      <c r="Q266" s="511"/>
    </row>
    <row r="267" spans="1:17" ht="14.4" customHeight="1" x14ac:dyDescent="0.3">
      <c r="A267" s="489" t="s">
        <v>455</v>
      </c>
      <c r="B267" s="490" t="s">
        <v>1544</v>
      </c>
      <c r="C267" s="490" t="s">
        <v>1337</v>
      </c>
      <c r="D267" s="490" t="s">
        <v>1756</v>
      </c>
      <c r="E267" s="490" t="s">
        <v>1757</v>
      </c>
      <c r="F267" s="510">
        <v>1</v>
      </c>
      <c r="G267" s="510">
        <v>558</v>
      </c>
      <c r="H267" s="510">
        <v>1</v>
      </c>
      <c r="I267" s="510">
        <v>558</v>
      </c>
      <c r="J267" s="510"/>
      <c r="K267" s="510"/>
      <c r="L267" s="510"/>
      <c r="M267" s="510"/>
      <c r="N267" s="510"/>
      <c r="O267" s="510"/>
      <c r="P267" s="495"/>
      <c r="Q267" s="511"/>
    </row>
    <row r="268" spans="1:17" ht="14.4" customHeight="1" x14ac:dyDescent="0.3">
      <c r="A268" s="489" t="s">
        <v>455</v>
      </c>
      <c r="B268" s="490" t="s">
        <v>1544</v>
      </c>
      <c r="C268" s="490" t="s">
        <v>1337</v>
      </c>
      <c r="D268" s="490" t="s">
        <v>1495</v>
      </c>
      <c r="E268" s="490" t="s">
        <v>1496</v>
      </c>
      <c r="F268" s="510">
        <v>1</v>
      </c>
      <c r="G268" s="510">
        <v>358</v>
      </c>
      <c r="H268" s="510">
        <v>1</v>
      </c>
      <c r="I268" s="510">
        <v>358</v>
      </c>
      <c r="J268" s="510"/>
      <c r="K268" s="510"/>
      <c r="L268" s="510"/>
      <c r="M268" s="510"/>
      <c r="N268" s="510"/>
      <c r="O268" s="510"/>
      <c r="P268" s="495"/>
      <c r="Q268" s="511"/>
    </row>
    <row r="269" spans="1:17" ht="14.4" customHeight="1" x14ac:dyDescent="0.3">
      <c r="A269" s="489" t="s">
        <v>455</v>
      </c>
      <c r="B269" s="490" t="s">
        <v>1544</v>
      </c>
      <c r="C269" s="490" t="s">
        <v>1337</v>
      </c>
      <c r="D269" s="490" t="s">
        <v>1497</v>
      </c>
      <c r="E269" s="490" t="s">
        <v>1498</v>
      </c>
      <c r="F269" s="510">
        <v>1</v>
      </c>
      <c r="G269" s="510">
        <v>2113</v>
      </c>
      <c r="H269" s="510">
        <v>1</v>
      </c>
      <c r="I269" s="510">
        <v>2113</v>
      </c>
      <c r="J269" s="510"/>
      <c r="K269" s="510"/>
      <c r="L269" s="510"/>
      <c r="M269" s="510"/>
      <c r="N269" s="510"/>
      <c r="O269" s="510"/>
      <c r="P269" s="495"/>
      <c r="Q269" s="511"/>
    </row>
    <row r="270" spans="1:17" ht="14.4" customHeight="1" x14ac:dyDescent="0.3">
      <c r="A270" s="489" t="s">
        <v>455</v>
      </c>
      <c r="B270" s="490" t="s">
        <v>1544</v>
      </c>
      <c r="C270" s="490" t="s">
        <v>1337</v>
      </c>
      <c r="D270" s="490" t="s">
        <v>1758</v>
      </c>
      <c r="E270" s="490" t="s">
        <v>1759</v>
      </c>
      <c r="F270" s="510">
        <v>1</v>
      </c>
      <c r="G270" s="510">
        <v>3579</v>
      </c>
      <c r="H270" s="510">
        <v>1</v>
      </c>
      <c r="I270" s="510">
        <v>3579</v>
      </c>
      <c r="J270" s="510"/>
      <c r="K270" s="510"/>
      <c r="L270" s="510"/>
      <c r="M270" s="510"/>
      <c r="N270" s="510"/>
      <c r="O270" s="510"/>
      <c r="P270" s="495"/>
      <c r="Q270" s="511"/>
    </row>
    <row r="271" spans="1:17" ht="14.4" customHeight="1" x14ac:dyDescent="0.3">
      <c r="A271" s="489" t="s">
        <v>455</v>
      </c>
      <c r="B271" s="490" t="s">
        <v>1544</v>
      </c>
      <c r="C271" s="490" t="s">
        <v>1337</v>
      </c>
      <c r="D271" s="490" t="s">
        <v>1760</v>
      </c>
      <c r="E271" s="490" t="s">
        <v>1761</v>
      </c>
      <c r="F271" s="510">
        <v>1</v>
      </c>
      <c r="G271" s="510">
        <v>788</v>
      </c>
      <c r="H271" s="510">
        <v>1</v>
      </c>
      <c r="I271" s="510">
        <v>788</v>
      </c>
      <c r="J271" s="510"/>
      <c r="K271" s="510"/>
      <c r="L271" s="510"/>
      <c r="M271" s="510"/>
      <c r="N271" s="510"/>
      <c r="O271" s="510"/>
      <c r="P271" s="495"/>
      <c r="Q271" s="511"/>
    </row>
    <row r="272" spans="1:17" ht="14.4" customHeight="1" x14ac:dyDescent="0.3">
      <c r="A272" s="489" t="s">
        <v>455</v>
      </c>
      <c r="B272" s="490" t="s">
        <v>1504</v>
      </c>
      <c r="C272" s="490" t="s">
        <v>1337</v>
      </c>
      <c r="D272" s="490" t="s">
        <v>1505</v>
      </c>
      <c r="E272" s="490" t="s">
        <v>1506</v>
      </c>
      <c r="F272" s="510">
        <v>12</v>
      </c>
      <c r="G272" s="510">
        <v>2772</v>
      </c>
      <c r="H272" s="510">
        <v>1</v>
      </c>
      <c r="I272" s="510">
        <v>231</v>
      </c>
      <c r="J272" s="510"/>
      <c r="K272" s="510"/>
      <c r="L272" s="510"/>
      <c r="M272" s="510"/>
      <c r="N272" s="510"/>
      <c r="O272" s="510"/>
      <c r="P272" s="495"/>
      <c r="Q272" s="511"/>
    </row>
    <row r="273" spans="1:17" ht="14.4" customHeight="1" x14ac:dyDescent="0.3">
      <c r="A273" s="489" t="s">
        <v>1762</v>
      </c>
      <c r="B273" s="490" t="s">
        <v>1307</v>
      </c>
      <c r="C273" s="490" t="s">
        <v>1337</v>
      </c>
      <c r="D273" s="490" t="s">
        <v>1348</v>
      </c>
      <c r="E273" s="490" t="s">
        <v>1349</v>
      </c>
      <c r="F273" s="510"/>
      <c r="G273" s="510"/>
      <c r="H273" s="510"/>
      <c r="I273" s="510"/>
      <c r="J273" s="510">
        <v>1</v>
      </c>
      <c r="K273" s="510">
        <v>34</v>
      </c>
      <c r="L273" s="510"/>
      <c r="M273" s="510">
        <v>34</v>
      </c>
      <c r="N273" s="510"/>
      <c r="O273" s="510"/>
      <c r="P273" s="495"/>
      <c r="Q273" s="511"/>
    </row>
    <row r="274" spans="1:17" ht="14.4" customHeight="1" x14ac:dyDescent="0.3">
      <c r="A274" s="489" t="s">
        <v>1762</v>
      </c>
      <c r="B274" s="490" t="s">
        <v>1307</v>
      </c>
      <c r="C274" s="490" t="s">
        <v>1337</v>
      </c>
      <c r="D274" s="490" t="s">
        <v>1363</v>
      </c>
      <c r="E274" s="490" t="s">
        <v>1364</v>
      </c>
      <c r="F274" s="510"/>
      <c r="G274" s="510"/>
      <c r="H274" s="510"/>
      <c r="I274" s="510"/>
      <c r="J274" s="510">
        <v>2</v>
      </c>
      <c r="K274" s="510">
        <v>464</v>
      </c>
      <c r="L274" s="510"/>
      <c r="M274" s="510">
        <v>232</v>
      </c>
      <c r="N274" s="510"/>
      <c r="O274" s="510"/>
      <c r="P274" s="495"/>
      <c r="Q274" s="511"/>
    </row>
    <row r="275" spans="1:17" ht="14.4" customHeight="1" x14ac:dyDescent="0.3">
      <c r="A275" s="489" t="s">
        <v>1762</v>
      </c>
      <c r="B275" s="490" t="s">
        <v>1307</v>
      </c>
      <c r="C275" s="490" t="s">
        <v>1337</v>
      </c>
      <c r="D275" s="490" t="s">
        <v>1365</v>
      </c>
      <c r="E275" s="490" t="s">
        <v>1366</v>
      </c>
      <c r="F275" s="510"/>
      <c r="G275" s="510"/>
      <c r="H275" s="510"/>
      <c r="I275" s="510"/>
      <c r="J275" s="510">
        <v>1</v>
      </c>
      <c r="K275" s="510">
        <v>116</v>
      </c>
      <c r="L275" s="510"/>
      <c r="M275" s="510">
        <v>116</v>
      </c>
      <c r="N275" s="510">
        <v>2</v>
      </c>
      <c r="O275" s="510">
        <v>232</v>
      </c>
      <c r="P275" s="495"/>
      <c r="Q275" s="511">
        <v>116</v>
      </c>
    </row>
    <row r="276" spans="1:17" ht="14.4" customHeight="1" x14ac:dyDescent="0.3">
      <c r="A276" s="489" t="s">
        <v>1762</v>
      </c>
      <c r="B276" s="490" t="s">
        <v>1307</v>
      </c>
      <c r="C276" s="490" t="s">
        <v>1337</v>
      </c>
      <c r="D276" s="490" t="s">
        <v>1373</v>
      </c>
      <c r="E276" s="490" t="s">
        <v>1374</v>
      </c>
      <c r="F276" s="510"/>
      <c r="G276" s="510"/>
      <c r="H276" s="510"/>
      <c r="I276" s="510"/>
      <c r="J276" s="510">
        <v>1</v>
      </c>
      <c r="K276" s="510">
        <v>659</v>
      </c>
      <c r="L276" s="510"/>
      <c r="M276" s="510">
        <v>659</v>
      </c>
      <c r="N276" s="510"/>
      <c r="O276" s="510"/>
      <c r="P276" s="495"/>
      <c r="Q276" s="511"/>
    </row>
    <row r="277" spans="1:17" ht="14.4" customHeight="1" x14ac:dyDescent="0.3">
      <c r="A277" s="489" t="s">
        <v>1762</v>
      </c>
      <c r="B277" s="490" t="s">
        <v>1307</v>
      </c>
      <c r="C277" s="490" t="s">
        <v>1337</v>
      </c>
      <c r="D277" s="490" t="s">
        <v>1409</v>
      </c>
      <c r="E277" s="490" t="s">
        <v>1410</v>
      </c>
      <c r="F277" s="510"/>
      <c r="G277" s="510"/>
      <c r="H277" s="510"/>
      <c r="I277" s="510"/>
      <c r="J277" s="510">
        <v>1</v>
      </c>
      <c r="K277" s="510">
        <v>81</v>
      </c>
      <c r="L277" s="510"/>
      <c r="M277" s="510">
        <v>81</v>
      </c>
      <c r="N277" s="510"/>
      <c r="O277" s="510"/>
      <c r="P277" s="495"/>
      <c r="Q277" s="511"/>
    </row>
    <row r="278" spans="1:17" ht="14.4" customHeight="1" x14ac:dyDescent="0.3">
      <c r="A278" s="489" t="s">
        <v>1763</v>
      </c>
      <c r="B278" s="490" t="s">
        <v>1307</v>
      </c>
      <c r="C278" s="490" t="s">
        <v>1337</v>
      </c>
      <c r="D278" s="490" t="s">
        <v>1348</v>
      </c>
      <c r="E278" s="490" t="s">
        <v>1349</v>
      </c>
      <c r="F278" s="510"/>
      <c r="G278" s="510"/>
      <c r="H278" s="510"/>
      <c r="I278" s="510"/>
      <c r="J278" s="510"/>
      <c r="K278" s="510"/>
      <c r="L278" s="510"/>
      <c r="M278" s="510"/>
      <c r="N278" s="510">
        <v>1</v>
      </c>
      <c r="O278" s="510">
        <v>34</v>
      </c>
      <c r="P278" s="495"/>
      <c r="Q278" s="511">
        <v>34</v>
      </c>
    </row>
    <row r="279" spans="1:17" ht="14.4" customHeight="1" x14ac:dyDescent="0.3">
      <c r="A279" s="489" t="s">
        <v>1763</v>
      </c>
      <c r="B279" s="490" t="s">
        <v>1307</v>
      </c>
      <c r="C279" s="490" t="s">
        <v>1337</v>
      </c>
      <c r="D279" s="490" t="s">
        <v>1363</v>
      </c>
      <c r="E279" s="490" t="s">
        <v>1364</v>
      </c>
      <c r="F279" s="510"/>
      <c r="G279" s="510"/>
      <c r="H279" s="510"/>
      <c r="I279" s="510"/>
      <c r="J279" s="510">
        <v>1</v>
      </c>
      <c r="K279" s="510">
        <v>232</v>
      </c>
      <c r="L279" s="510"/>
      <c r="M279" s="510">
        <v>232</v>
      </c>
      <c r="N279" s="510">
        <v>2</v>
      </c>
      <c r="O279" s="510">
        <v>464</v>
      </c>
      <c r="P279" s="495"/>
      <c r="Q279" s="511">
        <v>232</v>
      </c>
    </row>
    <row r="280" spans="1:17" ht="14.4" customHeight="1" x14ac:dyDescent="0.3">
      <c r="A280" s="489" t="s">
        <v>1763</v>
      </c>
      <c r="B280" s="490" t="s">
        <v>1307</v>
      </c>
      <c r="C280" s="490" t="s">
        <v>1337</v>
      </c>
      <c r="D280" s="490" t="s">
        <v>643</v>
      </c>
      <c r="E280" s="490" t="s">
        <v>1538</v>
      </c>
      <c r="F280" s="510"/>
      <c r="G280" s="510"/>
      <c r="H280" s="510"/>
      <c r="I280" s="510"/>
      <c r="J280" s="510"/>
      <c r="K280" s="510"/>
      <c r="L280" s="510"/>
      <c r="M280" s="510"/>
      <c r="N280" s="510">
        <v>1</v>
      </c>
      <c r="O280" s="510">
        <v>1186</v>
      </c>
      <c r="P280" s="495"/>
      <c r="Q280" s="511">
        <v>1186</v>
      </c>
    </row>
    <row r="281" spans="1:17" ht="14.4" customHeight="1" x14ac:dyDescent="0.3">
      <c r="A281" s="489" t="s">
        <v>1764</v>
      </c>
      <c r="B281" s="490" t="s">
        <v>1307</v>
      </c>
      <c r="C281" s="490" t="s">
        <v>1337</v>
      </c>
      <c r="D281" s="490" t="s">
        <v>1363</v>
      </c>
      <c r="E281" s="490" t="s">
        <v>1364</v>
      </c>
      <c r="F281" s="510">
        <v>2</v>
      </c>
      <c r="G281" s="510">
        <v>664</v>
      </c>
      <c r="H281" s="510">
        <v>1</v>
      </c>
      <c r="I281" s="510">
        <v>332</v>
      </c>
      <c r="J281" s="510">
        <v>2</v>
      </c>
      <c r="K281" s="510">
        <v>464</v>
      </c>
      <c r="L281" s="510">
        <v>0.6987951807228916</v>
      </c>
      <c r="M281" s="510">
        <v>232</v>
      </c>
      <c r="N281" s="510"/>
      <c r="O281" s="510"/>
      <c r="P281" s="495"/>
      <c r="Q281" s="511"/>
    </row>
    <row r="282" spans="1:17" ht="14.4" customHeight="1" x14ac:dyDescent="0.3">
      <c r="A282" s="489" t="s">
        <v>1764</v>
      </c>
      <c r="B282" s="490" t="s">
        <v>1307</v>
      </c>
      <c r="C282" s="490" t="s">
        <v>1337</v>
      </c>
      <c r="D282" s="490" t="s">
        <v>1365</v>
      </c>
      <c r="E282" s="490" t="s">
        <v>1366</v>
      </c>
      <c r="F282" s="510">
        <v>2</v>
      </c>
      <c r="G282" s="510">
        <v>334</v>
      </c>
      <c r="H282" s="510">
        <v>1</v>
      </c>
      <c r="I282" s="510">
        <v>167</v>
      </c>
      <c r="J282" s="510">
        <v>4</v>
      </c>
      <c r="K282" s="510">
        <v>464</v>
      </c>
      <c r="L282" s="510">
        <v>1.3892215568862276</v>
      </c>
      <c r="M282" s="510">
        <v>116</v>
      </c>
      <c r="N282" s="510"/>
      <c r="O282" s="510"/>
      <c r="P282" s="495"/>
      <c r="Q282" s="511"/>
    </row>
    <row r="283" spans="1:17" ht="14.4" customHeight="1" x14ac:dyDescent="0.3">
      <c r="A283" s="489" t="s">
        <v>1765</v>
      </c>
      <c r="B283" s="490" t="s">
        <v>1307</v>
      </c>
      <c r="C283" s="490" t="s">
        <v>1337</v>
      </c>
      <c r="D283" s="490" t="s">
        <v>1348</v>
      </c>
      <c r="E283" s="490" t="s">
        <v>1349</v>
      </c>
      <c r="F283" s="510">
        <v>1</v>
      </c>
      <c r="G283" s="510">
        <v>34</v>
      </c>
      <c r="H283" s="510">
        <v>1</v>
      </c>
      <c r="I283" s="510">
        <v>34</v>
      </c>
      <c r="J283" s="510">
        <v>1</v>
      </c>
      <c r="K283" s="510">
        <v>34</v>
      </c>
      <c r="L283" s="510">
        <v>1</v>
      </c>
      <c r="M283" s="510">
        <v>34</v>
      </c>
      <c r="N283" s="510">
        <v>1</v>
      </c>
      <c r="O283" s="510">
        <v>34</v>
      </c>
      <c r="P283" s="495">
        <v>1</v>
      </c>
      <c r="Q283" s="511">
        <v>34</v>
      </c>
    </row>
    <row r="284" spans="1:17" ht="14.4" customHeight="1" x14ac:dyDescent="0.3">
      <c r="A284" s="489" t="s">
        <v>1765</v>
      </c>
      <c r="B284" s="490" t="s">
        <v>1307</v>
      </c>
      <c r="C284" s="490" t="s">
        <v>1337</v>
      </c>
      <c r="D284" s="490" t="s">
        <v>1363</v>
      </c>
      <c r="E284" s="490" t="s">
        <v>1364</v>
      </c>
      <c r="F284" s="510"/>
      <c r="G284" s="510"/>
      <c r="H284" s="510"/>
      <c r="I284" s="510"/>
      <c r="J284" s="510">
        <v>3</v>
      </c>
      <c r="K284" s="510">
        <v>696</v>
      </c>
      <c r="L284" s="510"/>
      <c r="M284" s="510">
        <v>232</v>
      </c>
      <c r="N284" s="510"/>
      <c r="O284" s="510"/>
      <c r="P284" s="495"/>
      <c r="Q284" s="511"/>
    </row>
    <row r="285" spans="1:17" ht="14.4" customHeight="1" x14ac:dyDescent="0.3">
      <c r="A285" s="489" t="s">
        <v>1765</v>
      </c>
      <c r="B285" s="490" t="s">
        <v>1307</v>
      </c>
      <c r="C285" s="490" t="s">
        <v>1337</v>
      </c>
      <c r="D285" s="490" t="s">
        <v>1365</v>
      </c>
      <c r="E285" s="490" t="s">
        <v>1366</v>
      </c>
      <c r="F285" s="510">
        <v>1</v>
      </c>
      <c r="G285" s="510">
        <v>167</v>
      </c>
      <c r="H285" s="510">
        <v>1</v>
      </c>
      <c r="I285" s="510">
        <v>167</v>
      </c>
      <c r="J285" s="510">
        <v>5</v>
      </c>
      <c r="K285" s="510">
        <v>580</v>
      </c>
      <c r="L285" s="510">
        <v>3.4730538922155687</v>
      </c>
      <c r="M285" s="510">
        <v>116</v>
      </c>
      <c r="N285" s="510">
        <v>10</v>
      </c>
      <c r="O285" s="510">
        <v>1160</v>
      </c>
      <c r="P285" s="495">
        <v>6.9461077844311374</v>
      </c>
      <c r="Q285" s="511">
        <v>116</v>
      </c>
    </row>
    <row r="286" spans="1:17" ht="14.4" customHeight="1" x14ac:dyDescent="0.3">
      <c r="A286" s="489" t="s">
        <v>1765</v>
      </c>
      <c r="B286" s="490" t="s">
        <v>1307</v>
      </c>
      <c r="C286" s="490" t="s">
        <v>1337</v>
      </c>
      <c r="D286" s="490" t="s">
        <v>1405</v>
      </c>
      <c r="E286" s="490" t="s">
        <v>1406</v>
      </c>
      <c r="F286" s="510">
        <v>6</v>
      </c>
      <c r="G286" s="510">
        <v>0</v>
      </c>
      <c r="H286" s="510"/>
      <c r="I286" s="510">
        <v>0</v>
      </c>
      <c r="J286" s="510"/>
      <c r="K286" s="510"/>
      <c r="L286" s="510"/>
      <c r="M286" s="510"/>
      <c r="N286" s="510"/>
      <c r="O286" s="510"/>
      <c r="P286" s="495"/>
      <c r="Q286" s="511"/>
    </row>
    <row r="287" spans="1:17" ht="14.4" customHeight="1" x14ac:dyDescent="0.3">
      <c r="A287" s="489" t="s">
        <v>1765</v>
      </c>
      <c r="B287" s="490" t="s">
        <v>1307</v>
      </c>
      <c r="C287" s="490" t="s">
        <v>1337</v>
      </c>
      <c r="D287" s="490" t="s">
        <v>1446</v>
      </c>
      <c r="E287" s="490" t="s">
        <v>1447</v>
      </c>
      <c r="F287" s="510"/>
      <c r="G287" s="510"/>
      <c r="H287" s="510"/>
      <c r="I287" s="510"/>
      <c r="J287" s="510"/>
      <c r="K287" s="510"/>
      <c r="L287" s="510"/>
      <c r="M287" s="510"/>
      <c r="N287" s="510">
        <v>2</v>
      </c>
      <c r="O287" s="510">
        <v>702</v>
      </c>
      <c r="P287" s="495"/>
      <c r="Q287" s="511">
        <v>351</v>
      </c>
    </row>
    <row r="288" spans="1:17" ht="14.4" customHeight="1" thickBot="1" x14ac:dyDescent="0.35">
      <c r="A288" s="497" t="s">
        <v>1765</v>
      </c>
      <c r="B288" s="498" t="s">
        <v>1307</v>
      </c>
      <c r="C288" s="498" t="s">
        <v>1337</v>
      </c>
      <c r="D288" s="498" t="s">
        <v>643</v>
      </c>
      <c r="E288" s="498" t="s">
        <v>1538</v>
      </c>
      <c r="F288" s="512"/>
      <c r="G288" s="512"/>
      <c r="H288" s="512"/>
      <c r="I288" s="512"/>
      <c r="J288" s="512"/>
      <c r="K288" s="512"/>
      <c r="L288" s="512"/>
      <c r="M288" s="512"/>
      <c r="N288" s="512">
        <v>1</v>
      </c>
      <c r="O288" s="512">
        <v>1186</v>
      </c>
      <c r="P288" s="503"/>
      <c r="Q288" s="513">
        <v>1186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19" t="s">
        <v>132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thickBot="1" x14ac:dyDescent="0.35">
      <c r="A2" s="240" t="s">
        <v>267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133</v>
      </c>
      <c r="B3" s="226">
        <f>SUBTOTAL(9,B6:B1048576)</f>
        <v>436283</v>
      </c>
      <c r="C3" s="227">
        <f t="shared" ref="C3:L3" si="0">SUBTOTAL(9,C6:C1048576)</f>
        <v>8</v>
      </c>
      <c r="D3" s="227">
        <f t="shared" si="0"/>
        <v>106280</v>
      </c>
      <c r="E3" s="227">
        <f t="shared" si="0"/>
        <v>0.40785974410711429</v>
      </c>
      <c r="F3" s="227">
        <f t="shared" si="0"/>
        <v>13666</v>
      </c>
      <c r="G3" s="230">
        <f>IF(B3&lt;&gt;0,F3/B3,"")</f>
        <v>3.1323705026324658E-2</v>
      </c>
      <c r="H3" s="226">
        <f t="shared" si="0"/>
        <v>31839.42</v>
      </c>
      <c r="I3" s="227">
        <f t="shared" si="0"/>
        <v>2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>
        <f>IF(H3&lt;&gt;0,L3/H3,"")</f>
        <v>0</v>
      </c>
    </row>
    <row r="4" spans="1:13" ht="14.4" customHeight="1" x14ac:dyDescent="0.3">
      <c r="A4" s="392" t="s">
        <v>95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</row>
    <row r="5" spans="1:13" s="213" customFormat="1" ht="14.4" customHeight="1" thickBot="1" x14ac:dyDescent="0.35">
      <c r="A5" s="585"/>
      <c r="B5" s="586">
        <v>2012</v>
      </c>
      <c r="C5" s="587"/>
      <c r="D5" s="587">
        <v>2013</v>
      </c>
      <c r="E5" s="587"/>
      <c r="F5" s="587">
        <v>2014</v>
      </c>
      <c r="G5" s="565" t="s">
        <v>2</v>
      </c>
      <c r="H5" s="586">
        <v>2012</v>
      </c>
      <c r="I5" s="587"/>
      <c r="J5" s="587">
        <v>2013</v>
      </c>
      <c r="K5" s="587"/>
      <c r="L5" s="587">
        <v>2014</v>
      </c>
      <c r="M5" s="565" t="s">
        <v>2</v>
      </c>
    </row>
    <row r="6" spans="1:13" ht="14.4" customHeight="1" x14ac:dyDescent="0.3">
      <c r="A6" s="521" t="s">
        <v>1767</v>
      </c>
      <c r="B6" s="566">
        <v>54065</v>
      </c>
      <c r="C6" s="483">
        <v>1</v>
      </c>
      <c r="D6" s="566"/>
      <c r="E6" s="483"/>
      <c r="F6" s="566"/>
      <c r="G6" s="488"/>
      <c r="H6" s="566">
        <v>29254.85</v>
      </c>
      <c r="I6" s="483">
        <v>1</v>
      </c>
      <c r="J6" s="566"/>
      <c r="K6" s="483"/>
      <c r="L6" s="566"/>
      <c r="M6" s="125"/>
    </row>
    <row r="7" spans="1:13" ht="14.4" customHeight="1" x14ac:dyDescent="0.3">
      <c r="A7" s="522" t="s">
        <v>1768</v>
      </c>
      <c r="B7" s="567">
        <v>8504</v>
      </c>
      <c r="C7" s="490">
        <v>1</v>
      </c>
      <c r="D7" s="567">
        <v>65</v>
      </c>
      <c r="E7" s="490">
        <v>7.6434619002822201E-3</v>
      </c>
      <c r="F7" s="567"/>
      <c r="G7" s="495"/>
      <c r="H7" s="567"/>
      <c r="I7" s="490"/>
      <c r="J7" s="567"/>
      <c r="K7" s="490"/>
      <c r="L7" s="567"/>
      <c r="M7" s="496"/>
    </row>
    <row r="8" spans="1:13" ht="14.4" customHeight="1" x14ac:dyDescent="0.3">
      <c r="A8" s="522" t="s">
        <v>1769</v>
      </c>
      <c r="B8" s="567">
        <v>20149</v>
      </c>
      <c r="C8" s="490">
        <v>1</v>
      </c>
      <c r="D8" s="567"/>
      <c r="E8" s="490"/>
      <c r="F8" s="567"/>
      <c r="G8" s="495"/>
      <c r="H8" s="567"/>
      <c r="I8" s="490"/>
      <c r="J8" s="567"/>
      <c r="K8" s="490"/>
      <c r="L8" s="567"/>
      <c r="M8" s="496"/>
    </row>
    <row r="9" spans="1:13" ht="14.4" customHeight="1" x14ac:dyDescent="0.3">
      <c r="A9" s="522" t="s">
        <v>1770</v>
      </c>
      <c r="B9" s="567">
        <v>40913</v>
      </c>
      <c r="C9" s="490">
        <v>1</v>
      </c>
      <c r="D9" s="567"/>
      <c r="E9" s="490"/>
      <c r="F9" s="567"/>
      <c r="G9" s="495"/>
      <c r="H9" s="567">
        <v>2584.5700000000002</v>
      </c>
      <c r="I9" s="490">
        <v>1</v>
      </c>
      <c r="J9" s="567"/>
      <c r="K9" s="490"/>
      <c r="L9" s="567"/>
      <c r="M9" s="496"/>
    </row>
    <row r="10" spans="1:13" ht="14.4" customHeight="1" x14ac:dyDescent="0.3">
      <c r="A10" s="522" t="s">
        <v>1771</v>
      </c>
      <c r="B10" s="567">
        <v>12405</v>
      </c>
      <c r="C10" s="490">
        <v>1</v>
      </c>
      <c r="D10" s="567"/>
      <c r="E10" s="490"/>
      <c r="F10" s="567"/>
      <c r="G10" s="495"/>
      <c r="H10" s="567"/>
      <c r="I10" s="490"/>
      <c r="J10" s="567"/>
      <c r="K10" s="490"/>
      <c r="L10" s="567"/>
      <c r="M10" s="496"/>
    </row>
    <row r="11" spans="1:13" ht="14.4" customHeight="1" x14ac:dyDescent="0.3">
      <c r="A11" s="522" t="s">
        <v>1772</v>
      </c>
      <c r="B11" s="567">
        <v>265394</v>
      </c>
      <c r="C11" s="490">
        <v>1</v>
      </c>
      <c r="D11" s="567">
        <v>106215</v>
      </c>
      <c r="E11" s="490">
        <v>0.40021628220683209</v>
      </c>
      <c r="F11" s="567">
        <v>13666</v>
      </c>
      <c r="G11" s="495">
        <v>5.1493251542988915E-2</v>
      </c>
      <c r="H11" s="567"/>
      <c r="I11" s="490"/>
      <c r="J11" s="567"/>
      <c r="K11" s="490"/>
      <c r="L11" s="567"/>
      <c r="M11" s="496"/>
    </row>
    <row r="12" spans="1:13" ht="14.4" customHeight="1" x14ac:dyDescent="0.3">
      <c r="A12" s="522" t="s">
        <v>1773</v>
      </c>
      <c r="B12" s="567">
        <v>32188</v>
      </c>
      <c r="C12" s="490">
        <v>1</v>
      </c>
      <c r="D12" s="567"/>
      <c r="E12" s="490"/>
      <c r="F12" s="567"/>
      <c r="G12" s="495"/>
      <c r="H12" s="567"/>
      <c r="I12" s="490"/>
      <c r="J12" s="567"/>
      <c r="K12" s="490"/>
      <c r="L12" s="567"/>
      <c r="M12" s="496"/>
    </row>
    <row r="13" spans="1:13" ht="14.4" customHeight="1" thickBot="1" x14ac:dyDescent="0.35">
      <c r="A13" s="569" t="s">
        <v>1774</v>
      </c>
      <c r="B13" s="568">
        <v>2665</v>
      </c>
      <c r="C13" s="498">
        <v>1</v>
      </c>
      <c r="D13" s="568"/>
      <c r="E13" s="498"/>
      <c r="F13" s="568"/>
      <c r="G13" s="503"/>
      <c r="H13" s="568"/>
      <c r="I13" s="498"/>
      <c r="J13" s="568"/>
      <c r="K13" s="498"/>
      <c r="L13" s="568"/>
      <c r="M13" s="5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1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9" t="s">
        <v>2013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267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133</v>
      </c>
      <c r="F3" s="103">
        <f t="shared" ref="F3:O3" si="0">SUBTOTAL(9,F6:F1048576)</f>
        <v>4335.21</v>
      </c>
      <c r="G3" s="107">
        <f t="shared" si="0"/>
        <v>468122.42</v>
      </c>
      <c r="H3" s="108"/>
      <c r="I3" s="108"/>
      <c r="J3" s="103">
        <f t="shared" si="0"/>
        <v>590</v>
      </c>
      <c r="K3" s="107">
        <f t="shared" si="0"/>
        <v>106280</v>
      </c>
      <c r="L3" s="108"/>
      <c r="M3" s="108"/>
      <c r="N3" s="103">
        <f t="shared" si="0"/>
        <v>81</v>
      </c>
      <c r="O3" s="107">
        <f t="shared" si="0"/>
        <v>13666</v>
      </c>
      <c r="P3" s="88">
        <f>IF(G3=0,"",O3/G3)</f>
        <v>2.9193218303878717E-2</v>
      </c>
      <c r="Q3" s="105">
        <f>IF(N3=0,"",O3/N3)</f>
        <v>168.71604938271605</v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71</v>
      </c>
      <c r="E4" s="385" t="s">
        <v>11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3"/>
      <c r="B5" s="572"/>
      <c r="C5" s="573"/>
      <c r="D5" s="574"/>
      <c r="E5" s="575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80"/>
    </row>
    <row r="6" spans="1:17" ht="14.4" customHeight="1" x14ac:dyDescent="0.3">
      <c r="A6" s="482" t="s">
        <v>1775</v>
      </c>
      <c r="B6" s="483" t="s">
        <v>1776</v>
      </c>
      <c r="C6" s="483" t="s">
        <v>1590</v>
      </c>
      <c r="D6" s="483" t="s">
        <v>1777</v>
      </c>
      <c r="E6" s="483" t="s">
        <v>1303</v>
      </c>
      <c r="F6" s="119">
        <v>945</v>
      </c>
      <c r="G6" s="119">
        <v>16754.849999999999</v>
      </c>
      <c r="H6" s="119">
        <v>1</v>
      </c>
      <c r="I6" s="119">
        <v>17.729999999999997</v>
      </c>
      <c r="J6" s="119"/>
      <c r="K6" s="119"/>
      <c r="L6" s="119"/>
      <c r="M6" s="119"/>
      <c r="N6" s="119"/>
      <c r="O6" s="119"/>
      <c r="P6" s="488"/>
      <c r="Q6" s="509"/>
    </row>
    <row r="7" spans="1:17" ht="14.4" customHeight="1" x14ac:dyDescent="0.3">
      <c r="A7" s="489" t="s">
        <v>1775</v>
      </c>
      <c r="B7" s="490" t="s">
        <v>1776</v>
      </c>
      <c r="C7" s="490" t="s">
        <v>1590</v>
      </c>
      <c r="D7" s="490" t="s">
        <v>1778</v>
      </c>
      <c r="E7" s="490" t="s">
        <v>1303</v>
      </c>
      <c r="F7" s="510">
        <v>1000</v>
      </c>
      <c r="G7" s="510">
        <v>12500</v>
      </c>
      <c r="H7" s="510">
        <v>1</v>
      </c>
      <c r="I7" s="510">
        <v>12.5</v>
      </c>
      <c r="J7" s="510"/>
      <c r="K7" s="510"/>
      <c r="L7" s="510"/>
      <c r="M7" s="510"/>
      <c r="N7" s="510"/>
      <c r="O7" s="510"/>
      <c r="P7" s="495"/>
      <c r="Q7" s="511"/>
    </row>
    <row r="8" spans="1:17" ht="14.4" customHeight="1" x14ac:dyDescent="0.3">
      <c r="A8" s="489" t="s">
        <v>1775</v>
      </c>
      <c r="B8" s="490" t="s">
        <v>1776</v>
      </c>
      <c r="C8" s="490" t="s">
        <v>1337</v>
      </c>
      <c r="D8" s="490" t="s">
        <v>1779</v>
      </c>
      <c r="E8" s="490" t="s">
        <v>1780</v>
      </c>
      <c r="F8" s="510">
        <v>2</v>
      </c>
      <c r="G8" s="510">
        <v>3502</v>
      </c>
      <c r="H8" s="510">
        <v>1</v>
      </c>
      <c r="I8" s="510">
        <v>1751</v>
      </c>
      <c r="J8" s="510"/>
      <c r="K8" s="510"/>
      <c r="L8" s="510"/>
      <c r="M8" s="510"/>
      <c r="N8" s="510"/>
      <c r="O8" s="510"/>
      <c r="P8" s="495"/>
      <c r="Q8" s="511"/>
    </row>
    <row r="9" spans="1:17" ht="14.4" customHeight="1" x14ac:dyDescent="0.3">
      <c r="A9" s="489" t="s">
        <v>1775</v>
      </c>
      <c r="B9" s="490" t="s">
        <v>1776</v>
      </c>
      <c r="C9" s="490" t="s">
        <v>1337</v>
      </c>
      <c r="D9" s="490" t="s">
        <v>1781</v>
      </c>
      <c r="E9" s="490" t="s">
        <v>1782</v>
      </c>
      <c r="F9" s="510">
        <v>14</v>
      </c>
      <c r="G9" s="510">
        <v>48034</v>
      </c>
      <c r="H9" s="510">
        <v>1</v>
      </c>
      <c r="I9" s="510">
        <v>3431</v>
      </c>
      <c r="J9" s="510"/>
      <c r="K9" s="510"/>
      <c r="L9" s="510"/>
      <c r="M9" s="510"/>
      <c r="N9" s="510"/>
      <c r="O9" s="510"/>
      <c r="P9" s="495"/>
      <c r="Q9" s="511"/>
    </row>
    <row r="10" spans="1:17" ht="14.4" customHeight="1" x14ac:dyDescent="0.3">
      <c r="A10" s="489" t="s">
        <v>1775</v>
      </c>
      <c r="B10" s="490" t="s">
        <v>1776</v>
      </c>
      <c r="C10" s="490" t="s">
        <v>1337</v>
      </c>
      <c r="D10" s="490" t="s">
        <v>1783</v>
      </c>
      <c r="E10" s="490" t="s">
        <v>1784</v>
      </c>
      <c r="F10" s="510">
        <v>1</v>
      </c>
      <c r="G10" s="510">
        <v>2529</v>
      </c>
      <c r="H10" s="510">
        <v>1</v>
      </c>
      <c r="I10" s="510">
        <v>2529</v>
      </c>
      <c r="J10" s="510"/>
      <c r="K10" s="510"/>
      <c r="L10" s="510"/>
      <c r="M10" s="510"/>
      <c r="N10" s="510"/>
      <c r="O10" s="510"/>
      <c r="P10" s="495"/>
      <c r="Q10" s="511"/>
    </row>
    <row r="11" spans="1:17" ht="14.4" customHeight="1" x14ac:dyDescent="0.3">
      <c r="A11" s="489" t="s">
        <v>1785</v>
      </c>
      <c r="B11" s="490" t="s">
        <v>1786</v>
      </c>
      <c r="C11" s="490" t="s">
        <v>1337</v>
      </c>
      <c r="D11" s="490" t="s">
        <v>1787</v>
      </c>
      <c r="E11" s="490" t="s">
        <v>1788</v>
      </c>
      <c r="F11" s="510">
        <v>10</v>
      </c>
      <c r="G11" s="510">
        <v>640</v>
      </c>
      <c r="H11" s="510">
        <v>1</v>
      </c>
      <c r="I11" s="510">
        <v>64</v>
      </c>
      <c r="J11" s="510">
        <v>1</v>
      </c>
      <c r="K11" s="510">
        <v>65</v>
      </c>
      <c r="L11" s="510">
        <v>0.1015625</v>
      </c>
      <c r="M11" s="510">
        <v>65</v>
      </c>
      <c r="N11" s="510"/>
      <c r="O11" s="510"/>
      <c r="P11" s="495"/>
      <c r="Q11" s="511"/>
    </row>
    <row r="12" spans="1:17" ht="14.4" customHeight="1" x14ac:dyDescent="0.3">
      <c r="A12" s="489" t="s">
        <v>1785</v>
      </c>
      <c r="B12" s="490" t="s">
        <v>1786</v>
      </c>
      <c r="C12" s="490" t="s">
        <v>1337</v>
      </c>
      <c r="D12" s="490" t="s">
        <v>1789</v>
      </c>
      <c r="E12" s="490" t="s">
        <v>1790</v>
      </c>
      <c r="F12" s="510">
        <v>1</v>
      </c>
      <c r="G12" s="510">
        <v>54</v>
      </c>
      <c r="H12" s="510">
        <v>1</v>
      </c>
      <c r="I12" s="510">
        <v>54</v>
      </c>
      <c r="J12" s="510"/>
      <c r="K12" s="510"/>
      <c r="L12" s="510"/>
      <c r="M12" s="510"/>
      <c r="N12" s="510"/>
      <c r="O12" s="510"/>
      <c r="P12" s="495"/>
      <c r="Q12" s="511"/>
    </row>
    <row r="13" spans="1:17" ht="14.4" customHeight="1" x14ac:dyDescent="0.3">
      <c r="A13" s="489" t="s">
        <v>1785</v>
      </c>
      <c r="B13" s="490" t="s">
        <v>1786</v>
      </c>
      <c r="C13" s="490" t="s">
        <v>1337</v>
      </c>
      <c r="D13" s="490" t="s">
        <v>1791</v>
      </c>
      <c r="E13" s="490" t="s">
        <v>1792</v>
      </c>
      <c r="F13" s="510">
        <v>73</v>
      </c>
      <c r="G13" s="510">
        <v>5621</v>
      </c>
      <c r="H13" s="510">
        <v>1</v>
      </c>
      <c r="I13" s="510">
        <v>77</v>
      </c>
      <c r="J13" s="510"/>
      <c r="K13" s="510"/>
      <c r="L13" s="510"/>
      <c r="M13" s="510"/>
      <c r="N13" s="510"/>
      <c r="O13" s="510"/>
      <c r="P13" s="495"/>
      <c r="Q13" s="511"/>
    </row>
    <row r="14" spans="1:17" ht="14.4" customHeight="1" x14ac:dyDescent="0.3">
      <c r="A14" s="489" t="s">
        <v>1785</v>
      </c>
      <c r="B14" s="490" t="s">
        <v>1786</v>
      </c>
      <c r="C14" s="490" t="s">
        <v>1337</v>
      </c>
      <c r="D14" s="490" t="s">
        <v>1793</v>
      </c>
      <c r="E14" s="490" t="s">
        <v>1794</v>
      </c>
      <c r="F14" s="510">
        <v>1</v>
      </c>
      <c r="G14" s="510">
        <v>209</v>
      </c>
      <c r="H14" s="510">
        <v>1</v>
      </c>
      <c r="I14" s="510">
        <v>209</v>
      </c>
      <c r="J14" s="510"/>
      <c r="K14" s="510"/>
      <c r="L14" s="510"/>
      <c r="M14" s="510"/>
      <c r="N14" s="510"/>
      <c r="O14" s="510"/>
      <c r="P14" s="495"/>
      <c r="Q14" s="511"/>
    </row>
    <row r="15" spans="1:17" ht="14.4" customHeight="1" x14ac:dyDescent="0.3">
      <c r="A15" s="489" t="s">
        <v>1785</v>
      </c>
      <c r="B15" s="490" t="s">
        <v>1786</v>
      </c>
      <c r="C15" s="490" t="s">
        <v>1337</v>
      </c>
      <c r="D15" s="490" t="s">
        <v>1795</v>
      </c>
      <c r="E15" s="490" t="s">
        <v>1796</v>
      </c>
      <c r="F15" s="510">
        <v>5</v>
      </c>
      <c r="G15" s="510">
        <v>900</v>
      </c>
      <c r="H15" s="510">
        <v>1</v>
      </c>
      <c r="I15" s="510">
        <v>180</v>
      </c>
      <c r="J15" s="510"/>
      <c r="K15" s="510"/>
      <c r="L15" s="510"/>
      <c r="M15" s="510"/>
      <c r="N15" s="510"/>
      <c r="O15" s="510"/>
      <c r="P15" s="495"/>
      <c r="Q15" s="511"/>
    </row>
    <row r="16" spans="1:17" ht="14.4" customHeight="1" x14ac:dyDescent="0.3">
      <c r="A16" s="489" t="s">
        <v>1785</v>
      </c>
      <c r="B16" s="490" t="s">
        <v>1786</v>
      </c>
      <c r="C16" s="490" t="s">
        <v>1337</v>
      </c>
      <c r="D16" s="490" t="s">
        <v>1797</v>
      </c>
      <c r="E16" s="490" t="s">
        <v>1798</v>
      </c>
      <c r="F16" s="510">
        <v>5</v>
      </c>
      <c r="G16" s="510">
        <v>1080</v>
      </c>
      <c r="H16" s="510">
        <v>1</v>
      </c>
      <c r="I16" s="510">
        <v>216</v>
      </c>
      <c r="J16" s="510"/>
      <c r="K16" s="510"/>
      <c r="L16" s="510"/>
      <c r="M16" s="510"/>
      <c r="N16" s="510"/>
      <c r="O16" s="510"/>
      <c r="P16" s="495"/>
      <c r="Q16" s="511"/>
    </row>
    <row r="17" spans="1:17" ht="14.4" customHeight="1" x14ac:dyDescent="0.3">
      <c r="A17" s="489" t="s">
        <v>1799</v>
      </c>
      <c r="B17" s="490" t="s">
        <v>1800</v>
      </c>
      <c r="C17" s="490" t="s">
        <v>1337</v>
      </c>
      <c r="D17" s="490" t="s">
        <v>1801</v>
      </c>
      <c r="E17" s="490" t="s">
        <v>1802</v>
      </c>
      <c r="F17" s="510">
        <v>25</v>
      </c>
      <c r="G17" s="510">
        <v>675</v>
      </c>
      <c r="H17" s="510">
        <v>1</v>
      </c>
      <c r="I17" s="510">
        <v>27</v>
      </c>
      <c r="J17" s="510"/>
      <c r="K17" s="510"/>
      <c r="L17" s="510"/>
      <c r="M17" s="510"/>
      <c r="N17" s="510"/>
      <c r="O17" s="510"/>
      <c r="P17" s="495"/>
      <c r="Q17" s="511"/>
    </row>
    <row r="18" spans="1:17" ht="14.4" customHeight="1" x14ac:dyDescent="0.3">
      <c r="A18" s="489" t="s">
        <v>1799</v>
      </c>
      <c r="B18" s="490" t="s">
        <v>1800</v>
      </c>
      <c r="C18" s="490" t="s">
        <v>1337</v>
      </c>
      <c r="D18" s="490" t="s">
        <v>1803</v>
      </c>
      <c r="E18" s="490" t="s">
        <v>1804</v>
      </c>
      <c r="F18" s="510">
        <v>8</v>
      </c>
      <c r="G18" s="510">
        <v>432</v>
      </c>
      <c r="H18" s="510">
        <v>1</v>
      </c>
      <c r="I18" s="510">
        <v>54</v>
      </c>
      <c r="J18" s="510"/>
      <c r="K18" s="510"/>
      <c r="L18" s="510"/>
      <c r="M18" s="510"/>
      <c r="N18" s="510"/>
      <c r="O18" s="510"/>
      <c r="P18" s="495"/>
      <c r="Q18" s="511"/>
    </row>
    <row r="19" spans="1:17" ht="14.4" customHeight="1" x14ac:dyDescent="0.3">
      <c r="A19" s="489" t="s">
        <v>1799</v>
      </c>
      <c r="B19" s="490" t="s">
        <v>1800</v>
      </c>
      <c r="C19" s="490" t="s">
        <v>1337</v>
      </c>
      <c r="D19" s="490" t="s">
        <v>1805</v>
      </c>
      <c r="E19" s="490" t="s">
        <v>1806</v>
      </c>
      <c r="F19" s="510">
        <v>26</v>
      </c>
      <c r="G19" s="510">
        <v>624</v>
      </c>
      <c r="H19" s="510">
        <v>1</v>
      </c>
      <c r="I19" s="510">
        <v>24</v>
      </c>
      <c r="J19" s="510"/>
      <c r="K19" s="510"/>
      <c r="L19" s="510"/>
      <c r="M19" s="510"/>
      <c r="N19" s="510"/>
      <c r="O19" s="510"/>
      <c r="P19" s="495"/>
      <c r="Q19" s="511"/>
    </row>
    <row r="20" spans="1:17" ht="14.4" customHeight="1" x14ac:dyDescent="0.3">
      <c r="A20" s="489" t="s">
        <v>1799</v>
      </c>
      <c r="B20" s="490" t="s">
        <v>1800</v>
      </c>
      <c r="C20" s="490" t="s">
        <v>1337</v>
      </c>
      <c r="D20" s="490" t="s">
        <v>1807</v>
      </c>
      <c r="E20" s="490" t="s">
        <v>1808</v>
      </c>
      <c r="F20" s="510">
        <v>28</v>
      </c>
      <c r="G20" s="510">
        <v>756</v>
      </c>
      <c r="H20" s="510">
        <v>1</v>
      </c>
      <c r="I20" s="510">
        <v>27</v>
      </c>
      <c r="J20" s="510"/>
      <c r="K20" s="510"/>
      <c r="L20" s="510"/>
      <c r="M20" s="510"/>
      <c r="N20" s="510"/>
      <c r="O20" s="510"/>
      <c r="P20" s="495"/>
      <c r="Q20" s="511"/>
    </row>
    <row r="21" spans="1:17" ht="14.4" customHeight="1" x14ac:dyDescent="0.3">
      <c r="A21" s="489" t="s">
        <v>1799</v>
      </c>
      <c r="B21" s="490" t="s">
        <v>1800</v>
      </c>
      <c r="C21" s="490" t="s">
        <v>1337</v>
      </c>
      <c r="D21" s="490" t="s">
        <v>1809</v>
      </c>
      <c r="E21" s="490" t="s">
        <v>1810</v>
      </c>
      <c r="F21" s="510">
        <v>4</v>
      </c>
      <c r="G21" s="510">
        <v>224</v>
      </c>
      <c r="H21" s="510">
        <v>1</v>
      </c>
      <c r="I21" s="510">
        <v>56</v>
      </c>
      <c r="J21" s="510"/>
      <c r="K21" s="510"/>
      <c r="L21" s="510"/>
      <c r="M21" s="510"/>
      <c r="N21" s="510"/>
      <c r="O21" s="510"/>
      <c r="P21" s="495"/>
      <c r="Q21" s="511"/>
    </row>
    <row r="22" spans="1:17" ht="14.4" customHeight="1" x14ac:dyDescent="0.3">
      <c r="A22" s="489" t="s">
        <v>1799</v>
      </c>
      <c r="B22" s="490" t="s">
        <v>1800</v>
      </c>
      <c r="C22" s="490" t="s">
        <v>1337</v>
      </c>
      <c r="D22" s="490" t="s">
        <v>1811</v>
      </c>
      <c r="E22" s="490" t="s">
        <v>1812</v>
      </c>
      <c r="F22" s="510">
        <v>20</v>
      </c>
      <c r="G22" s="510">
        <v>540</v>
      </c>
      <c r="H22" s="510">
        <v>1</v>
      </c>
      <c r="I22" s="510">
        <v>27</v>
      </c>
      <c r="J22" s="510"/>
      <c r="K22" s="510"/>
      <c r="L22" s="510"/>
      <c r="M22" s="510"/>
      <c r="N22" s="510"/>
      <c r="O22" s="510"/>
      <c r="P22" s="495"/>
      <c r="Q22" s="511"/>
    </row>
    <row r="23" spans="1:17" ht="14.4" customHeight="1" x14ac:dyDescent="0.3">
      <c r="A23" s="489" t="s">
        <v>1799</v>
      </c>
      <c r="B23" s="490" t="s">
        <v>1800</v>
      </c>
      <c r="C23" s="490" t="s">
        <v>1337</v>
      </c>
      <c r="D23" s="490" t="s">
        <v>1813</v>
      </c>
      <c r="E23" s="490" t="s">
        <v>1814</v>
      </c>
      <c r="F23" s="510">
        <v>36</v>
      </c>
      <c r="G23" s="510">
        <v>792</v>
      </c>
      <c r="H23" s="510">
        <v>1</v>
      </c>
      <c r="I23" s="510">
        <v>22</v>
      </c>
      <c r="J23" s="510"/>
      <c r="K23" s="510"/>
      <c r="L23" s="510"/>
      <c r="M23" s="510"/>
      <c r="N23" s="510"/>
      <c r="O23" s="510"/>
      <c r="P23" s="495"/>
      <c r="Q23" s="511"/>
    </row>
    <row r="24" spans="1:17" ht="14.4" customHeight="1" x14ac:dyDescent="0.3">
      <c r="A24" s="489" t="s">
        <v>1799</v>
      </c>
      <c r="B24" s="490" t="s">
        <v>1800</v>
      </c>
      <c r="C24" s="490" t="s">
        <v>1337</v>
      </c>
      <c r="D24" s="490" t="s">
        <v>1815</v>
      </c>
      <c r="E24" s="490" t="s">
        <v>1816</v>
      </c>
      <c r="F24" s="510">
        <v>2</v>
      </c>
      <c r="G24" s="510">
        <v>124</v>
      </c>
      <c r="H24" s="510">
        <v>1</v>
      </c>
      <c r="I24" s="510">
        <v>62</v>
      </c>
      <c r="J24" s="510"/>
      <c r="K24" s="510"/>
      <c r="L24" s="510"/>
      <c r="M24" s="510"/>
      <c r="N24" s="510"/>
      <c r="O24" s="510"/>
      <c r="P24" s="495"/>
      <c r="Q24" s="511"/>
    </row>
    <row r="25" spans="1:17" ht="14.4" customHeight="1" x14ac:dyDescent="0.3">
      <c r="A25" s="489" t="s">
        <v>1799</v>
      </c>
      <c r="B25" s="490" t="s">
        <v>1800</v>
      </c>
      <c r="C25" s="490" t="s">
        <v>1337</v>
      </c>
      <c r="D25" s="490" t="s">
        <v>1817</v>
      </c>
      <c r="E25" s="490" t="s">
        <v>1818</v>
      </c>
      <c r="F25" s="510">
        <v>3</v>
      </c>
      <c r="G25" s="510">
        <v>183</v>
      </c>
      <c r="H25" s="510">
        <v>1</v>
      </c>
      <c r="I25" s="510">
        <v>61</v>
      </c>
      <c r="J25" s="510"/>
      <c r="K25" s="510"/>
      <c r="L25" s="510"/>
      <c r="M25" s="510"/>
      <c r="N25" s="510"/>
      <c r="O25" s="510"/>
      <c r="P25" s="495"/>
      <c r="Q25" s="511"/>
    </row>
    <row r="26" spans="1:17" ht="14.4" customHeight="1" x14ac:dyDescent="0.3">
      <c r="A26" s="489" t="s">
        <v>1799</v>
      </c>
      <c r="B26" s="490" t="s">
        <v>1800</v>
      </c>
      <c r="C26" s="490" t="s">
        <v>1337</v>
      </c>
      <c r="D26" s="490" t="s">
        <v>1819</v>
      </c>
      <c r="E26" s="490" t="s">
        <v>1820</v>
      </c>
      <c r="F26" s="510">
        <v>2</v>
      </c>
      <c r="G26" s="510">
        <v>1974</v>
      </c>
      <c r="H26" s="510">
        <v>1</v>
      </c>
      <c r="I26" s="510">
        <v>987</v>
      </c>
      <c r="J26" s="510"/>
      <c r="K26" s="510"/>
      <c r="L26" s="510"/>
      <c r="M26" s="510"/>
      <c r="N26" s="510"/>
      <c r="O26" s="510"/>
      <c r="P26" s="495"/>
      <c r="Q26" s="511"/>
    </row>
    <row r="27" spans="1:17" ht="14.4" customHeight="1" x14ac:dyDescent="0.3">
      <c r="A27" s="489" t="s">
        <v>1799</v>
      </c>
      <c r="B27" s="490" t="s">
        <v>1800</v>
      </c>
      <c r="C27" s="490" t="s">
        <v>1337</v>
      </c>
      <c r="D27" s="490" t="s">
        <v>1821</v>
      </c>
      <c r="E27" s="490" t="s">
        <v>1822</v>
      </c>
      <c r="F27" s="510">
        <v>2</v>
      </c>
      <c r="G27" s="510">
        <v>34</v>
      </c>
      <c r="H27" s="510">
        <v>1</v>
      </c>
      <c r="I27" s="510">
        <v>17</v>
      </c>
      <c r="J27" s="510"/>
      <c r="K27" s="510"/>
      <c r="L27" s="510"/>
      <c r="M27" s="510"/>
      <c r="N27" s="510"/>
      <c r="O27" s="510"/>
      <c r="P27" s="495"/>
      <c r="Q27" s="511"/>
    </row>
    <row r="28" spans="1:17" ht="14.4" customHeight="1" x14ac:dyDescent="0.3">
      <c r="A28" s="489" t="s">
        <v>1799</v>
      </c>
      <c r="B28" s="490" t="s">
        <v>1800</v>
      </c>
      <c r="C28" s="490" t="s">
        <v>1337</v>
      </c>
      <c r="D28" s="490" t="s">
        <v>1823</v>
      </c>
      <c r="E28" s="490" t="s">
        <v>1824</v>
      </c>
      <c r="F28" s="510">
        <v>1</v>
      </c>
      <c r="G28" s="510">
        <v>62</v>
      </c>
      <c r="H28" s="510">
        <v>1</v>
      </c>
      <c r="I28" s="510">
        <v>62</v>
      </c>
      <c r="J28" s="510"/>
      <c r="K28" s="510"/>
      <c r="L28" s="510"/>
      <c r="M28" s="510"/>
      <c r="N28" s="510"/>
      <c r="O28" s="510"/>
      <c r="P28" s="495"/>
      <c r="Q28" s="511"/>
    </row>
    <row r="29" spans="1:17" ht="14.4" customHeight="1" x14ac:dyDescent="0.3">
      <c r="A29" s="489" t="s">
        <v>1799</v>
      </c>
      <c r="B29" s="490" t="s">
        <v>1800</v>
      </c>
      <c r="C29" s="490" t="s">
        <v>1337</v>
      </c>
      <c r="D29" s="490" t="s">
        <v>1825</v>
      </c>
      <c r="E29" s="490" t="s">
        <v>1826</v>
      </c>
      <c r="F29" s="510">
        <v>1</v>
      </c>
      <c r="G29" s="510">
        <v>60</v>
      </c>
      <c r="H29" s="510">
        <v>1</v>
      </c>
      <c r="I29" s="510">
        <v>60</v>
      </c>
      <c r="J29" s="510"/>
      <c r="K29" s="510"/>
      <c r="L29" s="510"/>
      <c r="M29" s="510"/>
      <c r="N29" s="510"/>
      <c r="O29" s="510"/>
      <c r="P29" s="495"/>
      <c r="Q29" s="511"/>
    </row>
    <row r="30" spans="1:17" ht="14.4" customHeight="1" x14ac:dyDescent="0.3">
      <c r="A30" s="489" t="s">
        <v>1799</v>
      </c>
      <c r="B30" s="490" t="s">
        <v>1800</v>
      </c>
      <c r="C30" s="490" t="s">
        <v>1337</v>
      </c>
      <c r="D30" s="490" t="s">
        <v>1827</v>
      </c>
      <c r="E30" s="490" t="s">
        <v>1828</v>
      </c>
      <c r="F30" s="510">
        <v>2</v>
      </c>
      <c r="G30" s="510">
        <v>1700</v>
      </c>
      <c r="H30" s="510">
        <v>1</v>
      </c>
      <c r="I30" s="510">
        <v>850</v>
      </c>
      <c r="J30" s="510"/>
      <c r="K30" s="510"/>
      <c r="L30" s="510"/>
      <c r="M30" s="510"/>
      <c r="N30" s="510"/>
      <c r="O30" s="510"/>
      <c r="P30" s="495"/>
      <c r="Q30" s="511"/>
    </row>
    <row r="31" spans="1:17" ht="14.4" customHeight="1" x14ac:dyDescent="0.3">
      <c r="A31" s="489" t="s">
        <v>1799</v>
      </c>
      <c r="B31" s="490" t="s">
        <v>1800</v>
      </c>
      <c r="C31" s="490" t="s">
        <v>1337</v>
      </c>
      <c r="D31" s="490" t="s">
        <v>1829</v>
      </c>
      <c r="E31" s="490" t="s">
        <v>1830</v>
      </c>
      <c r="F31" s="510">
        <v>40</v>
      </c>
      <c r="G31" s="510">
        <v>1160</v>
      </c>
      <c r="H31" s="510">
        <v>1</v>
      </c>
      <c r="I31" s="510">
        <v>29</v>
      </c>
      <c r="J31" s="510"/>
      <c r="K31" s="510"/>
      <c r="L31" s="510"/>
      <c r="M31" s="510"/>
      <c r="N31" s="510"/>
      <c r="O31" s="510"/>
      <c r="P31" s="495"/>
      <c r="Q31" s="511"/>
    </row>
    <row r="32" spans="1:17" ht="14.4" customHeight="1" x14ac:dyDescent="0.3">
      <c r="A32" s="489" t="s">
        <v>1799</v>
      </c>
      <c r="B32" s="490" t="s">
        <v>1800</v>
      </c>
      <c r="C32" s="490" t="s">
        <v>1337</v>
      </c>
      <c r="D32" s="490" t="s">
        <v>1831</v>
      </c>
      <c r="E32" s="490" t="s">
        <v>1832</v>
      </c>
      <c r="F32" s="510">
        <v>1</v>
      </c>
      <c r="G32" s="510">
        <v>50</v>
      </c>
      <c r="H32" s="510">
        <v>1</v>
      </c>
      <c r="I32" s="510">
        <v>50</v>
      </c>
      <c r="J32" s="510"/>
      <c r="K32" s="510"/>
      <c r="L32" s="510"/>
      <c r="M32" s="510"/>
      <c r="N32" s="510"/>
      <c r="O32" s="510"/>
      <c r="P32" s="495"/>
      <c r="Q32" s="511"/>
    </row>
    <row r="33" spans="1:17" ht="14.4" customHeight="1" x14ac:dyDescent="0.3">
      <c r="A33" s="489" t="s">
        <v>1799</v>
      </c>
      <c r="B33" s="490" t="s">
        <v>1800</v>
      </c>
      <c r="C33" s="490" t="s">
        <v>1337</v>
      </c>
      <c r="D33" s="490" t="s">
        <v>1833</v>
      </c>
      <c r="E33" s="490" t="s">
        <v>1834</v>
      </c>
      <c r="F33" s="510">
        <v>7</v>
      </c>
      <c r="G33" s="510">
        <v>84</v>
      </c>
      <c r="H33" s="510">
        <v>1</v>
      </c>
      <c r="I33" s="510">
        <v>12</v>
      </c>
      <c r="J33" s="510"/>
      <c r="K33" s="510"/>
      <c r="L33" s="510"/>
      <c r="M33" s="510"/>
      <c r="N33" s="510"/>
      <c r="O33" s="510"/>
      <c r="P33" s="495"/>
      <c r="Q33" s="511"/>
    </row>
    <row r="34" spans="1:17" ht="14.4" customHeight="1" x14ac:dyDescent="0.3">
      <c r="A34" s="489" t="s">
        <v>1799</v>
      </c>
      <c r="B34" s="490" t="s">
        <v>1800</v>
      </c>
      <c r="C34" s="490" t="s">
        <v>1337</v>
      </c>
      <c r="D34" s="490" t="s">
        <v>1835</v>
      </c>
      <c r="E34" s="490" t="s">
        <v>1836</v>
      </c>
      <c r="F34" s="510">
        <v>3</v>
      </c>
      <c r="G34" s="510">
        <v>213</v>
      </c>
      <c r="H34" s="510">
        <v>1</v>
      </c>
      <c r="I34" s="510">
        <v>71</v>
      </c>
      <c r="J34" s="510"/>
      <c r="K34" s="510"/>
      <c r="L34" s="510"/>
      <c r="M34" s="510"/>
      <c r="N34" s="510"/>
      <c r="O34" s="510"/>
      <c r="P34" s="495"/>
      <c r="Q34" s="511"/>
    </row>
    <row r="35" spans="1:17" ht="14.4" customHeight="1" x14ac:dyDescent="0.3">
      <c r="A35" s="489" t="s">
        <v>1799</v>
      </c>
      <c r="B35" s="490" t="s">
        <v>1800</v>
      </c>
      <c r="C35" s="490" t="s">
        <v>1337</v>
      </c>
      <c r="D35" s="490" t="s">
        <v>1837</v>
      </c>
      <c r="E35" s="490" t="s">
        <v>1838</v>
      </c>
      <c r="F35" s="510">
        <v>34</v>
      </c>
      <c r="G35" s="510">
        <v>4998</v>
      </c>
      <c r="H35" s="510">
        <v>1</v>
      </c>
      <c r="I35" s="510">
        <v>147</v>
      </c>
      <c r="J35" s="510"/>
      <c r="K35" s="510"/>
      <c r="L35" s="510"/>
      <c r="M35" s="510"/>
      <c r="N35" s="510"/>
      <c r="O35" s="510"/>
      <c r="P35" s="495"/>
      <c r="Q35" s="511"/>
    </row>
    <row r="36" spans="1:17" ht="14.4" customHeight="1" x14ac:dyDescent="0.3">
      <c r="A36" s="489" t="s">
        <v>1799</v>
      </c>
      <c r="B36" s="490" t="s">
        <v>1800</v>
      </c>
      <c r="C36" s="490" t="s">
        <v>1337</v>
      </c>
      <c r="D36" s="490" t="s">
        <v>1839</v>
      </c>
      <c r="E36" s="490" t="s">
        <v>1840</v>
      </c>
      <c r="F36" s="510">
        <v>41</v>
      </c>
      <c r="G36" s="510">
        <v>1189</v>
      </c>
      <c r="H36" s="510">
        <v>1</v>
      </c>
      <c r="I36" s="510">
        <v>29</v>
      </c>
      <c r="J36" s="510"/>
      <c r="K36" s="510"/>
      <c r="L36" s="510"/>
      <c r="M36" s="510"/>
      <c r="N36" s="510"/>
      <c r="O36" s="510"/>
      <c r="P36" s="495"/>
      <c r="Q36" s="511"/>
    </row>
    <row r="37" spans="1:17" ht="14.4" customHeight="1" x14ac:dyDescent="0.3">
      <c r="A37" s="489" t="s">
        <v>1799</v>
      </c>
      <c r="B37" s="490" t="s">
        <v>1800</v>
      </c>
      <c r="C37" s="490" t="s">
        <v>1337</v>
      </c>
      <c r="D37" s="490" t="s">
        <v>1841</v>
      </c>
      <c r="E37" s="490" t="s">
        <v>1842</v>
      </c>
      <c r="F37" s="510">
        <v>9</v>
      </c>
      <c r="G37" s="510">
        <v>279</v>
      </c>
      <c r="H37" s="510">
        <v>1</v>
      </c>
      <c r="I37" s="510">
        <v>31</v>
      </c>
      <c r="J37" s="510"/>
      <c r="K37" s="510"/>
      <c r="L37" s="510"/>
      <c r="M37" s="510"/>
      <c r="N37" s="510"/>
      <c r="O37" s="510"/>
      <c r="P37" s="495"/>
      <c r="Q37" s="511"/>
    </row>
    <row r="38" spans="1:17" ht="14.4" customHeight="1" x14ac:dyDescent="0.3">
      <c r="A38" s="489" t="s">
        <v>1799</v>
      </c>
      <c r="B38" s="490" t="s">
        <v>1800</v>
      </c>
      <c r="C38" s="490" t="s">
        <v>1337</v>
      </c>
      <c r="D38" s="490" t="s">
        <v>1843</v>
      </c>
      <c r="E38" s="490" t="s">
        <v>1844</v>
      </c>
      <c r="F38" s="510">
        <v>25</v>
      </c>
      <c r="G38" s="510">
        <v>675</v>
      </c>
      <c r="H38" s="510">
        <v>1</v>
      </c>
      <c r="I38" s="510">
        <v>27</v>
      </c>
      <c r="J38" s="510"/>
      <c r="K38" s="510"/>
      <c r="L38" s="510"/>
      <c r="M38" s="510"/>
      <c r="N38" s="510"/>
      <c r="O38" s="510"/>
      <c r="P38" s="495"/>
      <c r="Q38" s="511"/>
    </row>
    <row r="39" spans="1:17" ht="14.4" customHeight="1" x14ac:dyDescent="0.3">
      <c r="A39" s="489" t="s">
        <v>1799</v>
      </c>
      <c r="B39" s="490" t="s">
        <v>1800</v>
      </c>
      <c r="C39" s="490" t="s">
        <v>1337</v>
      </c>
      <c r="D39" s="490" t="s">
        <v>1845</v>
      </c>
      <c r="E39" s="490" t="s">
        <v>1846</v>
      </c>
      <c r="F39" s="510">
        <v>28</v>
      </c>
      <c r="G39" s="510">
        <v>700</v>
      </c>
      <c r="H39" s="510">
        <v>1</v>
      </c>
      <c r="I39" s="510">
        <v>25</v>
      </c>
      <c r="J39" s="510"/>
      <c r="K39" s="510"/>
      <c r="L39" s="510"/>
      <c r="M39" s="510"/>
      <c r="N39" s="510"/>
      <c r="O39" s="510"/>
      <c r="P39" s="495"/>
      <c r="Q39" s="511"/>
    </row>
    <row r="40" spans="1:17" ht="14.4" customHeight="1" x14ac:dyDescent="0.3">
      <c r="A40" s="489" t="s">
        <v>1799</v>
      </c>
      <c r="B40" s="490" t="s">
        <v>1800</v>
      </c>
      <c r="C40" s="490" t="s">
        <v>1337</v>
      </c>
      <c r="D40" s="490" t="s">
        <v>1847</v>
      </c>
      <c r="E40" s="490" t="s">
        <v>1848</v>
      </c>
      <c r="F40" s="510">
        <v>1</v>
      </c>
      <c r="G40" s="510">
        <v>33</v>
      </c>
      <c r="H40" s="510">
        <v>1</v>
      </c>
      <c r="I40" s="510">
        <v>33</v>
      </c>
      <c r="J40" s="510"/>
      <c r="K40" s="510"/>
      <c r="L40" s="510"/>
      <c r="M40" s="510"/>
      <c r="N40" s="510"/>
      <c r="O40" s="510"/>
      <c r="P40" s="495"/>
      <c r="Q40" s="511"/>
    </row>
    <row r="41" spans="1:17" ht="14.4" customHeight="1" x14ac:dyDescent="0.3">
      <c r="A41" s="489" t="s">
        <v>1799</v>
      </c>
      <c r="B41" s="490" t="s">
        <v>1800</v>
      </c>
      <c r="C41" s="490" t="s">
        <v>1337</v>
      </c>
      <c r="D41" s="490" t="s">
        <v>1849</v>
      </c>
      <c r="E41" s="490" t="s">
        <v>1850</v>
      </c>
      <c r="F41" s="510">
        <v>3</v>
      </c>
      <c r="G41" s="510">
        <v>78</v>
      </c>
      <c r="H41" s="510">
        <v>1</v>
      </c>
      <c r="I41" s="510">
        <v>26</v>
      </c>
      <c r="J41" s="510"/>
      <c r="K41" s="510"/>
      <c r="L41" s="510"/>
      <c r="M41" s="510"/>
      <c r="N41" s="510"/>
      <c r="O41" s="510"/>
      <c r="P41" s="495"/>
      <c r="Q41" s="511"/>
    </row>
    <row r="42" spans="1:17" ht="14.4" customHeight="1" x14ac:dyDescent="0.3">
      <c r="A42" s="489" t="s">
        <v>1799</v>
      </c>
      <c r="B42" s="490" t="s">
        <v>1800</v>
      </c>
      <c r="C42" s="490" t="s">
        <v>1337</v>
      </c>
      <c r="D42" s="490" t="s">
        <v>1851</v>
      </c>
      <c r="E42" s="490" t="s">
        <v>1852</v>
      </c>
      <c r="F42" s="510">
        <v>4</v>
      </c>
      <c r="G42" s="510">
        <v>60</v>
      </c>
      <c r="H42" s="510">
        <v>1</v>
      </c>
      <c r="I42" s="510">
        <v>15</v>
      </c>
      <c r="J42" s="510"/>
      <c r="K42" s="510"/>
      <c r="L42" s="510"/>
      <c r="M42" s="510"/>
      <c r="N42" s="510"/>
      <c r="O42" s="510"/>
      <c r="P42" s="495"/>
      <c r="Q42" s="511"/>
    </row>
    <row r="43" spans="1:17" ht="14.4" customHeight="1" x14ac:dyDescent="0.3">
      <c r="A43" s="489" t="s">
        <v>1799</v>
      </c>
      <c r="B43" s="490" t="s">
        <v>1800</v>
      </c>
      <c r="C43" s="490" t="s">
        <v>1337</v>
      </c>
      <c r="D43" s="490" t="s">
        <v>1853</v>
      </c>
      <c r="E43" s="490" t="s">
        <v>1854</v>
      </c>
      <c r="F43" s="510">
        <v>7</v>
      </c>
      <c r="G43" s="510">
        <v>161</v>
      </c>
      <c r="H43" s="510">
        <v>1</v>
      </c>
      <c r="I43" s="510">
        <v>23</v>
      </c>
      <c r="J43" s="510"/>
      <c r="K43" s="510"/>
      <c r="L43" s="510"/>
      <c r="M43" s="510"/>
      <c r="N43" s="510"/>
      <c r="O43" s="510"/>
      <c r="P43" s="495"/>
      <c r="Q43" s="511"/>
    </row>
    <row r="44" spans="1:17" ht="14.4" customHeight="1" x14ac:dyDescent="0.3">
      <c r="A44" s="489" t="s">
        <v>1799</v>
      </c>
      <c r="B44" s="490" t="s">
        <v>1800</v>
      </c>
      <c r="C44" s="490" t="s">
        <v>1337</v>
      </c>
      <c r="D44" s="490" t="s">
        <v>1855</v>
      </c>
      <c r="E44" s="490" t="s">
        <v>1856</v>
      </c>
      <c r="F44" s="510">
        <v>26</v>
      </c>
      <c r="G44" s="510">
        <v>598</v>
      </c>
      <c r="H44" s="510">
        <v>1</v>
      </c>
      <c r="I44" s="510">
        <v>23</v>
      </c>
      <c r="J44" s="510"/>
      <c r="K44" s="510"/>
      <c r="L44" s="510"/>
      <c r="M44" s="510"/>
      <c r="N44" s="510"/>
      <c r="O44" s="510"/>
      <c r="P44" s="495"/>
      <c r="Q44" s="511"/>
    </row>
    <row r="45" spans="1:17" ht="14.4" customHeight="1" x14ac:dyDescent="0.3">
      <c r="A45" s="489" t="s">
        <v>1799</v>
      </c>
      <c r="B45" s="490" t="s">
        <v>1800</v>
      </c>
      <c r="C45" s="490" t="s">
        <v>1337</v>
      </c>
      <c r="D45" s="490" t="s">
        <v>1857</v>
      </c>
      <c r="E45" s="490" t="s">
        <v>1858</v>
      </c>
      <c r="F45" s="510">
        <v>8</v>
      </c>
      <c r="G45" s="510">
        <v>232</v>
      </c>
      <c r="H45" s="510">
        <v>1</v>
      </c>
      <c r="I45" s="510">
        <v>29</v>
      </c>
      <c r="J45" s="510"/>
      <c r="K45" s="510"/>
      <c r="L45" s="510"/>
      <c r="M45" s="510"/>
      <c r="N45" s="510"/>
      <c r="O45" s="510"/>
      <c r="P45" s="495"/>
      <c r="Q45" s="511"/>
    </row>
    <row r="46" spans="1:17" ht="14.4" customHeight="1" x14ac:dyDescent="0.3">
      <c r="A46" s="489" t="s">
        <v>1799</v>
      </c>
      <c r="B46" s="490" t="s">
        <v>1800</v>
      </c>
      <c r="C46" s="490" t="s">
        <v>1337</v>
      </c>
      <c r="D46" s="490" t="s">
        <v>1859</v>
      </c>
      <c r="E46" s="490" t="s">
        <v>1860</v>
      </c>
      <c r="F46" s="510">
        <v>3</v>
      </c>
      <c r="G46" s="510">
        <v>45</v>
      </c>
      <c r="H46" s="510">
        <v>1</v>
      </c>
      <c r="I46" s="510">
        <v>15</v>
      </c>
      <c r="J46" s="510"/>
      <c r="K46" s="510"/>
      <c r="L46" s="510"/>
      <c r="M46" s="510"/>
      <c r="N46" s="510"/>
      <c r="O46" s="510"/>
      <c r="P46" s="495"/>
      <c r="Q46" s="511"/>
    </row>
    <row r="47" spans="1:17" ht="14.4" customHeight="1" x14ac:dyDescent="0.3">
      <c r="A47" s="489" t="s">
        <v>1799</v>
      </c>
      <c r="B47" s="490" t="s">
        <v>1800</v>
      </c>
      <c r="C47" s="490" t="s">
        <v>1337</v>
      </c>
      <c r="D47" s="490" t="s">
        <v>1861</v>
      </c>
      <c r="E47" s="490" t="s">
        <v>1862</v>
      </c>
      <c r="F47" s="510">
        <v>6</v>
      </c>
      <c r="G47" s="510">
        <v>114</v>
      </c>
      <c r="H47" s="510">
        <v>1</v>
      </c>
      <c r="I47" s="510">
        <v>19</v>
      </c>
      <c r="J47" s="510"/>
      <c r="K47" s="510"/>
      <c r="L47" s="510"/>
      <c r="M47" s="510"/>
      <c r="N47" s="510"/>
      <c r="O47" s="510"/>
      <c r="P47" s="495"/>
      <c r="Q47" s="511"/>
    </row>
    <row r="48" spans="1:17" ht="14.4" customHeight="1" x14ac:dyDescent="0.3">
      <c r="A48" s="489" t="s">
        <v>1799</v>
      </c>
      <c r="B48" s="490" t="s">
        <v>1800</v>
      </c>
      <c r="C48" s="490" t="s">
        <v>1337</v>
      </c>
      <c r="D48" s="490" t="s">
        <v>1863</v>
      </c>
      <c r="E48" s="490" t="s">
        <v>1864</v>
      </c>
      <c r="F48" s="510">
        <v>18</v>
      </c>
      <c r="G48" s="510">
        <v>360</v>
      </c>
      <c r="H48" s="510">
        <v>1</v>
      </c>
      <c r="I48" s="510">
        <v>20</v>
      </c>
      <c r="J48" s="510"/>
      <c r="K48" s="510"/>
      <c r="L48" s="510"/>
      <c r="M48" s="510"/>
      <c r="N48" s="510"/>
      <c r="O48" s="510"/>
      <c r="P48" s="495"/>
      <c r="Q48" s="511"/>
    </row>
    <row r="49" spans="1:17" ht="14.4" customHeight="1" x14ac:dyDescent="0.3">
      <c r="A49" s="489" t="s">
        <v>1799</v>
      </c>
      <c r="B49" s="490" t="s">
        <v>1800</v>
      </c>
      <c r="C49" s="490" t="s">
        <v>1337</v>
      </c>
      <c r="D49" s="490" t="s">
        <v>1865</v>
      </c>
      <c r="E49" s="490" t="s">
        <v>1866</v>
      </c>
      <c r="F49" s="510">
        <v>11</v>
      </c>
      <c r="G49" s="510">
        <v>242</v>
      </c>
      <c r="H49" s="510">
        <v>1</v>
      </c>
      <c r="I49" s="510">
        <v>22</v>
      </c>
      <c r="J49" s="510"/>
      <c r="K49" s="510"/>
      <c r="L49" s="510"/>
      <c r="M49" s="510"/>
      <c r="N49" s="510"/>
      <c r="O49" s="510"/>
      <c r="P49" s="495"/>
      <c r="Q49" s="511"/>
    </row>
    <row r="50" spans="1:17" ht="14.4" customHeight="1" x14ac:dyDescent="0.3">
      <c r="A50" s="489" t="s">
        <v>1799</v>
      </c>
      <c r="B50" s="490" t="s">
        <v>1800</v>
      </c>
      <c r="C50" s="490" t="s">
        <v>1337</v>
      </c>
      <c r="D50" s="490" t="s">
        <v>1867</v>
      </c>
      <c r="E50" s="490" t="s">
        <v>1868</v>
      </c>
      <c r="F50" s="510">
        <v>1</v>
      </c>
      <c r="G50" s="510">
        <v>166</v>
      </c>
      <c r="H50" s="510">
        <v>1</v>
      </c>
      <c r="I50" s="510">
        <v>166</v>
      </c>
      <c r="J50" s="510"/>
      <c r="K50" s="510"/>
      <c r="L50" s="510"/>
      <c r="M50" s="510"/>
      <c r="N50" s="510"/>
      <c r="O50" s="510"/>
      <c r="P50" s="495"/>
      <c r="Q50" s="511"/>
    </row>
    <row r="51" spans="1:17" ht="14.4" customHeight="1" x14ac:dyDescent="0.3">
      <c r="A51" s="489" t="s">
        <v>1799</v>
      </c>
      <c r="B51" s="490" t="s">
        <v>1800</v>
      </c>
      <c r="C51" s="490" t="s">
        <v>1337</v>
      </c>
      <c r="D51" s="490" t="s">
        <v>1869</v>
      </c>
      <c r="E51" s="490" t="s">
        <v>1870</v>
      </c>
      <c r="F51" s="510">
        <v>1</v>
      </c>
      <c r="G51" s="510">
        <v>127</v>
      </c>
      <c r="H51" s="510">
        <v>1</v>
      </c>
      <c r="I51" s="510">
        <v>127</v>
      </c>
      <c r="J51" s="510"/>
      <c r="K51" s="510"/>
      <c r="L51" s="510"/>
      <c r="M51" s="510"/>
      <c r="N51" s="510"/>
      <c r="O51" s="510"/>
      <c r="P51" s="495"/>
      <c r="Q51" s="511"/>
    </row>
    <row r="52" spans="1:17" ht="14.4" customHeight="1" x14ac:dyDescent="0.3">
      <c r="A52" s="489" t="s">
        <v>1799</v>
      </c>
      <c r="B52" s="490" t="s">
        <v>1800</v>
      </c>
      <c r="C52" s="490" t="s">
        <v>1337</v>
      </c>
      <c r="D52" s="490" t="s">
        <v>1871</v>
      </c>
      <c r="E52" s="490" t="s">
        <v>1872</v>
      </c>
      <c r="F52" s="510">
        <v>3</v>
      </c>
      <c r="G52" s="510">
        <v>69</v>
      </c>
      <c r="H52" s="510">
        <v>1</v>
      </c>
      <c r="I52" s="510">
        <v>23</v>
      </c>
      <c r="J52" s="510"/>
      <c r="K52" s="510"/>
      <c r="L52" s="510"/>
      <c r="M52" s="510"/>
      <c r="N52" s="510"/>
      <c r="O52" s="510"/>
      <c r="P52" s="495"/>
      <c r="Q52" s="511"/>
    </row>
    <row r="53" spans="1:17" ht="14.4" customHeight="1" x14ac:dyDescent="0.3">
      <c r="A53" s="489" t="s">
        <v>1799</v>
      </c>
      <c r="B53" s="490" t="s">
        <v>1800</v>
      </c>
      <c r="C53" s="490" t="s">
        <v>1337</v>
      </c>
      <c r="D53" s="490" t="s">
        <v>1873</v>
      </c>
      <c r="E53" s="490" t="s">
        <v>1874</v>
      </c>
      <c r="F53" s="510">
        <v>1</v>
      </c>
      <c r="G53" s="510">
        <v>291</v>
      </c>
      <c r="H53" s="510">
        <v>1</v>
      </c>
      <c r="I53" s="510">
        <v>291</v>
      </c>
      <c r="J53" s="510"/>
      <c r="K53" s="510"/>
      <c r="L53" s="510"/>
      <c r="M53" s="510"/>
      <c r="N53" s="510"/>
      <c r="O53" s="510"/>
      <c r="P53" s="495"/>
      <c r="Q53" s="511"/>
    </row>
    <row r="54" spans="1:17" ht="14.4" customHeight="1" x14ac:dyDescent="0.3">
      <c r="A54" s="489" t="s">
        <v>1799</v>
      </c>
      <c r="B54" s="490" t="s">
        <v>1800</v>
      </c>
      <c r="C54" s="490" t="s">
        <v>1337</v>
      </c>
      <c r="D54" s="490" t="s">
        <v>1875</v>
      </c>
      <c r="E54" s="490" t="s">
        <v>1876</v>
      </c>
      <c r="F54" s="510">
        <v>1</v>
      </c>
      <c r="G54" s="510">
        <v>45</v>
      </c>
      <c r="H54" s="510">
        <v>1</v>
      </c>
      <c r="I54" s="510">
        <v>45</v>
      </c>
      <c r="J54" s="510"/>
      <c r="K54" s="510"/>
      <c r="L54" s="510"/>
      <c r="M54" s="510"/>
      <c r="N54" s="510"/>
      <c r="O54" s="510"/>
      <c r="P54" s="495"/>
      <c r="Q54" s="511"/>
    </row>
    <row r="55" spans="1:17" ht="14.4" customHeight="1" x14ac:dyDescent="0.3">
      <c r="A55" s="489" t="s">
        <v>1877</v>
      </c>
      <c r="B55" s="490" t="s">
        <v>1878</v>
      </c>
      <c r="C55" s="490" t="s">
        <v>1308</v>
      </c>
      <c r="D55" s="490" t="s">
        <v>1879</v>
      </c>
      <c r="E55" s="490" t="s">
        <v>1880</v>
      </c>
      <c r="F55" s="510">
        <v>0.15</v>
      </c>
      <c r="G55" s="510">
        <v>1934.98</v>
      </c>
      <c r="H55" s="510">
        <v>1</v>
      </c>
      <c r="I55" s="510">
        <v>12899.866666666667</v>
      </c>
      <c r="J55" s="510"/>
      <c r="K55" s="510"/>
      <c r="L55" s="510"/>
      <c r="M55" s="510"/>
      <c r="N55" s="510"/>
      <c r="O55" s="510"/>
      <c r="P55" s="495"/>
      <c r="Q55" s="511"/>
    </row>
    <row r="56" spans="1:17" ht="14.4" customHeight="1" x14ac:dyDescent="0.3">
      <c r="A56" s="489" t="s">
        <v>1877</v>
      </c>
      <c r="B56" s="490" t="s">
        <v>1878</v>
      </c>
      <c r="C56" s="490" t="s">
        <v>1308</v>
      </c>
      <c r="D56" s="490" t="s">
        <v>1881</v>
      </c>
      <c r="E56" s="490" t="s">
        <v>1882</v>
      </c>
      <c r="F56" s="510">
        <v>0.06</v>
      </c>
      <c r="G56" s="510">
        <v>649.59</v>
      </c>
      <c r="H56" s="510">
        <v>1</v>
      </c>
      <c r="I56" s="510">
        <v>10826.500000000002</v>
      </c>
      <c r="J56" s="510"/>
      <c r="K56" s="510"/>
      <c r="L56" s="510"/>
      <c r="M56" s="510"/>
      <c r="N56" s="510"/>
      <c r="O56" s="510"/>
      <c r="P56" s="495"/>
      <c r="Q56" s="511"/>
    </row>
    <row r="57" spans="1:17" ht="14.4" customHeight="1" x14ac:dyDescent="0.3">
      <c r="A57" s="489" t="s">
        <v>1877</v>
      </c>
      <c r="B57" s="490" t="s">
        <v>1878</v>
      </c>
      <c r="C57" s="490" t="s">
        <v>1337</v>
      </c>
      <c r="D57" s="490" t="s">
        <v>1883</v>
      </c>
      <c r="E57" s="490" t="s">
        <v>1884</v>
      </c>
      <c r="F57" s="510">
        <v>1</v>
      </c>
      <c r="G57" s="510">
        <v>149</v>
      </c>
      <c r="H57" s="510">
        <v>1</v>
      </c>
      <c r="I57" s="510">
        <v>149</v>
      </c>
      <c r="J57" s="510"/>
      <c r="K57" s="510"/>
      <c r="L57" s="510"/>
      <c r="M57" s="510"/>
      <c r="N57" s="510"/>
      <c r="O57" s="510"/>
      <c r="P57" s="495"/>
      <c r="Q57" s="511"/>
    </row>
    <row r="58" spans="1:17" ht="14.4" customHeight="1" x14ac:dyDescent="0.3">
      <c r="A58" s="489" t="s">
        <v>1877</v>
      </c>
      <c r="B58" s="490" t="s">
        <v>1878</v>
      </c>
      <c r="C58" s="490" t="s">
        <v>1337</v>
      </c>
      <c r="D58" s="490" t="s">
        <v>1885</v>
      </c>
      <c r="E58" s="490" t="s">
        <v>1886</v>
      </c>
      <c r="F58" s="510">
        <v>2</v>
      </c>
      <c r="G58" s="510">
        <v>432</v>
      </c>
      <c r="H58" s="510">
        <v>1</v>
      </c>
      <c r="I58" s="510">
        <v>216</v>
      </c>
      <c r="J58" s="510"/>
      <c r="K58" s="510"/>
      <c r="L58" s="510"/>
      <c r="M58" s="510"/>
      <c r="N58" s="510"/>
      <c r="O58" s="510"/>
      <c r="P58" s="495"/>
      <c r="Q58" s="511"/>
    </row>
    <row r="59" spans="1:17" ht="14.4" customHeight="1" x14ac:dyDescent="0.3">
      <c r="A59" s="489" t="s">
        <v>1877</v>
      </c>
      <c r="B59" s="490" t="s">
        <v>1878</v>
      </c>
      <c r="C59" s="490" t="s">
        <v>1337</v>
      </c>
      <c r="D59" s="490" t="s">
        <v>1887</v>
      </c>
      <c r="E59" s="490" t="s">
        <v>1888</v>
      </c>
      <c r="F59" s="510">
        <v>2</v>
      </c>
      <c r="G59" s="510">
        <v>7622</v>
      </c>
      <c r="H59" s="510">
        <v>1</v>
      </c>
      <c r="I59" s="510">
        <v>3811</v>
      </c>
      <c r="J59" s="510"/>
      <c r="K59" s="510"/>
      <c r="L59" s="510"/>
      <c r="M59" s="510"/>
      <c r="N59" s="510"/>
      <c r="O59" s="510"/>
      <c r="P59" s="495"/>
      <c r="Q59" s="511"/>
    </row>
    <row r="60" spans="1:17" ht="14.4" customHeight="1" x14ac:dyDescent="0.3">
      <c r="A60" s="489" t="s">
        <v>1877</v>
      </c>
      <c r="B60" s="490" t="s">
        <v>1878</v>
      </c>
      <c r="C60" s="490" t="s">
        <v>1337</v>
      </c>
      <c r="D60" s="490" t="s">
        <v>1889</v>
      </c>
      <c r="E60" s="490" t="s">
        <v>1890</v>
      </c>
      <c r="F60" s="510">
        <v>2</v>
      </c>
      <c r="G60" s="510">
        <v>10130</v>
      </c>
      <c r="H60" s="510">
        <v>1</v>
      </c>
      <c r="I60" s="510">
        <v>5065</v>
      </c>
      <c r="J60" s="510"/>
      <c r="K60" s="510"/>
      <c r="L60" s="510"/>
      <c r="M60" s="510"/>
      <c r="N60" s="510"/>
      <c r="O60" s="510"/>
      <c r="P60" s="495"/>
      <c r="Q60" s="511"/>
    </row>
    <row r="61" spans="1:17" ht="14.4" customHeight="1" x14ac:dyDescent="0.3">
      <c r="A61" s="489" t="s">
        <v>1877</v>
      </c>
      <c r="B61" s="490" t="s">
        <v>1878</v>
      </c>
      <c r="C61" s="490" t="s">
        <v>1337</v>
      </c>
      <c r="D61" s="490" t="s">
        <v>1891</v>
      </c>
      <c r="E61" s="490" t="s">
        <v>1892</v>
      </c>
      <c r="F61" s="510">
        <v>1</v>
      </c>
      <c r="G61" s="510">
        <v>738</v>
      </c>
      <c r="H61" s="510">
        <v>1</v>
      </c>
      <c r="I61" s="510">
        <v>738</v>
      </c>
      <c r="J61" s="510"/>
      <c r="K61" s="510"/>
      <c r="L61" s="510"/>
      <c r="M61" s="510"/>
      <c r="N61" s="510"/>
      <c r="O61" s="510"/>
      <c r="P61" s="495"/>
      <c r="Q61" s="511"/>
    </row>
    <row r="62" spans="1:17" ht="14.4" customHeight="1" x14ac:dyDescent="0.3">
      <c r="A62" s="489" t="s">
        <v>1877</v>
      </c>
      <c r="B62" s="490" t="s">
        <v>1878</v>
      </c>
      <c r="C62" s="490" t="s">
        <v>1337</v>
      </c>
      <c r="D62" s="490" t="s">
        <v>1893</v>
      </c>
      <c r="E62" s="490" t="s">
        <v>1894</v>
      </c>
      <c r="F62" s="510">
        <v>20</v>
      </c>
      <c r="G62" s="510">
        <v>3440</v>
      </c>
      <c r="H62" s="510">
        <v>1</v>
      </c>
      <c r="I62" s="510">
        <v>172</v>
      </c>
      <c r="J62" s="510"/>
      <c r="K62" s="510"/>
      <c r="L62" s="510"/>
      <c r="M62" s="510"/>
      <c r="N62" s="510"/>
      <c r="O62" s="510"/>
      <c r="P62" s="495"/>
      <c r="Q62" s="511"/>
    </row>
    <row r="63" spans="1:17" ht="14.4" customHeight="1" x14ac:dyDescent="0.3">
      <c r="A63" s="489" t="s">
        <v>1877</v>
      </c>
      <c r="B63" s="490" t="s">
        <v>1878</v>
      </c>
      <c r="C63" s="490" t="s">
        <v>1337</v>
      </c>
      <c r="D63" s="490" t="s">
        <v>1895</v>
      </c>
      <c r="E63" s="490" t="s">
        <v>1896</v>
      </c>
      <c r="F63" s="510">
        <v>1</v>
      </c>
      <c r="G63" s="510">
        <v>1994</v>
      </c>
      <c r="H63" s="510">
        <v>1</v>
      </c>
      <c r="I63" s="510">
        <v>1994</v>
      </c>
      <c r="J63" s="510"/>
      <c r="K63" s="510"/>
      <c r="L63" s="510"/>
      <c r="M63" s="510"/>
      <c r="N63" s="510"/>
      <c r="O63" s="510"/>
      <c r="P63" s="495"/>
      <c r="Q63" s="511"/>
    </row>
    <row r="64" spans="1:17" ht="14.4" customHeight="1" x14ac:dyDescent="0.3">
      <c r="A64" s="489" t="s">
        <v>1877</v>
      </c>
      <c r="B64" s="490" t="s">
        <v>1878</v>
      </c>
      <c r="C64" s="490" t="s">
        <v>1337</v>
      </c>
      <c r="D64" s="490" t="s">
        <v>1897</v>
      </c>
      <c r="E64" s="490" t="s">
        <v>1898</v>
      </c>
      <c r="F64" s="510">
        <v>11</v>
      </c>
      <c r="G64" s="510">
        <v>1639</v>
      </c>
      <c r="H64" s="510">
        <v>1</v>
      </c>
      <c r="I64" s="510">
        <v>149</v>
      </c>
      <c r="J64" s="510"/>
      <c r="K64" s="510"/>
      <c r="L64" s="510"/>
      <c r="M64" s="510"/>
      <c r="N64" s="510"/>
      <c r="O64" s="510"/>
      <c r="P64" s="495"/>
      <c r="Q64" s="511"/>
    </row>
    <row r="65" spans="1:17" ht="14.4" customHeight="1" x14ac:dyDescent="0.3">
      <c r="A65" s="489" t="s">
        <v>1877</v>
      </c>
      <c r="B65" s="490" t="s">
        <v>1878</v>
      </c>
      <c r="C65" s="490" t="s">
        <v>1337</v>
      </c>
      <c r="D65" s="490" t="s">
        <v>1899</v>
      </c>
      <c r="E65" s="490" t="s">
        <v>1900</v>
      </c>
      <c r="F65" s="510">
        <v>2</v>
      </c>
      <c r="G65" s="510">
        <v>394</v>
      </c>
      <c r="H65" s="510">
        <v>1</v>
      </c>
      <c r="I65" s="510">
        <v>197</v>
      </c>
      <c r="J65" s="510"/>
      <c r="K65" s="510"/>
      <c r="L65" s="510"/>
      <c r="M65" s="510"/>
      <c r="N65" s="510"/>
      <c r="O65" s="510"/>
      <c r="P65" s="495"/>
      <c r="Q65" s="511"/>
    </row>
    <row r="66" spans="1:17" ht="14.4" customHeight="1" x14ac:dyDescent="0.3">
      <c r="A66" s="489" t="s">
        <v>1877</v>
      </c>
      <c r="B66" s="490" t="s">
        <v>1878</v>
      </c>
      <c r="C66" s="490" t="s">
        <v>1337</v>
      </c>
      <c r="D66" s="490" t="s">
        <v>1901</v>
      </c>
      <c r="E66" s="490" t="s">
        <v>1902</v>
      </c>
      <c r="F66" s="510">
        <v>1</v>
      </c>
      <c r="G66" s="510">
        <v>157</v>
      </c>
      <c r="H66" s="510">
        <v>1</v>
      </c>
      <c r="I66" s="510">
        <v>157</v>
      </c>
      <c r="J66" s="510"/>
      <c r="K66" s="510"/>
      <c r="L66" s="510"/>
      <c r="M66" s="510"/>
      <c r="N66" s="510"/>
      <c r="O66" s="510"/>
      <c r="P66" s="495"/>
      <c r="Q66" s="511"/>
    </row>
    <row r="67" spans="1:17" ht="14.4" customHeight="1" x14ac:dyDescent="0.3">
      <c r="A67" s="489" t="s">
        <v>1877</v>
      </c>
      <c r="B67" s="490" t="s">
        <v>1878</v>
      </c>
      <c r="C67" s="490" t="s">
        <v>1337</v>
      </c>
      <c r="D67" s="490" t="s">
        <v>1903</v>
      </c>
      <c r="E67" s="490" t="s">
        <v>1904</v>
      </c>
      <c r="F67" s="510">
        <v>1</v>
      </c>
      <c r="G67" s="510">
        <v>2116</v>
      </c>
      <c r="H67" s="510">
        <v>1</v>
      </c>
      <c r="I67" s="510">
        <v>2116</v>
      </c>
      <c r="J67" s="510"/>
      <c r="K67" s="510"/>
      <c r="L67" s="510"/>
      <c r="M67" s="510"/>
      <c r="N67" s="510"/>
      <c r="O67" s="510"/>
      <c r="P67" s="495"/>
      <c r="Q67" s="511"/>
    </row>
    <row r="68" spans="1:17" ht="14.4" customHeight="1" x14ac:dyDescent="0.3">
      <c r="A68" s="489" t="s">
        <v>1877</v>
      </c>
      <c r="B68" s="490" t="s">
        <v>1878</v>
      </c>
      <c r="C68" s="490" t="s">
        <v>1337</v>
      </c>
      <c r="D68" s="490" t="s">
        <v>1905</v>
      </c>
      <c r="E68" s="490" t="s">
        <v>1888</v>
      </c>
      <c r="F68" s="510">
        <v>2</v>
      </c>
      <c r="G68" s="510">
        <v>3724</v>
      </c>
      <c r="H68" s="510">
        <v>1</v>
      </c>
      <c r="I68" s="510">
        <v>1862</v>
      </c>
      <c r="J68" s="510"/>
      <c r="K68" s="510"/>
      <c r="L68" s="510"/>
      <c r="M68" s="510"/>
      <c r="N68" s="510"/>
      <c r="O68" s="510"/>
      <c r="P68" s="495"/>
      <c r="Q68" s="511"/>
    </row>
    <row r="69" spans="1:17" ht="14.4" customHeight="1" x14ac:dyDescent="0.3">
      <c r="A69" s="489" t="s">
        <v>1877</v>
      </c>
      <c r="B69" s="490" t="s">
        <v>1878</v>
      </c>
      <c r="C69" s="490" t="s">
        <v>1337</v>
      </c>
      <c r="D69" s="490" t="s">
        <v>1906</v>
      </c>
      <c r="E69" s="490" t="s">
        <v>1907</v>
      </c>
      <c r="F69" s="510">
        <v>1</v>
      </c>
      <c r="G69" s="510">
        <v>8378</v>
      </c>
      <c r="H69" s="510">
        <v>1</v>
      </c>
      <c r="I69" s="510">
        <v>8378</v>
      </c>
      <c r="J69" s="510"/>
      <c r="K69" s="510"/>
      <c r="L69" s="510"/>
      <c r="M69" s="510"/>
      <c r="N69" s="510"/>
      <c r="O69" s="510"/>
      <c r="P69" s="495"/>
      <c r="Q69" s="511"/>
    </row>
    <row r="70" spans="1:17" ht="14.4" customHeight="1" x14ac:dyDescent="0.3">
      <c r="A70" s="489" t="s">
        <v>1908</v>
      </c>
      <c r="B70" s="490" t="s">
        <v>1909</v>
      </c>
      <c r="C70" s="490" t="s">
        <v>1337</v>
      </c>
      <c r="D70" s="490" t="s">
        <v>1910</v>
      </c>
      <c r="E70" s="490" t="s">
        <v>1911</v>
      </c>
      <c r="F70" s="510">
        <v>13</v>
      </c>
      <c r="G70" s="510">
        <v>2626</v>
      </c>
      <c r="H70" s="510">
        <v>1</v>
      </c>
      <c r="I70" s="510">
        <v>202</v>
      </c>
      <c r="J70" s="510"/>
      <c r="K70" s="510"/>
      <c r="L70" s="510"/>
      <c r="M70" s="510"/>
      <c r="N70" s="510"/>
      <c r="O70" s="510"/>
      <c r="P70" s="495"/>
      <c r="Q70" s="511"/>
    </row>
    <row r="71" spans="1:17" ht="14.4" customHeight="1" x14ac:dyDescent="0.3">
      <c r="A71" s="489" t="s">
        <v>1908</v>
      </c>
      <c r="B71" s="490" t="s">
        <v>1909</v>
      </c>
      <c r="C71" s="490" t="s">
        <v>1337</v>
      </c>
      <c r="D71" s="490" t="s">
        <v>1912</v>
      </c>
      <c r="E71" s="490" t="s">
        <v>1913</v>
      </c>
      <c r="F71" s="510">
        <v>6</v>
      </c>
      <c r="G71" s="510">
        <v>1746</v>
      </c>
      <c r="H71" s="510">
        <v>1</v>
      </c>
      <c r="I71" s="510">
        <v>291</v>
      </c>
      <c r="J71" s="510"/>
      <c r="K71" s="510"/>
      <c r="L71" s="510"/>
      <c r="M71" s="510"/>
      <c r="N71" s="510"/>
      <c r="O71" s="510"/>
      <c r="P71" s="495"/>
      <c r="Q71" s="511"/>
    </row>
    <row r="72" spans="1:17" ht="14.4" customHeight="1" x14ac:dyDescent="0.3">
      <c r="A72" s="489" t="s">
        <v>1908</v>
      </c>
      <c r="B72" s="490" t="s">
        <v>1909</v>
      </c>
      <c r="C72" s="490" t="s">
        <v>1337</v>
      </c>
      <c r="D72" s="490" t="s">
        <v>1914</v>
      </c>
      <c r="E72" s="490" t="s">
        <v>1915</v>
      </c>
      <c r="F72" s="510">
        <v>7</v>
      </c>
      <c r="G72" s="510">
        <v>931</v>
      </c>
      <c r="H72" s="510">
        <v>1</v>
      </c>
      <c r="I72" s="510">
        <v>133</v>
      </c>
      <c r="J72" s="510"/>
      <c r="K72" s="510"/>
      <c r="L72" s="510"/>
      <c r="M72" s="510"/>
      <c r="N72" s="510"/>
      <c r="O72" s="510"/>
      <c r="P72" s="495"/>
      <c r="Q72" s="511"/>
    </row>
    <row r="73" spans="1:17" ht="14.4" customHeight="1" x14ac:dyDescent="0.3">
      <c r="A73" s="489" t="s">
        <v>1908</v>
      </c>
      <c r="B73" s="490" t="s">
        <v>1909</v>
      </c>
      <c r="C73" s="490" t="s">
        <v>1337</v>
      </c>
      <c r="D73" s="490" t="s">
        <v>1916</v>
      </c>
      <c r="E73" s="490" t="s">
        <v>1917</v>
      </c>
      <c r="F73" s="510">
        <v>1</v>
      </c>
      <c r="G73" s="510">
        <v>609</v>
      </c>
      <c r="H73" s="510">
        <v>1</v>
      </c>
      <c r="I73" s="510">
        <v>609</v>
      </c>
      <c r="J73" s="510"/>
      <c r="K73" s="510"/>
      <c r="L73" s="510"/>
      <c r="M73" s="510"/>
      <c r="N73" s="510"/>
      <c r="O73" s="510"/>
      <c r="P73" s="495"/>
      <c r="Q73" s="511"/>
    </row>
    <row r="74" spans="1:17" ht="14.4" customHeight="1" x14ac:dyDescent="0.3">
      <c r="A74" s="489" t="s">
        <v>1908</v>
      </c>
      <c r="B74" s="490" t="s">
        <v>1909</v>
      </c>
      <c r="C74" s="490" t="s">
        <v>1337</v>
      </c>
      <c r="D74" s="490" t="s">
        <v>1918</v>
      </c>
      <c r="E74" s="490" t="s">
        <v>1919</v>
      </c>
      <c r="F74" s="510">
        <v>1</v>
      </c>
      <c r="G74" s="510">
        <v>158</v>
      </c>
      <c r="H74" s="510">
        <v>1</v>
      </c>
      <c r="I74" s="510">
        <v>158</v>
      </c>
      <c r="J74" s="510"/>
      <c r="K74" s="510"/>
      <c r="L74" s="510"/>
      <c r="M74" s="510"/>
      <c r="N74" s="510"/>
      <c r="O74" s="510"/>
      <c r="P74" s="495"/>
      <c r="Q74" s="511"/>
    </row>
    <row r="75" spans="1:17" ht="14.4" customHeight="1" x14ac:dyDescent="0.3">
      <c r="A75" s="489" t="s">
        <v>1908</v>
      </c>
      <c r="B75" s="490" t="s">
        <v>1909</v>
      </c>
      <c r="C75" s="490" t="s">
        <v>1337</v>
      </c>
      <c r="D75" s="490" t="s">
        <v>1920</v>
      </c>
      <c r="E75" s="490" t="s">
        <v>1921</v>
      </c>
      <c r="F75" s="510">
        <v>2</v>
      </c>
      <c r="G75" s="510">
        <v>522</v>
      </c>
      <c r="H75" s="510">
        <v>1</v>
      </c>
      <c r="I75" s="510">
        <v>261</v>
      </c>
      <c r="J75" s="510"/>
      <c r="K75" s="510"/>
      <c r="L75" s="510"/>
      <c r="M75" s="510"/>
      <c r="N75" s="510"/>
      <c r="O75" s="510"/>
      <c r="P75" s="495"/>
      <c r="Q75" s="511"/>
    </row>
    <row r="76" spans="1:17" ht="14.4" customHeight="1" x14ac:dyDescent="0.3">
      <c r="A76" s="489" t="s">
        <v>1908</v>
      </c>
      <c r="B76" s="490" t="s">
        <v>1909</v>
      </c>
      <c r="C76" s="490" t="s">
        <v>1337</v>
      </c>
      <c r="D76" s="490" t="s">
        <v>1922</v>
      </c>
      <c r="E76" s="490" t="s">
        <v>1923</v>
      </c>
      <c r="F76" s="510">
        <v>1</v>
      </c>
      <c r="G76" s="510">
        <v>140</v>
      </c>
      <c r="H76" s="510">
        <v>1</v>
      </c>
      <c r="I76" s="510">
        <v>140</v>
      </c>
      <c r="J76" s="510"/>
      <c r="K76" s="510"/>
      <c r="L76" s="510"/>
      <c r="M76" s="510"/>
      <c r="N76" s="510"/>
      <c r="O76" s="510"/>
      <c r="P76" s="495"/>
      <c r="Q76" s="511"/>
    </row>
    <row r="77" spans="1:17" ht="14.4" customHeight="1" x14ac:dyDescent="0.3">
      <c r="A77" s="489" t="s">
        <v>1908</v>
      </c>
      <c r="B77" s="490" t="s">
        <v>1909</v>
      </c>
      <c r="C77" s="490" t="s">
        <v>1337</v>
      </c>
      <c r="D77" s="490" t="s">
        <v>1924</v>
      </c>
      <c r="E77" s="490" t="s">
        <v>1923</v>
      </c>
      <c r="F77" s="510">
        <v>7</v>
      </c>
      <c r="G77" s="510">
        <v>546</v>
      </c>
      <c r="H77" s="510">
        <v>1</v>
      </c>
      <c r="I77" s="510">
        <v>78</v>
      </c>
      <c r="J77" s="510"/>
      <c r="K77" s="510"/>
      <c r="L77" s="510"/>
      <c r="M77" s="510"/>
      <c r="N77" s="510"/>
      <c r="O77" s="510"/>
      <c r="P77" s="495"/>
      <c r="Q77" s="511"/>
    </row>
    <row r="78" spans="1:17" ht="14.4" customHeight="1" x14ac:dyDescent="0.3">
      <c r="A78" s="489" t="s">
        <v>1908</v>
      </c>
      <c r="B78" s="490" t="s">
        <v>1909</v>
      </c>
      <c r="C78" s="490" t="s">
        <v>1337</v>
      </c>
      <c r="D78" s="490" t="s">
        <v>1925</v>
      </c>
      <c r="E78" s="490" t="s">
        <v>1926</v>
      </c>
      <c r="F78" s="510">
        <v>1</v>
      </c>
      <c r="G78" s="510">
        <v>302</v>
      </c>
      <c r="H78" s="510">
        <v>1</v>
      </c>
      <c r="I78" s="510">
        <v>302</v>
      </c>
      <c r="J78" s="510"/>
      <c r="K78" s="510"/>
      <c r="L78" s="510"/>
      <c r="M78" s="510"/>
      <c r="N78" s="510"/>
      <c r="O78" s="510"/>
      <c r="P78" s="495"/>
      <c r="Q78" s="511"/>
    </row>
    <row r="79" spans="1:17" ht="14.4" customHeight="1" x14ac:dyDescent="0.3">
      <c r="A79" s="489" t="s">
        <v>1908</v>
      </c>
      <c r="B79" s="490" t="s">
        <v>1909</v>
      </c>
      <c r="C79" s="490" t="s">
        <v>1337</v>
      </c>
      <c r="D79" s="490" t="s">
        <v>1927</v>
      </c>
      <c r="E79" s="490" t="s">
        <v>1928</v>
      </c>
      <c r="F79" s="510">
        <v>8</v>
      </c>
      <c r="G79" s="510">
        <v>1272</v>
      </c>
      <c r="H79" s="510">
        <v>1</v>
      </c>
      <c r="I79" s="510">
        <v>159</v>
      </c>
      <c r="J79" s="510"/>
      <c r="K79" s="510"/>
      <c r="L79" s="510"/>
      <c r="M79" s="510"/>
      <c r="N79" s="510"/>
      <c r="O79" s="510"/>
      <c r="P79" s="495"/>
      <c r="Q79" s="511"/>
    </row>
    <row r="80" spans="1:17" ht="14.4" customHeight="1" x14ac:dyDescent="0.3">
      <c r="A80" s="489" t="s">
        <v>1908</v>
      </c>
      <c r="B80" s="490" t="s">
        <v>1909</v>
      </c>
      <c r="C80" s="490" t="s">
        <v>1337</v>
      </c>
      <c r="D80" s="490" t="s">
        <v>1929</v>
      </c>
      <c r="E80" s="490" t="s">
        <v>1911</v>
      </c>
      <c r="F80" s="510">
        <v>17</v>
      </c>
      <c r="G80" s="510">
        <v>1190</v>
      </c>
      <c r="H80" s="510">
        <v>1</v>
      </c>
      <c r="I80" s="510">
        <v>70</v>
      </c>
      <c r="J80" s="510"/>
      <c r="K80" s="510"/>
      <c r="L80" s="510"/>
      <c r="M80" s="510"/>
      <c r="N80" s="510"/>
      <c r="O80" s="510"/>
      <c r="P80" s="495"/>
      <c r="Q80" s="511"/>
    </row>
    <row r="81" spans="1:17" ht="14.4" customHeight="1" x14ac:dyDescent="0.3">
      <c r="A81" s="489" t="s">
        <v>1908</v>
      </c>
      <c r="B81" s="490" t="s">
        <v>1909</v>
      </c>
      <c r="C81" s="490" t="s">
        <v>1337</v>
      </c>
      <c r="D81" s="490" t="s">
        <v>1930</v>
      </c>
      <c r="E81" s="490" t="s">
        <v>1931</v>
      </c>
      <c r="F81" s="510">
        <v>3</v>
      </c>
      <c r="G81" s="510">
        <v>645</v>
      </c>
      <c r="H81" s="510">
        <v>1</v>
      </c>
      <c r="I81" s="510">
        <v>215</v>
      </c>
      <c r="J81" s="510"/>
      <c r="K81" s="510"/>
      <c r="L81" s="510"/>
      <c r="M81" s="510"/>
      <c r="N81" s="510"/>
      <c r="O81" s="510"/>
      <c r="P81" s="495"/>
      <c r="Q81" s="511"/>
    </row>
    <row r="82" spans="1:17" ht="14.4" customHeight="1" x14ac:dyDescent="0.3">
      <c r="A82" s="489" t="s">
        <v>1908</v>
      </c>
      <c r="B82" s="490" t="s">
        <v>1909</v>
      </c>
      <c r="C82" s="490" t="s">
        <v>1337</v>
      </c>
      <c r="D82" s="490" t="s">
        <v>1932</v>
      </c>
      <c r="E82" s="490" t="s">
        <v>1933</v>
      </c>
      <c r="F82" s="510">
        <v>1</v>
      </c>
      <c r="G82" s="510">
        <v>1186</v>
      </c>
      <c r="H82" s="510">
        <v>1</v>
      </c>
      <c r="I82" s="510">
        <v>1186</v>
      </c>
      <c r="J82" s="510"/>
      <c r="K82" s="510"/>
      <c r="L82" s="510"/>
      <c r="M82" s="510"/>
      <c r="N82" s="510"/>
      <c r="O82" s="510"/>
      <c r="P82" s="495"/>
      <c r="Q82" s="511"/>
    </row>
    <row r="83" spans="1:17" ht="14.4" customHeight="1" x14ac:dyDescent="0.3">
      <c r="A83" s="489" t="s">
        <v>1908</v>
      </c>
      <c r="B83" s="490" t="s">
        <v>1909</v>
      </c>
      <c r="C83" s="490" t="s">
        <v>1337</v>
      </c>
      <c r="D83" s="490" t="s">
        <v>1934</v>
      </c>
      <c r="E83" s="490" t="s">
        <v>1935</v>
      </c>
      <c r="F83" s="510">
        <v>2</v>
      </c>
      <c r="G83" s="510">
        <v>214</v>
      </c>
      <c r="H83" s="510">
        <v>1</v>
      </c>
      <c r="I83" s="510">
        <v>107</v>
      </c>
      <c r="J83" s="510"/>
      <c r="K83" s="510"/>
      <c r="L83" s="510"/>
      <c r="M83" s="510"/>
      <c r="N83" s="510"/>
      <c r="O83" s="510"/>
      <c r="P83" s="495"/>
      <c r="Q83" s="511"/>
    </row>
    <row r="84" spans="1:17" ht="14.4" customHeight="1" x14ac:dyDescent="0.3">
      <c r="A84" s="489" t="s">
        <v>1908</v>
      </c>
      <c r="B84" s="490" t="s">
        <v>1909</v>
      </c>
      <c r="C84" s="490" t="s">
        <v>1337</v>
      </c>
      <c r="D84" s="490" t="s">
        <v>1936</v>
      </c>
      <c r="E84" s="490" t="s">
        <v>1937</v>
      </c>
      <c r="F84" s="510">
        <v>1</v>
      </c>
      <c r="G84" s="510">
        <v>318</v>
      </c>
      <c r="H84" s="510">
        <v>1</v>
      </c>
      <c r="I84" s="510">
        <v>318</v>
      </c>
      <c r="J84" s="510"/>
      <c r="K84" s="510"/>
      <c r="L84" s="510"/>
      <c r="M84" s="510"/>
      <c r="N84" s="510"/>
      <c r="O84" s="510"/>
      <c r="P84" s="495"/>
      <c r="Q84" s="511"/>
    </row>
    <row r="85" spans="1:17" ht="14.4" customHeight="1" x14ac:dyDescent="0.3">
      <c r="A85" s="489" t="s">
        <v>1938</v>
      </c>
      <c r="B85" s="490" t="s">
        <v>1939</v>
      </c>
      <c r="C85" s="490" t="s">
        <v>1337</v>
      </c>
      <c r="D85" s="490" t="s">
        <v>1940</v>
      </c>
      <c r="E85" s="490" t="s">
        <v>1941</v>
      </c>
      <c r="F85" s="510">
        <v>278</v>
      </c>
      <c r="G85" s="510">
        <v>14734</v>
      </c>
      <c r="H85" s="510">
        <v>1</v>
      </c>
      <c r="I85" s="510">
        <v>53</v>
      </c>
      <c r="J85" s="510">
        <v>200</v>
      </c>
      <c r="K85" s="510">
        <v>10600</v>
      </c>
      <c r="L85" s="510">
        <v>0.71942446043165464</v>
      </c>
      <c r="M85" s="510">
        <v>53</v>
      </c>
      <c r="N85" s="510">
        <v>26</v>
      </c>
      <c r="O85" s="510">
        <v>1378</v>
      </c>
      <c r="P85" s="495">
        <v>9.3525179856115109E-2</v>
      </c>
      <c r="Q85" s="511">
        <v>53</v>
      </c>
    </row>
    <row r="86" spans="1:17" ht="14.4" customHeight="1" x14ac:dyDescent="0.3">
      <c r="A86" s="489" t="s">
        <v>1938</v>
      </c>
      <c r="B86" s="490" t="s">
        <v>1939</v>
      </c>
      <c r="C86" s="490" t="s">
        <v>1337</v>
      </c>
      <c r="D86" s="490" t="s">
        <v>1942</v>
      </c>
      <c r="E86" s="490" t="s">
        <v>1943</v>
      </c>
      <c r="F86" s="510">
        <v>90</v>
      </c>
      <c r="G86" s="510">
        <v>10800</v>
      </c>
      <c r="H86" s="510">
        <v>1</v>
      </c>
      <c r="I86" s="510">
        <v>120</v>
      </c>
      <c r="J86" s="510"/>
      <c r="K86" s="510"/>
      <c r="L86" s="510"/>
      <c r="M86" s="510"/>
      <c r="N86" s="510"/>
      <c r="O86" s="510"/>
      <c r="P86" s="495"/>
      <c r="Q86" s="511"/>
    </row>
    <row r="87" spans="1:17" ht="14.4" customHeight="1" x14ac:dyDescent="0.3">
      <c r="A87" s="489" t="s">
        <v>1938</v>
      </c>
      <c r="B87" s="490" t="s">
        <v>1939</v>
      </c>
      <c r="C87" s="490" t="s">
        <v>1337</v>
      </c>
      <c r="D87" s="490" t="s">
        <v>1944</v>
      </c>
      <c r="E87" s="490" t="s">
        <v>1945</v>
      </c>
      <c r="F87" s="510">
        <v>1</v>
      </c>
      <c r="G87" s="510">
        <v>173</v>
      </c>
      <c r="H87" s="510">
        <v>1</v>
      </c>
      <c r="I87" s="510">
        <v>173</v>
      </c>
      <c r="J87" s="510"/>
      <c r="K87" s="510"/>
      <c r="L87" s="510"/>
      <c r="M87" s="510"/>
      <c r="N87" s="510"/>
      <c r="O87" s="510"/>
      <c r="P87" s="495"/>
      <c r="Q87" s="511"/>
    </row>
    <row r="88" spans="1:17" ht="14.4" customHeight="1" x14ac:dyDescent="0.3">
      <c r="A88" s="489" t="s">
        <v>1938</v>
      </c>
      <c r="B88" s="490" t="s">
        <v>1939</v>
      </c>
      <c r="C88" s="490" t="s">
        <v>1337</v>
      </c>
      <c r="D88" s="490" t="s">
        <v>1946</v>
      </c>
      <c r="E88" s="490" t="s">
        <v>1947</v>
      </c>
      <c r="F88" s="510">
        <v>2</v>
      </c>
      <c r="G88" s="510">
        <v>758</v>
      </c>
      <c r="H88" s="510">
        <v>1</v>
      </c>
      <c r="I88" s="510">
        <v>379</v>
      </c>
      <c r="J88" s="510"/>
      <c r="K88" s="510"/>
      <c r="L88" s="510"/>
      <c r="M88" s="510"/>
      <c r="N88" s="510"/>
      <c r="O88" s="510"/>
      <c r="P88" s="495"/>
      <c r="Q88" s="511"/>
    </row>
    <row r="89" spans="1:17" ht="14.4" customHeight="1" x14ac:dyDescent="0.3">
      <c r="A89" s="489" t="s">
        <v>1938</v>
      </c>
      <c r="B89" s="490" t="s">
        <v>1939</v>
      </c>
      <c r="C89" s="490" t="s">
        <v>1337</v>
      </c>
      <c r="D89" s="490" t="s">
        <v>1948</v>
      </c>
      <c r="E89" s="490" t="s">
        <v>1949</v>
      </c>
      <c r="F89" s="510">
        <v>47</v>
      </c>
      <c r="G89" s="510">
        <v>7849</v>
      </c>
      <c r="H89" s="510">
        <v>1</v>
      </c>
      <c r="I89" s="510">
        <v>167</v>
      </c>
      <c r="J89" s="510">
        <v>29</v>
      </c>
      <c r="K89" s="510">
        <v>4872</v>
      </c>
      <c r="L89" s="510">
        <v>0.62071601477895277</v>
      </c>
      <c r="M89" s="510">
        <v>168</v>
      </c>
      <c r="N89" s="510">
        <v>13</v>
      </c>
      <c r="O89" s="510">
        <v>2184</v>
      </c>
      <c r="P89" s="495">
        <v>0.27825200662504779</v>
      </c>
      <c r="Q89" s="511">
        <v>168</v>
      </c>
    </row>
    <row r="90" spans="1:17" ht="14.4" customHeight="1" x14ac:dyDescent="0.3">
      <c r="A90" s="489" t="s">
        <v>1938</v>
      </c>
      <c r="B90" s="490" t="s">
        <v>1939</v>
      </c>
      <c r="C90" s="490" t="s">
        <v>1337</v>
      </c>
      <c r="D90" s="490" t="s">
        <v>1950</v>
      </c>
      <c r="E90" s="490" t="s">
        <v>1951</v>
      </c>
      <c r="F90" s="510">
        <v>34</v>
      </c>
      <c r="G90" s="510">
        <v>11458</v>
      </c>
      <c r="H90" s="510">
        <v>1</v>
      </c>
      <c r="I90" s="510">
        <v>337</v>
      </c>
      <c r="J90" s="510">
        <v>9</v>
      </c>
      <c r="K90" s="510">
        <v>3042</v>
      </c>
      <c r="L90" s="510">
        <v>0.26549135974864724</v>
      </c>
      <c r="M90" s="510">
        <v>338</v>
      </c>
      <c r="N90" s="510"/>
      <c r="O90" s="510"/>
      <c r="P90" s="495"/>
      <c r="Q90" s="511"/>
    </row>
    <row r="91" spans="1:17" ht="14.4" customHeight="1" x14ac:dyDescent="0.3">
      <c r="A91" s="489" t="s">
        <v>1938</v>
      </c>
      <c r="B91" s="490" t="s">
        <v>1939</v>
      </c>
      <c r="C91" s="490" t="s">
        <v>1337</v>
      </c>
      <c r="D91" s="490" t="s">
        <v>1952</v>
      </c>
      <c r="E91" s="490" t="s">
        <v>1953</v>
      </c>
      <c r="F91" s="510">
        <v>2</v>
      </c>
      <c r="G91" s="510">
        <v>214</v>
      </c>
      <c r="H91" s="510">
        <v>1</v>
      </c>
      <c r="I91" s="510">
        <v>107</v>
      </c>
      <c r="J91" s="510"/>
      <c r="K91" s="510"/>
      <c r="L91" s="510"/>
      <c r="M91" s="510"/>
      <c r="N91" s="510"/>
      <c r="O91" s="510"/>
      <c r="P91" s="495"/>
      <c r="Q91" s="511"/>
    </row>
    <row r="92" spans="1:17" ht="14.4" customHeight="1" x14ac:dyDescent="0.3">
      <c r="A92" s="489" t="s">
        <v>1938</v>
      </c>
      <c r="B92" s="490" t="s">
        <v>1939</v>
      </c>
      <c r="C92" s="490" t="s">
        <v>1337</v>
      </c>
      <c r="D92" s="490" t="s">
        <v>1954</v>
      </c>
      <c r="E92" s="490" t="s">
        <v>1955</v>
      </c>
      <c r="F92" s="510">
        <v>2</v>
      </c>
      <c r="G92" s="510">
        <v>92</v>
      </c>
      <c r="H92" s="510">
        <v>1</v>
      </c>
      <c r="I92" s="510">
        <v>46</v>
      </c>
      <c r="J92" s="510"/>
      <c r="K92" s="510"/>
      <c r="L92" s="510"/>
      <c r="M92" s="510"/>
      <c r="N92" s="510"/>
      <c r="O92" s="510"/>
      <c r="P92" s="495"/>
      <c r="Q92" s="511"/>
    </row>
    <row r="93" spans="1:17" ht="14.4" customHeight="1" x14ac:dyDescent="0.3">
      <c r="A93" s="489" t="s">
        <v>1938</v>
      </c>
      <c r="B93" s="490" t="s">
        <v>1939</v>
      </c>
      <c r="C93" s="490" t="s">
        <v>1337</v>
      </c>
      <c r="D93" s="490" t="s">
        <v>1956</v>
      </c>
      <c r="E93" s="490" t="s">
        <v>1957</v>
      </c>
      <c r="F93" s="510">
        <v>1</v>
      </c>
      <c r="G93" s="510">
        <v>36</v>
      </c>
      <c r="H93" s="510">
        <v>1</v>
      </c>
      <c r="I93" s="510">
        <v>36</v>
      </c>
      <c r="J93" s="510"/>
      <c r="K93" s="510"/>
      <c r="L93" s="510"/>
      <c r="M93" s="510"/>
      <c r="N93" s="510"/>
      <c r="O93" s="510"/>
      <c r="P93" s="495"/>
      <c r="Q93" s="511"/>
    </row>
    <row r="94" spans="1:17" ht="14.4" customHeight="1" x14ac:dyDescent="0.3">
      <c r="A94" s="489" t="s">
        <v>1938</v>
      </c>
      <c r="B94" s="490" t="s">
        <v>1939</v>
      </c>
      <c r="C94" s="490" t="s">
        <v>1337</v>
      </c>
      <c r="D94" s="490" t="s">
        <v>1958</v>
      </c>
      <c r="E94" s="490" t="s">
        <v>1959</v>
      </c>
      <c r="F94" s="510">
        <v>105</v>
      </c>
      <c r="G94" s="510">
        <v>29400</v>
      </c>
      <c r="H94" s="510">
        <v>1</v>
      </c>
      <c r="I94" s="510">
        <v>280</v>
      </c>
      <c r="J94" s="510">
        <v>60</v>
      </c>
      <c r="K94" s="510">
        <v>16860</v>
      </c>
      <c r="L94" s="510">
        <v>0.57346938775510203</v>
      </c>
      <c r="M94" s="510">
        <v>281</v>
      </c>
      <c r="N94" s="510">
        <v>7</v>
      </c>
      <c r="O94" s="510">
        <v>1967</v>
      </c>
      <c r="P94" s="495">
        <v>6.6904761904761911E-2</v>
      </c>
      <c r="Q94" s="511">
        <v>281</v>
      </c>
    </row>
    <row r="95" spans="1:17" ht="14.4" customHeight="1" x14ac:dyDescent="0.3">
      <c r="A95" s="489" t="s">
        <v>1938</v>
      </c>
      <c r="B95" s="490" t="s">
        <v>1939</v>
      </c>
      <c r="C95" s="490" t="s">
        <v>1337</v>
      </c>
      <c r="D95" s="490" t="s">
        <v>1960</v>
      </c>
      <c r="E95" s="490" t="s">
        <v>1961</v>
      </c>
      <c r="F95" s="510">
        <v>42</v>
      </c>
      <c r="G95" s="510">
        <v>19026</v>
      </c>
      <c r="H95" s="510">
        <v>1</v>
      </c>
      <c r="I95" s="510">
        <v>453</v>
      </c>
      <c r="J95" s="510">
        <v>29</v>
      </c>
      <c r="K95" s="510">
        <v>13224</v>
      </c>
      <c r="L95" s="510">
        <v>0.6950488804793441</v>
      </c>
      <c r="M95" s="510">
        <v>456</v>
      </c>
      <c r="N95" s="510">
        <v>2</v>
      </c>
      <c r="O95" s="510">
        <v>912</v>
      </c>
      <c r="P95" s="495">
        <v>4.793440555029959E-2</v>
      </c>
      <c r="Q95" s="511">
        <v>456</v>
      </c>
    </row>
    <row r="96" spans="1:17" ht="14.4" customHeight="1" x14ac:dyDescent="0.3">
      <c r="A96" s="489" t="s">
        <v>1938</v>
      </c>
      <c r="B96" s="490" t="s">
        <v>1939</v>
      </c>
      <c r="C96" s="490" t="s">
        <v>1337</v>
      </c>
      <c r="D96" s="490" t="s">
        <v>1962</v>
      </c>
      <c r="E96" s="490" t="s">
        <v>1963</v>
      </c>
      <c r="F96" s="510">
        <v>143</v>
      </c>
      <c r="G96" s="510">
        <v>49335</v>
      </c>
      <c r="H96" s="510">
        <v>1</v>
      </c>
      <c r="I96" s="510">
        <v>345</v>
      </c>
      <c r="J96" s="510">
        <v>72</v>
      </c>
      <c r="K96" s="510">
        <v>25056</v>
      </c>
      <c r="L96" s="510">
        <v>0.50787473396169047</v>
      </c>
      <c r="M96" s="510">
        <v>348</v>
      </c>
      <c r="N96" s="510">
        <v>10</v>
      </c>
      <c r="O96" s="510">
        <v>3480</v>
      </c>
      <c r="P96" s="495">
        <v>7.0538157494679232E-2</v>
      </c>
      <c r="Q96" s="511">
        <v>348</v>
      </c>
    </row>
    <row r="97" spans="1:17" ht="14.4" customHeight="1" x14ac:dyDescent="0.3">
      <c r="A97" s="489" t="s">
        <v>1938</v>
      </c>
      <c r="B97" s="490" t="s">
        <v>1939</v>
      </c>
      <c r="C97" s="490" t="s">
        <v>1337</v>
      </c>
      <c r="D97" s="490" t="s">
        <v>1964</v>
      </c>
      <c r="E97" s="490" t="s">
        <v>1965</v>
      </c>
      <c r="F97" s="510">
        <v>2</v>
      </c>
      <c r="G97" s="510">
        <v>5748</v>
      </c>
      <c r="H97" s="510">
        <v>1</v>
      </c>
      <c r="I97" s="510">
        <v>2874</v>
      </c>
      <c r="J97" s="510"/>
      <c r="K97" s="510"/>
      <c r="L97" s="510"/>
      <c r="M97" s="510"/>
      <c r="N97" s="510"/>
      <c r="O97" s="510"/>
      <c r="P97" s="495"/>
      <c r="Q97" s="511"/>
    </row>
    <row r="98" spans="1:17" ht="14.4" customHeight="1" x14ac:dyDescent="0.3">
      <c r="A98" s="489" t="s">
        <v>1938</v>
      </c>
      <c r="B98" s="490" t="s">
        <v>1939</v>
      </c>
      <c r="C98" s="490" t="s">
        <v>1337</v>
      </c>
      <c r="D98" s="490" t="s">
        <v>1966</v>
      </c>
      <c r="E98" s="490" t="s">
        <v>1967</v>
      </c>
      <c r="F98" s="510">
        <v>9</v>
      </c>
      <c r="G98" s="510">
        <v>1035</v>
      </c>
      <c r="H98" s="510">
        <v>1</v>
      </c>
      <c r="I98" s="510">
        <v>115</v>
      </c>
      <c r="J98" s="510">
        <v>1</v>
      </c>
      <c r="K98" s="510">
        <v>115</v>
      </c>
      <c r="L98" s="510">
        <v>0.1111111111111111</v>
      </c>
      <c r="M98" s="510">
        <v>115</v>
      </c>
      <c r="N98" s="510">
        <v>1</v>
      </c>
      <c r="O98" s="510">
        <v>115</v>
      </c>
      <c r="P98" s="495">
        <v>0.1111111111111111</v>
      </c>
      <c r="Q98" s="511">
        <v>115</v>
      </c>
    </row>
    <row r="99" spans="1:17" ht="14.4" customHeight="1" x14ac:dyDescent="0.3">
      <c r="A99" s="489" t="s">
        <v>1938</v>
      </c>
      <c r="B99" s="490" t="s">
        <v>1939</v>
      </c>
      <c r="C99" s="490" t="s">
        <v>1337</v>
      </c>
      <c r="D99" s="490" t="s">
        <v>1968</v>
      </c>
      <c r="E99" s="490" t="s">
        <v>1969</v>
      </c>
      <c r="F99" s="510">
        <v>2</v>
      </c>
      <c r="G99" s="510">
        <v>908</v>
      </c>
      <c r="H99" s="510">
        <v>1</v>
      </c>
      <c r="I99" s="510">
        <v>454</v>
      </c>
      <c r="J99" s="510"/>
      <c r="K99" s="510"/>
      <c r="L99" s="510"/>
      <c r="M99" s="510"/>
      <c r="N99" s="510"/>
      <c r="O99" s="510"/>
      <c r="P99" s="495"/>
      <c r="Q99" s="511"/>
    </row>
    <row r="100" spans="1:17" ht="14.4" customHeight="1" x14ac:dyDescent="0.3">
      <c r="A100" s="489" t="s">
        <v>1938</v>
      </c>
      <c r="B100" s="490" t="s">
        <v>1939</v>
      </c>
      <c r="C100" s="490" t="s">
        <v>1337</v>
      </c>
      <c r="D100" s="490" t="s">
        <v>1970</v>
      </c>
      <c r="E100" s="490" t="s">
        <v>1971</v>
      </c>
      <c r="F100" s="510"/>
      <c r="G100" s="510"/>
      <c r="H100" s="510"/>
      <c r="I100" s="510"/>
      <c r="J100" s="510">
        <v>1</v>
      </c>
      <c r="K100" s="510">
        <v>1245</v>
      </c>
      <c r="L100" s="510"/>
      <c r="M100" s="510">
        <v>1245</v>
      </c>
      <c r="N100" s="510"/>
      <c r="O100" s="510"/>
      <c r="P100" s="495"/>
      <c r="Q100" s="511"/>
    </row>
    <row r="101" spans="1:17" ht="14.4" customHeight="1" x14ac:dyDescent="0.3">
      <c r="A101" s="489" t="s">
        <v>1938</v>
      </c>
      <c r="B101" s="490" t="s">
        <v>1939</v>
      </c>
      <c r="C101" s="490" t="s">
        <v>1337</v>
      </c>
      <c r="D101" s="490" t="s">
        <v>1972</v>
      </c>
      <c r="E101" s="490" t="s">
        <v>1973</v>
      </c>
      <c r="F101" s="510"/>
      <c r="G101" s="510"/>
      <c r="H101" s="510"/>
      <c r="I101" s="510"/>
      <c r="J101" s="510">
        <v>2</v>
      </c>
      <c r="K101" s="510">
        <v>858</v>
      </c>
      <c r="L101" s="510"/>
      <c r="M101" s="510">
        <v>429</v>
      </c>
      <c r="N101" s="510"/>
      <c r="O101" s="510"/>
      <c r="P101" s="495"/>
      <c r="Q101" s="511"/>
    </row>
    <row r="102" spans="1:17" ht="14.4" customHeight="1" x14ac:dyDescent="0.3">
      <c r="A102" s="489" t="s">
        <v>1938</v>
      </c>
      <c r="B102" s="490" t="s">
        <v>1939</v>
      </c>
      <c r="C102" s="490" t="s">
        <v>1337</v>
      </c>
      <c r="D102" s="490" t="s">
        <v>1974</v>
      </c>
      <c r="E102" s="490" t="s">
        <v>1975</v>
      </c>
      <c r="F102" s="510">
        <v>8</v>
      </c>
      <c r="G102" s="510">
        <v>424</v>
      </c>
      <c r="H102" s="510">
        <v>1</v>
      </c>
      <c r="I102" s="510">
        <v>53</v>
      </c>
      <c r="J102" s="510">
        <v>4</v>
      </c>
      <c r="K102" s="510">
        <v>212</v>
      </c>
      <c r="L102" s="510">
        <v>0.5</v>
      </c>
      <c r="M102" s="510">
        <v>53</v>
      </c>
      <c r="N102" s="510"/>
      <c r="O102" s="510"/>
      <c r="P102" s="495"/>
      <c r="Q102" s="511"/>
    </row>
    <row r="103" spans="1:17" ht="14.4" customHeight="1" x14ac:dyDescent="0.3">
      <c r="A103" s="489" t="s">
        <v>1938</v>
      </c>
      <c r="B103" s="490" t="s">
        <v>1939</v>
      </c>
      <c r="C103" s="490" t="s">
        <v>1337</v>
      </c>
      <c r="D103" s="490" t="s">
        <v>1976</v>
      </c>
      <c r="E103" s="490" t="s">
        <v>1977</v>
      </c>
      <c r="F103" s="510">
        <v>680</v>
      </c>
      <c r="G103" s="510">
        <v>111520</v>
      </c>
      <c r="H103" s="510">
        <v>1</v>
      </c>
      <c r="I103" s="510">
        <v>164</v>
      </c>
      <c r="J103" s="510">
        <v>181</v>
      </c>
      <c r="K103" s="510">
        <v>29865</v>
      </c>
      <c r="L103" s="510">
        <v>0.26779949784791968</v>
      </c>
      <c r="M103" s="510">
        <v>165</v>
      </c>
      <c r="N103" s="510">
        <v>22</v>
      </c>
      <c r="O103" s="510">
        <v>3630</v>
      </c>
      <c r="P103" s="495">
        <v>3.255021520803443E-2</v>
      </c>
      <c r="Q103" s="511">
        <v>165</v>
      </c>
    </row>
    <row r="104" spans="1:17" ht="14.4" customHeight="1" x14ac:dyDescent="0.3">
      <c r="A104" s="489" t="s">
        <v>1938</v>
      </c>
      <c r="B104" s="490" t="s">
        <v>1939</v>
      </c>
      <c r="C104" s="490" t="s">
        <v>1337</v>
      </c>
      <c r="D104" s="490" t="s">
        <v>1978</v>
      </c>
      <c r="E104" s="490" t="s">
        <v>1979</v>
      </c>
      <c r="F104" s="510">
        <v>8</v>
      </c>
      <c r="G104" s="510">
        <v>624</v>
      </c>
      <c r="H104" s="510">
        <v>1</v>
      </c>
      <c r="I104" s="510">
        <v>78</v>
      </c>
      <c r="J104" s="510"/>
      <c r="K104" s="510"/>
      <c r="L104" s="510"/>
      <c r="M104" s="510"/>
      <c r="N104" s="510"/>
      <c r="O104" s="510"/>
      <c r="P104" s="495"/>
      <c r="Q104" s="511"/>
    </row>
    <row r="105" spans="1:17" ht="14.4" customHeight="1" x14ac:dyDescent="0.3">
      <c r="A105" s="489" t="s">
        <v>1938</v>
      </c>
      <c r="B105" s="490" t="s">
        <v>1939</v>
      </c>
      <c r="C105" s="490" t="s">
        <v>1337</v>
      </c>
      <c r="D105" s="490" t="s">
        <v>1980</v>
      </c>
      <c r="E105" s="490" t="s">
        <v>1981</v>
      </c>
      <c r="F105" s="510">
        <v>2</v>
      </c>
      <c r="G105" s="510">
        <v>332</v>
      </c>
      <c r="H105" s="510">
        <v>1</v>
      </c>
      <c r="I105" s="510">
        <v>166</v>
      </c>
      <c r="J105" s="510"/>
      <c r="K105" s="510"/>
      <c r="L105" s="510"/>
      <c r="M105" s="510"/>
      <c r="N105" s="510"/>
      <c r="O105" s="510"/>
      <c r="P105" s="495"/>
      <c r="Q105" s="511"/>
    </row>
    <row r="106" spans="1:17" ht="14.4" customHeight="1" x14ac:dyDescent="0.3">
      <c r="A106" s="489" t="s">
        <v>1938</v>
      </c>
      <c r="B106" s="490" t="s">
        <v>1939</v>
      </c>
      <c r="C106" s="490" t="s">
        <v>1337</v>
      </c>
      <c r="D106" s="490" t="s">
        <v>1982</v>
      </c>
      <c r="E106" s="490" t="s">
        <v>1983</v>
      </c>
      <c r="F106" s="510">
        <v>2</v>
      </c>
      <c r="G106" s="510">
        <v>484</v>
      </c>
      <c r="H106" s="510">
        <v>1</v>
      </c>
      <c r="I106" s="510">
        <v>242</v>
      </c>
      <c r="J106" s="510"/>
      <c r="K106" s="510"/>
      <c r="L106" s="510"/>
      <c r="M106" s="510"/>
      <c r="N106" s="510"/>
      <c r="O106" s="510"/>
      <c r="P106" s="495"/>
      <c r="Q106" s="511"/>
    </row>
    <row r="107" spans="1:17" ht="14.4" customHeight="1" x14ac:dyDescent="0.3">
      <c r="A107" s="489" t="s">
        <v>1938</v>
      </c>
      <c r="B107" s="490" t="s">
        <v>1939</v>
      </c>
      <c r="C107" s="490" t="s">
        <v>1337</v>
      </c>
      <c r="D107" s="490" t="s">
        <v>1984</v>
      </c>
      <c r="E107" s="490" t="s">
        <v>1985</v>
      </c>
      <c r="F107" s="510">
        <v>2</v>
      </c>
      <c r="G107" s="510">
        <v>444</v>
      </c>
      <c r="H107" s="510">
        <v>1</v>
      </c>
      <c r="I107" s="510">
        <v>222</v>
      </c>
      <c r="J107" s="510"/>
      <c r="K107" s="510"/>
      <c r="L107" s="510"/>
      <c r="M107" s="510"/>
      <c r="N107" s="510"/>
      <c r="O107" s="510"/>
      <c r="P107" s="495"/>
      <c r="Q107" s="511"/>
    </row>
    <row r="108" spans="1:17" ht="14.4" customHeight="1" x14ac:dyDescent="0.3">
      <c r="A108" s="489" t="s">
        <v>1938</v>
      </c>
      <c r="B108" s="490" t="s">
        <v>1939</v>
      </c>
      <c r="C108" s="490" t="s">
        <v>1337</v>
      </c>
      <c r="D108" s="490" t="s">
        <v>1986</v>
      </c>
      <c r="E108" s="490" t="s">
        <v>1987</v>
      </c>
      <c r="F108" s="510"/>
      <c r="G108" s="510"/>
      <c r="H108" s="510"/>
      <c r="I108" s="510"/>
      <c r="J108" s="510">
        <v>1</v>
      </c>
      <c r="K108" s="510">
        <v>266</v>
      </c>
      <c r="L108" s="510"/>
      <c r="M108" s="510">
        <v>266</v>
      </c>
      <c r="N108" s="510"/>
      <c r="O108" s="510"/>
      <c r="P108" s="495"/>
      <c r="Q108" s="511"/>
    </row>
    <row r="109" spans="1:17" ht="14.4" customHeight="1" x14ac:dyDescent="0.3">
      <c r="A109" s="489" t="s">
        <v>1988</v>
      </c>
      <c r="B109" s="490" t="s">
        <v>562</v>
      </c>
      <c r="C109" s="490" t="s">
        <v>1337</v>
      </c>
      <c r="D109" s="490" t="s">
        <v>1989</v>
      </c>
      <c r="E109" s="490" t="s">
        <v>1990</v>
      </c>
      <c r="F109" s="510">
        <v>117</v>
      </c>
      <c r="G109" s="510">
        <v>18486</v>
      </c>
      <c r="H109" s="510">
        <v>1</v>
      </c>
      <c r="I109" s="510">
        <v>158</v>
      </c>
      <c r="J109" s="510"/>
      <c r="K109" s="510"/>
      <c r="L109" s="510"/>
      <c r="M109" s="510"/>
      <c r="N109" s="510"/>
      <c r="O109" s="510"/>
      <c r="P109" s="495"/>
      <c r="Q109" s="511"/>
    </row>
    <row r="110" spans="1:17" ht="14.4" customHeight="1" x14ac:dyDescent="0.3">
      <c r="A110" s="489" t="s">
        <v>1988</v>
      </c>
      <c r="B110" s="490" t="s">
        <v>562</v>
      </c>
      <c r="C110" s="490" t="s">
        <v>1337</v>
      </c>
      <c r="D110" s="490" t="s">
        <v>1991</v>
      </c>
      <c r="E110" s="490" t="s">
        <v>1992</v>
      </c>
      <c r="F110" s="510">
        <v>25</v>
      </c>
      <c r="G110" s="510">
        <v>975</v>
      </c>
      <c r="H110" s="510">
        <v>1</v>
      </c>
      <c r="I110" s="510">
        <v>39</v>
      </c>
      <c r="J110" s="510"/>
      <c r="K110" s="510"/>
      <c r="L110" s="510"/>
      <c r="M110" s="510"/>
      <c r="N110" s="510"/>
      <c r="O110" s="510"/>
      <c r="P110" s="495"/>
      <c r="Q110" s="511"/>
    </row>
    <row r="111" spans="1:17" ht="14.4" customHeight="1" x14ac:dyDescent="0.3">
      <c r="A111" s="489" t="s">
        <v>1988</v>
      </c>
      <c r="B111" s="490" t="s">
        <v>562</v>
      </c>
      <c r="C111" s="490" t="s">
        <v>1337</v>
      </c>
      <c r="D111" s="490" t="s">
        <v>1993</v>
      </c>
      <c r="E111" s="490" t="s">
        <v>1994</v>
      </c>
      <c r="F111" s="510">
        <v>7</v>
      </c>
      <c r="G111" s="510">
        <v>217</v>
      </c>
      <c r="H111" s="510">
        <v>1</v>
      </c>
      <c r="I111" s="510">
        <v>31</v>
      </c>
      <c r="J111" s="510"/>
      <c r="K111" s="510"/>
      <c r="L111" s="510"/>
      <c r="M111" s="510"/>
      <c r="N111" s="510"/>
      <c r="O111" s="510"/>
      <c r="P111" s="495"/>
      <c r="Q111" s="511"/>
    </row>
    <row r="112" spans="1:17" ht="14.4" customHeight="1" x14ac:dyDescent="0.3">
      <c r="A112" s="489" t="s">
        <v>1988</v>
      </c>
      <c r="B112" s="490" t="s">
        <v>562</v>
      </c>
      <c r="C112" s="490" t="s">
        <v>1337</v>
      </c>
      <c r="D112" s="490" t="s">
        <v>1995</v>
      </c>
      <c r="E112" s="490" t="s">
        <v>1996</v>
      </c>
      <c r="F112" s="510">
        <v>71</v>
      </c>
      <c r="G112" s="510">
        <v>7952</v>
      </c>
      <c r="H112" s="510">
        <v>1</v>
      </c>
      <c r="I112" s="510">
        <v>112</v>
      </c>
      <c r="J112" s="510"/>
      <c r="K112" s="510"/>
      <c r="L112" s="510"/>
      <c r="M112" s="510"/>
      <c r="N112" s="510"/>
      <c r="O112" s="510"/>
      <c r="P112" s="495"/>
      <c r="Q112" s="511"/>
    </row>
    <row r="113" spans="1:17" ht="14.4" customHeight="1" x14ac:dyDescent="0.3">
      <c r="A113" s="489" t="s">
        <v>1988</v>
      </c>
      <c r="B113" s="490" t="s">
        <v>562</v>
      </c>
      <c r="C113" s="490" t="s">
        <v>1337</v>
      </c>
      <c r="D113" s="490" t="s">
        <v>1997</v>
      </c>
      <c r="E113" s="490" t="s">
        <v>1998</v>
      </c>
      <c r="F113" s="510">
        <v>10</v>
      </c>
      <c r="G113" s="510">
        <v>830</v>
      </c>
      <c r="H113" s="510">
        <v>1</v>
      </c>
      <c r="I113" s="510">
        <v>83</v>
      </c>
      <c r="J113" s="510"/>
      <c r="K113" s="510"/>
      <c r="L113" s="510"/>
      <c r="M113" s="510"/>
      <c r="N113" s="510"/>
      <c r="O113" s="510"/>
      <c r="P113" s="495"/>
      <c r="Q113" s="511"/>
    </row>
    <row r="114" spans="1:17" ht="14.4" customHeight="1" x14ac:dyDescent="0.3">
      <c r="A114" s="489" t="s">
        <v>1988</v>
      </c>
      <c r="B114" s="490" t="s">
        <v>562</v>
      </c>
      <c r="C114" s="490" t="s">
        <v>1337</v>
      </c>
      <c r="D114" s="490" t="s">
        <v>1999</v>
      </c>
      <c r="E114" s="490" t="s">
        <v>2000</v>
      </c>
      <c r="F114" s="510">
        <v>3</v>
      </c>
      <c r="G114" s="510">
        <v>63</v>
      </c>
      <c r="H114" s="510">
        <v>1</v>
      </c>
      <c r="I114" s="510">
        <v>21</v>
      </c>
      <c r="J114" s="510"/>
      <c r="K114" s="510"/>
      <c r="L114" s="510"/>
      <c r="M114" s="510"/>
      <c r="N114" s="510"/>
      <c r="O114" s="510"/>
      <c r="P114" s="495"/>
      <c r="Q114" s="511"/>
    </row>
    <row r="115" spans="1:17" ht="14.4" customHeight="1" x14ac:dyDescent="0.3">
      <c r="A115" s="489" t="s">
        <v>1988</v>
      </c>
      <c r="B115" s="490" t="s">
        <v>562</v>
      </c>
      <c r="C115" s="490" t="s">
        <v>1337</v>
      </c>
      <c r="D115" s="490" t="s">
        <v>2001</v>
      </c>
      <c r="E115" s="490" t="s">
        <v>2002</v>
      </c>
      <c r="F115" s="510">
        <v>2</v>
      </c>
      <c r="G115" s="510">
        <v>972</v>
      </c>
      <c r="H115" s="510">
        <v>1</v>
      </c>
      <c r="I115" s="510">
        <v>486</v>
      </c>
      <c r="J115" s="510"/>
      <c r="K115" s="510"/>
      <c r="L115" s="510"/>
      <c r="M115" s="510"/>
      <c r="N115" s="510"/>
      <c r="O115" s="510"/>
      <c r="P115" s="495"/>
      <c r="Q115" s="511"/>
    </row>
    <row r="116" spans="1:17" ht="14.4" customHeight="1" x14ac:dyDescent="0.3">
      <c r="A116" s="489" t="s">
        <v>1988</v>
      </c>
      <c r="B116" s="490" t="s">
        <v>562</v>
      </c>
      <c r="C116" s="490" t="s">
        <v>1337</v>
      </c>
      <c r="D116" s="490" t="s">
        <v>2003</v>
      </c>
      <c r="E116" s="490" t="s">
        <v>2004</v>
      </c>
      <c r="F116" s="510">
        <v>17</v>
      </c>
      <c r="G116" s="510">
        <v>680</v>
      </c>
      <c r="H116" s="510">
        <v>1</v>
      </c>
      <c r="I116" s="510">
        <v>40</v>
      </c>
      <c r="J116" s="510"/>
      <c r="K116" s="510"/>
      <c r="L116" s="510"/>
      <c r="M116" s="510"/>
      <c r="N116" s="510"/>
      <c r="O116" s="510"/>
      <c r="P116" s="495"/>
      <c r="Q116" s="511"/>
    </row>
    <row r="117" spans="1:17" ht="14.4" customHeight="1" x14ac:dyDescent="0.3">
      <c r="A117" s="489" t="s">
        <v>1988</v>
      </c>
      <c r="B117" s="490" t="s">
        <v>562</v>
      </c>
      <c r="C117" s="490" t="s">
        <v>1337</v>
      </c>
      <c r="D117" s="490" t="s">
        <v>2005</v>
      </c>
      <c r="E117" s="490" t="s">
        <v>2006</v>
      </c>
      <c r="F117" s="510">
        <v>1</v>
      </c>
      <c r="G117" s="510">
        <v>2013</v>
      </c>
      <c r="H117" s="510">
        <v>1</v>
      </c>
      <c r="I117" s="510">
        <v>2013</v>
      </c>
      <c r="J117" s="510"/>
      <c r="K117" s="510"/>
      <c r="L117" s="510"/>
      <c r="M117" s="510"/>
      <c r="N117" s="510"/>
      <c r="O117" s="510"/>
      <c r="P117" s="495"/>
      <c r="Q117" s="511"/>
    </row>
    <row r="118" spans="1:17" ht="14.4" customHeight="1" x14ac:dyDescent="0.3">
      <c r="A118" s="489" t="s">
        <v>2007</v>
      </c>
      <c r="B118" s="490" t="s">
        <v>2008</v>
      </c>
      <c r="C118" s="490" t="s">
        <v>1337</v>
      </c>
      <c r="D118" s="490" t="s">
        <v>2009</v>
      </c>
      <c r="E118" s="490" t="s">
        <v>2010</v>
      </c>
      <c r="F118" s="510">
        <v>2</v>
      </c>
      <c r="G118" s="510">
        <v>1650</v>
      </c>
      <c r="H118" s="510">
        <v>1</v>
      </c>
      <c r="I118" s="510">
        <v>825</v>
      </c>
      <c r="J118" s="510"/>
      <c r="K118" s="510"/>
      <c r="L118" s="510"/>
      <c r="M118" s="510"/>
      <c r="N118" s="510"/>
      <c r="O118" s="510"/>
      <c r="P118" s="495"/>
      <c r="Q118" s="511"/>
    </row>
    <row r="119" spans="1:17" ht="14.4" customHeight="1" thickBot="1" x14ac:dyDescent="0.35">
      <c r="A119" s="497" t="s">
        <v>2007</v>
      </c>
      <c r="B119" s="498" t="s">
        <v>2008</v>
      </c>
      <c r="C119" s="498" t="s">
        <v>1337</v>
      </c>
      <c r="D119" s="498" t="s">
        <v>2011</v>
      </c>
      <c r="E119" s="498" t="s">
        <v>2012</v>
      </c>
      <c r="F119" s="512">
        <v>1</v>
      </c>
      <c r="G119" s="512">
        <v>1015</v>
      </c>
      <c r="H119" s="512">
        <v>1</v>
      </c>
      <c r="I119" s="512">
        <v>1015</v>
      </c>
      <c r="J119" s="512"/>
      <c r="K119" s="512"/>
      <c r="L119" s="512"/>
      <c r="M119" s="512"/>
      <c r="N119" s="512"/>
      <c r="O119" s="512"/>
      <c r="P119" s="503"/>
      <c r="Q119" s="51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0" t="s">
        <v>141</v>
      </c>
      <c r="B1" s="310"/>
      <c r="C1" s="310"/>
      <c r="D1" s="310"/>
      <c r="E1" s="310"/>
      <c r="F1" s="310"/>
      <c r="G1" s="311"/>
      <c r="H1" s="311"/>
    </row>
    <row r="2" spans="1:8" ht="14.4" customHeight="1" thickBot="1" x14ac:dyDescent="0.35">
      <c r="A2" s="240" t="s">
        <v>267</v>
      </c>
      <c r="B2" s="114"/>
      <c r="C2" s="114"/>
      <c r="D2" s="114"/>
      <c r="E2" s="114"/>
      <c r="F2" s="114"/>
    </row>
    <row r="3" spans="1:8" ht="14.4" customHeight="1" x14ac:dyDescent="0.3">
      <c r="A3" s="312"/>
      <c r="B3" s="110">
        <v>2012</v>
      </c>
      <c r="C3" s="40">
        <v>2013</v>
      </c>
      <c r="D3" s="7"/>
      <c r="E3" s="316">
        <v>2014</v>
      </c>
      <c r="F3" s="317"/>
      <c r="G3" s="317"/>
      <c r="H3" s="318"/>
    </row>
    <row r="4" spans="1:8" ht="14.4" customHeight="1" thickBot="1" x14ac:dyDescent="0.35">
      <c r="A4" s="313"/>
      <c r="B4" s="314" t="s">
        <v>73</v>
      </c>
      <c r="C4" s="31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171.01249999999999</v>
      </c>
      <c r="C5" s="29">
        <v>20.67754</v>
      </c>
      <c r="D5" s="8"/>
      <c r="E5" s="120">
        <v>24.40372</v>
      </c>
      <c r="F5" s="28">
        <v>35.75</v>
      </c>
      <c r="G5" s="119">
        <f>E5-F5</f>
        <v>-11.34628</v>
      </c>
      <c r="H5" s="125">
        <f>IF(F5&lt;0.00000001,"",E5/F5)</f>
        <v>0.6826215384615385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376.64160000000004</v>
      </c>
      <c r="C6" s="31">
        <v>321.38418999999999</v>
      </c>
      <c r="D6" s="8"/>
      <c r="E6" s="121">
        <v>336.29246000000006</v>
      </c>
      <c r="F6" s="30">
        <v>415</v>
      </c>
      <c r="G6" s="122">
        <f>E6-F6</f>
        <v>-78.707539999999938</v>
      </c>
      <c r="H6" s="126">
        <f>IF(F6&lt;0.00000001,"",E6/F6)</f>
        <v>0.8103432771084339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3972.9254799999999</v>
      </c>
      <c r="C7" s="31">
        <v>2502.0642699999999</v>
      </c>
      <c r="D7" s="8"/>
      <c r="E7" s="121">
        <v>2605.0954000000042</v>
      </c>
      <c r="F7" s="30">
        <v>2518.5</v>
      </c>
      <c r="G7" s="122">
        <f>E7-F7</f>
        <v>86.595400000004247</v>
      </c>
      <c r="H7" s="126">
        <f>IF(F7&lt;0.00000001,"",E7/F7)</f>
        <v>1.0343837204685344</v>
      </c>
    </row>
    <row r="8" spans="1:8" ht="14.4" customHeight="1" thickBot="1" x14ac:dyDescent="0.35">
      <c r="A8" s="1" t="s">
        <v>76</v>
      </c>
      <c r="B8" s="11">
        <v>1096.6713599999998</v>
      </c>
      <c r="C8" s="33">
        <v>424.33200999999997</v>
      </c>
      <c r="D8" s="8"/>
      <c r="E8" s="123">
        <v>444.36853000000048</v>
      </c>
      <c r="F8" s="32">
        <v>500</v>
      </c>
      <c r="G8" s="124">
        <f>E8-F8</f>
        <v>-55.631469999999524</v>
      </c>
      <c r="H8" s="127">
        <f>IF(F8&lt;0.00000001,"",E8/F8)</f>
        <v>0.88873706000000097</v>
      </c>
    </row>
    <row r="9" spans="1:8" ht="14.4" customHeight="1" thickBot="1" x14ac:dyDescent="0.35">
      <c r="A9" s="2" t="s">
        <v>77</v>
      </c>
      <c r="B9" s="3">
        <v>5617.2509399999999</v>
      </c>
      <c r="C9" s="35">
        <v>3268.4580099999998</v>
      </c>
      <c r="D9" s="8"/>
      <c r="E9" s="3">
        <v>3410.1601100000048</v>
      </c>
      <c r="F9" s="34">
        <v>3469.25</v>
      </c>
      <c r="G9" s="34">
        <f>E9-F9</f>
        <v>-59.089889999995194</v>
      </c>
      <c r="H9" s="128">
        <f>IF(F9&lt;0.00000001,"",E9/F9)</f>
        <v>0.98296753188729691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905.76</v>
      </c>
      <c r="C11" s="29">
        <f>IF(ISERROR(VLOOKUP("Celkem:",'ZV Vykáz.-A'!A:F,4,0)),0,VLOOKUP("Celkem:",'ZV Vykáz.-A'!A:F,4,0)/1000)</f>
        <v>907.30399999999997</v>
      </c>
      <c r="D11" s="8"/>
      <c r="E11" s="120">
        <f>IF(ISERROR(VLOOKUP("Celkem:",'ZV Vykáz.-A'!A:F,6,0)),0,VLOOKUP("Celkem:",'ZV Vykáz.-A'!A:F,6,0)/1000)</f>
        <v>871.13699999999994</v>
      </c>
      <c r="F11" s="28">
        <f>B11</f>
        <v>905.76</v>
      </c>
      <c r="G11" s="119">
        <f>E11-F11</f>
        <v>-34.623000000000047</v>
      </c>
      <c r="H11" s="125">
        <f>IF(F11&lt;0.00000001,"",E11/F11)</f>
        <v>0.96177464228934817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905.76</v>
      </c>
      <c r="C13" s="37">
        <f>SUM(C11:C12)</f>
        <v>907.30399999999997</v>
      </c>
      <c r="D13" s="8"/>
      <c r="E13" s="5">
        <f>SUM(E11:E12)</f>
        <v>871.13699999999994</v>
      </c>
      <c r="F13" s="36">
        <f>SUM(F11:F12)</f>
        <v>905.76</v>
      </c>
      <c r="G13" s="36">
        <f>E13-F13</f>
        <v>-34.623000000000047</v>
      </c>
      <c r="H13" s="129">
        <f>IF(F13&lt;0.00000001,"",E13/F13)</f>
        <v>0.96177464228934817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0.1612461343947009</v>
      </c>
      <c r="C15" s="39">
        <f>IF(C9=0,"",C13/C9)</f>
        <v>0.27759389816973662</v>
      </c>
      <c r="D15" s="8"/>
      <c r="E15" s="6">
        <f>IF(E9=0,"",E13/E9)</f>
        <v>0.25545340157063734</v>
      </c>
      <c r="F15" s="38">
        <f>IF(F9=0,"",F13/F9)</f>
        <v>0.26108236650572891</v>
      </c>
      <c r="G15" s="38">
        <f>IF(ISERROR(F15-E15),"",E15-F15)</f>
        <v>-5.6289649350915738E-3</v>
      </c>
      <c r="H15" s="130">
        <f>IF(ISERROR(F15-E15),"",IF(F15&lt;0.00000001,"",E15/F15))</f>
        <v>0.97843988849025521</v>
      </c>
    </row>
    <row r="17" spans="1:8" ht="14.4" customHeight="1" x14ac:dyDescent="0.3">
      <c r="A17" s="116" t="s">
        <v>162</v>
      </c>
    </row>
    <row r="18" spans="1:8" ht="14.4" customHeight="1" x14ac:dyDescent="0.3">
      <c r="A18" s="293" t="s">
        <v>224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223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163</v>
      </c>
    </row>
    <row r="21" spans="1:8" ht="14.4" customHeight="1" x14ac:dyDescent="0.3">
      <c r="A21" s="117" t="s">
        <v>164</v>
      </c>
    </row>
    <row r="22" spans="1:8" ht="14.4" customHeight="1" x14ac:dyDescent="0.3">
      <c r="A22" s="118" t="s">
        <v>165</v>
      </c>
    </row>
    <row r="23" spans="1:8" ht="14.4" customHeight="1" x14ac:dyDescent="0.3">
      <c r="A23" s="118" t="s">
        <v>166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4" priority="4" operator="greaterThan">
      <formula>0</formula>
    </cfRule>
  </conditionalFormatting>
  <conditionalFormatting sqref="G11:G13 G15">
    <cfRule type="cellIs" dxfId="53" priority="3" operator="lessThan">
      <formula>0</formula>
    </cfRule>
  </conditionalFormatting>
  <conditionalFormatting sqref="H5:H9">
    <cfRule type="cellIs" dxfId="52" priority="2" operator="greaterThan">
      <formula>1</formula>
    </cfRule>
  </conditionalFormatting>
  <conditionalFormatting sqref="H11:H13 H15">
    <cfRule type="cellIs" dxfId="5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0" t="s">
        <v>106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x14ac:dyDescent="0.3">
      <c r="A2" s="240" t="s">
        <v>267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0.2359290118756239</v>
      </c>
      <c r="C4" s="206">
        <f t="shared" ref="C4:M4" si="0">(C10+C8)/C6</f>
        <v>0.24917221164367817</v>
      </c>
      <c r="D4" s="206">
        <f t="shared" si="0"/>
        <v>0.25545340157063695</v>
      </c>
      <c r="E4" s="206">
        <f t="shared" si="0"/>
        <v>0.25545340157063695</v>
      </c>
      <c r="F4" s="206">
        <f t="shared" si="0"/>
        <v>0.25545340157063695</v>
      </c>
      <c r="G4" s="206">
        <f t="shared" si="0"/>
        <v>0.25545340157063695</v>
      </c>
      <c r="H4" s="206">
        <f t="shared" si="0"/>
        <v>0.25545340157063695</v>
      </c>
      <c r="I4" s="206">
        <f t="shared" si="0"/>
        <v>0.25545340157063695</v>
      </c>
      <c r="J4" s="206">
        <f t="shared" si="0"/>
        <v>0.25545340157063695</v>
      </c>
      <c r="K4" s="206">
        <f t="shared" si="0"/>
        <v>0.25545340157063695</v>
      </c>
      <c r="L4" s="206">
        <f t="shared" si="0"/>
        <v>0.25545340157063695</v>
      </c>
      <c r="M4" s="206">
        <f t="shared" si="0"/>
        <v>0.25545340157063695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1128.2546300000099</v>
      </c>
      <c r="C5" s="206">
        <f>IF(ISERROR(VLOOKUP($A5,'Man Tab'!$A:$Q,COLUMN()+2,0)),0,VLOOKUP($A5,'Man Tab'!$A:$Q,COLUMN()+2,0))</f>
        <v>1141.0875100000001</v>
      </c>
      <c r="D5" s="206">
        <f>IF(ISERROR(VLOOKUP($A5,'Man Tab'!$A:$Q,COLUMN()+2,0)),0,VLOOKUP($A5,'Man Tab'!$A:$Q,COLUMN()+2,0))</f>
        <v>1140.8179700000001</v>
      </c>
      <c r="E5" s="206">
        <f>IF(ISERROR(VLOOKUP($A5,'Man Tab'!$A:$Q,COLUMN()+2,0)),0,VLOOKUP($A5,'Man Tab'!$A:$Q,COLUMN()+2,0))</f>
        <v>4.9406564584124654E-324</v>
      </c>
      <c r="F5" s="206">
        <f>IF(ISERROR(VLOOKUP($A5,'Man Tab'!$A:$Q,COLUMN()+2,0)),0,VLOOKUP($A5,'Man Tab'!$A:$Q,COLUMN()+2,0))</f>
        <v>4.9406564584124654E-324</v>
      </c>
      <c r="G5" s="206">
        <f>IF(ISERROR(VLOOKUP($A5,'Man Tab'!$A:$Q,COLUMN()+2,0)),0,VLOOKUP($A5,'Man Tab'!$A:$Q,COLUMN()+2,0))</f>
        <v>4.9406564584124654E-324</v>
      </c>
      <c r="H5" s="206">
        <f>IF(ISERROR(VLOOKUP($A5,'Man Tab'!$A:$Q,COLUMN()+2,0)),0,VLOOKUP($A5,'Man Tab'!$A:$Q,COLUMN()+2,0))</f>
        <v>4.9406564584124654E-324</v>
      </c>
      <c r="I5" s="206">
        <f>IF(ISERROR(VLOOKUP($A5,'Man Tab'!$A:$Q,COLUMN()+2,0)),0,VLOOKUP($A5,'Man Tab'!$A:$Q,COLUMN()+2,0))</f>
        <v>4.9406564584124654E-324</v>
      </c>
      <c r="J5" s="206">
        <f>IF(ISERROR(VLOOKUP($A5,'Man Tab'!$A:$Q,COLUMN()+2,0)),0,VLOOKUP($A5,'Man Tab'!$A:$Q,COLUMN()+2,0))</f>
        <v>4.9406564584124654E-324</v>
      </c>
      <c r="K5" s="206">
        <f>IF(ISERROR(VLOOKUP($A5,'Man Tab'!$A:$Q,COLUMN()+2,0)),0,VLOOKUP($A5,'Man Tab'!$A:$Q,COLUMN()+2,0))</f>
        <v>4.9406564584124654E-324</v>
      </c>
      <c r="L5" s="206">
        <f>IF(ISERROR(VLOOKUP($A5,'Man Tab'!$A:$Q,COLUMN()+2,0)),0,VLOOKUP($A5,'Man Tab'!$A:$Q,COLUMN()+2,0))</f>
        <v>4.9406564584124654E-324</v>
      </c>
      <c r="M5" s="206">
        <f>IF(ISERROR(VLOOKUP($A5,'Man Tab'!$A:$Q,COLUMN()+2,0)),0,VLOOKUP($A5,'Man Tab'!$A:$Q,COLUMN()+2,0))</f>
        <v>4.9406564584124654E-324</v>
      </c>
    </row>
    <row r="6" spans="1:13" ht="14.4" customHeight="1" x14ac:dyDescent="0.3">
      <c r="A6" s="207" t="s">
        <v>77</v>
      </c>
      <c r="B6" s="208">
        <f>B5</f>
        <v>1128.2546300000099</v>
      </c>
      <c r="C6" s="208">
        <f t="shared" ref="C6:M6" si="1">C5+B6</f>
        <v>2269.3421400000097</v>
      </c>
      <c r="D6" s="208">
        <f t="shared" si="1"/>
        <v>3410.1601100000098</v>
      </c>
      <c r="E6" s="208">
        <f t="shared" si="1"/>
        <v>3410.1601100000098</v>
      </c>
      <c r="F6" s="208">
        <f t="shared" si="1"/>
        <v>3410.1601100000098</v>
      </c>
      <c r="G6" s="208">
        <f t="shared" si="1"/>
        <v>3410.1601100000098</v>
      </c>
      <c r="H6" s="208">
        <f t="shared" si="1"/>
        <v>3410.1601100000098</v>
      </c>
      <c r="I6" s="208">
        <f t="shared" si="1"/>
        <v>3410.1601100000098</v>
      </c>
      <c r="J6" s="208">
        <f t="shared" si="1"/>
        <v>3410.1601100000098</v>
      </c>
      <c r="K6" s="208">
        <f t="shared" si="1"/>
        <v>3410.1601100000098</v>
      </c>
      <c r="L6" s="208">
        <f t="shared" si="1"/>
        <v>3410.1601100000098</v>
      </c>
      <c r="M6" s="208">
        <f t="shared" si="1"/>
        <v>3410.1601100000098</v>
      </c>
    </row>
    <row r="7" spans="1:13" ht="14.4" customHeight="1" x14ac:dyDescent="0.3">
      <c r="A7" s="207" t="s">
        <v>104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105</v>
      </c>
      <c r="B9" s="207">
        <v>266188</v>
      </c>
      <c r="C9" s="207">
        <v>299269</v>
      </c>
      <c r="D9" s="207">
        <v>305680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266.18799999999999</v>
      </c>
      <c r="C10" s="208">
        <f t="shared" ref="C10:M10" si="3">C9/1000+B10</f>
        <v>565.45699999999999</v>
      </c>
      <c r="D10" s="208">
        <f t="shared" si="3"/>
        <v>871.13699999999994</v>
      </c>
      <c r="E10" s="208">
        <f t="shared" si="3"/>
        <v>871.13699999999994</v>
      </c>
      <c r="F10" s="208">
        <f t="shared" si="3"/>
        <v>871.13699999999994</v>
      </c>
      <c r="G10" s="208">
        <f t="shared" si="3"/>
        <v>871.13699999999994</v>
      </c>
      <c r="H10" s="208">
        <f t="shared" si="3"/>
        <v>871.13699999999994</v>
      </c>
      <c r="I10" s="208">
        <f t="shared" si="3"/>
        <v>871.13699999999994</v>
      </c>
      <c r="J10" s="208">
        <f t="shared" si="3"/>
        <v>871.13699999999994</v>
      </c>
      <c r="K10" s="208">
        <f t="shared" si="3"/>
        <v>871.13699999999994</v>
      </c>
      <c r="L10" s="208">
        <f t="shared" si="3"/>
        <v>871.13699999999994</v>
      </c>
      <c r="M10" s="208">
        <f t="shared" si="3"/>
        <v>871.13699999999994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3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0.26108236650572891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0.26108236650572891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19" t="s">
        <v>269</v>
      </c>
      <c r="B1" s="319"/>
      <c r="C1" s="319"/>
      <c r="D1" s="319"/>
      <c r="E1" s="319"/>
      <c r="F1" s="319"/>
      <c r="G1" s="319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s="209" customFormat="1" ht="14.4" customHeight="1" thickBot="1" x14ac:dyDescent="0.3">
      <c r="A2" s="240" t="s">
        <v>267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20" t="s">
        <v>29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41"/>
      <c r="Q3" s="143"/>
    </row>
    <row r="4" spans="1:17" ht="14.4" customHeight="1" x14ac:dyDescent="0.3">
      <c r="A4" s="77"/>
      <c r="B4" s="20">
        <v>2014</v>
      </c>
      <c r="C4" s="142" t="s">
        <v>30</v>
      </c>
      <c r="D4" s="132" t="s">
        <v>168</v>
      </c>
      <c r="E4" s="132" t="s">
        <v>169</v>
      </c>
      <c r="F4" s="132" t="s">
        <v>170</v>
      </c>
      <c r="G4" s="132" t="s">
        <v>171</v>
      </c>
      <c r="H4" s="132" t="s">
        <v>172</v>
      </c>
      <c r="I4" s="132" t="s">
        <v>173</v>
      </c>
      <c r="J4" s="132" t="s">
        <v>174</v>
      </c>
      <c r="K4" s="132" t="s">
        <v>175</v>
      </c>
      <c r="L4" s="132" t="s">
        <v>176</v>
      </c>
      <c r="M4" s="132" t="s">
        <v>177</v>
      </c>
      <c r="N4" s="132" t="s">
        <v>178</v>
      </c>
      <c r="O4" s="132" t="s">
        <v>179</v>
      </c>
      <c r="P4" s="322" t="s">
        <v>3</v>
      </c>
      <c r="Q4" s="32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95" t="s">
        <v>268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24.40372</v>
      </c>
      <c r="Q7" s="96">
        <v>0.67760285100100004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1.4821969375237396E-323</v>
      </c>
      <c r="Q8" s="96" t="s">
        <v>268</v>
      </c>
    </row>
    <row r="9" spans="1:17" ht="14.4" customHeight="1" x14ac:dyDescent="0.3">
      <c r="A9" s="15" t="s">
        <v>37</v>
      </c>
      <c r="B9" s="51">
        <v>1661.0028975825201</v>
      </c>
      <c r="C9" s="52">
        <v>138.41690813187699</v>
      </c>
      <c r="D9" s="52">
        <v>99.303439999999995</v>
      </c>
      <c r="E9" s="52">
        <v>117.96165000000001</v>
      </c>
      <c r="F9" s="52">
        <v>119.02737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336.29246000000001</v>
      </c>
      <c r="Q9" s="96">
        <v>0.809853999627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1.4821969375237396E-323</v>
      </c>
      <c r="Q10" s="96" t="s">
        <v>268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6.1866700000000003</v>
      </c>
      <c r="Q11" s="96">
        <v>0.37120316472300002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9.2201900000000006</v>
      </c>
      <c r="Q12" s="96">
        <v>2.0215182281290001</v>
      </c>
    </row>
    <row r="13" spans="1:17" ht="14.4" customHeight="1" x14ac:dyDescent="0.3">
      <c r="A13" s="15" t="s">
        <v>41</v>
      </c>
      <c r="B13" s="51">
        <v>249.03425262782599</v>
      </c>
      <c r="C13" s="52">
        <v>20.752854385652</v>
      </c>
      <c r="D13" s="52">
        <v>2.5407600000000001</v>
      </c>
      <c r="E13" s="52">
        <v>1.0293099999999999</v>
      </c>
      <c r="F13" s="52">
        <v>5.4428299999999998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9.0129000000000001</v>
      </c>
      <c r="Q13" s="96">
        <v>0.14476562809900001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100.107</v>
      </c>
      <c r="Q14" s="96">
        <v>1.0002702935200001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96" t="s">
        <v>268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1.4821969375237396E-323</v>
      </c>
      <c r="Q16" s="96" t="s">
        <v>268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4.9406564584124654E-324</v>
      </c>
      <c r="E17" s="52">
        <v>0.17852999999999999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0.17852999999999999</v>
      </c>
      <c r="Q17" s="96">
        <v>1.9384956373000001E-2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4.8570000000000002</v>
      </c>
      <c r="Q18" s="96" t="s">
        <v>268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82.887320000000003</v>
      </c>
      <c r="Q19" s="96">
        <v>0.76977042980300003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2605.0954000000002</v>
      </c>
      <c r="Q20" s="96">
        <v>1.0343786037489999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199.20699999999999</v>
      </c>
      <c r="Q21" s="96">
        <v>0.99969681423400003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96" t="s">
        <v>268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5.9287877500949585E-323</v>
      </c>
      <c r="Q23" s="96" t="s">
        <v>268</v>
      </c>
    </row>
    <row r="24" spans="1:17" ht="14.4" customHeight="1" x14ac:dyDescent="0.3">
      <c r="A24" s="16" t="s">
        <v>52</v>
      </c>
      <c r="B24" s="51">
        <v>0</v>
      </c>
      <c r="C24" s="52">
        <v>2.2737367544323201E-13</v>
      </c>
      <c r="D24" s="52">
        <v>4.3516500000000002</v>
      </c>
      <c r="E24" s="52">
        <v>23.13026</v>
      </c>
      <c r="F24" s="52">
        <v>5.23001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32.711919999999999</v>
      </c>
      <c r="Q24" s="96"/>
    </row>
    <row r="25" spans="1:17" ht="14.4" customHeight="1" x14ac:dyDescent="0.3">
      <c r="A25" s="17" t="s">
        <v>53</v>
      </c>
      <c r="B25" s="54">
        <v>13877.9965673836</v>
      </c>
      <c r="C25" s="55">
        <v>1156.49971394863</v>
      </c>
      <c r="D25" s="55">
        <v>1128.2546300000099</v>
      </c>
      <c r="E25" s="55">
        <v>1141.0875100000001</v>
      </c>
      <c r="F25" s="55">
        <v>1140.8179700000001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3410.1601100000098</v>
      </c>
      <c r="Q25" s="97">
        <v>0.98289694580599996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429.12052</v>
      </c>
      <c r="Q26" s="96">
        <v>0.90723086357100002</v>
      </c>
    </row>
    <row r="27" spans="1:17" ht="14.4" customHeight="1" x14ac:dyDescent="0.3">
      <c r="A27" s="18" t="s">
        <v>55</v>
      </c>
      <c r="B27" s="54">
        <v>15769.997985018999</v>
      </c>
      <c r="C27" s="55">
        <v>1314.1664987515801</v>
      </c>
      <c r="D27" s="55">
        <v>1273.1731300000099</v>
      </c>
      <c r="E27" s="55">
        <v>1278.0684200000001</v>
      </c>
      <c r="F27" s="55">
        <v>1288.03908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3839.2806300000102</v>
      </c>
      <c r="Q27" s="97">
        <v>0.97381892721700003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596.54380000000003</v>
      </c>
      <c r="Q28" s="96">
        <v>1.243990218647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96" t="s">
        <v>268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1.4821969375237396E-322</v>
      </c>
      <c r="Q30" s="96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2.552</v>
      </c>
      <c r="E31" s="58">
        <v>4.28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6.8319999999999999</v>
      </c>
      <c r="Q31" s="98" t="s">
        <v>268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188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19" t="s">
        <v>61</v>
      </c>
      <c r="B1" s="319"/>
      <c r="C1" s="319"/>
      <c r="D1" s="319"/>
      <c r="E1" s="319"/>
      <c r="F1" s="319"/>
      <c r="G1" s="319"/>
      <c r="H1" s="324"/>
      <c r="I1" s="324"/>
      <c r="J1" s="324"/>
      <c r="K1" s="324"/>
    </row>
    <row r="2" spans="1:11" s="60" customFormat="1" ht="14.4" customHeight="1" thickBot="1" x14ac:dyDescent="0.35">
      <c r="A2" s="240" t="s">
        <v>267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0" t="s">
        <v>62</v>
      </c>
      <c r="C3" s="321"/>
      <c r="D3" s="321"/>
      <c r="E3" s="321"/>
      <c r="F3" s="327" t="s">
        <v>63</v>
      </c>
      <c r="G3" s="321"/>
      <c r="H3" s="321"/>
      <c r="I3" s="321"/>
      <c r="J3" s="321"/>
      <c r="K3" s="328"/>
    </row>
    <row r="4" spans="1:11" ht="14.4" customHeight="1" x14ac:dyDescent="0.3">
      <c r="A4" s="77"/>
      <c r="B4" s="325"/>
      <c r="C4" s="326"/>
      <c r="D4" s="326"/>
      <c r="E4" s="326"/>
      <c r="F4" s="329" t="s">
        <v>184</v>
      </c>
      <c r="G4" s="331" t="s">
        <v>64</v>
      </c>
      <c r="H4" s="144" t="s">
        <v>146</v>
      </c>
      <c r="I4" s="329" t="s">
        <v>65</v>
      </c>
      <c r="J4" s="331" t="s">
        <v>186</v>
      </c>
      <c r="K4" s="332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30"/>
      <c r="G5" s="330"/>
      <c r="H5" s="25" t="s">
        <v>185</v>
      </c>
      <c r="I5" s="330"/>
      <c r="J5" s="330"/>
      <c r="K5" s="333"/>
    </row>
    <row r="6" spans="1:11" ht="14.4" customHeight="1" thickBot="1" x14ac:dyDescent="0.35">
      <c r="A6" s="411" t="s">
        <v>270</v>
      </c>
      <c r="B6" s="393">
        <v>14801.6216777435</v>
      </c>
      <c r="C6" s="393">
        <v>14867.72766</v>
      </c>
      <c r="D6" s="394">
        <v>66.105982256546994</v>
      </c>
      <c r="E6" s="395">
        <v>1.0044661310559999</v>
      </c>
      <c r="F6" s="393">
        <v>13877.9965673836</v>
      </c>
      <c r="G6" s="394">
        <v>3469.4991418458999</v>
      </c>
      <c r="H6" s="396">
        <v>1140.8179700000001</v>
      </c>
      <c r="I6" s="393">
        <v>3410.1601100000098</v>
      </c>
      <c r="J6" s="394">
        <v>-59.339031845892002</v>
      </c>
      <c r="K6" s="397">
        <v>0.245724236451</v>
      </c>
    </row>
    <row r="7" spans="1:11" ht="14.4" customHeight="1" thickBot="1" x14ac:dyDescent="0.35">
      <c r="A7" s="412" t="s">
        <v>271</v>
      </c>
      <c r="B7" s="393">
        <v>2646.3940976260601</v>
      </c>
      <c r="C7" s="393">
        <v>2382.1484700000001</v>
      </c>
      <c r="D7" s="394">
        <v>-264.24562762605399</v>
      </c>
      <c r="E7" s="395">
        <v>0.90014879950600002</v>
      </c>
      <c r="F7" s="393">
        <v>2539.3263044652699</v>
      </c>
      <c r="G7" s="394">
        <v>634.83157611631896</v>
      </c>
      <c r="H7" s="396">
        <v>161.02436</v>
      </c>
      <c r="I7" s="393">
        <v>492.05486000000099</v>
      </c>
      <c r="J7" s="394">
        <v>-142.776716116318</v>
      </c>
      <c r="K7" s="397">
        <v>0.19377378131100001</v>
      </c>
    </row>
    <row r="8" spans="1:11" ht="14.4" customHeight="1" thickBot="1" x14ac:dyDescent="0.35">
      <c r="A8" s="413" t="s">
        <v>272</v>
      </c>
      <c r="B8" s="393">
        <v>2076.55788754901</v>
      </c>
      <c r="C8" s="393">
        <v>1986.17347</v>
      </c>
      <c r="D8" s="394">
        <v>-90.384417549003999</v>
      </c>
      <c r="E8" s="395">
        <v>0.956473923462</v>
      </c>
      <c r="F8" s="393">
        <v>2139.00650831232</v>
      </c>
      <c r="G8" s="394">
        <v>534.75162707807999</v>
      </c>
      <c r="H8" s="396">
        <v>131.88636</v>
      </c>
      <c r="I8" s="393">
        <v>391.94786000000101</v>
      </c>
      <c r="J8" s="394">
        <v>-142.80376707808</v>
      </c>
      <c r="K8" s="397">
        <v>0.18323827369199999</v>
      </c>
    </row>
    <row r="9" spans="1:11" ht="14.4" customHeight="1" thickBot="1" x14ac:dyDescent="0.35">
      <c r="A9" s="414" t="s">
        <v>273</v>
      </c>
      <c r="B9" s="398">
        <v>4.9406564584124654E-324</v>
      </c>
      <c r="C9" s="398">
        <v>2.7999999999999998E-4</v>
      </c>
      <c r="D9" s="399">
        <v>2.7999999999999998E-4</v>
      </c>
      <c r="E9" s="400" t="s">
        <v>274</v>
      </c>
      <c r="F9" s="398">
        <v>0</v>
      </c>
      <c r="G9" s="399">
        <v>0</v>
      </c>
      <c r="H9" s="401">
        <v>1.0000000000000001E-5</v>
      </c>
      <c r="I9" s="398">
        <v>-8.0000000000001701E-5</v>
      </c>
      <c r="J9" s="399">
        <v>-8.0000000000001701E-5</v>
      </c>
      <c r="K9" s="402" t="s">
        <v>268</v>
      </c>
    </row>
    <row r="10" spans="1:11" ht="14.4" customHeight="1" thickBot="1" x14ac:dyDescent="0.35">
      <c r="A10" s="415" t="s">
        <v>275</v>
      </c>
      <c r="B10" s="393">
        <v>4.9406564584124654E-324</v>
      </c>
      <c r="C10" s="393">
        <v>2.7999999999999998E-4</v>
      </c>
      <c r="D10" s="394">
        <v>2.7999999999999998E-4</v>
      </c>
      <c r="E10" s="403" t="s">
        <v>274</v>
      </c>
      <c r="F10" s="393">
        <v>0</v>
      </c>
      <c r="G10" s="394">
        <v>0</v>
      </c>
      <c r="H10" s="396">
        <v>1.0000000000000001E-5</v>
      </c>
      <c r="I10" s="393">
        <v>-8.0000000000001701E-5</v>
      </c>
      <c r="J10" s="394">
        <v>-8.0000000000001701E-5</v>
      </c>
      <c r="K10" s="404" t="s">
        <v>268</v>
      </c>
    </row>
    <row r="11" spans="1:11" ht="14.4" customHeight="1" thickBot="1" x14ac:dyDescent="0.35">
      <c r="A11" s="414" t="s">
        <v>276</v>
      </c>
      <c r="B11" s="398">
        <v>148.28513525250301</v>
      </c>
      <c r="C11" s="398">
        <v>143.63378</v>
      </c>
      <c r="D11" s="399">
        <v>-4.6513552525030004</v>
      </c>
      <c r="E11" s="405">
        <v>0.96863235654299995</v>
      </c>
      <c r="F11" s="398">
        <v>144.059134131088</v>
      </c>
      <c r="G11" s="399">
        <v>36.014783532772</v>
      </c>
      <c r="H11" s="401">
        <v>4.8214100000000002</v>
      </c>
      <c r="I11" s="398">
        <v>24.40372</v>
      </c>
      <c r="J11" s="399">
        <v>-11.611063532772</v>
      </c>
      <c r="K11" s="406">
        <v>0.16940071274999999</v>
      </c>
    </row>
    <row r="12" spans="1:11" ht="14.4" customHeight="1" thickBot="1" x14ac:dyDescent="0.35">
      <c r="A12" s="415" t="s">
        <v>277</v>
      </c>
      <c r="B12" s="393">
        <v>117.108227038655</v>
      </c>
      <c r="C12" s="393">
        <v>115.86833</v>
      </c>
      <c r="D12" s="394">
        <v>-1.2398970386549999</v>
      </c>
      <c r="E12" s="395">
        <v>0.98941238314299995</v>
      </c>
      <c r="F12" s="393">
        <v>115.956099177507</v>
      </c>
      <c r="G12" s="394">
        <v>28.989024794376</v>
      </c>
      <c r="H12" s="396">
        <v>3.4613200000000002</v>
      </c>
      <c r="I12" s="393">
        <v>19.548380000000002</v>
      </c>
      <c r="J12" s="394">
        <v>-9.4406447943760003</v>
      </c>
      <c r="K12" s="397">
        <v>0.16858431888100001</v>
      </c>
    </row>
    <row r="13" spans="1:11" ht="14.4" customHeight="1" thickBot="1" x14ac:dyDescent="0.35">
      <c r="A13" s="415" t="s">
        <v>278</v>
      </c>
      <c r="B13" s="393">
        <v>26.612816874229999</v>
      </c>
      <c r="C13" s="393">
        <v>27.765450000000001</v>
      </c>
      <c r="D13" s="394">
        <v>1.1526331257689999</v>
      </c>
      <c r="E13" s="395">
        <v>1.0433112034400001</v>
      </c>
      <c r="F13" s="393">
        <v>28.103034953580998</v>
      </c>
      <c r="G13" s="394">
        <v>7.025758738395</v>
      </c>
      <c r="H13" s="396">
        <v>1.36009</v>
      </c>
      <c r="I13" s="393">
        <v>4.85534</v>
      </c>
      <c r="J13" s="394">
        <v>-2.170418738395</v>
      </c>
      <c r="K13" s="397">
        <v>0.17276924033300001</v>
      </c>
    </row>
    <row r="14" spans="1:11" ht="14.4" customHeight="1" thickBot="1" x14ac:dyDescent="0.35">
      <c r="A14" s="414" t="s">
        <v>279</v>
      </c>
      <c r="B14" s="398">
        <v>1643.34164073733</v>
      </c>
      <c r="C14" s="398">
        <v>1632.6005299999999</v>
      </c>
      <c r="D14" s="399">
        <v>-10.741110737326</v>
      </c>
      <c r="E14" s="405">
        <v>0.99346386017900001</v>
      </c>
      <c r="F14" s="398">
        <v>1661.0028975825201</v>
      </c>
      <c r="G14" s="399">
        <v>415.25072439563002</v>
      </c>
      <c r="H14" s="401">
        <v>119.02737</v>
      </c>
      <c r="I14" s="398">
        <v>336.29246000000001</v>
      </c>
      <c r="J14" s="399">
        <v>-78.958264395629001</v>
      </c>
      <c r="K14" s="406">
        <v>0.20246349990599999</v>
      </c>
    </row>
    <row r="15" spans="1:11" ht="14.4" customHeight="1" thickBot="1" x14ac:dyDescent="0.35">
      <c r="A15" s="415" t="s">
        <v>280</v>
      </c>
      <c r="B15" s="393">
        <v>375.585802346219</v>
      </c>
      <c r="C15" s="393">
        <v>396.61072000000001</v>
      </c>
      <c r="D15" s="394">
        <v>21.024917653780001</v>
      </c>
      <c r="E15" s="395">
        <v>1.0559790000639999</v>
      </c>
      <c r="F15" s="393">
        <v>17.999990308085</v>
      </c>
      <c r="G15" s="394">
        <v>4.4999975770210003</v>
      </c>
      <c r="H15" s="396">
        <v>1.41588</v>
      </c>
      <c r="I15" s="393">
        <v>4.2476799999999999</v>
      </c>
      <c r="J15" s="394">
        <v>-0.25231757702099999</v>
      </c>
      <c r="K15" s="397">
        <v>0.235982349284</v>
      </c>
    </row>
    <row r="16" spans="1:11" ht="14.4" customHeight="1" thickBot="1" x14ac:dyDescent="0.35">
      <c r="A16" s="415" t="s">
        <v>281</v>
      </c>
      <c r="B16" s="393">
        <v>463.999999999978</v>
      </c>
      <c r="C16" s="393">
        <v>398.37905999999998</v>
      </c>
      <c r="D16" s="394">
        <v>-65.620939999978006</v>
      </c>
      <c r="E16" s="395">
        <v>0.85857556034399996</v>
      </c>
      <c r="F16" s="393">
        <v>399.99978462413401</v>
      </c>
      <c r="G16" s="394">
        <v>99.999946156033005</v>
      </c>
      <c r="H16" s="396">
        <v>34.782600000000002</v>
      </c>
      <c r="I16" s="393">
        <v>104.34782</v>
      </c>
      <c r="J16" s="394">
        <v>4.3478738439660001</v>
      </c>
      <c r="K16" s="397">
        <v>0.26086969046199998</v>
      </c>
    </row>
    <row r="17" spans="1:11" ht="14.4" customHeight="1" thickBot="1" x14ac:dyDescent="0.35">
      <c r="A17" s="415" t="s">
        <v>282</v>
      </c>
      <c r="B17" s="393">
        <v>4.9406564584124654E-324</v>
      </c>
      <c r="C17" s="393">
        <v>4.9406564584124654E-324</v>
      </c>
      <c r="D17" s="394">
        <v>0</v>
      </c>
      <c r="E17" s="395">
        <v>1</v>
      </c>
      <c r="F17" s="393">
        <v>383.99979323916102</v>
      </c>
      <c r="G17" s="394">
        <v>95.99994830979</v>
      </c>
      <c r="H17" s="396">
        <v>47.884999999999998</v>
      </c>
      <c r="I17" s="393">
        <v>95.770240000000001</v>
      </c>
      <c r="J17" s="394">
        <v>-0.22970830979000001</v>
      </c>
      <c r="K17" s="397">
        <v>0.249401800954</v>
      </c>
    </row>
    <row r="18" spans="1:11" ht="14.4" customHeight="1" thickBot="1" x14ac:dyDescent="0.35">
      <c r="A18" s="415" t="s">
        <v>283</v>
      </c>
      <c r="B18" s="393">
        <v>119.26145249707101</v>
      </c>
      <c r="C18" s="393">
        <v>171.62942000000001</v>
      </c>
      <c r="D18" s="394">
        <v>52.367967502928998</v>
      </c>
      <c r="E18" s="395">
        <v>1.4391022112039999</v>
      </c>
      <c r="F18" s="393">
        <v>172.01971413370799</v>
      </c>
      <c r="G18" s="394">
        <v>43.004928533426998</v>
      </c>
      <c r="H18" s="396">
        <v>7.8152699999999999</v>
      </c>
      <c r="I18" s="393">
        <v>17.98424</v>
      </c>
      <c r="J18" s="394">
        <v>-25.020688533426998</v>
      </c>
      <c r="K18" s="397">
        <v>0.104547551951</v>
      </c>
    </row>
    <row r="19" spans="1:11" ht="14.4" customHeight="1" thickBot="1" x14ac:dyDescent="0.35">
      <c r="A19" s="415" t="s">
        <v>284</v>
      </c>
      <c r="B19" s="393">
        <v>74.958212789154999</v>
      </c>
      <c r="C19" s="393">
        <v>101.71588</v>
      </c>
      <c r="D19" s="394">
        <v>26.757667210844001</v>
      </c>
      <c r="E19" s="395">
        <v>1.3569677853190001</v>
      </c>
      <c r="F19" s="393">
        <v>123.111102555195</v>
      </c>
      <c r="G19" s="394">
        <v>30.777775638798001</v>
      </c>
      <c r="H19" s="396">
        <v>7.40116</v>
      </c>
      <c r="I19" s="393">
        <v>13.74226</v>
      </c>
      <c r="J19" s="394">
        <v>-17.035515638798</v>
      </c>
      <c r="K19" s="397">
        <v>0.111624863353</v>
      </c>
    </row>
    <row r="20" spans="1:11" ht="14.4" customHeight="1" thickBot="1" x14ac:dyDescent="0.35">
      <c r="A20" s="415" t="s">
        <v>285</v>
      </c>
      <c r="B20" s="393">
        <v>15</v>
      </c>
      <c r="C20" s="393">
        <v>4.9406564584124654E-324</v>
      </c>
      <c r="D20" s="394">
        <v>-15</v>
      </c>
      <c r="E20" s="395">
        <v>0</v>
      </c>
      <c r="F20" s="393">
        <v>9.000099799989</v>
      </c>
      <c r="G20" s="394">
        <v>2.250024949997</v>
      </c>
      <c r="H20" s="396">
        <v>4.9406564584124654E-324</v>
      </c>
      <c r="I20" s="393">
        <v>1.4821969375237396E-323</v>
      </c>
      <c r="J20" s="394">
        <v>-2.250024949997</v>
      </c>
      <c r="K20" s="397">
        <v>0</v>
      </c>
    </row>
    <row r="21" spans="1:11" ht="14.4" customHeight="1" thickBot="1" x14ac:dyDescent="0.35">
      <c r="A21" s="415" t="s">
        <v>286</v>
      </c>
      <c r="B21" s="393">
        <v>505.45750609529603</v>
      </c>
      <c r="C21" s="393">
        <v>490.20222999999999</v>
      </c>
      <c r="D21" s="394">
        <v>-15.255276095295001</v>
      </c>
      <c r="E21" s="395">
        <v>0.96981887515499998</v>
      </c>
      <c r="F21" s="393">
        <v>480.60396010153198</v>
      </c>
      <c r="G21" s="394">
        <v>120.150990025383</v>
      </c>
      <c r="H21" s="396">
        <v>17.364270000000001</v>
      </c>
      <c r="I21" s="393">
        <v>89.735830000000007</v>
      </c>
      <c r="J21" s="394">
        <v>-30.415160025382001</v>
      </c>
      <c r="K21" s="397">
        <v>0.18671471200699999</v>
      </c>
    </row>
    <row r="22" spans="1:11" ht="14.4" customHeight="1" thickBot="1" x14ac:dyDescent="0.35">
      <c r="A22" s="415" t="s">
        <v>287</v>
      </c>
      <c r="B22" s="393">
        <v>1.90027371581</v>
      </c>
      <c r="C22" s="393">
        <v>0.69199999999999995</v>
      </c>
      <c r="D22" s="394">
        <v>-1.2082737158100001</v>
      </c>
      <c r="E22" s="395">
        <v>0.36415806535700002</v>
      </c>
      <c r="F22" s="393">
        <v>0.70986450965199999</v>
      </c>
      <c r="G22" s="394">
        <v>0.177466127413</v>
      </c>
      <c r="H22" s="396">
        <v>4.9406564584124654E-324</v>
      </c>
      <c r="I22" s="393">
        <v>0.124</v>
      </c>
      <c r="J22" s="394">
        <v>-5.3466127412999997E-2</v>
      </c>
      <c r="K22" s="397">
        <v>0.17468122199899999</v>
      </c>
    </row>
    <row r="23" spans="1:11" ht="14.4" customHeight="1" thickBot="1" x14ac:dyDescent="0.35">
      <c r="A23" s="415" t="s">
        <v>288</v>
      </c>
      <c r="B23" s="393">
        <v>34.363048313988003</v>
      </c>
      <c r="C23" s="393">
        <v>31.11833</v>
      </c>
      <c r="D23" s="394">
        <v>-3.2447183139879998</v>
      </c>
      <c r="E23" s="395">
        <v>0.90557536443300002</v>
      </c>
      <c r="F23" s="393">
        <v>31.558669349555</v>
      </c>
      <c r="G23" s="394">
        <v>7.8896673373880004</v>
      </c>
      <c r="H23" s="396">
        <v>2.3631899999999999</v>
      </c>
      <c r="I23" s="393">
        <v>7.3421799999999999</v>
      </c>
      <c r="J23" s="394">
        <v>-0.54748733738800004</v>
      </c>
      <c r="K23" s="397">
        <v>0.23265176103099999</v>
      </c>
    </row>
    <row r="24" spans="1:11" ht="14.4" customHeight="1" thickBot="1" x14ac:dyDescent="0.35">
      <c r="A24" s="415" t="s">
        <v>289</v>
      </c>
      <c r="B24" s="393">
        <v>52.099146865192999</v>
      </c>
      <c r="C24" s="393">
        <v>42.252890000000001</v>
      </c>
      <c r="D24" s="394">
        <v>-9.8462568651930003</v>
      </c>
      <c r="E24" s="395">
        <v>0.811009249524</v>
      </c>
      <c r="F24" s="393">
        <v>41.999918961504001</v>
      </c>
      <c r="G24" s="394">
        <v>10.499979740376</v>
      </c>
      <c r="H24" s="396">
        <v>4.9406564584124654E-324</v>
      </c>
      <c r="I24" s="393">
        <v>2.9982099999999998</v>
      </c>
      <c r="J24" s="394">
        <v>-7.501769740376</v>
      </c>
      <c r="K24" s="397">
        <v>7.1386090119000004E-2</v>
      </c>
    </row>
    <row r="25" spans="1:11" ht="14.4" customHeight="1" thickBot="1" x14ac:dyDescent="0.35">
      <c r="A25" s="414" t="s">
        <v>290</v>
      </c>
      <c r="B25" s="398">
        <v>105.153727202873</v>
      </c>
      <c r="C25" s="398">
        <v>64.541219999999996</v>
      </c>
      <c r="D25" s="399">
        <v>-40.612507202872003</v>
      </c>
      <c r="E25" s="405">
        <v>0.61377967017199997</v>
      </c>
      <c r="F25" s="398">
        <v>66.666134213592002</v>
      </c>
      <c r="G25" s="399">
        <v>16.666533553398001</v>
      </c>
      <c r="H25" s="401">
        <v>2.5947399999999998</v>
      </c>
      <c r="I25" s="398">
        <v>6.1866700000000003</v>
      </c>
      <c r="J25" s="399">
        <v>-10.479863553397999</v>
      </c>
      <c r="K25" s="406">
        <v>9.2800791179999995E-2</v>
      </c>
    </row>
    <row r="26" spans="1:11" ht="14.4" customHeight="1" thickBot="1" x14ac:dyDescent="0.35">
      <c r="A26" s="415" t="s">
        <v>291</v>
      </c>
      <c r="B26" s="393">
        <v>26.575407256355</v>
      </c>
      <c r="C26" s="393">
        <v>2.4889700000000001</v>
      </c>
      <c r="D26" s="394">
        <v>-24.086437256355001</v>
      </c>
      <c r="E26" s="395">
        <v>9.3656890221000003E-2</v>
      </c>
      <c r="F26" s="393">
        <v>2.872533181988</v>
      </c>
      <c r="G26" s="394">
        <v>0.718133295497</v>
      </c>
      <c r="H26" s="396">
        <v>4.9406564584124654E-324</v>
      </c>
      <c r="I26" s="393">
        <v>1.4821969375237396E-323</v>
      </c>
      <c r="J26" s="394">
        <v>-0.718133295497</v>
      </c>
      <c r="K26" s="397">
        <v>4.9406564584124654E-324</v>
      </c>
    </row>
    <row r="27" spans="1:11" ht="14.4" customHeight="1" thickBot="1" x14ac:dyDescent="0.35">
      <c r="A27" s="415" t="s">
        <v>292</v>
      </c>
      <c r="B27" s="393">
        <v>3.722219352352</v>
      </c>
      <c r="C27" s="393">
        <v>1.5640499999999999</v>
      </c>
      <c r="D27" s="394">
        <v>-2.158169352352</v>
      </c>
      <c r="E27" s="395">
        <v>0.42019286128599997</v>
      </c>
      <c r="F27" s="393">
        <v>1.574307030565</v>
      </c>
      <c r="G27" s="394">
        <v>0.39357675764099997</v>
      </c>
      <c r="H27" s="396">
        <v>0.17812</v>
      </c>
      <c r="I27" s="393">
        <v>0.19009000000000001</v>
      </c>
      <c r="J27" s="394">
        <v>-0.20348675764099999</v>
      </c>
      <c r="K27" s="397">
        <v>0.120745189031</v>
      </c>
    </row>
    <row r="28" spans="1:11" ht="14.4" customHeight="1" thickBot="1" x14ac:dyDescent="0.35">
      <c r="A28" s="415" t="s">
        <v>293</v>
      </c>
      <c r="B28" s="393">
        <v>35.379779375915</v>
      </c>
      <c r="C28" s="393">
        <v>12.951320000000001</v>
      </c>
      <c r="D28" s="394">
        <v>-22.428459375915001</v>
      </c>
      <c r="E28" s="395">
        <v>0.36606559533299998</v>
      </c>
      <c r="F28" s="393">
        <v>13.322351368114999</v>
      </c>
      <c r="G28" s="394">
        <v>3.3305878420280002</v>
      </c>
      <c r="H28" s="396">
        <v>0.28666999999999998</v>
      </c>
      <c r="I28" s="393">
        <v>1.3621700000000001</v>
      </c>
      <c r="J28" s="394">
        <v>-1.9684178420280001</v>
      </c>
      <c r="K28" s="397">
        <v>0.102246965446</v>
      </c>
    </row>
    <row r="29" spans="1:11" ht="14.4" customHeight="1" thickBot="1" x14ac:dyDescent="0.35">
      <c r="A29" s="415" t="s">
        <v>294</v>
      </c>
      <c r="B29" s="393">
        <v>21.126545919857001</v>
      </c>
      <c r="C29" s="393">
        <v>15.151590000000001</v>
      </c>
      <c r="D29" s="394">
        <v>-5.9749559198569999</v>
      </c>
      <c r="E29" s="395">
        <v>0.71718254642599999</v>
      </c>
      <c r="F29" s="393">
        <v>16.628718342587</v>
      </c>
      <c r="G29" s="394">
        <v>4.1571795856460003</v>
      </c>
      <c r="H29" s="396">
        <v>0.97653999999999996</v>
      </c>
      <c r="I29" s="393">
        <v>1.6949099999999999</v>
      </c>
      <c r="J29" s="394">
        <v>-2.4622695856460002</v>
      </c>
      <c r="K29" s="397">
        <v>0.10192667679300001</v>
      </c>
    </row>
    <row r="30" spans="1:11" ht="14.4" customHeight="1" thickBot="1" x14ac:dyDescent="0.35">
      <c r="A30" s="415" t="s">
        <v>295</v>
      </c>
      <c r="B30" s="393">
        <v>1.012030627348</v>
      </c>
      <c r="C30" s="393">
        <v>0.64759999999999995</v>
      </c>
      <c r="D30" s="394">
        <v>-0.36443062734800002</v>
      </c>
      <c r="E30" s="395">
        <v>0.63990158251999996</v>
      </c>
      <c r="F30" s="393">
        <v>4.9995948694530004</v>
      </c>
      <c r="G30" s="394">
        <v>1.2498987173630001</v>
      </c>
      <c r="H30" s="396">
        <v>4.9406564584124654E-324</v>
      </c>
      <c r="I30" s="393">
        <v>1.4821969375237396E-323</v>
      </c>
      <c r="J30" s="394">
        <v>-1.2498987173630001</v>
      </c>
      <c r="K30" s="397">
        <v>4.9406564584124654E-324</v>
      </c>
    </row>
    <row r="31" spans="1:11" ht="14.4" customHeight="1" thickBot="1" x14ac:dyDescent="0.35">
      <c r="A31" s="415" t="s">
        <v>296</v>
      </c>
      <c r="B31" s="393">
        <v>5.215197607396</v>
      </c>
      <c r="C31" s="393">
        <v>7.3967799999999997</v>
      </c>
      <c r="D31" s="394">
        <v>2.1815823926040001</v>
      </c>
      <c r="E31" s="395">
        <v>1.4183125083329999</v>
      </c>
      <c r="F31" s="393">
        <v>4.129036613387</v>
      </c>
      <c r="G31" s="394">
        <v>1.0322591533459999</v>
      </c>
      <c r="H31" s="396">
        <v>4.9406564584124654E-324</v>
      </c>
      <c r="I31" s="393">
        <v>1.4821969375237396E-323</v>
      </c>
      <c r="J31" s="394">
        <v>-1.0322591533459999</v>
      </c>
      <c r="K31" s="397">
        <v>4.9406564584124654E-324</v>
      </c>
    </row>
    <row r="32" spans="1:11" ht="14.4" customHeight="1" thickBot="1" x14ac:dyDescent="0.35">
      <c r="A32" s="415" t="s">
        <v>297</v>
      </c>
      <c r="B32" s="393">
        <v>12.122547063647</v>
      </c>
      <c r="C32" s="393">
        <v>13.20674</v>
      </c>
      <c r="D32" s="394">
        <v>1.084192936352</v>
      </c>
      <c r="E32" s="395">
        <v>1.0894360674079999</v>
      </c>
      <c r="F32" s="393">
        <v>14.766335388641</v>
      </c>
      <c r="G32" s="394">
        <v>3.69158384716</v>
      </c>
      <c r="H32" s="396">
        <v>1.1183099999999999</v>
      </c>
      <c r="I32" s="393">
        <v>2.6093999999999999</v>
      </c>
      <c r="J32" s="394">
        <v>-1.08218384716</v>
      </c>
      <c r="K32" s="397">
        <v>0.176712768017</v>
      </c>
    </row>
    <row r="33" spans="1:11" ht="14.4" customHeight="1" thickBot="1" x14ac:dyDescent="0.35">
      <c r="A33" s="415" t="s">
        <v>298</v>
      </c>
      <c r="B33" s="393">
        <v>4.9406564584124654E-324</v>
      </c>
      <c r="C33" s="393">
        <v>1.21</v>
      </c>
      <c r="D33" s="394">
        <v>1.21</v>
      </c>
      <c r="E33" s="403" t="s">
        <v>274</v>
      </c>
      <c r="F33" s="393">
        <v>0</v>
      </c>
      <c r="G33" s="394">
        <v>0</v>
      </c>
      <c r="H33" s="396">
        <v>4.9406564584124654E-324</v>
      </c>
      <c r="I33" s="393">
        <v>1.4821969375237396E-323</v>
      </c>
      <c r="J33" s="394">
        <v>1.4821969375237396E-323</v>
      </c>
      <c r="K33" s="404" t="s">
        <v>268</v>
      </c>
    </row>
    <row r="34" spans="1:11" ht="14.4" customHeight="1" thickBot="1" x14ac:dyDescent="0.35">
      <c r="A34" s="415" t="s">
        <v>299</v>
      </c>
      <c r="B34" s="393">
        <v>4.9406564584124654E-324</v>
      </c>
      <c r="C34" s="393">
        <v>9.9241700000000002</v>
      </c>
      <c r="D34" s="394">
        <v>9.9241700000000002</v>
      </c>
      <c r="E34" s="403" t="s">
        <v>274</v>
      </c>
      <c r="F34" s="393">
        <v>8.3732574188529991</v>
      </c>
      <c r="G34" s="394">
        <v>2.0933143547130002</v>
      </c>
      <c r="H34" s="396">
        <v>3.5099999999999999E-2</v>
      </c>
      <c r="I34" s="393">
        <v>0.3301</v>
      </c>
      <c r="J34" s="394">
        <v>-1.7632143547129999</v>
      </c>
      <c r="K34" s="397">
        <v>3.9423128118999999E-2</v>
      </c>
    </row>
    <row r="35" spans="1:11" ht="14.4" customHeight="1" thickBot="1" x14ac:dyDescent="0.35">
      <c r="A35" s="414" t="s">
        <v>300</v>
      </c>
      <c r="B35" s="398">
        <v>41.381428496363</v>
      </c>
      <c r="C35" s="398">
        <v>22.788440000000001</v>
      </c>
      <c r="D35" s="399">
        <v>-18.592988496362999</v>
      </c>
      <c r="E35" s="405">
        <v>0.550692444123</v>
      </c>
      <c r="F35" s="398">
        <v>18.244089757295999</v>
      </c>
      <c r="G35" s="399">
        <v>4.5610224393239998</v>
      </c>
      <c r="H35" s="401">
        <v>4.9406564584124654E-324</v>
      </c>
      <c r="I35" s="398">
        <v>9.2201900000000006</v>
      </c>
      <c r="J35" s="399">
        <v>4.6591675606759999</v>
      </c>
      <c r="K35" s="406">
        <v>0.50537955703199999</v>
      </c>
    </row>
    <row r="36" spans="1:11" ht="14.4" customHeight="1" thickBot="1" x14ac:dyDescent="0.35">
      <c r="A36" s="415" t="s">
        <v>301</v>
      </c>
      <c r="B36" s="393">
        <v>4.9406564584124654E-324</v>
      </c>
      <c r="C36" s="393">
        <v>0.59</v>
      </c>
      <c r="D36" s="394">
        <v>0.59</v>
      </c>
      <c r="E36" s="403" t="s">
        <v>274</v>
      </c>
      <c r="F36" s="393">
        <v>0.93244233989900005</v>
      </c>
      <c r="G36" s="394">
        <v>0.233110584974</v>
      </c>
      <c r="H36" s="396">
        <v>4.9406564584124654E-324</v>
      </c>
      <c r="I36" s="393">
        <v>1.4821969375237396E-323</v>
      </c>
      <c r="J36" s="394">
        <v>-0.233110584974</v>
      </c>
      <c r="K36" s="397">
        <v>1.4821969375237396E-323</v>
      </c>
    </row>
    <row r="37" spans="1:11" ht="14.4" customHeight="1" thickBot="1" x14ac:dyDescent="0.35">
      <c r="A37" s="415" t="s">
        <v>302</v>
      </c>
      <c r="B37" s="393">
        <v>0</v>
      </c>
      <c r="C37" s="393">
        <v>7.1950000000000003</v>
      </c>
      <c r="D37" s="394">
        <v>7.1950000000000003</v>
      </c>
      <c r="E37" s="403" t="s">
        <v>268</v>
      </c>
      <c r="F37" s="393">
        <v>5.8283241405249999</v>
      </c>
      <c r="G37" s="394">
        <v>1.457081035131</v>
      </c>
      <c r="H37" s="396">
        <v>4.9406564584124654E-324</v>
      </c>
      <c r="I37" s="393">
        <v>1.4821969375237396E-323</v>
      </c>
      <c r="J37" s="394">
        <v>-1.457081035131</v>
      </c>
      <c r="K37" s="397">
        <v>4.9406564584124654E-324</v>
      </c>
    </row>
    <row r="38" spans="1:11" ht="14.4" customHeight="1" thickBot="1" x14ac:dyDescent="0.35">
      <c r="A38" s="415" t="s">
        <v>303</v>
      </c>
      <c r="B38" s="393">
        <v>40.006478481175002</v>
      </c>
      <c r="C38" s="393">
        <v>12.725569999999999</v>
      </c>
      <c r="D38" s="394">
        <v>-27.280908481175</v>
      </c>
      <c r="E38" s="395">
        <v>0.318087731865</v>
      </c>
      <c r="F38" s="393">
        <v>8.4827637828259999</v>
      </c>
      <c r="G38" s="394">
        <v>2.1206909457059999</v>
      </c>
      <c r="H38" s="396">
        <v>4.9406564584124654E-324</v>
      </c>
      <c r="I38" s="393">
        <v>9.2201900000000006</v>
      </c>
      <c r="J38" s="394">
        <v>7.0994990542930001</v>
      </c>
      <c r="K38" s="397">
        <v>1.086932306032</v>
      </c>
    </row>
    <row r="39" spans="1:11" ht="14.4" customHeight="1" thickBot="1" x14ac:dyDescent="0.35">
      <c r="A39" s="415" t="s">
        <v>304</v>
      </c>
      <c r="B39" s="393">
        <v>4.9406564584124654E-324</v>
      </c>
      <c r="C39" s="393">
        <v>1.573</v>
      </c>
      <c r="D39" s="394">
        <v>1.573</v>
      </c>
      <c r="E39" s="403" t="s">
        <v>274</v>
      </c>
      <c r="F39" s="393">
        <v>0</v>
      </c>
      <c r="G39" s="394">
        <v>0</v>
      </c>
      <c r="H39" s="396">
        <v>4.9406564584124654E-324</v>
      </c>
      <c r="I39" s="393">
        <v>1.4821969375237396E-323</v>
      </c>
      <c r="J39" s="394">
        <v>1.4821969375237396E-323</v>
      </c>
      <c r="K39" s="404" t="s">
        <v>268</v>
      </c>
    </row>
    <row r="40" spans="1:11" ht="14.4" customHeight="1" thickBot="1" x14ac:dyDescent="0.35">
      <c r="A40" s="415" t="s">
        <v>305</v>
      </c>
      <c r="B40" s="393">
        <v>1.3749500151880001</v>
      </c>
      <c r="C40" s="393">
        <v>0.70487</v>
      </c>
      <c r="D40" s="394">
        <v>-0.670080015187</v>
      </c>
      <c r="E40" s="395">
        <v>0.51265136347700002</v>
      </c>
      <c r="F40" s="393">
        <v>3.0005594940439999</v>
      </c>
      <c r="G40" s="394">
        <v>0.75013987351099998</v>
      </c>
      <c r="H40" s="396">
        <v>4.9406564584124654E-324</v>
      </c>
      <c r="I40" s="393">
        <v>1.4821969375237396E-323</v>
      </c>
      <c r="J40" s="394">
        <v>-0.75013987351099998</v>
      </c>
      <c r="K40" s="397">
        <v>4.9406564584124654E-324</v>
      </c>
    </row>
    <row r="41" spans="1:11" ht="14.4" customHeight="1" thickBot="1" x14ac:dyDescent="0.35">
      <c r="A41" s="414" t="s">
        <v>306</v>
      </c>
      <c r="B41" s="398">
        <v>108.395416999094</v>
      </c>
      <c r="C41" s="398">
        <v>96.478070000000002</v>
      </c>
      <c r="D41" s="399">
        <v>-11.917346999093001</v>
      </c>
      <c r="E41" s="405">
        <v>0.89005672629800003</v>
      </c>
      <c r="F41" s="398">
        <v>249.03425262782599</v>
      </c>
      <c r="G41" s="399">
        <v>62.258563156956001</v>
      </c>
      <c r="H41" s="401">
        <v>5.4428299999999998</v>
      </c>
      <c r="I41" s="398">
        <v>9.0129000000000001</v>
      </c>
      <c r="J41" s="399">
        <v>-53.245663156955999</v>
      </c>
      <c r="K41" s="406">
        <v>3.6191407023999998E-2</v>
      </c>
    </row>
    <row r="42" spans="1:11" ht="14.4" customHeight="1" thickBot="1" x14ac:dyDescent="0.35">
      <c r="A42" s="415" t="s">
        <v>307</v>
      </c>
      <c r="B42" s="393">
        <v>6.7243633937149996</v>
      </c>
      <c r="C42" s="393">
        <v>14.576840000000001</v>
      </c>
      <c r="D42" s="394">
        <v>7.8524766062840001</v>
      </c>
      <c r="E42" s="395">
        <v>2.167765057674</v>
      </c>
      <c r="F42" s="393">
        <v>13.039426427111</v>
      </c>
      <c r="G42" s="394">
        <v>3.2598566067769998</v>
      </c>
      <c r="H42" s="396">
        <v>0.57474999999999998</v>
      </c>
      <c r="I42" s="393">
        <v>1.27285</v>
      </c>
      <c r="J42" s="394">
        <v>-1.987006606777</v>
      </c>
      <c r="K42" s="397">
        <v>9.7615489998999994E-2</v>
      </c>
    </row>
    <row r="43" spans="1:11" ht="14.4" customHeight="1" thickBot="1" x14ac:dyDescent="0.35">
      <c r="A43" s="415" t="s">
        <v>308</v>
      </c>
      <c r="B43" s="393">
        <v>0</v>
      </c>
      <c r="C43" s="393">
        <v>4.9406564584124654E-324</v>
      </c>
      <c r="D43" s="394">
        <v>4.9406564584124654E-324</v>
      </c>
      <c r="E43" s="403" t="s">
        <v>268</v>
      </c>
      <c r="F43" s="393">
        <v>4.9406564584124654E-324</v>
      </c>
      <c r="G43" s="394">
        <v>0</v>
      </c>
      <c r="H43" s="396">
        <v>4.9406564584124654E-324</v>
      </c>
      <c r="I43" s="393">
        <v>0.59599999999999997</v>
      </c>
      <c r="J43" s="394">
        <v>0.59599999999999997</v>
      </c>
      <c r="K43" s="404" t="s">
        <v>274</v>
      </c>
    </row>
    <row r="44" spans="1:11" ht="14.4" customHeight="1" thickBot="1" x14ac:dyDescent="0.35">
      <c r="A44" s="415" t="s">
        <v>309</v>
      </c>
      <c r="B44" s="393">
        <v>101.671053605379</v>
      </c>
      <c r="C44" s="393">
        <v>81.901229999999998</v>
      </c>
      <c r="D44" s="394">
        <v>-19.769823605378001</v>
      </c>
      <c r="E44" s="395">
        <v>0.80555110914700001</v>
      </c>
      <c r="F44" s="393">
        <v>0</v>
      </c>
      <c r="G44" s="394">
        <v>0</v>
      </c>
      <c r="H44" s="396">
        <v>4.9406564584124654E-324</v>
      </c>
      <c r="I44" s="393">
        <v>1.4821969375237396E-323</v>
      </c>
      <c r="J44" s="394">
        <v>1.4821969375237396E-323</v>
      </c>
      <c r="K44" s="404" t="s">
        <v>268</v>
      </c>
    </row>
    <row r="45" spans="1:11" ht="14.4" customHeight="1" thickBot="1" x14ac:dyDescent="0.35">
      <c r="A45" s="415" t="s">
        <v>310</v>
      </c>
      <c r="B45" s="393">
        <v>4.9406564584124654E-324</v>
      </c>
      <c r="C45" s="393">
        <v>4.9406564584124654E-324</v>
      </c>
      <c r="D45" s="394">
        <v>0</v>
      </c>
      <c r="E45" s="395">
        <v>1</v>
      </c>
      <c r="F45" s="393">
        <v>10.000961940572999</v>
      </c>
      <c r="G45" s="394">
        <v>2.5002404851429998</v>
      </c>
      <c r="H45" s="396">
        <v>4.86808</v>
      </c>
      <c r="I45" s="393">
        <v>4.99247</v>
      </c>
      <c r="J45" s="394">
        <v>2.4922295148560001</v>
      </c>
      <c r="K45" s="397">
        <v>0.49919898002399998</v>
      </c>
    </row>
    <row r="46" spans="1:11" ht="14.4" customHeight="1" thickBot="1" x14ac:dyDescent="0.35">
      <c r="A46" s="415" t="s">
        <v>311</v>
      </c>
      <c r="B46" s="393">
        <v>4.9406564584124654E-324</v>
      </c>
      <c r="C46" s="393">
        <v>4.9406564584124654E-324</v>
      </c>
      <c r="D46" s="394">
        <v>0</v>
      </c>
      <c r="E46" s="395">
        <v>1</v>
      </c>
      <c r="F46" s="393">
        <v>210.99590291523401</v>
      </c>
      <c r="G46" s="394">
        <v>52.748975728807999</v>
      </c>
      <c r="H46" s="396">
        <v>4.9406564584124654E-324</v>
      </c>
      <c r="I46" s="393">
        <v>2.15158</v>
      </c>
      <c r="J46" s="394">
        <v>-50.597395728808003</v>
      </c>
      <c r="K46" s="397">
        <v>1.0197259615999999E-2</v>
      </c>
    </row>
    <row r="47" spans="1:11" ht="14.4" customHeight="1" thickBot="1" x14ac:dyDescent="0.35">
      <c r="A47" s="415" t="s">
        <v>312</v>
      </c>
      <c r="B47" s="393">
        <v>4.9406564584124654E-324</v>
      </c>
      <c r="C47" s="393">
        <v>4.9406564584124654E-324</v>
      </c>
      <c r="D47" s="394">
        <v>0</v>
      </c>
      <c r="E47" s="395">
        <v>1</v>
      </c>
      <c r="F47" s="393">
        <v>14.997961344907999</v>
      </c>
      <c r="G47" s="394">
        <v>3.7494903362269998</v>
      </c>
      <c r="H47" s="396">
        <v>4.9406564584124654E-324</v>
      </c>
      <c r="I47" s="393">
        <v>1.4821969375237396E-323</v>
      </c>
      <c r="J47" s="394">
        <v>-3.7494903362269998</v>
      </c>
      <c r="K47" s="397">
        <v>0</v>
      </c>
    </row>
    <row r="48" spans="1:11" ht="14.4" customHeight="1" thickBot="1" x14ac:dyDescent="0.35">
      <c r="A48" s="414" t="s">
        <v>313</v>
      </c>
      <c r="B48" s="398">
        <v>4.9406564584124654E-324</v>
      </c>
      <c r="C48" s="398">
        <v>26.131150000000002</v>
      </c>
      <c r="D48" s="399">
        <v>26.131150000000002</v>
      </c>
      <c r="E48" s="400" t="s">
        <v>274</v>
      </c>
      <c r="F48" s="398">
        <v>0</v>
      </c>
      <c r="G48" s="399">
        <v>0</v>
      </c>
      <c r="H48" s="401">
        <v>4.9406564584124654E-324</v>
      </c>
      <c r="I48" s="398">
        <v>6.8319999999999999</v>
      </c>
      <c r="J48" s="399">
        <v>6.8319999999999999</v>
      </c>
      <c r="K48" s="402" t="s">
        <v>268</v>
      </c>
    </row>
    <row r="49" spans="1:11" ht="14.4" customHeight="1" thickBot="1" x14ac:dyDescent="0.35">
      <c r="A49" s="415" t="s">
        <v>314</v>
      </c>
      <c r="B49" s="393">
        <v>4.9406564584124654E-324</v>
      </c>
      <c r="C49" s="393">
        <v>26.131150000000002</v>
      </c>
      <c r="D49" s="394">
        <v>26.131150000000002</v>
      </c>
      <c r="E49" s="403" t="s">
        <v>274</v>
      </c>
      <c r="F49" s="393">
        <v>0</v>
      </c>
      <c r="G49" s="394">
        <v>0</v>
      </c>
      <c r="H49" s="396">
        <v>4.9406564584124654E-324</v>
      </c>
      <c r="I49" s="393">
        <v>6.8319999999999999</v>
      </c>
      <c r="J49" s="394">
        <v>6.8319999999999999</v>
      </c>
      <c r="K49" s="404" t="s">
        <v>268</v>
      </c>
    </row>
    <row r="50" spans="1:11" ht="14.4" customHeight="1" thickBot="1" x14ac:dyDescent="0.35">
      <c r="A50" s="413" t="s">
        <v>42</v>
      </c>
      <c r="B50" s="393">
        <v>569.83621007704903</v>
      </c>
      <c r="C50" s="393">
        <v>395.97500000000002</v>
      </c>
      <c r="D50" s="394">
        <v>-173.86121007704901</v>
      </c>
      <c r="E50" s="395">
        <v>0.69489266037700004</v>
      </c>
      <c r="F50" s="393">
        <v>400.31979615295302</v>
      </c>
      <c r="G50" s="394">
        <v>100.079949038238</v>
      </c>
      <c r="H50" s="396">
        <v>29.138000000000002</v>
      </c>
      <c r="I50" s="393">
        <v>100.107</v>
      </c>
      <c r="J50" s="394">
        <v>2.7050961761000001E-2</v>
      </c>
      <c r="K50" s="397">
        <v>0.25006757338000002</v>
      </c>
    </row>
    <row r="51" spans="1:11" ht="14.4" customHeight="1" thickBot="1" x14ac:dyDescent="0.35">
      <c r="A51" s="414" t="s">
        <v>315</v>
      </c>
      <c r="B51" s="398">
        <v>569.83621007704903</v>
      </c>
      <c r="C51" s="398">
        <v>395.97500000000002</v>
      </c>
      <c r="D51" s="399">
        <v>-173.86121007704901</v>
      </c>
      <c r="E51" s="405">
        <v>0.69489266037700004</v>
      </c>
      <c r="F51" s="398">
        <v>400.31979615295302</v>
      </c>
      <c r="G51" s="399">
        <v>100.079949038238</v>
      </c>
      <c r="H51" s="401">
        <v>29.138000000000002</v>
      </c>
      <c r="I51" s="398">
        <v>100.107</v>
      </c>
      <c r="J51" s="399">
        <v>2.7050961761000001E-2</v>
      </c>
      <c r="K51" s="406">
        <v>0.25006757338000002</v>
      </c>
    </row>
    <row r="52" spans="1:11" ht="14.4" customHeight="1" thickBot="1" x14ac:dyDescent="0.35">
      <c r="A52" s="415" t="s">
        <v>316</v>
      </c>
      <c r="B52" s="393">
        <v>290.821569438805</v>
      </c>
      <c r="C52" s="393">
        <v>125.008</v>
      </c>
      <c r="D52" s="394">
        <v>-165.81356943880499</v>
      </c>
      <c r="E52" s="395">
        <v>0.42984432083599999</v>
      </c>
      <c r="F52" s="393">
        <v>124.073716642102</v>
      </c>
      <c r="G52" s="394">
        <v>31.018429160524999</v>
      </c>
      <c r="H52" s="396">
        <v>8.516</v>
      </c>
      <c r="I52" s="393">
        <v>25.571999999999999</v>
      </c>
      <c r="J52" s="394">
        <v>-5.4464291605249997</v>
      </c>
      <c r="K52" s="397">
        <v>0.20610328030799999</v>
      </c>
    </row>
    <row r="53" spans="1:11" ht="14.4" customHeight="1" thickBot="1" x14ac:dyDescent="0.35">
      <c r="A53" s="415" t="s">
        <v>317</v>
      </c>
      <c r="B53" s="393">
        <v>200.008595988997</v>
      </c>
      <c r="C53" s="393">
        <v>195.816</v>
      </c>
      <c r="D53" s="394">
        <v>-4.1925959889959996</v>
      </c>
      <c r="E53" s="395">
        <v>0.979037921004</v>
      </c>
      <c r="F53" s="393">
        <v>200.04435548869299</v>
      </c>
      <c r="G53" s="394">
        <v>50.011088872172998</v>
      </c>
      <c r="H53" s="396">
        <v>13.154</v>
      </c>
      <c r="I53" s="393">
        <v>47.502000000000002</v>
      </c>
      <c r="J53" s="394">
        <v>-2.5090888721729998</v>
      </c>
      <c r="K53" s="397">
        <v>0.23745733731800001</v>
      </c>
    </row>
    <row r="54" spans="1:11" ht="14.4" customHeight="1" thickBot="1" x14ac:dyDescent="0.35">
      <c r="A54" s="415" t="s">
        <v>318</v>
      </c>
      <c r="B54" s="393">
        <v>79.006044649247002</v>
      </c>
      <c r="C54" s="393">
        <v>75.150999999999996</v>
      </c>
      <c r="D54" s="394">
        <v>-3.8550446492470001</v>
      </c>
      <c r="E54" s="395">
        <v>0.95120569993899995</v>
      </c>
      <c r="F54" s="393">
        <v>76.201724022156995</v>
      </c>
      <c r="G54" s="394">
        <v>19.050431005539</v>
      </c>
      <c r="H54" s="396">
        <v>7.468</v>
      </c>
      <c r="I54" s="393">
        <v>27.033000000000001</v>
      </c>
      <c r="J54" s="394">
        <v>7.9825689944600002</v>
      </c>
      <c r="K54" s="397">
        <v>0.354755753191</v>
      </c>
    </row>
    <row r="55" spans="1:11" ht="14.4" customHeight="1" thickBot="1" x14ac:dyDescent="0.35">
      <c r="A55" s="416" t="s">
        <v>319</v>
      </c>
      <c r="B55" s="398">
        <v>416.23056077551502</v>
      </c>
      <c r="C55" s="398">
        <v>526.71069999999997</v>
      </c>
      <c r="D55" s="399">
        <v>110.480139224485</v>
      </c>
      <c r="E55" s="405">
        <v>1.2654301477009999</v>
      </c>
      <c r="F55" s="398">
        <v>467.55077009187102</v>
      </c>
      <c r="G55" s="399">
        <v>116.887692522968</v>
      </c>
      <c r="H55" s="401">
        <v>30.846599999999999</v>
      </c>
      <c r="I55" s="398">
        <v>87.922849999999997</v>
      </c>
      <c r="J55" s="399">
        <v>-28.964842522967</v>
      </c>
      <c r="K55" s="406">
        <v>0.18804984532999999</v>
      </c>
    </row>
    <row r="56" spans="1:11" ht="14.4" customHeight="1" thickBot="1" x14ac:dyDescent="0.35">
      <c r="A56" s="413" t="s">
        <v>45</v>
      </c>
      <c r="B56" s="393">
        <v>156.00937146975301</v>
      </c>
      <c r="C56" s="393">
        <v>24.63252</v>
      </c>
      <c r="D56" s="394">
        <v>-131.37685146975301</v>
      </c>
      <c r="E56" s="395">
        <v>0.157891284144</v>
      </c>
      <c r="F56" s="393">
        <v>36.838875787467003</v>
      </c>
      <c r="G56" s="394">
        <v>9.2097189468659995</v>
      </c>
      <c r="H56" s="396">
        <v>4.9406564584124654E-324</v>
      </c>
      <c r="I56" s="393">
        <v>0.17852999999999999</v>
      </c>
      <c r="J56" s="394">
        <v>-9.0311889468659992</v>
      </c>
      <c r="K56" s="397">
        <v>4.8462390929999996E-3</v>
      </c>
    </row>
    <row r="57" spans="1:11" ht="14.4" customHeight="1" thickBot="1" x14ac:dyDescent="0.35">
      <c r="A57" s="417" t="s">
        <v>320</v>
      </c>
      <c r="B57" s="393">
        <v>156.00937146975301</v>
      </c>
      <c r="C57" s="393">
        <v>24.63252</v>
      </c>
      <c r="D57" s="394">
        <v>-131.37685146975301</v>
      </c>
      <c r="E57" s="395">
        <v>0.157891284144</v>
      </c>
      <c r="F57" s="393">
        <v>36.838875787467003</v>
      </c>
      <c r="G57" s="394">
        <v>9.2097189468659995</v>
      </c>
      <c r="H57" s="396">
        <v>4.9406564584124654E-324</v>
      </c>
      <c r="I57" s="393">
        <v>0.17852999999999999</v>
      </c>
      <c r="J57" s="394">
        <v>-9.0311889468659992</v>
      </c>
      <c r="K57" s="397">
        <v>4.8462390929999996E-3</v>
      </c>
    </row>
    <row r="58" spans="1:11" ht="14.4" customHeight="1" thickBot="1" x14ac:dyDescent="0.35">
      <c r="A58" s="415" t="s">
        <v>321</v>
      </c>
      <c r="B58" s="393">
        <v>80.352302618492999</v>
      </c>
      <c r="C58" s="393">
        <v>6.6097999999999999</v>
      </c>
      <c r="D58" s="394">
        <v>-73.742502618493006</v>
      </c>
      <c r="E58" s="395">
        <v>8.2260243758999999E-2</v>
      </c>
      <c r="F58" s="393">
        <v>6.0951600582819996</v>
      </c>
      <c r="G58" s="394">
        <v>1.5237900145700001</v>
      </c>
      <c r="H58" s="396">
        <v>4.9406564584124654E-324</v>
      </c>
      <c r="I58" s="393">
        <v>1.4821969375237396E-323</v>
      </c>
      <c r="J58" s="394">
        <v>-1.5237900145700001</v>
      </c>
      <c r="K58" s="397">
        <v>0</v>
      </c>
    </row>
    <row r="59" spans="1:11" ht="14.4" customHeight="1" thickBot="1" x14ac:dyDescent="0.35">
      <c r="A59" s="415" t="s">
        <v>322</v>
      </c>
      <c r="B59" s="393">
        <v>19.661392065737999</v>
      </c>
      <c r="C59" s="393">
        <v>2.5051000000000001</v>
      </c>
      <c r="D59" s="394">
        <v>-17.156292065738</v>
      </c>
      <c r="E59" s="395">
        <v>0.127412138043</v>
      </c>
      <c r="F59" s="393">
        <v>3.2573686531120001</v>
      </c>
      <c r="G59" s="394">
        <v>0.81434216327800002</v>
      </c>
      <c r="H59" s="396">
        <v>4.9406564584124654E-324</v>
      </c>
      <c r="I59" s="393">
        <v>1.4821969375237396E-323</v>
      </c>
      <c r="J59" s="394">
        <v>-0.81434216327800002</v>
      </c>
      <c r="K59" s="397">
        <v>4.9406564584124654E-324</v>
      </c>
    </row>
    <row r="60" spans="1:11" ht="14.4" customHeight="1" thickBot="1" x14ac:dyDescent="0.35">
      <c r="A60" s="415" t="s">
        <v>323</v>
      </c>
      <c r="B60" s="393">
        <v>27.997742053928</v>
      </c>
      <c r="C60" s="393">
        <v>14.033189999999999</v>
      </c>
      <c r="D60" s="394">
        <v>-13.964552053927999</v>
      </c>
      <c r="E60" s="395">
        <v>0.50122577645599997</v>
      </c>
      <c r="F60" s="393">
        <v>25.999956104110002</v>
      </c>
      <c r="G60" s="394">
        <v>6.4999890260270003</v>
      </c>
      <c r="H60" s="396">
        <v>4.9406564584124654E-324</v>
      </c>
      <c r="I60" s="393">
        <v>1.4821969375237396E-323</v>
      </c>
      <c r="J60" s="394">
        <v>-6.4999890260270003</v>
      </c>
      <c r="K60" s="397">
        <v>0</v>
      </c>
    </row>
    <row r="61" spans="1:11" ht="14.4" customHeight="1" thickBot="1" x14ac:dyDescent="0.35">
      <c r="A61" s="415" t="s">
        <v>324</v>
      </c>
      <c r="B61" s="393">
        <v>27.997934731592999</v>
      </c>
      <c r="C61" s="393">
        <v>1.4844299999999999</v>
      </c>
      <c r="D61" s="394">
        <v>-26.513504731592999</v>
      </c>
      <c r="E61" s="395">
        <v>5.3019267821999998E-2</v>
      </c>
      <c r="F61" s="393">
        <v>1.486390971961</v>
      </c>
      <c r="G61" s="394">
        <v>0.37159774298999998</v>
      </c>
      <c r="H61" s="396">
        <v>4.9406564584124654E-324</v>
      </c>
      <c r="I61" s="393">
        <v>0.17852999999999999</v>
      </c>
      <c r="J61" s="394">
        <v>-0.19306774299000001</v>
      </c>
      <c r="K61" s="397">
        <v>0.120109717677</v>
      </c>
    </row>
    <row r="62" spans="1:11" ht="14.4" customHeight="1" thickBot="1" x14ac:dyDescent="0.35">
      <c r="A62" s="418" t="s">
        <v>46</v>
      </c>
      <c r="B62" s="398">
        <v>0</v>
      </c>
      <c r="C62" s="398">
        <v>73.311000000000007</v>
      </c>
      <c r="D62" s="399">
        <v>73.311000000000007</v>
      </c>
      <c r="E62" s="400" t="s">
        <v>268</v>
      </c>
      <c r="F62" s="398">
        <v>0</v>
      </c>
      <c r="G62" s="399">
        <v>0</v>
      </c>
      <c r="H62" s="401">
        <v>3.0430000000000001</v>
      </c>
      <c r="I62" s="398">
        <v>4.8570000000000002</v>
      </c>
      <c r="J62" s="399">
        <v>4.8570000000000002</v>
      </c>
      <c r="K62" s="402" t="s">
        <v>268</v>
      </c>
    </row>
    <row r="63" spans="1:11" ht="14.4" customHeight="1" thickBot="1" x14ac:dyDescent="0.35">
      <c r="A63" s="414" t="s">
        <v>325</v>
      </c>
      <c r="B63" s="398">
        <v>0</v>
      </c>
      <c r="C63" s="398">
        <v>62.207999999999998</v>
      </c>
      <c r="D63" s="399">
        <v>62.207999999999998</v>
      </c>
      <c r="E63" s="400" t="s">
        <v>268</v>
      </c>
      <c r="F63" s="398">
        <v>0</v>
      </c>
      <c r="G63" s="399">
        <v>0</v>
      </c>
      <c r="H63" s="401">
        <v>3.0430000000000001</v>
      </c>
      <c r="I63" s="398">
        <v>4.8570000000000002</v>
      </c>
      <c r="J63" s="399">
        <v>4.8570000000000002</v>
      </c>
      <c r="K63" s="402" t="s">
        <v>268</v>
      </c>
    </row>
    <row r="64" spans="1:11" ht="14.4" customHeight="1" thickBot="1" x14ac:dyDescent="0.35">
      <c r="A64" s="415" t="s">
        <v>326</v>
      </c>
      <c r="B64" s="393">
        <v>0</v>
      </c>
      <c r="C64" s="393">
        <v>55.008000000000003</v>
      </c>
      <c r="D64" s="394">
        <v>55.008000000000003</v>
      </c>
      <c r="E64" s="403" t="s">
        <v>268</v>
      </c>
      <c r="F64" s="393">
        <v>0</v>
      </c>
      <c r="G64" s="394">
        <v>0</v>
      </c>
      <c r="H64" s="396">
        <v>3.0430000000000001</v>
      </c>
      <c r="I64" s="393">
        <v>3.6070000000000002</v>
      </c>
      <c r="J64" s="394">
        <v>3.6070000000000002</v>
      </c>
      <c r="K64" s="404" t="s">
        <v>268</v>
      </c>
    </row>
    <row r="65" spans="1:11" ht="14.4" customHeight="1" thickBot="1" x14ac:dyDescent="0.35">
      <c r="A65" s="415" t="s">
        <v>327</v>
      </c>
      <c r="B65" s="393">
        <v>4.9406564584124654E-324</v>
      </c>
      <c r="C65" s="393">
        <v>7.2</v>
      </c>
      <c r="D65" s="394">
        <v>7.2</v>
      </c>
      <c r="E65" s="403" t="s">
        <v>274</v>
      </c>
      <c r="F65" s="393">
        <v>0</v>
      </c>
      <c r="G65" s="394">
        <v>0</v>
      </c>
      <c r="H65" s="396">
        <v>4.9406564584124654E-324</v>
      </c>
      <c r="I65" s="393">
        <v>1.25</v>
      </c>
      <c r="J65" s="394">
        <v>1.25</v>
      </c>
      <c r="K65" s="404" t="s">
        <v>268</v>
      </c>
    </row>
    <row r="66" spans="1:11" ht="14.4" customHeight="1" thickBot="1" x14ac:dyDescent="0.35">
      <c r="A66" s="414" t="s">
        <v>328</v>
      </c>
      <c r="B66" s="398">
        <v>4.9406564584124654E-324</v>
      </c>
      <c r="C66" s="398">
        <v>11.103</v>
      </c>
      <c r="D66" s="399">
        <v>11.103</v>
      </c>
      <c r="E66" s="400" t="s">
        <v>274</v>
      </c>
      <c r="F66" s="398">
        <v>0</v>
      </c>
      <c r="G66" s="399">
        <v>0</v>
      </c>
      <c r="H66" s="401">
        <v>4.9406564584124654E-324</v>
      </c>
      <c r="I66" s="398">
        <v>1.4821969375237396E-323</v>
      </c>
      <c r="J66" s="399">
        <v>1.4821969375237396E-323</v>
      </c>
      <c r="K66" s="402" t="s">
        <v>268</v>
      </c>
    </row>
    <row r="67" spans="1:11" ht="14.4" customHeight="1" thickBot="1" x14ac:dyDescent="0.35">
      <c r="A67" s="415" t="s">
        <v>329</v>
      </c>
      <c r="B67" s="393">
        <v>4.9406564584124654E-324</v>
      </c>
      <c r="C67" s="393">
        <v>11.103</v>
      </c>
      <c r="D67" s="394">
        <v>11.103</v>
      </c>
      <c r="E67" s="403" t="s">
        <v>274</v>
      </c>
      <c r="F67" s="393">
        <v>0</v>
      </c>
      <c r="G67" s="394">
        <v>0</v>
      </c>
      <c r="H67" s="396">
        <v>4.9406564584124654E-324</v>
      </c>
      <c r="I67" s="393">
        <v>1.4821969375237396E-323</v>
      </c>
      <c r="J67" s="394">
        <v>1.4821969375237396E-323</v>
      </c>
      <c r="K67" s="404" t="s">
        <v>268</v>
      </c>
    </row>
    <row r="68" spans="1:11" ht="14.4" customHeight="1" thickBot="1" x14ac:dyDescent="0.35">
      <c r="A68" s="413" t="s">
        <v>47</v>
      </c>
      <c r="B68" s="393">
        <v>260.22118930576102</v>
      </c>
      <c r="C68" s="393">
        <v>428.76718</v>
      </c>
      <c r="D68" s="394">
        <v>168.54599069423901</v>
      </c>
      <c r="E68" s="395">
        <v>1.6477027913969999</v>
      </c>
      <c r="F68" s="393">
        <v>430.71189430440302</v>
      </c>
      <c r="G68" s="394">
        <v>107.677973576101</v>
      </c>
      <c r="H68" s="396">
        <v>27.803599999999999</v>
      </c>
      <c r="I68" s="393">
        <v>82.887320000000003</v>
      </c>
      <c r="J68" s="394">
        <v>-24.790653576099999</v>
      </c>
      <c r="K68" s="397">
        <v>0.19244260745</v>
      </c>
    </row>
    <row r="69" spans="1:11" ht="14.4" customHeight="1" thickBot="1" x14ac:dyDescent="0.35">
      <c r="A69" s="414" t="s">
        <v>330</v>
      </c>
      <c r="B69" s="398">
        <v>1.0900352692249999</v>
      </c>
      <c r="C69" s="398">
        <v>0.20699999999999999</v>
      </c>
      <c r="D69" s="399">
        <v>-0.88303526922499997</v>
      </c>
      <c r="E69" s="405">
        <v>0.18990211220100001</v>
      </c>
      <c r="F69" s="398">
        <v>8.2737648577E-2</v>
      </c>
      <c r="G69" s="399">
        <v>2.0684412143999999E-2</v>
      </c>
      <c r="H69" s="401">
        <v>4.9406564584124654E-324</v>
      </c>
      <c r="I69" s="398">
        <v>1.4821969375237396E-323</v>
      </c>
      <c r="J69" s="399">
        <v>-2.0684412143999999E-2</v>
      </c>
      <c r="K69" s="406">
        <v>1.7786363250284876E-322</v>
      </c>
    </row>
    <row r="70" spans="1:11" ht="14.4" customHeight="1" thickBot="1" x14ac:dyDescent="0.35">
      <c r="A70" s="415" t="s">
        <v>331</v>
      </c>
      <c r="B70" s="393">
        <v>1.0900352692249999</v>
      </c>
      <c r="C70" s="393">
        <v>0.20699999999999999</v>
      </c>
      <c r="D70" s="394">
        <v>-0.88303526922499997</v>
      </c>
      <c r="E70" s="395">
        <v>0.18990211220100001</v>
      </c>
      <c r="F70" s="393">
        <v>8.2737648577E-2</v>
      </c>
      <c r="G70" s="394">
        <v>2.0684412143999999E-2</v>
      </c>
      <c r="H70" s="396">
        <v>4.9406564584124654E-324</v>
      </c>
      <c r="I70" s="393">
        <v>1.4821969375237396E-323</v>
      </c>
      <c r="J70" s="394">
        <v>-2.0684412143999999E-2</v>
      </c>
      <c r="K70" s="397">
        <v>1.7786363250284876E-322</v>
      </c>
    </row>
    <row r="71" spans="1:11" ht="14.4" customHeight="1" thickBot="1" x14ac:dyDescent="0.35">
      <c r="A71" s="414" t="s">
        <v>332</v>
      </c>
      <c r="B71" s="398">
        <v>8.4977922290110008</v>
      </c>
      <c r="C71" s="398">
        <v>16.466239999999999</v>
      </c>
      <c r="D71" s="399">
        <v>7.9684477709879999</v>
      </c>
      <c r="E71" s="405">
        <v>1.937708001824</v>
      </c>
      <c r="F71" s="398">
        <v>15.744386076068</v>
      </c>
      <c r="G71" s="399">
        <v>3.9360965190170001</v>
      </c>
      <c r="H71" s="401">
        <v>1.17571</v>
      </c>
      <c r="I71" s="398">
        <v>2.96678</v>
      </c>
      <c r="J71" s="399">
        <v>-0.969316519017</v>
      </c>
      <c r="K71" s="406">
        <v>0.18843414952199999</v>
      </c>
    </row>
    <row r="72" spans="1:11" ht="14.4" customHeight="1" thickBot="1" x14ac:dyDescent="0.35">
      <c r="A72" s="415" t="s">
        <v>333</v>
      </c>
      <c r="B72" s="393">
        <v>5.4866140821710001</v>
      </c>
      <c r="C72" s="393">
        <v>3.3347000000000002</v>
      </c>
      <c r="D72" s="394">
        <v>-2.1519140821709999</v>
      </c>
      <c r="E72" s="395">
        <v>0.60778832811200001</v>
      </c>
      <c r="F72" s="393">
        <v>3.4113521736469998</v>
      </c>
      <c r="G72" s="394">
        <v>0.852838043411</v>
      </c>
      <c r="H72" s="396">
        <v>0.30209999999999998</v>
      </c>
      <c r="I72" s="393">
        <v>0.90439999999999998</v>
      </c>
      <c r="J72" s="394">
        <v>5.1561956588000002E-2</v>
      </c>
      <c r="K72" s="397">
        <v>0.265114814877</v>
      </c>
    </row>
    <row r="73" spans="1:11" ht="14.4" customHeight="1" thickBot="1" x14ac:dyDescent="0.35">
      <c r="A73" s="415" t="s">
        <v>334</v>
      </c>
      <c r="B73" s="393">
        <v>3.0111781468399998</v>
      </c>
      <c r="C73" s="393">
        <v>13.131539999999999</v>
      </c>
      <c r="D73" s="394">
        <v>10.120361853159</v>
      </c>
      <c r="E73" s="395">
        <v>4.3609309577969997</v>
      </c>
      <c r="F73" s="393">
        <v>12.33303390242</v>
      </c>
      <c r="G73" s="394">
        <v>3.0832584756050001</v>
      </c>
      <c r="H73" s="396">
        <v>0.87361</v>
      </c>
      <c r="I73" s="393">
        <v>2.0623800000000001</v>
      </c>
      <c r="J73" s="394">
        <v>-1.020878475605</v>
      </c>
      <c r="K73" s="397">
        <v>0.167224059896</v>
      </c>
    </row>
    <row r="74" spans="1:11" ht="14.4" customHeight="1" thickBot="1" x14ac:dyDescent="0.35">
      <c r="A74" s="414" t="s">
        <v>335</v>
      </c>
      <c r="B74" s="398">
        <v>22.993745562008002</v>
      </c>
      <c r="C74" s="398">
        <v>20.280080000000002</v>
      </c>
      <c r="D74" s="399">
        <v>-2.7136655620079999</v>
      </c>
      <c r="E74" s="405">
        <v>0.88198244802299997</v>
      </c>
      <c r="F74" s="398">
        <v>21.548007502813999</v>
      </c>
      <c r="G74" s="399">
        <v>5.3870018757029996</v>
      </c>
      <c r="H74" s="401">
        <v>4.9406564584124654E-324</v>
      </c>
      <c r="I74" s="398">
        <v>5.13</v>
      </c>
      <c r="J74" s="399">
        <v>-0.25700187570299998</v>
      </c>
      <c r="K74" s="406">
        <v>0.23807305614300001</v>
      </c>
    </row>
    <row r="75" spans="1:11" ht="14.4" customHeight="1" thickBot="1" x14ac:dyDescent="0.35">
      <c r="A75" s="415" t="s">
        <v>336</v>
      </c>
      <c r="B75" s="393">
        <v>19.994809029540001</v>
      </c>
      <c r="C75" s="393">
        <v>19.98</v>
      </c>
      <c r="D75" s="394">
        <v>-1.4809029539999999E-2</v>
      </c>
      <c r="E75" s="395">
        <v>0.99925935628899998</v>
      </c>
      <c r="F75" s="393">
        <v>21.273314108478999</v>
      </c>
      <c r="G75" s="394">
        <v>5.3183285271190002</v>
      </c>
      <c r="H75" s="396">
        <v>4.9406564584124654E-324</v>
      </c>
      <c r="I75" s="393">
        <v>5.13</v>
      </c>
      <c r="J75" s="394">
        <v>-0.188328527119</v>
      </c>
      <c r="K75" s="397">
        <v>0.24114719379499999</v>
      </c>
    </row>
    <row r="76" spans="1:11" ht="14.4" customHeight="1" thickBot="1" x14ac:dyDescent="0.35">
      <c r="A76" s="415" t="s">
        <v>337</v>
      </c>
      <c r="B76" s="393">
        <v>2.9989365324669999</v>
      </c>
      <c r="C76" s="393">
        <v>0.30008000000000001</v>
      </c>
      <c r="D76" s="394">
        <v>-2.698856532467</v>
      </c>
      <c r="E76" s="395">
        <v>0.100062137611</v>
      </c>
      <c r="F76" s="393">
        <v>0.27469339433399997</v>
      </c>
      <c r="G76" s="394">
        <v>6.8673348583000005E-2</v>
      </c>
      <c r="H76" s="396">
        <v>4.9406564584124654E-324</v>
      </c>
      <c r="I76" s="393">
        <v>1.4821969375237396E-323</v>
      </c>
      <c r="J76" s="394">
        <v>-6.8673348583000005E-2</v>
      </c>
      <c r="K76" s="397">
        <v>5.434722104253712E-323</v>
      </c>
    </row>
    <row r="77" spans="1:11" ht="14.4" customHeight="1" thickBot="1" x14ac:dyDescent="0.35">
      <c r="A77" s="414" t="s">
        <v>338</v>
      </c>
      <c r="B77" s="398">
        <v>151.56480186949901</v>
      </c>
      <c r="C77" s="398">
        <v>322.18245000000002</v>
      </c>
      <c r="D77" s="399">
        <v>170.61764813050101</v>
      </c>
      <c r="E77" s="405">
        <v>2.1257075919070001</v>
      </c>
      <c r="F77" s="398">
        <v>325.47536506302998</v>
      </c>
      <c r="G77" s="399">
        <v>81.368841265756998</v>
      </c>
      <c r="H77" s="401">
        <v>26.627890000000001</v>
      </c>
      <c r="I77" s="398">
        <v>57.79054</v>
      </c>
      <c r="J77" s="399">
        <v>-23.578301265756998</v>
      </c>
      <c r="K77" s="406">
        <v>0.177557339827</v>
      </c>
    </row>
    <row r="78" spans="1:11" ht="14.4" customHeight="1" thickBot="1" x14ac:dyDescent="0.35">
      <c r="A78" s="415" t="s">
        <v>339</v>
      </c>
      <c r="B78" s="393">
        <v>98.000099511138998</v>
      </c>
      <c r="C78" s="393">
        <v>273.34014000000002</v>
      </c>
      <c r="D78" s="394">
        <v>175.34004048886001</v>
      </c>
      <c r="E78" s="395">
        <v>2.7891822698489999</v>
      </c>
      <c r="F78" s="393">
        <v>276.30675760059199</v>
      </c>
      <c r="G78" s="394">
        <v>69.076689400147998</v>
      </c>
      <c r="H78" s="396">
        <v>22.677330000000001</v>
      </c>
      <c r="I78" s="393">
        <v>45.248179999999998</v>
      </c>
      <c r="J78" s="394">
        <v>-23.828509400148</v>
      </c>
      <c r="K78" s="397">
        <v>0.16376067090400001</v>
      </c>
    </row>
    <row r="79" spans="1:11" ht="14.4" customHeight="1" thickBot="1" x14ac:dyDescent="0.35">
      <c r="A79" s="415" t="s">
        <v>340</v>
      </c>
      <c r="B79" s="393">
        <v>53.564702358359</v>
      </c>
      <c r="C79" s="393">
        <v>48.842309999999998</v>
      </c>
      <c r="D79" s="394">
        <v>-4.7223923583590004</v>
      </c>
      <c r="E79" s="395">
        <v>0.911837606661</v>
      </c>
      <c r="F79" s="393">
        <v>49.168607462437002</v>
      </c>
      <c r="G79" s="394">
        <v>12.292151865609</v>
      </c>
      <c r="H79" s="396">
        <v>3.9505599999999998</v>
      </c>
      <c r="I79" s="393">
        <v>12.54236</v>
      </c>
      <c r="J79" s="394">
        <v>0.25020813439</v>
      </c>
      <c r="K79" s="397">
        <v>0.255088778131</v>
      </c>
    </row>
    <row r="80" spans="1:11" ht="14.4" customHeight="1" thickBot="1" x14ac:dyDescent="0.35">
      <c r="A80" s="414" t="s">
        <v>341</v>
      </c>
      <c r="B80" s="398">
        <v>76.074814376017002</v>
      </c>
      <c r="C80" s="398">
        <v>69.631410000000002</v>
      </c>
      <c r="D80" s="399">
        <v>-6.4434043760169999</v>
      </c>
      <c r="E80" s="405">
        <v>0.91530174041300005</v>
      </c>
      <c r="F80" s="398">
        <v>67.861398013913004</v>
      </c>
      <c r="G80" s="399">
        <v>16.965349503477999</v>
      </c>
      <c r="H80" s="401">
        <v>4.9406564584124654E-324</v>
      </c>
      <c r="I80" s="398">
        <v>17</v>
      </c>
      <c r="J80" s="399">
        <v>3.4650496521000003E-2</v>
      </c>
      <c r="K80" s="406">
        <v>0.250510606877</v>
      </c>
    </row>
    <row r="81" spans="1:11" ht="14.4" customHeight="1" thickBot="1" x14ac:dyDescent="0.35">
      <c r="A81" s="415" t="s">
        <v>342</v>
      </c>
      <c r="B81" s="393">
        <v>76.074814376017002</v>
      </c>
      <c r="C81" s="393">
        <v>65.915149999999997</v>
      </c>
      <c r="D81" s="394">
        <v>-10.159664376017</v>
      </c>
      <c r="E81" s="395">
        <v>0.86645167051200001</v>
      </c>
      <c r="F81" s="393">
        <v>65.167906593225993</v>
      </c>
      <c r="G81" s="394">
        <v>16.291976648306001</v>
      </c>
      <c r="H81" s="396">
        <v>4.9406564584124654E-324</v>
      </c>
      <c r="I81" s="393">
        <v>17</v>
      </c>
      <c r="J81" s="394">
        <v>0.70802335169300001</v>
      </c>
      <c r="K81" s="397">
        <v>0.26086460174499998</v>
      </c>
    </row>
    <row r="82" spans="1:11" ht="14.4" customHeight="1" thickBot="1" x14ac:dyDescent="0.35">
      <c r="A82" s="415" t="s">
        <v>343</v>
      </c>
      <c r="B82" s="393">
        <v>0</v>
      </c>
      <c r="C82" s="393">
        <v>4.9406564584124654E-324</v>
      </c>
      <c r="D82" s="394">
        <v>4.9406564584124654E-324</v>
      </c>
      <c r="E82" s="403" t="s">
        <v>268</v>
      </c>
      <c r="F82" s="393">
        <v>2.0007288334809998</v>
      </c>
      <c r="G82" s="394">
        <v>0.50018220837000005</v>
      </c>
      <c r="H82" s="396">
        <v>4.9406564584124654E-324</v>
      </c>
      <c r="I82" s="393">
        <v>1.4821969375237396E-323</v>
      </c>
      <c r="J82" s="394">
        <v>-0.50018220837000005</v>
      </c>
      <c r="K82" s="397">
        <v>4.9406564584124654E-324</v>
      </c>
    </row>
    <row r="83" spans="1:11" ht="14.4" customHeight="1" thickBot="1" x14ac:dyDescent="0.35">
      <c r="A83" s="415" t="s">
        <v>344</v>
      </c>
      <c r="B83" s="393">
        <v>4.9406564584124654E-324</v>
      </c>
      <c r="C83" s="393">
        <v>0.73326000000000002</v>
      </c>
      <c r="D83" s="394">
        <v>0.73326000000000002</v>
      </c>
      <c r="E83" s="403" t="s">
        <v>274</v>
      </c>
      <c r="F83" s="393">
        <v>0.69276258720499995</v>
      </c>
      <c r="G83" s="394">
        <v>0.17319064680099999</v>
      </c>
      <c r="H83" s="396">
        <v>4.9406564584124654E-324</v>
      </c>
      <c r="I83" s="393">
        <v>1.4821969375237396E-323</v>
      </c>
      <c r="J83" s="394">
        <v>-0.17319064680099999</v>
      </c>
      <c r="K83" s="397">
        <v>1.9762625833649862E-323</v>
      </c>
    </row>
    <row r="84" spans="1:11" ht="14.4" customHeight="1" thickBot="1" x14ac:dyDescent="0.35">
      <c r="A84" s="415" t="s">
        <v>345</v>
      </c>
      <c r="B84" s="393">
        <v>4.9406564584124654E-324</v>
      </c>
      <c r="C84" s="393">
        <v>2.9830000000000001</v>
      </c>
      <c r="D84" s="394">
        <v>2.9830000000000001</v>
      </c>
      <c r="E84" s="403" t="s">
        <v>274</v>
      </c>
      <c r="F84" s="393">
        <v>4.9406564584124654E-324</v>
      </c>
      <c r="G84" s="394">
        <v>0</v>
      </c>
      <c r="H84" s="396">
        <v>4.9406564584124654E-324</v>
      </c>
      <c r="I84" s="393">
        <v>1.4821969375237396E-323</v>
      </c>
      <c r="J84" s="394">
        <v>1.4821969375237396E-323</v>
      </c>
      <c r="K84" s="397">
        <v>3</v>
      </c>
    </row>
    <row r="85" spans="1:11" ht="14.4" customHeight="1" thickBot="1" x14ac:dyDescent="0.35">
      <c r="A85" s="412" t="s">
        <v>48</v>
      </c>
      <c r="B85" s="393">
        <v>11114.997019341899</v>
      </c>
      <c r="C85" s="393">
        <v>11075.130090000001</v>
      </c>
      <c r="D85" s="394">
        <v>-39.866929341937002</v>
      </c>
      <c r="E85" s="395">
        <v>0.99641323076599997</v>
      </c>
      <c r="F85" s="393">
        <v>10074.049832651401</v>
      </c>
      <c r="G85" s="394">
        <v>2518.5124581628402</v>
      </c>
      <c r="H85" s="396">
        <v>877.31501000000003</v>
      </c>
      <c r="I85" s="393">
        <v>2605.0954000000002</v>
      </c>
      <c r="J85" s="394">
        <v>86.582941837164</v>
      </c>
      <c r="K85" s="397">
        <v>0.25859465093700001</v>
      </c>
    </row>
    <row r="86" spans="1:11" ht="14.4" customHeight="1" thickBot="1" x14ac:dyDescent="0.35">
      <c r="A86" s="418" t="s">
        <v>346</v>
      </c>
      <c r="B86" s="398">
        <v>8255.9999999995507</v>
      </c>
      <c r="C86" s="398">
        <v>8257.1039999999994</v>
      </c>
      <c r="D86" s="399">
        <v>1.1040000004570001</v>
      </c>
      <c r="E86" s="405">
        <v>1.0001337209300001</v>
      </c>
      <c r="F86" s="398">
        <v>7468.9999999998699</v>
      </c>
      <c r="G86" s="399">
        <v>1867.24999999997</v>
      </c>
      <c r="H86" s="401">
        <v>649.86400000000003</v>
      </c>
      <c r="I86" s="398">
        <v>1929.7059999999999</v>
      </c>
      <c r="J86" s="399">
        <v>62.456000000035999</v>
      </c>
      <c r="K86" s="406">
        <v>0.25836202972200001</v>
      </c>
    </row>
    <row r="87" spans="1:11" ht="14.4" customHeight="1" thickBot="1" x14ac:dyDescent="0.35">
      <c r="A87" s="414" t="s">
        <v>347</v>
      </c>
      <c r="B87" s="398">
        <v>8165.9999999995498</v>
      </c>
      <c r="C87" s="398">
        <v>8198.4249999999993</v>
      </c>
      <c r="D87" s="399">
        <v>32.425000000452997</v>
      </c>
      <c r="E87" s="405">
        <v>1.0039707323039999</v>
      </c>
      <c r="F87" s="398">
        <v>7442.9999999998699</v>
      </c>
      <c r="G87" s="399">
        <v>1860.74999999997</v>
      </c>
      <c r="H87" s="401">
        <v>649.61800000000005</v>
      </c>
      <c r="I87" s="398">
        <v>1928.97</v>
      </c>
      <c r="J87" s="399">
        <v>68.220000000035995</v>
      </c>
      <c r="K87" s="406">
        <v>0.25916565900799998</v>
      </c>
    </row>
    <row r="88" spans="1:11" ht="14.4" customHeight="1" thickBot="1" x14ac:dyDescent="0.35">
      <c r="A88" s="415" t="s">
        <v>348</v>
      </c>
      <c r="B88" s="393">
        <v>8165.9999999995498</v>
      </c>
      <c r="C88" s="393">
        <v>8198.4249999999993</v>
      </c>
      <c r="D88" s="394">
        <v>32.425000000452997</v>
      </c>
      <c r="E88" s="395">
        <v>1.0039707323039999</v>
      </c>
      <c r="F88" s="393">
        <v>7442.9999999998699</v>
      </c>
      <c r="G88" s="394">
        <v>1860.74999999997</v>
      </c>
      <c r="H88" s="396">
        <v>649.61800000000005</v>
      </c>
      <c r="I88" s="393">
        <v>1928.97</v>
      </c>
      <c r="J88" s="394">
        <v>68.220000000035995</v>
      </c>
      <c r="K88" s="397">
        <v>0.25916565900799998</v>
      </c>
    </row>
    <row r="89" spans="1:11" ht="14.4" customHeight="1" thickBot="1" x14ac:dyDescent="0.35">
      <c r="A89" s="414" t="s">
        <v>349</v>
      </c>
      <c r="B89" s="398">
        <v>0</v>
      </c>
      <c r="C89" s="398">
        <v>2.8519999999999999</v>
      </c>
      <c r="D89" s="399">
        <v>2.8519999999999999</v>
      </c>
      <c r="E89" s="400" t="s">
        <v>268</v>
      </c>
      <c r="F89" s="398">
        <v>0</v>
      </c>
      <c r="G89" s="399">
        <v>0</v>
      </c>
      <c r="H89" s="401">
        <v>0.246</v>
      </c>
      <c r="I89" s="398">
        <v>0.73599999999999999</v>
      </c>
      <c r="J89" s="399">
        <v>0.73599999999999999</v>
      </c>
      <c r="K89" s="402" t="s">
        <v>268</v>
      </c>
    </row>
    <row r="90" spans="1:11" ht="14.4" customHeight="1" thickBot="1" x14ac:dyDescent="0.35">
      <c r="A90" s="415" t="s">
        <v>350</v>
      </c>
      <c r="B90" s="393">
        <v>0</v>
      </c>
      <c r="C90" s="393">
        <v>2.8519999999999999</v>
      </c>
      <c r="D90" s="394">
        <v>2.8519999999999999</v>
      </c>
      <c r="E90" s="403" t="s">
        <v>268</v>
      </c>
      <c r="F90" s="393">
        <v>0</v>
      </c>
      <c r="G90" s="394">
        <v>0</v>
      </c>
      <c r="H90" s="396">
        <v>0.246</v>
      </c>
      <c r="I90" s="393">
        <v>0.73599999999999999</v>
      </c>
      <c r="J90" s="394">
        <v>0.73599999999999999</v>
      </c>
      <c r="K90" s="404" t="s">
        <v>268</v>
      </c>
    </row>
    <row r="91" spans="1:11" ht="14.4" customHeight="1" thickBot="1" x14ac:dyDescent="0.35">
      <c r="A91" s="414" t="s">
        <v>351</v>
      </c>
      <c r="B91" s="398">
        <v>89.999999999994998</v>
      </c>
      <c r="C91" s="398">
        <v>48.8</v>
      </c>
      <c r="D91" s="399">
        <v>-41.199999999995001</v>
      </c>
      <c r="E91" s="405">
        <v>0.54222222222200001</v>
      </c>
      <c r="F91" s="398">
        <v>0</v>
      </c>
      <c r="G91" s="399">
        <v>0</v>
      </c>
      <c r="H91" s="401">
        <v>4.9406564584124654E-324</v>
      </c>
      <c r="I91" s="398">
        <v>1.4821969375237396E-323</v>
      </c>
      <c r="J91" s="399">
        <v>1.4821969375237396E-323</v>
      </c>
      <c r="K91" s="402" t="s">
        <v>268</v>
      </c>
    </row>
    <row r="92" spans="1:11" ht="14.4" customHeight="1" thickBot="1" x14ac:dyDescent="0.35">
      <c r="A92" s="415" t="s">
        <v>352</v>
      </c>
      <c r="B92" s="393">
        <v>89.999999999994998</v>
      </c>
      <c r="C92" s="393">
        <v>48.8</v>
      </c>
      <c r="D92" s="394">
        <v>-41.199999999995001</v>
      </c>
      <c r="E92" s="395">
        <v>0.54222222222200001</v>
      </c>
      <c r="F92" s="393">
        <v>0</v>
      </c>
      <c r="G92" s="394">
        <v>0</v>
      </c>
      <c r="H92" s="396">
        <v>4.9406564584124654E-324</v>
      </c>
      <c r="I92" s="393">
        <v>1.4821969375237396E-323</v>
      </c>
      <c r="J92" s="394">
        <v>1.4821969375237396E-323</v>
      </c>
      <c r="K92" s="404" t="s">
        <v>268</v>
      </c>
    </row>
    <row r="93" spans="1:11" ht="14.4" customHeight="1" thickBot="1" x14ac:dyDescent="0.35">
      <c r="A93" s="414" t="s">
        <v>353</v>
      </c>
      <c r="B93" s="398">
        <v>0</v>
      </c>
      <c r="C93" s="398">
        <v>7.0270000000000001</v>
      </c>
      <c r="D93" s="399">
        <v>7.0270000000000001</v>
      </c>
      <c r="E93" s="400" t="s">
        <v>268</v>
      </c>
      <c r="F93" s="398">
        <v>25.999999999999002</v>
      </c>
      <c r="G93" s="399">
        <v>6.4999999999989999</v>
      </c>
      <c r="H93" s="401">
        <v>4.9406564584124654E-324</v>
      </c>
      <c r="I93" s="398">
        <v>1.4821969375237396E-323</v>
      </c>
      <c r="J93" s="399">
        <v>-6.4999999999989999</v>
      </c>
      <c r="K93" s="406">
        <v>0</v>
      </c>
    </row>
    <row r="94" spans="1:11" ht="14.4" customHeight="1" thickBot="1" x14ac:dyDescent="0.35">
      <c r="A94" s="415" t="s">
        <v>354</v>
      </c>
      <c r="B94" s="393">
        <v>0</v>
      </c>
      <c r="C94" s="393">
        <v>7.0270000000000001</v>
      </c>
      <c r="D94" s="394">
        <v>7.0270000000000001</v>
      </c>
      <c r="E94" s="403" t="s">
        <v>268</v>
      </c>
      <c r="F94" s="393">
        <v>25.999999999999002</v>
      </c>
      <c r="G94" s="394">
        <v>6.4999999999989999</v>
      </c>
      <c r="H94" s="396">
        <v>4.9406564584124654E-324</v>
      </c>
      <c r="I94" s="393">
        <v>1.4821969375237396E-323</v>
      </c>
      <c r="J94" s="394">
        <v>-6.4999999999989999</v>
      </c>
      <c r="K94" s="397">
        <v>0</v>
      </c>
    </row>
    <row r="95" spans="1:11" ht="14.4" customHeight="1" thickBot="1" x14ac:dyDescent="0.35">
      <c r="A95" s="413" t="s">
        <v>355</v>
      </c>
      <c r="B95" s="393">
        <v>2776.9970193424001</v>
      </c>
      <c r="C95" s="393">
        <v>2735.9706299999998</v>
      </c>
      <c r="D95" s="394">
        <v>-41.026389342397998</v>
      </c>
      <c r="E95" s="395">
        <v>0.98522634736100001</v>
      </c>
      <c r="F95" s="393">
        <v>2531.0498326514999</v>
      </c>
      <c r="G95" s="394">
        <v>632.76245816287405</v>
      </c>
      <c r="H95" s="396">
        <v>220.95500000000001</v>
      </c>
      <c r="I95" s="393">
        <v>656.10050000000103</v>
      </c>
      <c r="J95" s="394">
        <v>23.338041837127001</v>
      </c>
      <c r="K95" s="397">
        <v>0.25922069630299999</v>
      </c>
    </row>
    <row r="96" spans="1:11" ht="14.4" customHeight="1" thickBot="1" x14ac:dyDescent="0.35">
      <c r="A96" s="414" t="s">
        <v>356</v>
      </c>
      <c r="B96" s="398">
        <v>734.99999434276594</v>
      </c>
      <c r="C96" s="398">
        <v>742.22132999999997</v>
      </c>
      <c r="D96" s="399">
        <v>7.2213356572340004</v>
      </c>
      <c r="E96" s="405">
        <v>1.009824946548</v>
      </c>
      <c r="F96" s="398">
        <v>670.04983265153305</v>
      </c>
      <c r="G96" s="399">
        <v>167.51245816288301</v>
      </c>
      <c r="H96" s="401">
        <v>58.488999999999997</v>
      </c>
      <c r="I96" s="398">
        <v>173.67400000000001</v>
      </c>
      <c r="J96" s="399">
        <v>6.1615418371170003</v>
      </c>
      <c r="K96" s="406">
        <v>0.25919564715400001</v>
      </c>
    </row>
    <row r="97" spans="1:11" ht="14.4" customHeight="1" thickBot="1" x14ac:dyDescent="0.35">
      <c r="A97" s="415" t="s">
        <v>357</v>
      </c>
      <c r="B97" s="393">
        <v>734.99999434276594</v>
      </c>
      <c r="C97" s="393">
        <v>742.22132999999997</v>
      </c>
      <c r="D97" s="394">
        <v>7.2213356572340004</v>
      </c>
      <c r="E97" s="395">
        <v>1.009824946548</v>
      </c>
      <c r="F97" s="393">
        <v>670.04983265153305</v>
      </c>
      <c r="G97" s="394">
        <v>167.51245816288301</v>
      </c>
      <c r="H97" s="396">
        <v>58.488999999999997</v>
      </c>
      <c r="I97" s="393">
        <v>173.67400000000001</v>
      </c>
      <c r="J97" s="394">
        <v>6.1615418371170003</v>
      </c>
      <c r="K97" s="397">
        <v>0.25919564715400001</v>
      </c>
    </row>
    <row r="98" spans="1:11" ht="14.4" customHeight="1" thickBot="1" x14ac:dyDescent="0.35">
      <c r="A98" s="414" t="s">
        <v>358</v>
      </c>
      <c r="B98" s="398">
        <v>2041.99702499963</v>
      </c>
      <c r="C98" s="398">
        <v>1993.7492999999999</v>
      </c>
      <c r="D98" s="399">
        <v>-48.247724999631998</v>
      </c>
      <c r="E98" s="405">
        <v>0.97637228438099999</v>
      </c>
      <c r="F98" s="398">
        <v>1860.99999999996</v>
      </c>
      <c r="G98" s="399">
        <v>465.24999999999102</v>
      </c>
      <c r="H98" s="401">
        <v>162.46600000000001</v>
      </c>
      <c r="I98" s="398">
        <v>482.426500000001</v>
      </c>
      <c r="J98" s="399">
        <v>17.176500000010002</v>
      </c>
      <c r="K98" s="406">
        <v>0.25922971520600002</v>
      </c>
    </row>
    <row r="99" spans="1:11" ht="14.4" customHeight="1" thickBot="1" x14ac:dyDescent="0.35">
      <c r="A99" s="415" t="s">
        <v>359</v>
      </c>
      <c r="B99" s="393">
        <v>2041.99702499963</v>
      </c>
      <c r="C99" s="393">
        <v>1993.7492999999999</v>
      </c>
      <c r="D99" s="394">
        <v>-48.247724999631998</v>
      </c>
      <c r="E99" s="395">
        <v>0.97637228438099999</v>
      </c>
      <c r="F99" s="393">
        <v>1860.99999999996</v>
      </c>
      <c r="G99" s="394">
        <v>465.24999999999102</v>
      </c>
      <c r="H99" s="396">
        <v>162.46600000000001</v>
      </c>
      <c r="I99" s="393">
        <v>482.426500000001</v>
      </c>
      <c r="J99" s="394">
        <v>17.176500000010002</v>
      </c>
      <c r="K99" s="397">
        <v>0.25922971520600002</v>
      </c>
    </row>
    <row r="100" spans="1:11" ht="14.4" customHeight="1" thickBot="1" x14ac:dyDescent="0.35">
      <c r="A100" s="413" t="s">
        <v>360</v>
      </c>
      <c r="B100" s="393">
        <v>81.999999999994998</v>
      </c>
      <c r="C100" s="393">
        <v>82.055459999999997</v>
      </c>
      <c r="D100" s="394">
        <v>5.5460000003999997E-2</v>
      </c>
      <c r="E100" s="395">
        <v>1.000676341463</v>
      </c>
      <c r="F100" s="393">
        <v>73.999999999997996</v>
      </c>
      <c r="G100" s="394">
        <v>18.499999999999002</v>
      </c>
      <c r="H100" s="396">
        <v>6.4960100000000001</v>
      </c>
      <c r="I100" s="393">
        <v>19.288900000000002</v>
      </c>
      <c r="J100" s="394">
        <v>0.78890000000000005</v>
      </c>
      <c r="K100" s="397">
        <v>0.26066081080999998</v>
      </c>
    </row>
    <row r="101" spans="1:11" ht="14.4" customHeight="1" thickBot="1" x14ac:dyDescent="0.35">
      <c r="A101" s="414" t="s">
        <v>361</v>
      </c>
      <c r="B101" s="398">
        <v>81.999999999994998</v>
      </c>
      <c r="C101" s="398">
        <v>82.055459999999997</v>
      </c>
      <c r="D101" s="399">
        <v>5.5460000003999997E-2</v>
      </c>
      <c r="E101" s="405">
        <v>1.000676341463</v>
      </c>
      <c r="F101" s="398">
        <v>73.999999999997996</v>
      </c>
      <c r="G101" s="399">
        <v>18.499999999999002</v>
      </c>
      <c r="H101" s="401">
        <v>6.4960100000000001</v>
      </c>
      <c r="I101" s="398">
        <v>19.288900000000002</v>
      </c>
      <c r="J101" s="399">
        <v>0.78890000000000005</v>
      </c>
      <c r="K101" s="406">
        <v>0.26066081080999998</v>
      </c>
    </row>
    <row r="102" spans="1:11" ht="14.4" customHeight="1" thickBot="1" x14ac:dyDescent="0.35">
      <c r="A102" s="415" t="s">
        <v>362</v>
      </c>
      <c r="B102" s="393">
        <v>81.999999999994998</v>
      </c>
      <c r="C102" s="393">
        <v>82.055459999999997</v>
      </c>
      <c r="D102" s="394">
        <v>5.5460000003999997E-2</v>
      </c>
      <c r="E102" s="395">
        <v>1.000676341463</v>
      </c>
      <c r="F102" s="393">
        <v>73.999999999997996</v>
      </c>
      <c r="G102" s="394">
        <v>18.499999999999002</v>
      </c>
      <c r="H102" s="396">
        <v>6.4960100000000001</v>
      </c>
      <c r="I102" s="393">
        <v>19.288900000000002</v>
      </c>
      <c r="J102" s="394">
        <v>0.78890000000000005</v>
      </c>
      <c r="K102" s="397">
        <v>0.26066081080999998</v>
      </c>
    </row>
    <row r="103" spans="1:11" ht="14.4" customHeight="1" thickBot="1" x14ac:dyDescent="0.35">
      <c r="A103" s="412" t="s">
        <v>363</v>
      </c>
      <c r="B103" s="393">
        <v>0</v>
      </c>
      <c r="C103" s="393">
        <v>68.590400000000002</v>
      </c>
      <c r="D103" s="394">
        <v>68.590400000000002</v>
      </c>
      <c r="E103" s="403" t="s">
        <v>268</v>
      </c>
      <c r="F103" s="393">
        <v>0</v>
      </c>
      <c r="G103" s="394">
        <v>0</v>
      </c>
      <c r="H103" s="396">
        <v>5.23</v>
      </c>
      <c r="I103" s="393">
        <v>25.88</v>
      </c>
      <c r="J103" s="394">
        <v>25.88</v>
      </c>
      <c r="K103" s="404" t="s">
        <v>268</v>
      </c>
    </row>
    <row r="104" spans="1:11" ht="14.4" customHeight="1" thickBot="1" x14ac:dyDescent="0.35">
      <c r="A104" s="413" t="s">
        <v>364</v>
      </c>
      <c r="B104" s="393">
        <v>4.9406564584124654E-324</v>
      </c>
      <c r="C104" s="393">
        <v>11.886999999999</v>
      </c>
      <c r="D104" s="394">
        <v>11.886999999999</v>
      </c>
      <c r="E104" s="403" t="s">
        <v>274</v>
      </c>
      <c r="F104" s="393">
        <v>0</v>
      </c>
      <c r="G104" s="394">
        <v>0</v>
      </c>
      <c r="H104" s="396">
        <v>4.9406564584124654E-324</v>
      </c>
      <c r="I104" s="393">
        <v>1.4821969375237396E-323</v>
      </c>
      <c r="J104" s="394">
        <v>1.4821969375237396E-323</v>
      </c>
      <c r="K104" s="404" t="s">
        <v>268</v>
      </c>
    </row>
    <row r="105" spans="1:11" ht="14.4" customHeight="1" thickBot="1" x14ac:dyDescent="0.35">
      <c r="A105" s="414" t="s">
        <v>365</v>
      </c>
      <c r="B105" s="398">
        <v>4.9406564584124654E-324</v>
      </c>
      <c r="C105" s="398">
        <v>11.886999999999</v>
      </c>
      <c r="D105" s="399">
        <v>11.886999999999</v>
      </c>
      <c r="E105" s="400" t="s">
        <v>274</v>
      </c>
      <c r="F105" s="398">
        <v>0</v>
      </c>
      <c r="G105" s="399">
        <v>0</v>
      </c>
      <c r="H105" s="401">
        <v>4.9406564584124654E-324</v>
      </c>
      <c r="I105" s="398">
        <v>1.4821969375237396E-323</v>
      </c>
      <c r="J105" s="399">
        <v>1.4821969375237396E-323</v>
      </c>
      <c r="K105" s="402" t="s">
        <v>268</v>
      </c>
    </row>
    <row r="106" spans="1:11" ht="14.4" customHeight="1" thickBot="1" x14ac:dyDescent="0.35">
      <c r="A106" s="415" t="s">
        <v>366</v>
      </c>
      <c r="B106" s="393">
        <v>4.9406564584124654E-324</v>
      </c>
      <c r="C106" s="393">
        <v>11.886999999999</v>
      </c>
      <c r="D106" s="394">
        <v>11.886999999999</v>
      </c>
      <c r="E106" s="403" t="s">
        <v>274</v>
      </c>
      <c r="F106" s="393">
        <v>0</v>
      </c>
      <c r="G106" s="394">
        <v>0</v>
      </c>
      <c r="H106" s="396">
        <v>4.9406564584124654E-324</v>
      </c>
      <c r="I106" s="393">
        <v>1.4821969375237396E-323</v>
      </c>
      <c r="J106" s="394">
        <v>1.4821969375237396E-323</v>
      </c>
      <c r="K106" s="404" t="s">
        <v>268</v>
      </c>
    </row>
    <row r="107" spans="1:11" ht="14.4" customHeight="1" thickBot="1" x14ac:dyDescent="0.35">
      <c r="A107" s="413" t="s">
        <v>367</v>
      </c>
      <c r="B107" s="393">
        <v>0</v>
      </c>
      <c r="C107" s="393">
        <v>56.703400000000002</v>
      </c>
      <c r="D107" s="394">
        <v>56.703400000000002</v>
      </c>
      <c r="E107" s="403" t="s">
        <v>268</v>
      </c>
      <c r="F107" s="393">
        <v>0</v>
      </c>
      <c r="G107" s="394">
        <v>0</v>
      </c>
      <c r="H107" s="396">
        <v>5.23</v>
      </c>
      <c r="I107" s="393">
        <v>25.88</v>
      </c>
      <c r="J107" s="394">
        <v>25.88</v>
      </c>
      <c r="K107" s="404" t="s">
        <v>268</v>
      </c>
    </row>
    <row r="108" spans="1:11" ht="14.4" customHeight="1" thickBot="1" x14ac:dyDescent="0.35">
      <c r="A108" s="414" t="s">
        <v>368</v>
      </c>
      <c r="B108" s="398">
        <v>0</v>
      </c>
      <c r="C108" s="398">
        <v>44.553400000000003</v>
      </c>
      <c r="D108" s="399">
        <v>44.553400000000003</v>
      </c>
      <c r="E108" s="400" t="s">
        <v>268</v>
      </c>
      <c r="F108" s="398">
        <v>0</v>
      </c>
      <c r="G108" s="399">
        <v>0</v>
      </c>
      <c r="H108" s="401">
        <v>4.9406564584124654E-324</v>
      </c>
      <c r="I108" s="398">
        <v>19.55</v>
      </c>
      <c r="J108" s="399">
        <v>19.55</v>
      </c>
      <c r="K108" s="402" t="s">
        <v>268</v>
      </c>
    </row>
    <row r="109" spans="1:11" ht="14.4" customHeight="1" thickBot="1" x14ac:dyDescent="0.35">
      <c r="A109" s="415" t="s">
        <v>369</v>
      </c>
      <c r="B109" s="393">
        <v>0</v>
      </c>
      <c r="C109" s="393">
        <v>1.7034</v>
      </c>
      <c r="D109" s="394">
        <v>1.7034</v>
      </c>
      <c r="E109" s="403" t="s">
        <v>268</v>
      </c>
      <c r="F109" s="393">
        <v>0</v>
      </c>
      <c r="G109" s="394">
        <v>0</v>
      </c>
      <c r="H109" s="396">
        <v>4.9406564584124654E-324</v>
      </c>
      <c r="I109" s="393">
        <v>1.4821969375237396E-323</v>
      </c>
      <c r="J109" s="394">
        <v>1.4821969375237396E-323</v>
      </c>
      <c r="K109" s="404" t="s">
        <v>268</v>
      </c>
    </row>
    <row r="110" spans="1:11" ht="14.4" customHeight="1" thickBot="1" x14ac:dyDescent="0.35">
      <c r="A110" s="415" t="s">
        <v>370</v>
      </c>
      <c r="B110" s="393">
        <v>4.9406564584124654E-324</v>
      </c>
      <c r="C110" s="393">
        <v>39.25</v>
      </c>
      <c r="D110" s="394">
        <v>39.25</v>
      </c>
      <c r="E110" s="403" t="s">
        <v>274</v>
      </c>
      <c r="F110" s="393">
        <v>0</v>
      </c>
      <c r="G110" s="394">
        <v>0</v>
      </c>
      <c r="H110" s="396">
        <v>4.9406564584124654E-324</v>
      </c>
      <c r="I110" s="393">
        <v>14.35</v>
      </c>
      <c r="J110" s="394">
        <v>14.35</v>
      </c>
      <c r="K110" s="404" t="s">
        <v>268</v>
      </c>
    </row>
    <row r="111" spans="1:11" ht="14.4" customHeight="1" thickBot="1" x14ac:dyDescent="0.35">
      <c r="A111" s="415" t="s">
        <v>371</v>
      </c>
      <c r="B111" s="393">
        <v>0</v>
      </c>
      <c r="C111" s="393">
        <v>3.6</v>
      </c>
      <c r="D111" s="394">
        <v>3.6</v>
      </c>
      <c r="E111" s="403" t="s">
        <v>268</v>
      </c>
      <c r="F111" s="393">
        <v>0</v>
      </c>
      <c r="G111" s="394">
        <v>0</v>
      </c>
      <c r="H111" s="396">
        <v>4.9406564584124654E-324</v>
      </c>
      <c r="I111" s="393">
        <v>5.2</v>
      </c>
      <c r="J111" s="394">
        <v>5.2</v>
      </c>
      <c r="K111" s="404" t="s">
        <v>268</v>
      </c>
    </row>
    <row r="112" spans="1:11" ht="14.4" customHeight="1" thickBot="1" x14ac:dyDescent="0.35">
      <c r="A112" s="417" t="s">
        <v>372</v>
      </c>
      <c r="B112" s="393">
        <v>0</v>
      </c>
      <c r="C112" s="393">
        <v>10.95</v>
      </c>
      <c r="D112" s="394">
        <v>10.95</v>
      </c>
      <c r="E112" s="403" t="s">
        <v>268</v>
      </c>
      <c r="F112" s="393">
        <v>0</v>
      </c>
      <c r="G112" s="394">
        <v>0</v>
      </c>
      <c r="H112" s="396">
        <v>5.0999999999999996</v>
      </c>
      <c r="I112" s="393">
        <v>6.2</v>
      </c>
      <c r="J112" s="394">
        <v>6.2</v>
      </c>
      <c r="K112" s="404" t="s">
        <v>268</v>
      </c>
    </row>
    <row r="113" spans="1:11" ht="14.4" customHeight="1" thickBot="1" x14ac:dyDescent="0.35">
      <c r="A113" s="415" t="s">
        <v>373</v>
      </c>
      <c r="B113" s="393">
        <v>0</v>
      </c>
      <c r="C113" s="393">
        <v>10.95</v>
      </c>
      <c r="D113" s="394">
        <v>10.95</v>
      </c>
      <c r="E113" s="403" t="s">
        <v>268</v>
      </c>
      <c r="F113" s="393">
        <v>0</v>
      </c>
      <c r="G113" s="394">
        <v>0</v>
      </c>
      <c r="H113" s="396">
        <v>5.0999999999999996</v>
      </c>
      <c r="I113" s="393">
        <v>6.2</v>
      </c>
      <c r="J113" s="394">
        <v>6.2</v>
      </c>
      <c r="K113" s="404" t="s">
        <v>268</v>
      </c>
    </row>
    <row r="114" spans="1:11" ht="14.4" customHeight="1" thickBot="1" x14ac:dyDescent="0.35">
      <c r="A114" s="414" t="s">
        <v>374</v>
      </c>
      <c r="B114" s="398">
        <v>0</v>
      </c>
      <c r="C114" s="398">
        <v>1.2</v>
      </c>
      <c r="D114" s="399">
        <v>1.2</v>
      </c>
      <c r="E114" s="400" t="s">
        <v>268</v>
      </c>
      <c r="F114" s="398">
        <v>0</v>
      </c>
      <c r="G114" s="399">
        <v>0</v>
      </c>
      <c r="H114" s="401">
        <v>0.13</v>
      </c>
      <c r="I114" s="398">
        <v>0.13</v>
      </c>
      <c r="J114" s="399">
        <v>0.13</v>
      </c>
      <c r="K114" s="402" t="s">
        <v>268</v>
      </c>
    </row>
    <row r="115" spans="1:11" ht="14.4" customHeight="1" thickBot="1" x14ac:dyDescent="0.35">
      <c r="A115" s="415" t="s">
        <v>375</v>
      </c>
      <c r="B115" s="393">
        <v>0</v>
      </c>
      <c r="C115" s="393">
        <v>1.2</v>
      </c>
      <c r="D115" s="394">
        <v>1.2</v>
      </c>
      <c r="E115" s="403" t="s">
        <v>268</v>
      </c>
      <c r="F115" s="393">
        <v>0</v>
      </c>
      <c r="G115" s="394">
        <v>0</v>
      </c>
      <c r="H115" s="396">
        <v>0.13</v>
      </c>
      <c r="I115" s="393">
        <v>0.13</v>
      </c>
      <c r="J115" s="394">
        <v>0.13</v>
      </c>
      <c r="K115" s="404" t="s">
        <v>268</v>
      </c>
    </row>
    <row r="116" spans="1:11" ht="14.4" customHeight="1" thickBot="1" x14ac:dyDescent="0.35">
      <c r="A116" s="412" t="s">
        <v>376</v>
      </c>
      <c r="B116" s="393">
        <v>623.99999999996601</v>
      </c>
      <c r="C116" s="393">
        <v>815.14800000000002</v>
      </c>
      <c r="D116" s="394">
        <v>191.14800000003399</v>
      </c>
      <c r="E116" s="395">
        <v>1.306326923077</v>
      </c>
      <c r="F116" s="393">
        <v>797.06966017508898</v>
      </c>
      <c r="G116" s="394">
        <v>199.26741504377199</v>
      </c>
      <c r="H116" s="396">
        <v>66.402000000000001</v>
      </c>
      <c r="I116" s="393">
        <v>199.20699999999999</v>
      </c>
      <c r="J116" s="394">
        <v>-6.0415043771000002E-2</v>
      </c>
      <c r="K116" s="397">
        <v>0.24992420355799999</v>
      </c>
    </row>
    <row r="117" spans="1:11" ht="14.4" customHeight="1" thickBot="1" x14ac:dyDescent="0.35">
      <c r="A117" s="413" t="s">
        <v>377</v>
      </c>
      <c r="B117" s="393">
        <v>623.99999999996601</v>
      </c>
      <c r="C117" s="393">
        <v>755.89599999999996</v>
      </c>
      <c r="D117" s="394">
        <v>131.89600000003401</v>
      </c>
      <c r="E117" s="395">
        <v>1.2113717948710001</v>
      </c>
      <c r="F117" s="393">
        <v>797.06966017508898</v>
      </c>
      <c r="G117" s="394">
        <v>199.26741504377199</v>
      </c>
      <c r="H117" s="396">
        <v>66.402000000000001</v>
      </c>
      <c r="I117" s="393">
        <v>199.20699999999999</v>
      </c>
      <c r="J117" s="394">
        <v>-6.0415043771000002E-2</v>
      </c>
      <c r="K117" s="397">
        <v>0.24992420355799999</v>
      </c>
    </row>
    <row r="118" spans="1:11" ht="14.4" customHeight="1" thickBot="1" x14ac:dyDescent="0.35">
      <c r="A118" s="414" t="s">
        <v>378</v>
      </c>
      <c r="B118" s="398">
        <v>623.99999999996601</v>
      </c>
      <c r="C118" s="398">
        <v>755.89599999999996</v>
      </c>
      <c r="D118" s="399">
        <v>131.89600000003401</v>
      </c>
      <c r="E118" s="405">
        <v>1.2113717948710001</v>
      </c>
      <c r="F118" s="398">
        <v>797.06966017508898</v>
      </c>
      <c r="G118" s="399">
        <v>199.26741504377199</v>
      </c>
      <c r="H118" s="401">
        <v>66.402000000000001</v>
      </c>
      <c r="I118" s="398">
        <v>199.20699999999999</v>
      </c>
      <c r="J118" s="399">
        <v>-6.0415043771000002E-2</v>
      </c>
      <c r="K118" s="406">
        <v>0.24992420355799999</v>
      </c>
    </row>
    <row r="119" spans="1:11" ht="14.4" customHeight="1" thickBot="1" x14ac:dyDescent="0.35">
      <c r="A119" s="415" t="s">
        <v>379</v>
      </c>
      <c r="B119" s="393">
        <v>17.999999999999002</v>
      </c>
      <c r="C119" s="393">
        <v>40.475000000000001</v>
      </c>
      <c r="D119" s="394">
        <v>22.475000000001</v>
      </c>
      <c r="E119" s="395">
        <v>2.2486111111109999</v>
      </c>
      <c r="F119" s="393">
        <v>46.998132700413002</v>
      </c>
      <c r="G119" s="394">
        <v>11.749533175103</v>
      </c>
      <c r="H119" s="396">
        <v>3.8860000000000001</v>
      </c>
      <c r="I119" s="393">
        <v>11.657999999999999</v>
      </c>
      <c r="J119" s="394">
        <v>-9.1533175103000006E-2</v>
      </c>
      <c r="K119" s="397">
        <v>0.24805240825800001</v>
      </c>
    </row>
    <row r="120" spans="1:11" ht="14.4" customHeight="1" thickBot="1" x14ac:dyDescent="0.35">
      <c r="A120" s="415" t="s">
        <v>380</v>
      </c>
      <c r="B120" s="393">
        <v>62.999999999996</v>
      </c>
      <c r="C120" s="393">
        <v>63.143999999999998</v>
      </c>
      <c r="D120" s="394">
        <v>0.14400000000300001</v>
      </c>
      <c r="E120" s="395">
        <v>1.0022857142849999</v>
      </c>
      <c r="F120" s="393">
        <v>62.999999999998003</v>
      </c>
      <c r="G120" s="394">
        <v>15.749999999999</v>
      </c>
      <c r="H120" s="396">
        <v>5.2610000000000001</v>
      </c>
      <c r="I120" s="393">
        <v>15.782999999999999</v>
      </c>
      <c r="J120" s="394">
        <v>3.3000000000000002E-2</v>
      </c>
      <c r="K120" s="397">
        <v>0.25052380952300002</v>
      </c>
    </row>
    <row r="121" spans="1:11" ht="14.4" customHeight="1" thickBot="1" x14ac:dyDescent="0.35">
      <c r="A121" s="415" t="s">
        <v>381</v>
      </c>
      <c r="B121" s="393">
        <v>3.9999999999989999</v>
      </c>
      <c r="C121" s="393">
        <v>3.798</v>
      </c>
      <c r="D121" s="394">
        <v>-0.20199999999900001</v>
      </c>
      <c r="E121" s="395">
        <v>0.94950000000000001</v>
      </c>
      <c r="F121" s="393">
        <v>4.0751735582590003</v>
      </c>
      <c r="G121" s="394">
        <v>1.018793389564</v>
      </c>
      <c r="H121" s="396">
        <v>0.316</v>
      </c>
      <c r="I121" s="393">
        <v>0.94799999999999995</v>
      </c>
      <c r="J121" s="394">
        <v>-7.0793389563999998E-2</v>
      </c>
      <c r="K121" s="397">
        <v>0.232628128948</v>
      </c>
    </row>
    <row r="122" spans="1:11" ht="14.4" customHeight="1" thickBot="1" x14ac:dyDescent="0.35">
      <c r="A122" s="415" t="s">
        <v>382</v>
      </c>
      <c r="B122" s="393">
        <v>150.99999999999201</v>
      </c>
      <c r="C122" s="393">
        <v>260.51</v>
      </c>
      <c r="D122" s="394">
        <v>109.51000000000801</v>
      </c>
      <c r="E122" s="395">
        <v>1.725231788079</v>
      </c>
      <c r="F122" s="393">
        <v>295.99635391642403</v>
      </c>
      <c r="G122" s="394">
        <v>73.999088479104998</v>
      </c>
      <c r="H122" s="396">
        <v>24.616</v>
      </c>
      <c r="I122" s="393">
        <v>73.847999999999999</v>
      </c>
      <c r="J122" s="394">
        <v>-0.15108847910500001</v>
      </c>
      <c r="K122" s="397">
        <v>0.249489559661</v>
      </c>
    </row>
    <row r="123" spans="1:11" ht="14.4" customHeight="1" thickBot="1" x14ac:dyDescent="0.35">
      <c r="A123" s="415" t="s">
        <v>383</v>
      </c>
      <c r="B123" s="393">
        <v>318.999999999983</v>
      </c>
      <c r="C123" s="393">
        <v>319.14800000000002</v>
      </c>
      <c r="D123" s="394">
        <v>0.14800000001700001</v>
      </c>
      <c r="E123" s="395">
        <v>1.0004639498429999</v>
      </c>
      <c r="F123" s="393">
        <v>317.99999999999397</v>
      </c>
      <c r="G123" s="394">
        <v>79.499999999997996</v>
      </c>
      <c r="H123" s="396">
        <v>26.59</v>
      </c>
      <c r="I123" s="393">
        <v>79.77</v>
      </c>
      <c r="J123" s="394">
        <v>0.270000000001</v>
      </c>
      <c r="K123" s="397">
        <v>0.250849056603</v>
      </c>
    </row>
    <row r="124" spans="1:11" ht="14.4" customHeight="1" thickBot="1" x14ac:dyDescent="0.35">
      <c r="A124" s="415" t="s">
        <v>384</v>
      </c>
      <c r="B124" s="393">
        <v>68.999999999996007</v>
      </c>
      <c r="C124" s="393">
        <v>68.820999999999998</v>
      </c>
      <c r="D124" s="394">
        <v>-0.178999999996</v>
      </c>
      <c r="E124" s="395">
        <v>0.99740579710099997</v>
      </c>
      <c r="F124" s="393">
        <v>68.999999999997996</v>
      </c>
      <c r="G124" s="394">
        <v>17.249999999999002</v>
      </c>
      <c r="H124" s="396">
        <v>5.7329999999999997</v>
      </c>
      <c r="I124" s="393">
        <v>17.2</v>
      </c>
      <c r="J124" s="394">
        <v>-4.9999999998999997E-2</v>
      </c>
      <c r="K124" s="397">
        <v>0.24927536231799999</v>
      </c>
    </row>
    <row r="125" spans="1:11" ht="14.4" customHeight="1" thickBot="1" x14ac:dyDescent="0.35">
      <c r="A125" s="413" t="s">
        <v>385</v>
      </c>
      <c r="B125" s="393">
        <v>0</v>
      </c>
      <c r="C125" s="393">
        <v>59.252000000000002</v>
      </c>
      <c r="D125" s="394">
        <v>59.252000000000002</v>
      </c>
      <c r="E125" s="403" t="s">
        <v>268</v>
      </c>
      <c r="F125" s="393">
        <v>0</v>
      </c>
      <c r="G125" s="394">
        <v>0</v>
      </c>
      <c r="H125" s="396">
        <v>4.9406564584124654E-324</v>
      </c>
      <c r="I125" s="393">
        <v>1.4821969375237396E-323</v>
      </c>
      <c r="J125" s="394">
        <v>1.4821969375237396E-323</v>
      </c>
      <c r="K125" s="404" t="s">
        <v>268</v>
      </c>
    </row>
    <row r="126" spans="1:11" ht="14.4" customHeight="1" thickBot="1" x14ac:dyDescent="0.35">
      <c r="A126" s="414" t="s">
        <v>386</v>
      </c>
      <c r="B126" s="398">
        <v>0</v>
      </c>
      <c r="C126" s="398">
        <v>45.744</v>
      </c>
      <c r="D126" s="399">
        <v>45.744</v>
      </c>
      <c r="E126" s="400" t="s">
        <v>268</v>
      </c>
      <c r="F126" s="398">
        <v>0</v>
      </c>
      <c r="G126" s="399">
        <v>0</v>
      </c>
      <c r="H126" s="401">
        <v>4.9406564584124654E-324</v>
      </c>
      <c r="I126" s="398">
        <v>1.4821969375237396E-323</v>
      </c>
      <c r="J126" s="399">
        <v>1.4821969375237396E-323</v>
      </c>
      <c r="K126" s="402" t="s">
        <v>268</v>
      </c>
    </row>
    <row r="127" spans="1:11" ht="14.4" customHeight="1" thickBot="1" x14ac:dyDescent="0.35">
      <c r="A127" s="415" t="s">
        <v>387</v>
      </c>
      <c r="B127" s="393">
        <v>4.9406564584124654E-324</v>
      </c>
      <c r="C127" s="393">
        <v>45.744</v>
      </c>
      <c r="D127" s="394">
        <v>45.744</v>
      </c>
      <c r="E127" s="403" t="s">
        <v>274</v>
      </c>
      <c r="F127" s="393">
        <v>0</v>
      </c>
      <c r="G127" s="394">
        <v>0</v>
      </c>
      <c r="H127" s="396">
        <v>4.9406564584124654E-324</v>
      </c>
      <c r="I127" s="393">
        <v>1.4821969375237396E-323</v>
      </c>
      <c r="J127" s="394">
        <v>1.4821969375237396E-323</v>
      </c>
      <c r="K127" s="404" t="s">
        <v>268</v>
      </c>
    </row>
    <row r="128" spans="1:11" ht="14.4" customHeight="1" thickBot="1" x14ac:dyDescent="0.35">
      <c r="A128" s="414" t="s">
        <v>388</v>
      </c>
      <c r="B128" s="398">
        <v>0</v>
      </c>
      <c r="C128" s="398">
        <v>7.0179999999999998</v>
      </c>
      <c r="D128" s="399">
        <v>7.0179999999999998</v>
      </c>
      <c r="E128" s="400" t="s">
        <v>268</v>
      </c>
      <c r="F128" s="398">
        <v>0</v>
      </c>
      <c r="G128" s="399">
        <v>0</v>
      </c>
      <c r="H128" s="401">
        <v>4.9406564584124654E-324</v>
      </c>
      <c r="I128" s="398">
        <v>1.4821969375237396E-323</v>
      </c>
      <c r="J128" s="399">
        <v>1.4821969375237396E-323</v>
      </c>
      <c r="K128" s="402" t="s">
        <v>268</v>
      </c>
    </row>
    <row r="129" spans="1:11" ht="14.4" customHeight="1" thickBot="1" x14ac:dyDescent="0.35">
      <c r="A129" s="415" t="s">
        <v>389</v>
      </c>
      <c r="B129" s="393">
        <v>0</v>
      </c>
      <c r="C129" s="393">
        <v>7.0179999999999998</v>
      </c>
      <c r="D129" s="394">
        <v>7.0179999999999998</v>
      </c>
      <c r="E129" s="403" t="s">
        <v>268</v>
      </c>
      <c r="F129" s="393">
        <v>0</v>
      </c>
      <c r="G129" s="394">
        <v>0</v>
      </c>
      <c r="H129" s="396">
        <v>4.9406564584124654E-324</v>
      </c>
      <c r="I129" s="393">
        <v>1.4821969375237396E-323</v>
      </c>
      <c r="J129" s="394">
        <v>1.4821969375237396E-323</v>
      </c>
      <c r="K129" s="404" t="s">
        <v>268</v>
      </c>
    </row>
    <row r="130" spans="1:11" ht="14.4" customHeight="1" thickBot="1" x14ac:dyDescent="0.35">
      <c r="A130" s="414" t="s">
        <v>390</v>
      </c>
      <c r="B130" s="398">
        <v>4.9406564584124654E-324</v>
      </c>
      <c r="C130" s="398">
        <v>6.49</v>
      </c>
      <c r="D130" s="399">
        <v>6.49</v>
      </c>
      <c r="E130" s="400" t="s">
        <v>274</v>
      </c>
      <c r="F130" s="398">
        <v>0</v>
      </c>
      <c r="G130" s="399">
        <v>0</v>
      </c>
      <c r="H130" s="401">
        <v>4.9406564584124654E-324</v>
      </c>
      <c r="I130" s="398">
        <v>1.4821969375237396E-323</v>
      </c>
      <c r="J130" s="399">
        <v>1.4821969375237396E-323</v>
      </c>
      <c r="K130" s="402" t="s">
        <v>268</v>
      </c>
    </row>
    <row r="131" spans="1:11" ht="14.4" customHeight="1" thickBot="1" x14ac:dyDescent="0.35">
      <c r="A131" s="415" t="s">
        <v>391</v>
      </c>
      <c r="B131" s="393">
        <v>4.9406564584124654E-324</v>
      </c>
      <c r="C131" s="393">
        <v>6.49</v>
      </c>
      <c r="D131" s="394">
        <v>6.49</v>
      </c>
      <c r="E131" s="403" t="s">
        <v>274</v>
      </c>
      <c r="F131" s="393">
        <v>0</v>
      </c>
      <c r="G131" s="394">
        <v>0</v>
      </c>
      <c r="H131" s="396">
        <v>4.9406564584124654E-324</v>
      </c>
      <c r="I131" s="393">
        <v>1.4821969375237396E-323</v>
      </c>
      <c r="J131" s="394">
        <v>1.4821969375237396E-323</v>
      </c>
      <c r="K131" s="404" t="s">
        <v>268</v>
      </c>
    </row>
    <row r="132" spans="1:11" ht="14.4" customHeight="1" thickBot="1" x14ac:dyDescent="0.35">
      <c r="A132" s="411" t="s">
        <v>392</v>
      </c>
      <c r="B132" s="393">
        <v>6861.65846268922</v>
      </c>
      <c r="C132" s="393">
        <v>4371.3056399999996</v>
      </c>
      <c r="D132" s="394">
        <v>-2490.3528226892199</v>
      </c>
      <c r="E132" s="395">
        <v>0.63706255036799997</v>
      </c>
      <c r="F132" s="393">
        <v>6291.8248511234397</v>
      </c>
      <c r="G132" s="394">
        <v>1572.9562127808599</v>
      </c>
      <c r="H132" s="396">
        <v>352.18608999999998</v>
      </c>
      <c r="I132" s="393">
        <v>1000.02658</v>
      </c>
      <c r="J132" s="394">
        <v>-572.92963278085995</v>
      </c>
      <c r="K132" s="397">
        <v>0.15894062591700001</v>
      </c>
    </row>
    <row r="133" spans="1:11" ht="14.4" customHeight="1" thickBot="1" x14ac:dyDescent="0.35">
      <c r="A133" s="412" t="s">
        <v>393</v>
      </c>
      <c r="B133" s="393">
        <v>6685.9848733314102</v>
      </c>
      <c r="C133" s="393">
        <v>4259.9405500000003</v>
      </c>
      <c r="D133" s="394">
        <v>-2426.0443233314099</v>
      </c>
      <c r="E133" s="395">
        <v>0.63714480823700004</v>
      </c>
      <c r="F133" s="393">
        <v>6273.1623290185298</v>
      </c>
      <c r="G133" s="394">
        <v>1568.29058225463</v>
      </c>
      <c r="H133" s="396">
        <v>352.18668000000002</v>
      </c>
      <c r="I133" s="393">
        <v>993.19466999999997</v>
      </c>
      <c r="J133" s="394">
        <v>-575.09591225463396</v>
      </c>
      <c r="K133" s="397">
        <v>0.1583244013</v>
      </c>
    </row>
    <row r="134" spans="1:11" ht="14.4" customHeight="1" thickBot="1" x14ac:dyDescent="0.35">
      <c r="A134" s="413" t="s">
        <v>394</v>
      </c>
      <c r="B134" s="393">
        <v>6685.9848733314102</v>
      </c>
      <c r="C134" s="393">
        <v>4259.9405500000003</v>
      </c>
      <c r="D134" s="394">
        <v>-2426.0443233314099</v>
      </c>
      <c r="E134" s="395">
        <v>0.63714480823700004</v>
      </c>
      <c r="F134" s="393">
        <v>6273.1623290185298</v>
      </c>
      <c r="G134" s="394">
        <v>1568.29058225463</v>
      </c>
      <c r="H134" s="396">
        <v>352.18668000000002</v>
      </c>
      <c r="I134" s="393">
        <v>993.19466999999997</v>
      </c>
      <c r="J134" s="394">
        <v>-575.09591225463396</v>
      </c>
      <c r="K134" s="397">
        <v>0.1583244013</v>
      </c>
    </row>
    <row r="135" spans="1:11" ht="14.4" customHeight="1" thickBot="1" x14ac:dyDescent="0.35">
      <c r="A135" s="414" t="s">
        <v>395</v>
      </c>
      <c r="B135" s="398">
        <v>2008.9847265451699</v>
      </c>
      <c r="C135" s="398">
        <v>1862.2357999999999</v>
      </c>
      <c r="D135" s="399">
        <v>-146.74892654516901</v>
      </c>
      <c r="E135" s="405">
        <v>0.92695368729899996</v>
      </c>
      <c r="F135" s="398">
        <v>1918.16234905383</v>
      </c>
      <c r="G135" s="399">
        <v>479.54058726345602</v>
      </c>
      <c r="H135" s="401">
        <v>200.26047</v>
      </c>
      <c r="I135" s="398">
        <v>596.54380000000003</v>
      </c>
      <c r="J135" s="399">
        <v>117.003212736544</v>
      </c>
      <c r="K135" s="406">
        <v>0.31099755466099999</v>
      </c>
    </row>
    <row r="136" spans="1:11" ht="14.4" customHeight="1" thickBot="1" x14ac:dyDescent="0.35">
      <c r="A136" s="415" t="s">
        <v>396</v>
      </c>
      <c r="B136" s="393">
        <v>12.015363470263001</v>
      </c>
      <c r="C136" s="393">
        <v>8.80002</v>
      </c>
      <c r="D136" s="394">
        <v>-3.2153434702629999</v>
      </c>
      <c r="E136" s="395">
        <v>0.73239731962900001</v>
      </c>
      <c r="F136" s="393">
        <v>10.041766225843</v>
      </c>
      <c r="G136" s="394">
        <v>2.51044155646</v>
      </c>
      <c r="H136" s="396">
        <v>0.53717000000000004</v>
      </c>
      <c r="I136" s="393">
        <v>1.99163</v>
      </c>
      <c r="J136" s="394">
        <v>-0.51881155645999999</v>
      </c>
      <c r="K136" s="397">
        <v>0.19833463109999999</v>
      </c>
    </row>
    <row r="137" spans="1:11" ht="14.4" customHeight="1" thickBot="1" x14ac:dyDescent="0.35">
      <c r="A137" s="415" t="s">
        <v>397</v>
      </c>
      <c r="B137" s="393">
        <v>1.0001496245649999</v>
      </c>
      <c r="C137" s="393">
        <v>0.78886000000000001</v>
      </c>
      <c r="D137" s="394">
        <v>-0.211289624565</v>
      </c>
      <c r="E137" s="395">
        <v>0.78874198482299995</v>
      </c>
      <c r="F137" s="393">
        <v>0.59286381124599996</v>
      </c>
      <c r="G137" s="394">
        <v>0.148215952811</v>
      </c>
      <c r="H137" s="396">
        <v>4.9406564584124654E-324</v>
      </c>
      <c r="I137" s="393">
        <v>0.23400000000000001</v>
      </c>
      <c r="J137" s="394">
        <v>8.5784047188000007E-2</v>
      </c>
      <c r="K137" s="397">
        <v>0.39469435570299999</v>
      </c>
    </row>
    <row r="138" spans="1:11" ht="14.4" customHeight="1" thickBot="1" x14ac:dyDescent="0.35">
      <c r="A138" s="415" t="s">
        <v>398</v>
      </c>
      <c r="B138" s="393">
        <v>19.964248366387</v>
      </c>
      <c r="C138" s="393">
        <v>14.609920000000001</v>
      </c>
      <c r="D138" s="394">
        <v>-5.3543283663869996</v>
      </c>
      <c r="E138" s="395">
        <v>0.73180415970900003</v>
      </c>
      <c r="F138" s="393">
        <v>15.441952028698999</v>
      </c>
      <c r="G138" s="394">
        <v>3.8604880071740002</v>
      </c>
      <c r="H138" s="396">
        <v>4.9406564584124654E-324</v>
      </c>
      <c r="I138" s="393">
        <v>1.4821969375237396E-323</v>
      </c>
      <c r="J138" s="394">
        <v>-3.8604880071740002</v>
      </c>
      <c r="K138" s="397">
        <v>0</v>
      </c>
    </row>
    <row r="139" spans="1:11" ht="14.4" customHeight="1" thickBot="1" x14ac:dyDescent="0.35">
      <c r="A139" s="415" t="s">
        <v>399</v>
      </c>
      <c r="B139" s="393">
        <v>34.624691009811002</v>
      </c>
      <c r="C139" s="393">
        <v>32.748820000000002</v>
      </c>
      <c r="D139" s="394">
        <v>-1.8758710098110001</v>
      </c>
      <c r="E139" s="395">
        <v>0.94582273646000004</v>
      </c>
      <c r="F139" s="393">
        <v>38.191788334998002</v>
      </c>
      <c r="G139" s="394">
        <v>9.5479470837489995</v>
      </c>
      <c r="H139" s="396">
        <v>0.17699999999999999</v>
      </c>
      <c r="I139" s="393">
        <v>1.44032</v>
      </c>
      <c r="J139" s="394">
        <v>-8.1076270837489997</v>
      </c>
      <c r="K139" s="397">
        <v>3.7712818979000001E-2</v>
      </c>
    </row>
    <row r="140" spans="1:11" ht="14.4" customHeight="1" thickBot="1" x14ac:dyDescent="0.35">
      <c r="A140" s="415" t="s">
        <v>400</v>
      </c>
      <c r="B140" s="393">
        <v>1941.3802740741401</v>
      </c>
      <c r="C140" s="393">
        <v>1805.28818</v>
      </c>
      <c r="D140" s="394">
        <v>-136.09209407414201</v>
      </c>
      <c r="E140" s="395">
        <v>0.92989931138600002</v>
      </c>
      <c r="F140" s="393">
        <v>1853.89397865304</v>
      </c>
      <c r="G140" s="394">
        <v>463.47349466325898</v>
      </c>
      <c r="H140" s="396">
        <v>199.5463</v>
      </c>
      <c r="I140" s="393">
        <v>592.87784999999997</v>
      </c>
      <c r="J140" s="394">
        <v>129.40435533674099</v>
      </c>
      <c r="K140" s="397">
        <v>0.319801378518</v>
      </c>
    </row>
    <row r="141" spans="1:11" ht="14.4" customHeight="1" thickBot="1" x14ac:dyDescent="0.35">
      <c r="A141" s="414" t="s">
        <v>401</v>
      </c>
      <c r="B141" s="398">
        <v>132.001836084649</v>
      </c>
      <c r="C141" s="398">
        <v>30.479099999999999</v>
      </c>
      <c r="D141" s="399">
        <v>-101.522736084649</v>
      </c>
      <c r="E141" s="405">
        <v>0.230899060983</v>
      </c>
      <c r="F141" s="398">
        <v>0</v>
      </c>
      <c r="G141" s="399">
        <v>0</v>
      </c>
      <c r="H141" s="401">
        <v>1.9977799999999999</v>
      </c>
      <c r="I141" s="398">
        <v>6.75847</v>
      </c>
      <c r="J141" s="399">
        <v>6.75847</v>
      </c>
      <c r="K141" s="402" t="s">
        <v>268</v>
      </c>
    </row>
    <row r="142" spans="1:11" ht="14.4" customHeight="1" thickBot="1" x14ac:dyDescent="0.35">
      <c r="A142" s="415" t="s">
        <v>402</v>
      </c>
      <c r="B142" s="393">
        <v>131.00183637395</v>
      </c>
      <c r="C142" s="393">
        <v>30.441700000000001</v>
      </c>
      <c r="D142" s="394">
        <v>-100.56013637395</v>
      </c>
      <c r="E142" s="395">
        <v>0.232376131836</v>
      </c>
      <c r="F142" s="393">
        <v>0</v>
      </c>
      <c r="G142" s="394">
        <v>0</v>
      </c>
      <c r="H142" s="396">
        <v>1.9977799999999999</v>
      </c>
      <c r="I142" s="393">
        <v>6.75847</v>
      </c>
      <c r="J142" s="394">
        <v>6.75847</v>
      </c>
      <c r="K142" s="404" t="s">
        <v>268</v>
      </c>
    </row>
    <row r="143" spans="1:11" ht="14.4" customHeight="1" thickBot="1" x14ac:dyDescent="0.35">
      <c r="A143" s="415" t="s">
        <v>403</v>
      </c>
      <c r="B143" s="393">
        <v>0.99999971069899996</v>
      </c>
      <c r="C143" s="393">
        <v>3.7400000000000003E-2</v>
      </c>
      <c r="D143" s="394">
        <v>-0.96259971069899997</v>
      </c>
      <c r="E143" s="395">
        <v>3.7400010818999997E-2</v>
      </c>
      <c r="F143" s="393">
        <v>0</v>
      </c>
      <c r="G143" s="394">
        <v>0</v>
      </c>
      <c r="H143" s="396">
        <v>4.9406564584124654E-324</v>
      </c>
      <c r="I143" s="393">
        <v>1.4821969375237396E-323</v>
      </c>
      <c r="J143" s="394">
        <v>1.4821969375237396E-323</v>
      </c>
      <c r="K143" s="404" t="s">
        <v>268</v>
      </c>
    </row>
    <row r="144" spans="1:11" ht="14.4" customHeight="1" thickBot="1" x14ac:dyDescent="0.35">
      <c r="A144" s="414" t="s">
        <v>404</v>
      </c>
      <c r="B144" s="398">
        <v>65.997999064075003</v>
      </c>
      <c r="C144" s="398">
        <v>0.56159999999999999</v>
      </c>
      <c r="D144" s="399">
        <v>-65.436399064075005</v>
      </c>
      <c r="E144" s="405">
        <v>8.5093488879999998E-3</v>
      </c>
      <c r="F144" s="398">
        <v>2.9999799647069998</v>
      </c>
      <c r="G144" s="399">
        <v>0.74999499117599999</v>
      </c>
      <c r="H144" s="401">
        <v>4.9406564584124654E-324</v>
      </c>
      <c r="I144" s="398">
        <v>1.4821969375237396E-323</v>
      </c>
      <c r="J144" s="399">
        <v>-0.74999499117599999</v>
      </c>
      <c r="K144" s="406">
        <v>4.9406564584124654E-324</v>
      </c>
    </row>
    <row r="145" spans="1:11" ht="14.4" customHeight="1" thickBot="1" x14ac:dyDescent="0.35">
      <c r="A145" s="415" t="s">
        <v>405</v>
      </c>
      <c r="B145" s="393">
        <v>64.997801196386007</v>
      </c>
      <c r="C145" s="393">
        <v>4.9406564584124654E-324</v>
      </c>
      <c r="D145" s="394">
        <v>-64.997801196386007</v>
      </c>
      <c r="E145" s="395">
        <v>0</v>
      </c>
      <c r="F145" s="393">
        <v>2.9999799647069998</v>
      </c>
      <c r="G145" s="394">
        <v>0.74999499117599999</v>
      </c>
      <c r="H145" s="396">
        <v>4.9406564584124654E-324</v>
      </c>
      <c r="I145" s="393">
        <v>1.4821969375237396E-323</v>
      </c>
      <c r="J145" s="394">
        <v>-0.74999499117599999</v>
      </c>
      <c r="K145" s="397">
        <v>4.9406564584124654E-324</v>
      </c>
    </row>
    <row r="146" spans="1:11" ht="14.4" customHeight="1" thickBot="1" x14ac:dyDescent="0.35">
      <c r="A146" s="415" t="s">
        <v>406</v>
      </c>
      <c r="B146" s="393">
        <v>1.000197867689</v>
      </c>
      <c r="C146" s="393">
        <v>0.56159999999999999</v>
      </c>
      <c r="D146" s="394">
        <v>-0.438597867689</v>
      </c>
      <c r="E146" s="395">
        <v>0.56148889948799996</v>
      </c>
      <c r="F146" s="393">
        <v>0</v>
      </c>
      <c r="G146" s="394">
        <v>0</v>
      </c>
      <c r="H146" s="396">
        <v>4.9406564584124654E-324</v>
      </c>
      <c r="I146" s="393">
        <v>1.4821969375237396E-323</v>
      </c>
      <c r="J146" s="394">
        <v>1.4821969375237396E-323</v>
      </c>
      <c r="K146" s="404" t="s">
        <v>268</v>
      </c>
    </row>
    <row r="147" spans="1:11" ht="14.4" customHeight="1" thickBot="1" x14ac:dyDescent="0.35">
      <c r="A147" s="414" t="s">
        <v>407</v>
      </c>
      <c r="B147" s="398">
        <v>4.9406564584124654E-324</v>
      </c>
      <c r="C147" s="398">
        <v>-8.7690000000000004E-2</v>
      </c>
      <c r="D147" s="399">
        <v>-8.7690000000000004E-2</v>
      </c>
      <c r="E147" s="400" t="s">
        <v>274</v>
      </c>
      <c r="F147" s="398">
        <v>0</v>
      </c>
      <c r="G147" s="399">
        <v>0</v>
      </c>
      <c r="H147" s="401">
        <v>4.9406564584124654E-324</v>
      </c>
      <c r="I147" s="398">
        <v>1.4821969375237396E-323</v>
      </c>
      <c r="J147" s="399">
        <v>1.4821969375237396E-323</v>
      </c>
      <c r="K147" s="402" t="s">
        <v>268</v>
      </c>
    </row>
    <row r="148" spans="1:11" ht="14.4" customHeight="1" thickBot="1" x14ac:dyDescent="0.35">
      <c r="A148" s="415" t="s">
        <v>408</v>
      </c>
      <c r="B148" s="393">
        <v>4.9406564584124654E-324</v>
      </c>
      <c r="C148" s="393">
        <v>-8.7690000000000004E-2</v>
      </c>
      <c r="D148" s="394">
        <v>-8.7690000000000004E-2</v>
      </c>
      <c r="E148" s="403" t="s">
        <v>274</v>
      </c>
      <c r="F148" s="393">
        <v>0</v>
      </c>
      <c r="G148" s="394">
        <v>0</v>
      </c>
      <c r="H148" s="396">
        <v>4.9406564584124654E-324</v>
      </c>
      <c r="I148" s="393">
        <v>1.4821969375237396E-323</v>
      </c>
      <c r="J148" s="394">
        <v>1.4821969375237396E-323</v>
      </c>
      <c r="K148" s="404" t="s">
        <v>268</v>
      </c>
    </row>
    <row r="149" spans="1:11" ht="14.4" customHeight="1" thickBot="1" x14ac:dyDescent="0.35">
      <c r="A149" s="414" t="s">
        <v>409</v>
      </c>
      <c r="B149" s="398">
        <v>4479.0003116375201</v>
      </c>
      <c r="C149" s="398">
        <v>2190.04486</v>
      </c>
      <c r="D149" s="399">
        <v>-2288.9554516375201</v>
      </c>
      <c r="E149" s="405">
        <v>0.48895840759499998</v>
      </c>
      <c r="F149" s="398">
        <v>4352</v>
      </c>
      <c r="G149" s="399">
        <v>1088</v>
      </c>
      <c r="H149" s="401">
        <v>149.92842999999999</v>
      </c>
      <c r="I149" s="398">
        <v>369.92921000000001</v>
      </c>
      <c r="J149" s="399">
        <v>-718.07078999999999</v>
      </c>
      <c r="K149" s="406">
        <v>8.5002116268E-2</v>
      </c>
    </row>
    <row r="150" spans="1:11" ht="14.4" customHeight="1" thickBot="1" x14ac:dyDescent="0.35">
      <c r="A150" s="415" t="s">
        <v>410</v>
      </c>
      <c r="B150" s="393">
        <v>1750.00011335927</v>
      </c>
      <c r="C150" s="393">
        <v>949.94677000000001</v>
      </c>
      <c r="D150" s="394">
        <v>-800.05334335927</v>
      </c>
      <c r="E150" s="395">
        <v>0.54282669055099997</v>
      </c>
      <c r="F150" s="393">
        <v>1780</v>
      </c>
      <c r="G150" s="394">
        <v>445</v>
      </c>
      <c r="H150" s="396">
        <v>32.994450000000001</v>
      </c>
      <c r="I150" s="393">
        <v>43.030790000000003</v>
      </c>
      <c r="J150" s="394">
        <v>-401.96920999999998</v>
      </c>
      <c r="K150" s="397">
        <v>2.4174601122999999E-2</v>
      </c>
    </row>
    <row r="151" spans="1:11" ht="14.4" customHeight="1" thickBot="1" x14ac:dyDescent="0.35">
      <c r="A151" s="415" t="s">
        <v>411</v>
      </c>
      <c r="B151" s="393">
        <v>2729.0001982782501</v>
      </c>
      <c r="C151" s="393">
        <v>1240.09809</v>
      </c>
      <c r="D151" s="394">
        <v>-1488.9021082782499</v>
      </c>
      <c r="E151" s="395">
        <v>0.45441480392</v>
      </c>
      <c r="F151" s="393">
        <v>2572</v>
      </c>
      <c r="G151" s="394">
        <v>643</v>
      </c>
      <c r="H151" s="396">
        <v>116.93398000000001</v>
      </c>
      <c r="I151" s="393">
        <v>326.89841999999999</v>
      </c>
      <c r="J151" s="394">
        <v>-316.10158000000001</v>
      </c>
      <c r="K151" s="397">
        <v>0.12709891912900001</v>
      </c>
    </row>
    <row r="152" spans="1:11" ht="14.4" customHeight="1" thickBot="1" x14ac:dyDescent="0.35">
      <c r="A152" s="414" t="s">
        <v>412</v>
      </c>
      <c r="B152" s="398">
        <v>0</v>
      </c>
      <c r="C152" s="398">
        <v>176.70688000000001</v>
      </c>
      <c r="D152" s="399">
        <v>176.70688000000001</v>
      </c>
      <c r="E152" s="400" t="s">
        <v>268</v>
      </c>
      <c r="F152" s="398">
        <v>0</v>
      </c>
      <c r="G152" s="399">
        <v>0</v>
      </c>
      <c r="H152" s="401">
        <v>4.9406564584124654E-324</v>
      </c>
      <c r="I152" s="398">
        <v>19.963190000000001</v>
      </c>
      <c r="J152" s="399">
        <v>19.963190000000001</v>
      </c>
      <c r="K152" s="402" t="s">
        <v>268</v>
      </c>
    </row>
    <row r="153" spans="1:11" ht="14.4" customHeight="1" thickBot="1" x14ac:dyDescent="0.35">
      <c r="A153" s="415" t="s">
        <v>413</v>
      </c>
      <c r="B153" s="393">
        <v>4.9406564584124654E-324</v>
      </c>
      <c r="C153" s="393">
        <v>104.62551999999999</v>
      </c>
      <c r="D153" s="394">
        <v>104.62551999999999</v>
      </c>
      <c r="E153" s="403" t="s">
        <v>274</v>
      </c>
      <c r="F153" s="393">
        <v>0</v>
      </c>
      <c r="G153" s="394">
        <v>0</v>
      </c>
      <c r="H153" s="396">
        <v>4.9406564584124654E-324</v>
      </c>
      <c r="I153" s="393">
        <v>9.4534699999999994</v>
      </c>
      <c r="J153" s="394">
        <v>9.4534699999999994</v>
      </c>
      <c r="K153" s="404" t="s">
        <v>268</v>
      </c>
    </row>
    <row r="154" spans="1:11" ht="14.4" customHeight="1" thickBot="1" x14ac:dyDescent="0.35">
      <c r="A154" s="415" t="s">
        <v>414</v>
      </c>
      <c r="B154" s="393">
        <v>0</v>
      </c>
      <c r="C154" s="393">
        <v>72.081360000000004</v>
      </c>
      <c r="D154" s="394">
        <v>72.081360000000004</v>
      </c>
      <c r="E154" s="403" t="s">
        <v>268</v>
      </c>
      <c r="F154" s="393">
        <v>0</v>
      </c>
      <c r="G154" s="394">
        <v>0</v>
      </c>
      <c r="H154" s="396">
        <v>4.9406564584124654E-324</v>
      </c>
      <c r="I154" s="393">
        <v>10.50972</v>
      </c>
      <c r="J154" s="394">
        <v>10.50972</v>
      </c>
      <c r="K154" s="404" t="s">
        <v>268</v>
      </c>
    </row>
    <row r="155" spans="1:11" ht="14.4" customHeight="1" thickBot="1" x14ac:dyDescent="0.35">
      <c r="A155" s="412" t="s">
        <v>415</v>
      </c>
      <c r="B155" s="393">
        <v>175.67358935780899</v>
      </c>
      <c r="C155" s="393">
        <v>111.36509</v>
      </c>
      <c r="D155" s="394">
        <v>-64.308499357808998</v>
      </c>
      <c r="E155" s="395">
        <v>0.63393188701299996</v>
      </c>
      <c r="F155" s="393">
        <v>18.662522104905999</v>
      </c>
      <c r="G155" s="394">
        <v>4.6656305262259998</v>
      </c>
      <c r="H155" s="396">
        <v>-5.9000000000000003E-4</v>
      </c>
      <c r="I155" s="393">
        <v>6.8319099999999997</v>
      </c>
      <c r="J155" s="394">
        <v>2.1662794737729998</v>
      </c>
      <c r="K155" s="397">
        <v>0.366076458562</v>
      </c>
    </row>
    <row r="156" spans="1:11" ht="14.4" customHeight="1" thickBot="1" x14ac:dyDescent="0.35">
      <c r="A156" s="413" t="s">
        <v>416</v>
      </c>
      <c r="B156" s="393">
        <v>157.011067252902</v>
      </c>
      <c r="C156" s="393">
        <v>102.87430999999999</v>
      </c>
      <c r="D156" s="394">
        <v>-54.136757252902001</v>
      </c>
      <c r="E156" s="395">
        <v>0.655204195474</v>
      </c>
      <c r="F156" s="393">
        <v>0</v>
      </c>
      <c r="G156" s="394">
        <v>0</v>
      </c>
      <c r="H156" s="396">
        <v>4.9406564584124654E-324</v>
      </c>
      <c r="I156" s="393">
        <v>6.8319999999999999</v>
      </c>
      <c r="J156" s="394">
        <v>6.8319999999999999</v>
      </c>
      <c r="K156" s="404" t="s">
        <v>268</v>
      </c>
    </row>
    <row r="157" spans="1:11" ht="14.4" customHeight="1" thickBot="1" x14ac:dyDescent="0.35">
      <c r="A157" s="414" t="s">
        <v>417</v>
      </c>
      <c r="B157" s="398">
        <v>4.9406564584124654E-324</v>
      </c>
      <c r="C157" s="398">
        <v>78.36515</v>
      </c>
      <c r="D157" s="399">
        <v>78.36515</v>
      </c>
      <c r="E157" s="400" t="s">
        <v>274</v>
      </c>
      <c r="F157" s="398">
        <v>0</v>
      </c>
      <c r="G157" s="399">
        <v>0</v>
      </c>
      <c r="H157" s="401">
        <v>4.9406564584124654E-324</v>
      </c>
      <c r="I157" s="398">
        <v>6.8319999999999999</v>
      </c>
      <c r="J157" s="399">
        <v>6.8319999999999999</v>
      </c>
      <c r="K157" s="402" t="s">
        <v>268</v>
      </c>
    </row>
    <row r="158" spans="1:11" ht="14.4" customHeight="1" thickBot="1" x14ac:dyDescent="0.35">
      <c r="A158" s="415" t="s">
        <v>418</v>
      </c>
      <c r="B158" s="393">
        <v>4.9406564584124654E-324</v>
      </c>
      <c r="C158" s="393">
        <v>78.36515</v>
      </c>
      <c r="D158" s="394">
        <v>78.36515</v>
      </c>
      <c r="E158" s="403" t="s">
        <v>274</v>
      </c>
      <c r="F158" s="393">
        <v>0</v>
      </c>
      <c r="G158" s="394">
        <v>0</v>
      </c>
      <c r="H158" s="396">
        <v>4.9406564584124654E-324</v>
      </c>
      <c r="I158" s="393">
        <v>6.8319999999999999</v>
      </c>
      <c r="J158" s="394">
        <v>6.8319999999999999</v>
      </c>
      <c r="K158" s="404" t="s">
        <v>268</v>
      </c>
    </row>
    <row r="159" spans="1:11" ht="14.4" customHeight="1" thickBot="1" x14ac:dyDescent="0.35">
      <c r="A159" s="414" t="s">
        <v>419</v>
      </c>
      <c r="B159" s="398">
        <v>157.011067252902</v>
      </c>
      <c r="C159" s="398">
        <v>24.509160000000001</v>
      </c>
      <c r="D159" s="399">
        <v>-132.50190725290199</v>
      </c>
      <c r="E159" s="405">
        <v>0.15609829567299999</v>
      </c>
      <c r="F159" s="398">
        <v>0</v>
      </c>
      <c r="G159" s="399">
        <v>0</v>
      </c>
      <c r="H159" s="401">
        <v>4.9406564584124654E-324</v>
      </c>
      <c r="I159" s="398">
        <v>1.4821969375237396E-323</v>
      </c>
      <c r="J159" s="399">
        <v>1.4821969375237396E-323</v>
      </c>
      <c r="K159" s="402" t="s">
        <v>268</v>
      </c>
    </row>
    <row r="160" spans="1:11" ht="14.4" customHeight="1" thickBot="1" x14ac:dyDescent="0.35">
      <c r="A160" s="415" t="s">
        <v>420</v>
      </c>
      <c r="B160" s="393">
        <v>0</v>
      </c>
      <c r="C160" s="393">
        <v>6.6097999999999999</v>
      </c>
      <c r="D160" s="394">
        <v>6.6097999999999999</v>
      </c>
      <c r="E160" s="403" t="s">
        <v>268</v>
      </c>
      <c r="F160" s="393">
        <v>0</v>
      </c>
      <c r="G160" s="394">
        <v>0</v>
      </c>
      <c r="H160" s="396">
        <v>4.9406564584124654E-324</v>
      </c>
      <c r="I160" s="393">
        <v>1.4821969375237396E-323</v>
      </c>
      <c r="J160" s="394">
        <v>1.4821969375237396E-323</v>
      </c>
      <c r="K160" s="404" t="s">
        <v>268</v>
      </c>
    </row>
    <row r="161" spans="1:11" ht="14.4" customHeight="1" thickBot="1" x14ac:dyDescent="0.35">
      <c r="A161" s="415" t="s">
        <v>421</v>
      </c>
      <c r="B161" s="393">
        <v>0</v>
      </c>
      <c r="C161" s="393">
        <v>2.5051000000000001</v>
      </c>
      <c r="D161" s="394">
        <v>2.5051000000000001</v>
      </c>
      <c r="E161" s="403" t="s">
        <v>268</v>
      </c>
      <c r="F161" s="393">
        <v>0</v>
      </c>
      <c r="G161" s="394">
        <v>0</v>
      </c>
      <c r="H161" s="396">
        <v>4.9406564584124654E-324</v>
      </c>
      <c r="I161" s="393">
        <v>1.4821969375237396E-323</v>
      </c>
      <c r="J161" s="394">
        <v>1.4821969375237396E-323</v>
      </c>
      <c r="K161" s="404" t="s">
        <v>268</v>
      </c>
    </row>
    <row r="162" spans="1:11" ht="14.4" customHeight="1" thickBot="1" x14ac:dyDescent="0.35">
      <c r="A162" s="415" t="s">
        <v>422</v>
      </c>
      <c r="B162" s="393">
        <v>0</v>
      </c>
      <c r="C162" s="393">
        <v>14.033189999999999</v>
      </c>
      <c r="D162" s="394">
        <v>14.033189999999999</v>
      </c>
      <c r="E162" s="403" t="s">
        <v>268</v>
      </c>
      <c r="F162" s="393">
        <v>0</v>
      </c>
      <c r="G162" s="394">
        <v>0</v>
      </c>
      <c r="H162" s="396">
        <v>4.9406564584124654E-324</v>
      </c>
      <c r="I162" s="393">
        <v>1.4821969375237396E-323</v>
      </c>
      <c r="J162" s="394">
        <v>1.4821969375237396E-323</v>
      </c>
      <c r="K162" s="404" t="s">
        <v>268</v>
      </c>
    </row>
    <row r="163" spans="1:11" ht="14.4" customHeight="1" thickBot="1" x14ac:dyDescent="0.35">
      <c r="A163" s="415" t="s">
        <v>423</v>
      </c>
      <c r="B163" s="393">
        <v>0</v>
      </c>
      <c r="C163" s="393">
        <v>1.36107</v>
      </c>
      <c r="D163" s="394">
        <v>1.36107</v>
      </c>
      <c r="E163" s="403" t="s">
        <v>268</v>
      </c>
      <c r="F163" s="393">
        <v>0</v>
      </c>
      <c r="G163" s="394">
        <v>0</v>
      </c>
      <c r="H163" s="396">
        <v>4.9406564584124654E-324</v>
      </c>
      <c r="I163" s="393">
        <v>1.4821969375237396E-323</v>
      </c>
      <c r="J163" s="394">
        <v>1.4821969375237396E-323</v>
      </c>
      <c r="K163" s="404" t="s">
        <v>268</v>
      </c>
    </row>
    <row r="164" spans="1:11" ht="14.4" customHeight="1" thickBot="1" x14ac:dyDescent="0.35">
      <c r="A164" s="418" t="s">
        <v>424</v>
      </c>
      <c r="B164" s="398">
        <v>18.662522104905999</v>
      </c>
      <c r="C164" s="398">
        <v>8.4907800000000009</v>
      </c>
      <c r="D164" s="399">
        <v>-10.171742104906</v>
      </c>
      <c r="E164" s="405">
        <v>0.45496423003600001</v>
      </c>
      <c r="F164" s="398">
        <v>18.662522104905999</v>
      </c>
      <c r="G164" s="399">
        <v>4.6656305262259998</v>
      </c>
      <c r="H164" s="401">
        <v>-5.9000000000000003E-4</v>
      </c>
      <c r="I164" s="398">
        <v>-9.0000000000000101E-5</v>
      </c>
      <c r="J164" s="399">
        <v>-4.665720526226</v>
      </c>
      <c r="K164" s="406">
        <v>-4.8224993114053499E-6</v>
      </c>
    </row>
    <row r="165" spans="1:11" ht="14.4" customHeight="1" thickBot="1" x14ac:dyDescent="0.35">
      <c r="A165" s="414" t="s">
        <v>425</v>
      </c>
      <c r="B165" s="398">
        <v>4.9406564584124654E-324</v>
      </c>
      <c r="C165" s="398">
        <v>0.22</v>
      </c>
      <c r="D165" s="399">
        <v>0.22</v>
      </c>
      <c r="E165" s="400" t="s">
        <v>274</v>
      </c>
      <c r="F165" s="398">
        <v>0</v>
      </c>
      <c r="G165" s="399">
        <v>0</v>
      </c>
      <c r="H165" s="401">
        <v>4.9406564584124654E-324</v>
      </c>
      <c r="I165" s="398">
        <v>1.4821969375237396E-323</v>
      </c>
      <c r="J165" s="399">
        <v>1.4821969375237396E-323</v>
      </c>
      <c r="K165" s="402" t="s">
        <v>268</v>
      </c>
    </row>
    <row r="166" spans="1:11" ht="14.4" customHeight="1" thickBot="1" x14ac:dyDescent="0.35">
      <c r="A166" s="415" t="s">
        <v>426</v>
      </c>
      <c r="B166" s="393">
        <v>4.9406564584124654E-324</v>
      </c>
      <c r="C166" s="393">
        <v>0.22</v>
      </c>
      <c r="D166" s="394">
        <v>0.22</v>
      </c>
      <c r="E166" s="403" t="s">
        <v>274</v>
      </c>
      <c r="F166" s="393">
        <v>0</v>
      </c>
      <c r="G166" s="394">
        <v>0</v>
      </c>
      <c r="H166" s="396">
        <v>4.9406564584124654E-324</v>
      </c>
      <c r="I166" s="393">
        <v>1.4821969375237396E-323</v>
      </c>
      <c r="J166" s="394">
        <v>1.4821969375237396E-323</v>
      </c>
      <c r="K166" s="404" t="s">
        <v>268</v>
      </c>
    </row>
    <row r="167" spans="1:11" ht="14.4" customHeight="1" thickBot="1" x14ac:dyDescent="0.35">
      <c r="A167" s="414" t="s">
        <v>427</v>
      </c>
      <c r="B167" s="398">
        <v>0</v>
      </c>
      <c r="C167" s="398">
        <v>6.2899999999999996E-3</v>
      </c>
      <c r="D167" s="399">
        <v>6.2899999999999996E-3</v>
      </c>
      <c r="E167" s="400" t="s">
        <v>268</v>
      </c>
      <c r="F167" s="398">
        <v>0</v>
      </c>
      <c r="G167" s="399">
        <v>0</v>
      </c>
      <c r="H167" s="401">
        <v>-5.9000000000000003E-4</v>
      </c>
      <c r="I167" s="398">
        <v>-9.0000000000000101E-5</v>
      </c>
      <c r="J167" s="399">
        <v>-9.0000000000000101E-5</v>
      </c>
      <c r="K167" s="402" t="s">
        <v>268</v>
      </c>
    </row>
    <row r="168" spans="1:11" ht="14.4" customHeight="1" thickBot="1" x14ac:dyDescent="0.35">
      <c r="A168" s="415" t="s">
        <v>428</v>
      </c>
      <c r="B168" s="393">
        <v>0</v>
      </c>
      <c r="C168" s="393">
        <v>6.2899999999999996E-3</v>
      </c>
      <c r="D168" s="394">
        <v>6.2899999999999996E-3</v>
      </c>
      <c r="E168" s="403" t="s">
        <v>268</v>
      </c>
      <c r="F168" s="393">
        <v>0</v>
      </c>
      <c r="G168" s="394">
        <v>0</v>
      </c>
      <c r="H168" s="396">
        <v>-5.9000000000000003E-4</v>
      </c>
      <c r="I168" s="393">
        <v>-9.0000000000000101E-5</v>
      </c>
      <c r="J168" s="394">
        <v>-9.0000000000000101E-5</v>
      </c>
      <c r="K168" s="404" t="s">
        <v>268</v>
      </c>
    </row>
    <row r="169" spans="1:11" ht="14.4" customHeight="1" thickBot="1" x14ac:dyDescent="0.35">
      <c r="A169" s="414" t="s">
        <v>429</v>
      </c>
      <c r="B169" s="398">
        <v>18.662522104905999</v>
      </c>
      <c r="C169" s="398">
        <v>8.2644900000000003</v>
      </c>
      <c r="D169" s="399">
        <v>-10.398032104905999</v>
      </c>
      <c r="E169" s="405">
        <v>0.44283885926700001</v>
      </c>
      <c r="F169" s="398">
        <v>18.662522104905999</v>
      </c>
      <c r="G169" s="399">
        <v>4.6656305262259998</v>
      </c>
      <c r="H169" s="401">
        <v>4.9406564584124654E-324</v>
      </c>
      <c r="I169" s="398">
        <v>1.4821969375237396E-323</v>
      </c>
      <c r="J169" s="399">
        <v>-4.6656305262259998</v>
      </c>
      <c r="K169" s="406">
        <v>0</v>
      </c>
    </row>
    <row r="170" spans="1:11" ht="14.4" customHeight="1" thickBot="1" x14ac:dyDescent="0.35">
      <c r="A170" s="415" t="s">
        <v>430</v>
      </c>
      <c r="B170" s="393">
        <v>4.9406564584124654E-324</v>
      </c>
      <c r="C170" s="393">
        <v>0.37187999999999999</v>
      </c>
      <c r="D170" s="394">
        <v>0.37187999999999999</v>
      </c>
      <c r="E170" s="403" t="s">
        <v>274</v>
      </c>
      <c r="F170" s="393">
        <v>0</v>
      </c>
      <c r="G170" s="394">
        <v>0</v>
      </c>
      <c r="H170" s="396">
        <v>4.9406564584124654E-324</v>
      </c>
      <c r="I170" s="393">
        <v>1.4821969375237396E-323</v>
      </c>
      <c r="J170" s="394">
        <v>1.4821969375237396E-323</v>
      </c>
      <c r="K170" s="404" t="s">
        <v>268</v>
      </c>
    </row>
    <row r="171" spans="1:11" ht="14.4" customHeight="1" thickBot="1" x14ac:dyDescent="0.35">
      <c r="A171" s="415" t="s">
        <v>431</v>
      </c>
      <c r="B171" s="393">
        <v>18.662522104905999</v>
      </c>
      <c r="C171" s="393">
        <v>7.8926100000000003</v>
      </c>
      <c r="D171" s="394">
        <v>-10.769912104906</v>
      </c>
      <c r="E171" s="395">
        <v>0.42291229211300002</v>
      </c>
      <c r="F171" s="393">
        <v>18.662522104905999</v>
      </c>
      <c r="G171" s="394">
        <v>4.6656305262259998</v>
      </c>
      <c r="H171" s="396">
        <v>4.9406564584124654E-324</v>
      </c>
      <c r="I171" s="393">
        <v>1.4821969375237396E-323</v>
      </c>
      <c r="J171" s="394">
        <v>-4.6656305262259998</v>
      </c>
      <c r="K171" s="397">
        <v>0</v>
      </c>
    </row>
    <row r="172" spans="1:11" ht="14.4" customHeight="1" thickBot="1" x14ac:dyDescent="0.35">
      <c r="A172" s="411" t="s">
        <v>432</v>
      </c>
      <c r="B172" s="393">
        <v>2058.4799088721102</v>
      </c>
      <c r="C172" s="393">
        <v>1738.3881100000001</v>
      </c>
      <c r="D172" s="394">
        <v>-320.09179887210701</v>
      </c>
      <c r="E172" s="395">
        <v>0.84450088752700003</v>
      </c>
      <c r="F172" s="393">
        <v>1892.00141763538</v>
      </c>
      <c r="G172" s="394">
        <v>473.00035440884602</v>
      </c>
      <c r="H172" s="396">
        <v>147.22111000000001</v>
      </c>
      <c r="I172" s="393">
        <v>429.12052</v>
      </c>
      <c r="J172" s="394">
        <v>-43.879834408846001</v>
      </c>
      <c r="K172" s="397">
        <v>0.22680771589199999</v>
      </c>
    </row>
    <row r="173" spans="1:11" ht="14.4" customHeight="1" thickBot="1" x14ac:dyDescent="0.35">
      <c r="A173" s="416" t="s">
        <v>433</v>
      </c>
      <c r="B173" s="398">
        <v>2058.4799088721102</v>
      </c>
      <c r="C173" s="398">
        <v>1738.3881100000001</v>
      </c>
      <c r="D173" s="399">
        <v>-320.09179887210701</v>
      </c>
      <c r="E173" s="405">
        <v>0.84450088752700003</v>
      </c>
      <c r="F173" s="398">
        <v>1892.00141763538</v>
      </c>
      <c r="G173" s="399">
        <v>473.00035440884602</v>
      </c>
      <c r="H173" s="401">
        <v>147.22111000000001</v>
      </c>
      <c r="I173" s="398">
        <v>429.12052</v>
      </c>
      <c r="J173" s="399">
        <v>-43.879834408846001</v>
      </c>
      <c r="K173" s="406">
        <v>0.22680771589199999</v>
      </c>
    </row>
    <row r="174" spans="1:11" ht="14.4" customHeight="1" thickBot="1" x14ac:dyDescent="0.35">
      <c r="A174" s="418" t="s">
        <v>54</v>
      </c>
      <c r="B174" s="398">
        <v>2058.4799088721102</v>
      </c>
      <c r="C174" s="398">
        <v>1738.3881100000001</v>
      </c>
      <c r="D174" s="399">
        <v>-320.09179887210701</v>
      </c>
      <c r="E174" s="405">
        <v>0.84450088752700003</v>
      </c>
      <c r="F174" s="398">
        <v>1892.00141763538</v>
      </c>
      <c r="G174" s="399">
        <v>473.00035440884602</v>
      </c>
      <c r="H174" s="401">
        <v>147.22111000000001</v>
      </c>
      <c r="I174" s="398">
        <v>429.12052</v>
      </c>
      <c r="J174" s="399">
        <v>-43.879834408846001</v>
      </c>
      <c r="K174" s="406">
        <v>0.22680771589199999</v>
      </c>
    </row>
    <row r="175" spans="1:11" ht="14.4" customHeight="1" thickBot="1" x14ac:dyDescent="0.35">
      <c r="A175" s="414" t="s">
        <v>434</v>
      </c>
      <c r="B175" s="398">
        <v>16.999999999999002</v>
      </c>
      <c r="C175" s="398">
        <v>18.611999999999998</v>
      </c>
      <c r="D175" s="399">
        <v>1.6120000000000001</v>
      </c>
      <c r="E175" s="405">
        <v>1.094823529411</v>
      </c>
      <c r="F175" s="398">
        <v>15</v>
      </c>
      <c r="G175" s="399">
        <v>3.75</v>
      </c>
      <c r="H175" s="401">
        <v>1.6685000000000001</v>
      </c>
      <c r="I175" s="398">
        <v>5.0054999999999996</v>
      </c>
      <c r="J175" s="399">
        <v>1.2555000000000001</v>
      </c>
      <c r="K175" s="406">
        <v>0.3337</v>
      </c>
    </row>
    <row r="176" spans="1:11" ht="14.4" customHeight="1" thickBot="1" x14ac:dyDescent="0.35">
      <c r="A176" s="415" t="s">
        <v>435</v>
      </c>
      <c r="B176" s="393">
        <v>16.999999999999002</v>
      </c>
      <c r="C176" s="393">
        <v>18.611999999999998</v>
      </c>
      <c r="D176" s="394">
        <v>1.6120000000000001</v>
      </c>
      <c r="E176" s="395">
        <v>1.094823529411</v>
      </c>
      <c r="F176" s="393">
        <v>15</v>
      </c>
      <c r="G176" s="394">
        <v>3.75</v>
      </c>
      <c r="H176" s="396">
        <v>1.6685000000000001</v>
      </c>
      <c r="I176" s="393">
        <v>5.0054999999999996</v>
      </c>
      <c r="J176" s="394">
        <v>1.2555000000000001</v>
      </c>
      <c r="K176" s="397">
        <v>0.3337</v>
      </c>
    </row>
    <row r="177" spans="1:11" ht="14.4" customHeight="1" thickBot="1" x14ac:dyDescent="0.35">
      <c r="A177" s="414" t="s">
        <v>436</v>
      </c>
      <c r="B177" s="398">
        <v>9.6090041073230008</v>
      </c>
      <c r="C177" s="398">
        <v>7.63</v>
      </c>
      <c r="D177" s="399">
        <v>-1.979004107323</v>
      </c>
      <c r="E177" s="405">
        <v>0.79404690795999999</v>
      </c>
      <c r="F177" s="398">
        <v>10.001417635384</v>
      </c>
      <c r="G177" s="399">
        <v>2.5003544088459999</v>
      </c>
      <c r="H177" s="401">
        <v>0.94</v>
      </c>
      <c r="I177" s="398">
        <v>2.105</v>
      </c>
      <c r="J177" s="399">
        <v>-0.39535440884599998</v>
      </c>
      <c r="K177" s="406">
        <v>0.21047016300400001</v>
      </c>
    </row>
    <row r="178" spans="1:11" ht="14.4" customHeight="1" thickBot="1" x14ac:dyDescent="0.35">
      <c r="A178" s="415" t="s">
        <v>437</v>
      </c>
      <c r="B178" s="393">
        <v>9.6090041073230008</v>
      </c>
      <c r="C178" s="393">
        <v>7.63</v>
      </c>
      <c r="D178" s="394">
        <v>-1.979004107323</v>
      </c>
      <c r="E178" s="395">
        <v>0.79404690795999999</v>
      </c>
      <c r="F178" s="393">
        <v>10.001417635384</v>
      </c>
      <c r="G178" s="394">
        <v>2.5003544088459999</v>
      </c>
      <c r="H178" s="396">
        <v>0.94</v>
      </c>
      <c r="I178" s="393">
        <v>2.105</v>
      </c>
      <c r="J178" s="394">
        <v>-0.39535440884599998</v>
      </c>
      <c r="K178" s="397">
        <v>0.21047016300400001</v>
      </c>
    </row>
    <row r="179" spans="1:11" ht="14.4" customHeight="1" thickBot="1" x14ac:dyDescent="0.35">
      <c r="A179" s="414" t="s">
        <v>438</v>
      </c>
      <c r="B179" s="398">
        <v>31.870904764809001</v>
      </c>
      <c r="C179" s="398">
        <v>95.984200000000001</v>
      </c>
      <c r="D179" s="399">
        <v>64.113295235189995</v>
      </c>
      <c r="E179" s="405">
        <v>3.0116559510409999</v>
      </c>
      <c r="F179" s="398">
        <v>105</v>
      </c>
      <c r="G179" s="399">
        <v>26.25</v>
      </c>
      <c r="H179" s="401">
        <v>3.5825999999999998</v>
      </c>
      <c r="I179" s="398">
        <v>11.852</v>
      </c>
      <c r="J179" s="399">
        <v>-14.398</v>
      </c>
      <c r="K179" s="406">
        <v>0.112876190476</v>
      </c>
    </row>
    <row r="180" spans="1:11" ht="14.4" customHeight="1" thickBot="1" x14ac:dyDescent="0.35">
      <c r="A180" s="415" t="s">
        <v>439</v>
      </c>
      <c r="B180" s="393">
        <v>31.870904764809001</v>
      </c>
      <c r="C180" s="393">
        <v>95.984200000000001</v>
      </c>
      <c r="D180" s="394">
        <v>64.113295235189995</v>
      </c>
      <c r="E180" s="395">
        <v>3.0116559510409999</v>
      </c>
      <c r="F180" s="393">
        <v>105</v>
      </c>
      <c r="G180" s="394">
        <v>26.25</v>
      </c>
      <c r="H180" s="396">
        <v>3.5825999999999998</v>
      </c>
      <c r="I180" s="393">
        <v>11.852</v>
      </c>
      <c r="J180" s="394">
        <v>-14.398</v>
      </c>
      <c r="K180" s="397">
        <v>0.112876190476</v>
      </c>
    </row>
    <row r="181" spans="1:11" ht="14.4" customHeight="1" thickBot="1" x14ac:dyDescent="0.35">
      <c r="A181" s="414" t="s">
        <v>440</v>
      </c>
      <c r="B181" s="398">
        <v>0</v>
      </c>
      <c r="C181" s="398">
        <v>2.57</v>
      </c>
      <c r="D181" s="399">
        <v>2.57</v>
      </c>
      <c r="E181" s="400" t="s">
        <v>268</v>
      </c>
      <c r="F181" s="398">
        <v>4.9406564584124654E-324</v>
      </c>
      <c r="G181" s="399">
        <v>0</v>
      </c>
      <c r="H181" s="401">
        <v>0.31</v>
      </c>
      <c r="I181" s="398">
        <v>0.59599999999999997</v>
      </c>
      <c r="J181" s="399">
        <v>0.59599999999999997</v>
      </c>
      <c r="K181" s="402" t="s">
        <v>274</v>
      </c>
    </row>
    <row r="182" spans="1:11" ht="14.4" customHeight="1" thickBot="1" x14ac:dyDescent="0.35">
      <c r="A182" s="415" t="s">
        <v>441</v>
      </c>
      <c r="B182" s="393">
        <v>0</v>
      </c>
      <c r="C182" s="393">
        <v>2.57</v>
      </c>
      <c r="D182" s="394">
        <v>2.57</v>
      </c>
      <c r="E182" s="403" t="s">
        <v>268</v>
      </c>
      <c r="F182" s="393">
        <v>4.9406564584124654E-324</v>
      </c>
      <c r="G182" s="394">
        <v>0</v>
      </c>
      <c r="H182" s="396">
        <v>0.31</v>
      </c>
      <c r="I182" s="393">
        <v>0.59599999999999997</v>
      </c>
      <c r="J182" s="394">
        <v>0.59599999999999997</v>
      </c>
      <c r="K182" s="404" t="s">
        <v>274</v>
      </c>
    </row>
    <row r="183" spans="1:11" ht="14.4" customHeight="1" thickBot="1" x14ac:dyDescent="0.35">
      <c r="A183" s="414" t="s">
        <v>442</v>
      </c>
      <c r="B183" s="398">
        <v>500.99999999999397</v>
      </c>
      <c r="C183" s="398">
        <v>445.06527</v>
      </c>
      <c r="D183" s="399">
        <v>-55.934729999993003</v>
      </c>
      <c r="E183" s="405">
        <v>0.88835383233499998</v>
      </c>
      <c r="F183" s="398">
        <v>623</v>
      </c>
      <c r="G183" s="399">
        <v>155.75</v>
      </c>
      <c r="H183" s="401">
        <v>35.512900000000002</v>
      </c>
      <c r="I183" s="398">
        <v>99.302160000000001</v>
      </c>
      <c r="J183" s="399">
        <v>-56.447839999999999</v>
      </c>
      <c r="K183" s="406">
        <v>0.159393515248</v>
      </c>
    </row>
    <row r="184" spans="1:11" ht="14.4" customHeight="1" thickBot="1" x14ac:dyDescent="0.35">
      <c r="A184" s="415" t="s">
        <v>443</v>
      </c>
      <c r="B184" s="393">
        <v>500.99999999999397</v>
      </c>
      <c r="C184" s="393">
        <v>444.95967000000002</v>
      </c>
      <c r="D184" s="394">
        <v>-56.040329999992998</v>
      </c>
      <c r="E184" s="395">
        <v>0.88814305389199999</v>
      </c>
      <c r="F184" s="393">
        <v>618</v>
      </c>
      <c r="G184" s="394">
        <v>154.5</v>
      </c>
      <c r="H184" s="396">
        <v>35.029609999999998</v>
      </c>
      <c r="I184" s="393">
        <v>97.852289999999996</v>
      </c>
      <c r="J184" s="394">
        <v>-56.647709999999996</v>
      </c>
      <c r="K184" s="397">
        <v>0.15833703883399999</v>
      </c>
    </row>
    <row r="185" spans="1:11" ht="14.4" customHeight="1" thickBot="1" x14ac:dyDescent="0.35">
      <c r="A185" s="415" t="s">
        <v>444</v>
      </c>
      <c r="B185" s="393">
        <v>0</v>
      </c>
      <c r="C185" s="393">
        <v>0.1056</v>
      </c>
      <c r="D185" s="394">
        <v>0.1056</v>
      </c>
      <c r="E185" s="403" t="s">
        <v>268</v>
      </c>
      <c r="F185" s="393">
        <v>5</v>
      </c>
      <c r="G185" s="394">
        <v>1.25</v>
      </c>
      <c r="H185" s="396">
        <v>0.48329</v>
      </c>
      <c r="I185" s="393">
        <v>1.44987</v>
      </c>
      <c r="J185" s="394">
        <v>0.19986999999999999</v>
      </c>
      <c r="K185" s="397">
        <v>0.28997400000000001</v>
      </c>
    </row>
    <row r="186" spans="1:11" ht="14.4" customHeight="1" thickBot="1" x14ac:dyDescent="0.35">
      <c r="A186" s="414" t="s">
        <v>445</v>
      </c>
      <c r="B186" s="398">
        <v>0</v>
      </c>
      <c r="C186" s="398">
        <v>7.2730000000000003E-2</v>
      </c>
      <c r="D186" s="399">
        <v>7.2730000000000003E-2</v>
      </c>
      <c r="E186" s="400" t="s">
        <v>268</v>
      </c>
      <c r="F186" s="398">
        <v>4.9406564584124654E-324</v>
      </c>
      <c r="G186" s="399">
        <v>0</v>
      </c>
      <c r="H186" s="401">
        <v>4.9406564584124654E-324</v>
      </c>
      <c r="I186" s="398">
        <v>1.4821969375237396E-323</v>
      </c>
      <c r="J186" s="399">
        <v>1.4821969375237396E-323</v>
      </c>
      <c r="K186" s="406">
        <v>3</v>
      </c>
    </row>
    <row r="187" spans="1:11" ht="14.4" customHeight="1" thickBot="1" x14ac:dyDescent="0.35">
      <c r="A187" s="415" t="s">
        <v>446</v>
      </c>
      <c r="B187" s="393">
        <v>0</v>
      </c>
      <c r="C187" s="393">
        <v>7.2730000000000003E-2</v>
      </c>
      <c r="D187" s="394">
        <v>7.2730000000000003E-2</v>
      </c>
      <c r="E187" s="403" t="s">
        <v>268</v>
      </c>
      <c r="F187" s="393">
        <v>4.9406564584124654E-324</v>
      </c>
      <c r="G187" s="394">
        <v>0</v>
      </c>
      <c r="H187" s="396">
        <v>4.9406564584124654E-324</v>
      </c>
      <c r="I187" s="393">
        <v>1.4821969375237396E-323</v>
      </c>
      <c r="J187" s="394">
        <v>1.4821969375237396E-323</v>
      </c>
      <c r="K187" s="397">
        <v>3</v>
      </c>
    </row>
    <row r="188" spans="1:11" ht="14.4" customHeight="1" thickBot="1" x14ac:dyDescent="0.35">
      <c r="A188" s="414" t="s">
        <v>447</v>
      </c>
      <c r="B188" s="398">
        <v>1498.99999999998</v>
      </c>
      <c r="C188" s="398">
        <v>1168.45391</v>
      </c>
      <c r="D188" s="399">
        <v>-330.54608999998101</v>
      </c>
      <c r="E188" s="405">
        <v>0.77948893262100005</v>
      </c>
      <c r="F188" s="398">
        <v>1139</v>
      </c>
      <c r="G188" s="399">
        <v>284.75</v>
      </c>
      <c r="H188" s="401">
        <v>105.20711</v>
      </c>
      <c r="I188" s="398">
        <v>310.25986</v>
      </c>
      <c r="J188" s="399">
        <v>25.50986</v>
      </c>
      <c r="K188" s="406">
        <v>0.27239671641699997</v>
      </c>
    </row>
    <row r="189" spans="1:11" ht="14.4" customHeight="1" thickBot="1" x14ac:dyDescent="0.35">
      <c r="A189" s="415" t="s">
        <v>448</v>
      </c>
      <c r="B189" s="393">
        <v>1498.99999999998</v>
      </c>
      <c r="C189" s="393">
        <v>1168.45391</v>
      </c>
      <c r="D189" s="394">
        <v>-330.54608999998101</v>
      </c>
      <c r="E189" s="395">
        <v>0.77948893262100005</v>
      </c>
      <c r="F189" s="393">
        <v>1139</v>
      </c>
      <c r="G189" s="394">
        <v>284.75</v>
      </c>
      <c r="H189" s="396">
        <v>105.20711</v>
      </c>
      <c r="I189" s="393">
        <v>310.25986</v>
      </c>
      <c r="J189" s="394">
        <v>25.50986</v>
      </c>
      <c r="K189" s="397">
        <v>0.27239671641699997</v>
      </c>
    </row>
    <row r="190" spans="1:11" ht="14.4" customHeight="1" thickBot="1" x14ac:dyDescent="0.35">
      <c r="A190" s="419" t="s">
        <v>449</v>
      </c>
      <c r="B190" s="398">
        <v>0</v>
      </c>
      <c r="C190" s="398">
        <v>34.396169999999998</v>
      </c>
      <c r="D190" s="399">
        <v>34.396169999999998</v>
      </c>
      <c r="E190" s="400" t="s">
        <v>268</v>
      </c>
      <c r="F190" s="398">
        <v>4.9406564584124654E-324</v>
      </c>
      <c r="G190" s="399">
        <v>0</v>
      </c>
      <c r="H190" s="401">
        <v>0.42086000000000001</v>
      </c>
      <c r="I190" s="398">
        <v>1.25522</v>
      </c>
      <c r="J190" s="399">
        <v>1.25522</v>
      </c>
      <c r="K190" s="402" t="s">
        <v>274</v>
      </c>
    </row>
    <row r="191" spans="1:11" ht="14.4" customHeight="1" thickBot="1" x14ac:dyDescent="0.35">
      <c r="A191" s="416" t="s">
        <v>450</v>
      </c>
      <c r="B191" s="398">
        <v>0</v>
      </c>
      <c r="C191" s="398">
        <v>34.396169999999998</v>
      </c>
      <c r="D191" s="399">
        <v>34.396169999999998</v>
      </c>
      <c r="E191" s="400" t="s">
        <v>268</v>
      </c>
      <c r="F191" s="398">
        <v>4.9406564584124654E-324</v>
      </c>
      <c r="G191" s="399">
        <v>0</v>
      </c>
      <c r="H191" s="401">
        <v>0.42086000000000001</v>
      </c>
      <c r="I191" s="398">
        <v>1.25522</v>
      </c>
      <c r="J191" s="399">
        <v>1.25522</v>
      </c>
      <c r="K191" s="402" t="s">
        <v>274</v>
      </c>
    </row>
    <row r="192" spans="1:11" ht="14.4" customHeight="1" thickBot="1" x14ac:dyDescent="0.35">
      <c r="A192" s="418" t="s">
        <v>451</v>
      </c>
      <c r="B192" s="398">
        <v>0</v>
      </c>
      <c r="C192" s="398">
        <v>34.396169999999998</v>
      </c>
      <c r="D192" s="399">
        <v>34.396169999999998</v>
      </c>
      <c r="E192" s="400" t="s">
        <v>268</v>
      </c>
      <c r="F192" s="398">
        <v>4.9406564584124654E-324</v>
      </c>
      <c r="G192" s="399">
        <v>0</v>
      </c>
      <c r="H192" s="401">
        <v>0.42086000000000001</v>
      </c>
      <c r="I192" s="398">
        <v>1.25522</v>
      </c>
      <c r="J192" s="399">
        <v>1.25522</v>
      </c>
      <c r="K192" s="402" t="s">
        <v>274</v>
      </c>
    </row>
    <row r="193" spans="1:11" ht="14.4" customHeight="1" thickBot="1" x14ac:dyDescent="0.35">
      <c r="A193" s="414" t="s">
        <v>452</v>
      </c>
      <c r="B193" s="398">
        <v>0</v>
      </c>
      <c r="C193" s="398">
        <v>34.396169999999998</v>
      </c>
      <c r="D193" s="399">
        <v>34.396169999999998</v>
      </c>
      <c r="E193" s="400" t="s">
        <v>268</v>
      </c>
      <c r="F193" s="398">
        <v>4.9406564584124654E-324</v>
      </c>
      <c r="G193" s="399">
        <v>0</v>
      </c>
      <c r="H193" s="401">
        <v>0.42086000000000001</v>
      </c>
      <c r="I193" s="398">
        <v>1.25522</v>
      </c>
      <c r="J193" s="399">
        <v>1.25522</v>
      </c>
      <c r="K193" s="402" t="s">
        <v>274</v>
      </c>
    </row>
    <row r="194" spans="1:11" ht="14.4" customHeight="1" thickBot="1" x14ac:dyDescent="0.35">
      <c r="A194" s="415" t="s">
        <v>453</v>
      </c>
      <c r="B194" s="393">
        <v>0</v>
      </c>
      <c r="C194" s="393">
        <v>7.4639699999999998</v>
      </c>
      <c r="D194" s="394">
        <v>7.4639699999999998</v>
      </c>
      <c r="E194" s="403" t="s">
        <v>268</v>
      </c>
      <c r="F194" s="393">
        <v>4.9406564584124654E-324</v>
      </c>
      <c r="G194" s="394">
        <v>0</v>
      </c>
      <c r="H194" s="396">
        <v>0.42086000000000001</v>
      </c>
      <c r="I194" s="393">
        <v>1.25522</v>
      </c>
      <c r="J194" s="394">
        <v>1.25522</v>
      </c>
      <c r="K194" s="404" t="s">
        <v>274</v>
      </c>
    </row>
    <row r="195" spans="1:11" ht="14.4" customHeight="1" thickBot="1" x14ac:dyDescent="0.35">
      <c r="A195" s="415" t="s">
        <v>454</v>
      </c>
      <c r="B195" s="393">
        <v>4.9406564584124654E-324</v>
      </c>
      <c r="C195" s="393">
        <v>26.932200000000002</v>
      </c>
      <c r="D195" s="394">
        <v>26.932200000000002</v>
      </c>
      <c r="E195" s="403" t="s">
        <v>274</v>
      </c>
      <c r="F195" s="393">
        <v>4.9406564584124654E-324</v>
      </c>
      <c r="G195" s="394">
        <v>0</v>
      </c>
      <c r="H195" s="396">
        <v>4.9406564584124654E-324</v>
      </c>
      <c r="I195" s="393">
        <v>1.4821969375237396E-323</v>
      </c>
      <c r="J195" s="394">
        <v>1.4821969375237396E-323</v>
      </c>
      <c r="K195" s="397">
        <v>3</v>
      </c>
    </row>
    <row r="196" spans="1:11" ht="14.4" customHeight="1" thickBot="1" x14ac:dyDescent="0.35">
      <c r="A196" s="420"/>
      <c r="B196" s="393">
        <v>-9998.4431239263595</v>
      </c>
      <c r="C196" s="393">
        <v>-12200.41396</v>
      </c>
      <c r="D196" s="394">
        <v>-2201.9708360736499</v>
      </c>
      <c r="E196" s="395">
        <v>1.2202313709020001</v>
      </c>
      <c r="F196" s="393">
        <v>-9478.1731338955396</v>
      </c>
      <c r="G196" s="394">
        <v>-2369.5432834738799</v>
      </c>
      <c r="H196" s="396">
        <v>-935.43213000000003</v>
      </c>
      <c r="I196" s="393">
        <v>-2837.99883000001</v>
      </c>
      <c r="J196" s="394">
        <v>-468.45554652612202</v>
      </c>
      <c r="K196" s="397">
        <v>0.29942466653700001</v>
      </c>
    </row>
    <row r="197" spans="1:11" ht="14.4" customHeight="1" thickBot="1" x14ac:dyDescent="0.35">
      <c r="A197" s="421" t="s">
        <v>66</v>
      </c>
      <c r="B197" s="407">
        <v>-9998.4431239263504</v>
      </c>
      <c r="C197" s="407">
        <v>-12200.41396</v>
      </c>
      <c r="D197" s="408">
        <v>-2201.9708360736599</v>
      </c>
      <c r="E197" s="409" t="s">
        <v>268</v>
      </c>
      <c r="F197" s="407">
        <v>-9478.1731338955396</v>
      </c>
      <c r="G197" s="408">
        <v>-2369.5432834738799</v>
      </c>
      <c r="H197" s="407">
        <v>-935.43213000000003</v>
      </c>
      <c r="I197" s="407">
        <v>-2837.99883000001</v>
      </c>
      <c r="J197" s="408">
        <v>-468.45554652612202</v>
      </c>
      <c r="K197" s="410">
        <v>0.29942466653700001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142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267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266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455</v>
      </c>
      <c r="B5" s="423" t="s">
        <v>456</v>
      </c>
      <c r="C5" s="424" t="s">
        <v>457</v>
      </c>
      <c r="D5" s="424" t="s">
        <v>457</v>
      </c>
      <c r="E5" s="424"/>
      <c r="F5" s="424" t="s">
        <v>457</v>
      </c>
      <c r="G5" s="424" t="s">
        <v>457</v>
      </c>
      <c r="H5" s="424" t="s">
        <v>457</v>
      </c>
      <c r="I5" s="425" t="s">
        <v>457</v>
      </c>
      <c r="J5" s="426" t="s">
        <v>69</v>
      </c>
    </row>
    <row r="6" spans="1:10" ht="14.4" customHeight="1" x14ac:dyDescent="0.3">
      <c r="A6" s="422" t="s">
        <v>455</v>
      </c>
      <c r="B6" s="423" t="s">
        <v>277</v>
      </c>
      <c r="C6" s="424">
        <v>94.456179999999989</v>
      </c>
      <c r="D6" s="424">
        <v>17.592669999999998</v>
      </c>
      <c r="E6" s="424"/>
      <c r="F6" s="424">
        <v>19.548380000000002</v>
      </c>
      <c r="G6" s="424">
        <v>28.75</v>
      </c>
      <c r="H6" s="424">
        <v>-9.2016199999999984</v>
      </c>
      <c r="I6" s="425">
        <v>0.67994365217391306</v>
      </c>
      <c r="J6" s="426" t="s">
        <v>1</v>
      </c>
    </row>
    <row r="7" spans="1:10" ht="14.4" customHeight="1" x14ac:dyDescent="0.3">
      <c r="A7" s="422" t="s">
        <v>455</v>
      </c>
      <c r="B7" s="423" t="s">
        <v>458</v>
      </c>
      <c r="C7" s="424">
        <v>0.93870000000000009</v>
      </c>
      <c r="D7" s="424" t="s">
        <v>457</v>
      </c>
      <c r="E7" s="424"/>
      <c r="F7" s="424" t="s">
        <v>457</v>
      </c>
      <c r="G7" s="424" t="s">
        <v>457</v>
      </c>
      <c r="H7" s="424" t="s">
        <v>457</v>
      </c>
      <c r="I7" s="425" t="s">
        <v>457</v>
      </c>
      <c r="J7" s="426" t="s">
        <v>1</v>
      </c>
    </row>
    <row r="8" spans="1:10" ht="14.4" customHeight="1" x14ac:dyDescent="0.3">
      <c r="A8" s="422" t="s">
        <v>455</v>
      </c>
      <c r="B8" s="423" t="s">
        <v>278</v>
      </c>
      <c r="C8" s="424">
        <v>69.027010000000004</v>
      </c>
      <c r="D8" s="424">
        <v>3.0848700000000004</v>
      </c>
      <c r="E8" s="424"/>
      <c r="F8" s="424">
        <v>4.8553399999999991</v>
      </c>
      <c r="G8" s="424">
        <v>7</v>
      </c>
      <c r="H8" s="424">
        <v>-2.1446600000000009</v>
      </c>
      <c r="I8" s="425">
        <v>0.6936199999999999</v>
      </c>
      <c r="J8" s="426" t="s">
        <v>1</v>
      </c>
    </row>
    <row r="9" spans="1:10" ht="14.4" customHeight="1" x14ac:dyDescent="0.3">
      <c r="A9" s="422" t="s">
        <v>455</v>
      </c>
      <c r="B9" s="423" t="s">
        <v>459</v>
      </c>
      <c r="C9" s="424">
        <v>0</v>
      </c>
      <c r="D9" s="424" t="s">
        <v>457</v>
      </c>
      <c r="E9" s="424"/>
      <c r="F9" s="424" t="s">
        <v>457</v>
      </c>
      <c r="G9" s="424" t="s">
        <v>457</v>
      </c>
      <c r="H9" s="424" t="s">
        <v>457</v>
      </c>
      <c r="I9" s="425" t="s">
        <v>457</v>
      </c>
      <c r="J9" s="426" t="s">
        <v>1</v>
      </c>
    </row>
    <row r="10" spans="1:10" ht="14.4" customHeight="1" x14ac:dyDescent="0.3">
      <c r="A10" s="422" t="s">
        <v>455</v>
      </c>
      <c r="B10" s="423" t="s">
        <v>460</v>
      </c>
      <c r="C10" s="424">
        <v>6.5906099999999999</v>
      </c>
      <c r="D10" s="424">
        <v>0</v>
      </c>
      <c r="E10" s="424"/>
      <c r="F10" s="424" t="s">
        <v>457</v>
      </c>
      <c r="G10" s="424" t="s">
        <v>457</v>
      </c>
      <c r="H10" s="424" t="s">
        <v>457</v>
      </c>
      <c r="I10" s="425" t="s">
        <v>457</v>
      </c>
      <c r="J10" s="426" t="s">
        <v>1</v>
      </c>
    </row>
    <row r="11" spans="1:10" ht="14.4" customHeight="1" x14ac:dyDescent="0.3">
      <c r="A11" s="422" t="s">
        <v>455</v>
      </c>
      <c r="B11" s="423" t="s">
        <v>461</v>
      </c>
      <c r="C11" s="424">
        <v>171.01249999999999</v>
      </c>
      <c r="D11" s="424">
        <v>20.67754</v>
      </c>
      <c r="E11" s="424"/>
      <c r="F11" s="424">
        <v>24.40372</v>
      </c>
      <c r="G11" s="424">
        <v>35.75</v>
      </c>
      <c r="H11" s="424">
        <v>-11.34628</v>
      </c>
      <c r="I11" s="425">
        <v>0.6826215384615385</v>
      </c>
      <c r="J11" s="426" t="s">
        <v>462</v>
      </c>
    </row>
    <row r="13" spans="1:10" ht="14.4" customHeight="1" x14ac:dyDescent="0.3">
      <c r="A13" s="422" t="s">
        <v>455</v>
      </c>
      <c r="B13" s="423" t="s">
        <v>456</v>
      </c>
      <c r="C13" s="424" t="s">
        <v>457</v>
      </c>
      <c r="D13" s="424" t="s">
        <v>457</v>
      </c>
      <c r="E13" s="424"/>
      <c r="F13" s="424" t="s">
        <v>457</v>
      </c>
      <c r="G13" s="424" t="s">
        <v>457</v>
      </c>
      <c r="H13" s="424" t="s">
        <v>457</v>
      </c>
      <c r="I13" s="425" t="s">
        <v>457</v>
      </c>
      <c r="J13" s="426" t="s">
        <v>69</v>
      </c>
    </row>
    <row r="14" spans="1:10" ht="14.4" customHeight="1" x14ac:dyDescent="0.3">
      <c r="A14" s="422" t="s">
        <v>463</v>
      </c>
      <c r="B14" s="423" t="s">
        <v>464</v>
      </c>
      <c r="C14" s="424" t="s">
        <v>457</v>
      </c>
      <c r="D14" s="424" t="s">
        <v>457</v>
      </c>
      <c r="E14" s="424"/>
      <c r="F14" s="424" t="s">
        <v>457</v>
      </c>
      <c r="G14" s="424" t="s">
        <v>457</v>
      </c>
      <c r="H14" s="424" t="s">
        <v>457</v>
      </c>
      <c r="I14" s="425" t="s">
        <v>457</v>
      </c>
      <c r="J14" s="426" t="s">
        <v>0</v>
      </c>
    </row>
    <row r="15" spans="1:10" ht="14.4" customHeight="1" x14ac:dyDescent="0.3">
      <c r="A15" s="422" t="s">
        <v>463</v>
      </c>
      <c r="B15" s="423" t="s">
        <v>277</v>
      </c>
      <c r="C15" s="424">
        <v>94.456179999999989</v>
      </c>
      <c r="D15" s="424" t="s">
        <v>457</v>
      </c>
      <c r="E15" s="424"/>
      <c r="F15" s="424" t="s">
        <v>457</v>
      </c>
      <c r="G15" s="424" t="s">
        <v>457</v>
      </c>
      <c r="H15" s="424" t="s">
        <v>457</v>
      </c>
      <c r="I15" s="425" t="s">
        <v>457</v>
      </c>
      <c r="J15" s="426" t="s">
        <v>1</v>
      </c>
    </row>
    <row r="16" spans="1:10" ht="14.4" customHeight="1" x14ac:dyDescent="0.3">
      <c r="A16" s="422" t="s">
        <v>463</v>
      </c>
      <c r="B16" s="423" t="s">
        <v>458</v>
      </c>
      <c r="C16" s="424">
        <v>0.93870000000000009</v>
      </c>
      <c r="D16" s="424" t="s">
        <v>457</v>
      </c>
      <c r="E16" s="424"/>
      <c r="F16" s="424" t="s">
        <v>457</v>
      </c>
      <c r="G16" s="424" t="s">
        <v>457</v>
      </c>
      <c r="H16" s="424" t="s">
        <v>457</v>
      </c>
      <c r="I16" s="425" t="s">
        <v>457</v>
      </c>
      <c r="J16" s="426" t="s">
        <v>1</v>
      </c>
    </row>
    <row r="17" spans="1:10" ht="14.4" customHeight="1" x14ac:dyDescent="0.3">
      <c r="A17" s="422" t="s">
        <v>463</v>
      </c>
      <c r="B17" s="423" t="s">
        <v>278</v>
      </c>
      <c r="C17" s="424">
        <v>69.027010000000004</v>
      </c>
      <c r="D17" s="424" t="s">
        <v>457</v>
      </c>
      <c r="E17" s="424"/>
      <c r="F17" s="424" t="s">
        <v>457</v>
      </c>
      <c r="G17" s="424" t="s">
        <v>457</v>
      </c>
      <c r="H17" s="424" t="s">
        <v>457</v>
      </c>
      <c r="I17" s="425" t="s">
        <v>457</v>
      </c>
      <c r="J17" s="426" t="s">
        <v>1</v>
      </c>
    </row>
    <row r="18" spans="1:10" ht="14.4" customHeight="1" x14ac:dyDescent="0.3">
      <c r="A18" s="422" t="s">
        <v>463</v>
      </c>
      <c r="B18" s="423" t="s">
        <v>459</v>
      </c>
      <c r="C18" s="424">
        <v>0</v>
      </c>
      <c r="D18" s="424" t="s">
        <v>457</v>
      </c>
      <c r="E18" s="424"/>
      <c r="F18" s="424" t="s">
        <v>457</v>
      </c>
      <c r="G18" s="424" t="s">
        <v>457</v>
      </c>
      <c r="H18" s="424" t="s">
        <v>457</v>
      </c>
      <c r="I18" s="425" t="s">
        <v>457</v>
      </c>
      <c r="J18" s="426" t="s">
        <v>1</v>
      </c>
    </row>
    <row r="19" spans="1:10" ht="14.4" customHeight="1" x14ac:dyDescent="0.3">
      <c r="A19" s="422" t="s">
        <v>463</v>
      </c>
      <c r="B19" s="423" t="s">
        <v>460</v>
      </c>
      <c r="C19" s="424">
        <v>6.5906099999999999</v>
      </c>
      <c r="D19" s="424" t="s">
        <v>457</v>
      </c>
      <c r="E19" s="424"/>
      <c r="F19" s="424" t="s">
        <v>457</v>
      </c>
      <c r="G19" s="424" t="s">
        <v>457</v>
      </c>
      <c r="H19" s="424" t="s">
        <v>457</v>
      </c>
      <c r="I19" s="425" t="s">
        <v>457</v>
      </c>
      <c r="J19" s="426" t="s">
        <v>1</v>
      </c>
    </row>
    <row r="20" spans="1:10" ht="14.4" customHeight="1" x14ac:dyDescent="0.3">
      <c r="A20" s="422" t="s">
        <v>463</v>
      </c>
      <c r="B20" s="423" t="s">
        <v>465</v>
      </c>
      <c r="C20" s="424">
        <v>171.01249999999999</v>
      </c>
      <c r="D20" s="424" t="s">
        <v>457</v>
      </c>
      <c r="E20" s="424"/>
      <c r="F20" s="424" t="s">
        <v>457</v>
      </c>
      <c r="G20" s="424" t="s">
        <v>457</v>
      </c>
      <c r="H20" s="424" t="s">
        <v>457</v>
      </c>
      <c r="I20" s="425" t="s">
        <v>457</v>
      </c>
      <c r="J20" s="426" t="s">
        <v>466</v>
      </c>
    </row>
    <row r="21" spans="1:10" ht="14.4" customHeight="1" x14ac:dyDescent="0.3">
      <c r="A21" s="422" t="s">
        <v>457</v>
      </c>
      <c r="B21" s="423" t="s">
        <v>457</v>
      </c>
      <c r="C21" s="424" t="s">
        <v>457</v>
      </c>
      <c r="D21" s="424" t="s">
        <v>457</v>
      </c>
      <c r="E21" s="424"/>
      <c r="F21" s="424" t="s">
        <v>457</v>
      </c>
      <c r="G21" s="424" t="s">
        <v>457</v>
      </c>
      <c r="H21" s="424" t="s">
        <v>457</v>
      </c>
      <c r="I21" s="425" t="s">
        <v>457</v>
      </c>
      <c r="J21" s="426" t="s">
        <v>467</v>
      </c>
    </row>
    <row r="22" spans="1:10" ht="14.4" customHeight="1" x14ac:dyDescent="0.3">
      <c r="A22" s="422" t="s">
        <v>468</v>
      </c>
      <c r="B22" s="423" t="s">
        <v>469</v>
      </c>
      <c r="C22" s="424" t="s">
        <v>457</v>
      </c>
      <c r="D22" s="424" t="s">
        <v>457</v>
      </c>
      <c r="E22" s="424"/>
      <c r="F22" s="424" t="s">
        <v>457</v>
      </c>
      <c r="G22" s="424" t="s">
        <v>457</v>
      </c>
      <c r="H22" s="424" t="s">
        <v>457</v>
      </c>
      <c r="I22" s="425" t="s">
        <v>457</v>
      </c>
      <c r="J22" s="426" t="s">
        <v>0</v>
      </c>
    </row>
    <row r="23" spans="1:10" ht="14.4" customHeight="1" x14ac:dyDescent="0.3">
      <c r="A23" s="422" t="s">
        <v>468</v>
      </c>
      <c r="B23" s="423" t="s">
        <v>277</v>
      </c>
      <c r="C23" s="424">
        <v>0</v>
      </c>
      <c r="D23" s="424">
        <v>6.0498399999999997</v>
      </c>
      <c r="E23" s="424"/>
      <c r="F23" s="424">
        <v>8.3252199999999998</v>
      </c>
      <c r="G23" s="424">
        <v>13</v>
      </c>
      <c r="H23" s="424">
        <v>-4.6747800000000002</v>
      </c>
      <c r="I23" s="425">
        <v>0.64040153846153847</v>
      </c>
      <c r="J23" s="426" t="s">
        <v>1</v>
      </c>
    </row>
    <row r="24" spans="1:10" ht="14.4" customHeight="1" x14ac:dyDescent="0.3">
      <c r="A24" s="422" t="s">
        <v>468</v>
      </c>
      <c r="B24" s="423" t="s">
        <v>278</v>
      </c>
      <c r="C24" s="424">
        <v>0</v>
      </c>
      <c r="D24" s="424">
        <v>2.5678300000000003</v>
      </c>
      <c r="E24" s="424"/>
      <c r="F24" s="424">
        <v>4.3798599999999999</v>
      </c>
      <c r="G24" s="424">
        <v>5.5</v>
      </c>
      <c r="H24" s="424">
        <v>-1.1201400000000001</v>
      </c>
      <c r="I24" s="425">
        <v>0.79633818181818183</v>
      </c>
      <c r="J24" s="426" t="s">
        <v>1</v>
      </c>
    </row>
    <row r="25" spans="1:10" ht="14.4" customHeight="1" x14ac:dyDescent="0.3">
      <c r="A25" s="422" t="s">
        <v>468</v>
      </c>
      <c r="B25" s="423" t="s">
        <v>460</v>
      </c>
      <c r="C25" s="424">
        <v>0</v>
      </c>
      <c r="D25" s="424">
        <v>0</v>
      </c>
      <c r="E25" s="424"/>
      <c r="F25" s="424" t="s">
        <v>457</v>
      </c>
      <c r="G25" s="424" t="s">
        <v>457</v>
      </c>
      <c r="H25" s="424" t="s">
        <v>457</v>
      </c>
      <c r="I25" s="425" t="s">
        <v>457</v>
      </c>
      <c r="J25" s="426" t="s">
        <v>1</v>
      </c>
    </row>
    <row r="26" spans="1:10" ht="14.4" customHeight="1" x14ac:dyDescent="0.3">
      <c r="A26" s="422" t="s">
        <v>468</v>
      </c>
      <c r="B26" s="423" t="s">
        <v>470</v>
      </c>
      <c r="C26" s="424">
        <v>0</v>
      </c>
      <c r="D26" s="424">
        <v>8.6176700000000004</v>
      </c>
      <c r="E26" s="424"/>
      <c r="F26" s="424">
        <v>12.705079999999999</v>
      </c>
      <c r="G26" s="424">
        <v>18.5</v>
      </c>
      <c r="H26" s="424">
        <v>-5.7949200000000012</v>
      </c>
      <c r="I26" s="425">
        <v>0.68676108108108103</v>
      </c>
      <c r="J26" s="426" t="s">
        <v>466</v>
      </c>
    </row>
    <row r="27" spans="1:10" ht="14.4" customHeight="1" x14ac:dyDescent="0.3">
      <c r="A27" s="422" t="s">
        <v>457</v>
      </c>
      <c r="B27" s="423" t="s">
        <v>457</v>
      </c>
      <c r="C27" s="424" t="s">
        <v>457</v>
      </c>
      <c r="D27" s="424" t="s">
        <v>457</v>
      </c>
      <c r="E27" s="424"/>
      <c r="F27" s="424" t="s">
        <v>457</v>
      </c>
      <c r="G27" s="424" t="s">
        <v>457</v>
      </c>
      <c r="H27" s="424" t="s">
        <v>457</v>
      </c>
      <c r="I27" s="425" t="s">
        <v>457</v>
      </c>
      <c r="J27" s="426" t="s">
        <v>467</v>
      </c>
    </row>
    <row r="28" spans="1:10" ht="14.4" customHeight="1" x14ac:dyDescent="0.3">
      <c r="A28" s="422" t="s">
        <v>471</v>
      </c>
      <c r="B28" s="423" t="s">
        <v>472</v>
      </c>
      <c r="C28" s="424" t="s">
        <v>457</v>
      </c>
      <c r="D28" s="424" t="s">
        <v>457</v>
      </c>
      <c r="E28" s="424"/>
      <c r="F28" s="424" t="s">
        <v>457</v>
      </c>
      <c r="G28" s="424" t="s">
        <v>457</v>
      </c>
      <c r="H28" s="424" t="s">
        <v>457</v>
      </c>
      <c r="I28" s="425" t="s">
        <v>457</v>
      </c>
      <c r="J28" s="426" t="s">
        <v>0</v>
      </c>
    </row>
    <row r="29" spans="1:10" ht="14.4" customHeight="1" x14ac:dyDescent="0.3">
      <c r="A29" s="422" t="s">
        <v>471</v>
      </c>
      <c r="B29" s="423" t="s">
        <v>277</v>
      </c>
      <c r="C29" s="424">
        <v>0</v>
      </c>
      <c r="D29" s="424">
        <v>6.4176599999999997</v>
      </c>
      <c r="E29" s="424"/>
      <c r="F29" s="424">
        <v>9.6177100000000006</v>
      </c>
      <c r="G29" s="424">
        <v>11.75</v>
      </c>
      <c r="H29" s="424">
        <v>-2.1322899999999994</v>
      </c>
      <c r="I29" s="425">
        <v>0.8185285106382979</v>
      </c>
      <c r="J29" s="426" t="s">
        <v>1</v>
      </c>
    </row>
    <row r="30" spans="1:10" ht="14.4" customHeight="1" x14ac:dyDescent="0.3">
      <c r="A30" s="422" t="s">
        <v>471</v>
      </c>
      <c r="B30" s="423" t="s">
        <v>278</v>
      </c>
      <c r="C30" s="424">
        <v>0</v>
      </c>
      <c r="D30" s="424">
        <v>0</v>
      </c>
      <c r="E30" s="424"/>
      <c r="F30" s="424">
        <v>0.34321999999999997</v>
      </c>
      <c r="G30" s="424">
        <v>1</v>
      </c>
      <c r="H30" s="424">
        <v>-0.65678000000000003</v>
      </c>
      <c r="I30" s="425">
        <v>0.34321999999999997</v>
      </c>
      <c r="J30" s="426" t="s">
        <v>1</v>
      </c>
    </row>
    <row r="31" spans="1:10" ht="14.4" customHeight="1" x14ac:dyDescent="0.3">
      <c r="A31" s="422" t="s">
        <v>471</v>
      </c>
      <c r="B31" s="423" t="s">
        <v>473</v>
      </c>
      <c r="C31" s="424">
        <v>0</v>
      </c>
      <c r="D31" s="424">
        <v>6.4176599999999997</v>
      </c>
      <c r="E31" s="424"/>
      <c r="F31" s="424">
        <v>9.9609300000000012</v>
      </c>
      <c r="G31" s="424">
        <v>12.75</v>
      </c>
      <c r="H31" s="424">
        <v>-2.7890699999999988</v>
      </c>
      <c r="I31" s="425">
        <v>0.78124941176470597</v>
      </c>
      <c r="J31" s="426" t="s">
        <v>466</v>
      </c>
    </row>
    <row r="32" spans="1:10" ht="14.4" customHeight="1" x14ac:dyDescent="0.3">
      <c r="A32" s="422" t="s">
        <v>457</v>
      </c>
      <c r="B32" s="423" t="s">
        <v>457</v>
      </c>
      <c r="C32" s="424" t="s">
        <v>457</v>
      </c>
      <c r="D32" s="424" t="s">
        <v>457</v>
      </c>
      <c r="E32" s="424"/>
      <c r="F32" s="424" t="s">
        <v>457</v>
      </c>
      <c r="G32" s="424" t="s">
        <v>457</v>
      </c>
      <c r="H32" s="424" t="s">
        <v>457</v>
      </c>
      <c r="I32" s="425" t="s">
        <v>457</v>
      </c>
      <c r="J32" s="426" t="s">
        <v>467</v>
      </c>
    </row>
    <row r="33" spans="1:10" ht="14.4" customHeight="1" x14ac:dyDescent="0.3">
      <c r="A33" s="422" t="s">
        <v>474</v>
      </c>
      <c r="B33" s="423" t="s">
        <v>475</v>
      </c>
      <c r="C33" s="424" t="s">
        <v>457</v>
      </c>
      <c r="D33" s="424" t="s">
        <v>457</v>
      </c>
      <c r="E33" s="424"/>
      <c r="F33" s="424" t="s">
        <v>457</v>
      </c>
      <c r="G33" s="424" t="s">
        <v>457</v>
      </c>
      <c r="H33" s="424" t="s">
        <v>457</v>
      </c>
      <c r="I33" s="425" t="s">
        <v>457</v>
      </c>
      <c r="J33" s="426" t="s">
        <v>0</v>
      </c>
    </row>
    <row r="34" spans="1:10" ht="14.4" customHeight="1" x14ac:dyDescent="0.3">
      <c r="A34" s="422" t="s">
        <v>474</v>
      </c>
      <c r="B34" s="423" t="s">
        <v>277</v>
      </c>
      <c r="C34" s="424">
        <v>0</v>
      </c>
      <c r="D34" s="424">
        <v>5.1251699999999998</v>
      </c>
      <c r="E34" s="424"/>
      <c r="F34" s="424">
        <v>1.60545</v>
      </c>
      <c r="G34" s="424">
        <v>4</v>
      </c>
      <c r="H34" s="424">
        <v>-2.3945499999999997</v>
      </c>
      <c r="I34" s="425">
        <v>0.40136250000000001</v>
      </c>
      <c r="J34" s="426" t="s">
        <v>1</v>
      </c>
    </row>
    <row r="35" spans="1:10" ht="14.4" customHeight="1" x14ac:dyDescent="0.3">
      <c r="A35" s="422" t="s">
        <v>474</v>
      </c>
      <c r="B35" s="423" t="s">
        <v>278</v>
      </c>
      <c r="C35" s="424">
        <v>0</v>
      </c>
      <c r="D35" s="424">
        <v>0.51704000000000006</v>
      </c>
      <c r="E35" s="424"/>
      <c r="F35" s="424">
        <v>0.13225999999999999</v>
      </c>
      <c r="G35" s="424">
        <v>0.5</v>
      </c>
      <c r="H35" s="424">
        <v>-0.36774000000000001</v>
      </c>
      <c r="I35" s="425">
        <v>0.26451999999999998</v>
      </c>
      <c r="J35" s="426" t="s">
        <v>1</v>
      </c>
    </row>
    <row r="36" spans="1:10" ht="14.4" customHeight="1" x14ac:dyDescent="0.3">
      <c r="A36" s="422" t="s">
        <v>474</v>
      </c>
      <c r="B36" s="423" t="s">
        <v>476</v>
      </c>
      <c r="C36" s="424">
        <v>0</v>
      </c>
      <c r="D36" s="424">
        <v>5.6422099999999995</v>
      </c>
      <c r="E36" s="424"/>
      <c r="F36" s="424">
        <v>1.7377100000000001</v>
      </c>
      <c r="G36" s="424">
        <v>4.5</v>
      </c>
      <c r="H36" s="424">
        <v>-2.7622900000000001</v>
      </c>
      <c r="I36" s="425">
        <v>0.38615777777777782</v>
      </c>
      <c r="J36" s="426" t="s">
        <v>466</v>
      </c>
    </row>
    <row r="37" spans="1:10" ht="14.4" customHeight="1" x14ac:dyDescent="0.3">
      <c r="A37" s="422" t="s">
        <v>457</v>
      </c>
      <c r="B37" s="423" t="s">
        <v>457</v>
      </c>
      <c r="C37" s="424" t="s">
        <v>457</v>
      </c>
      <c r="D37" s="424" t="s">
        <v>457</v>
      </c>
      <c r="E37" s="424"/>
      <c r="F37" s="424" t="s">
        <v>457</v>
      </c>
      <c r="G37" s="424" t="s">
        <v>457</v>
      </c>
      <c r="H37" s="424" t="s">
        <v>457</v>
      </c>
      <c r="I37" s="425" t="s">
        <v>457</v>
      </c>
      <c r="J37" s="426" t="s">
        <v>467</v>
      </c>
    </row>
    <row r="38" spans="1:10" ht="14.4" customHeight="1" x14ac:dyDescent="0.3">
      <c r="A38" s="422" t="s">
        <v>455</v>
      </c>
      <c r="B38" s="423" t="s">
        <v>461</v>
      </c>
      <c r="C38" s="424">
        <v>171.01249999999999</v>
      </c>
      <c r="D38" s="424">
        <v>20.67754</v>
      </c>
      <c r="E38" s="424"/>
      <c r="F38" s="424">
        <v>24.403719999999996</v>
      </c>
      <c r="G38" s="424">
        <v>35.75</v>
      </c>
      <c r="H38" s="424">
        <v>-11.346280000000004</v>
      </c>
      <c r="I38" s="425">
        <v>0.68262153846153839</v>
      </c>
      <c r="J38" s="426" t="s">
        <v>462</v>
      </c>
    </row>
  </sheetData>
  <mergeCells count="3">
    <mergeCell ref="F3:I3"/>
    <mergeCell ref="C4:D4"/>
    <mergeCell ref="A1:I1"/>
  </mergeCells>
  <conditionalFormatting sqref="F12 F39:F65537">
    <cfRule type="cellIs" dxfId="50" priority="18" stopIfTrue="1" operator="greaterThan">
      <formula>1</formula>
    </cfRule>
  </conditionalFormatting>
  <conditionalFormatting sqref="H5:H11">
    <cfRule type="expression" dxfId="49" priority="14">
      <formula>$H5&gt;0</formula>
    </cfRule>
  </conditionalFormatting>
  <conditionalFormatting sqref="I5:I11">
    <cfRule type="expression" dxfId="48" priority="15">
      <formula>$I5&gt;1</formula>
    </cfRule>
  </conditionalFormatting>
  <conditionalFormatting sqref="B5:B11">
    <cfRule type="expression" dxfId="47" priority="11">
      <formula>OR($J5="NS",$J5="SumaNS",$J5="Účet")</formula>
    </cfRule>
  </conditionalFormatting>
  <conditionalFormatting sqref="B5:D11 F5:I11">
    <cfRule type="expression" dxfId="46" priority="17">
      <formula>AND($J5&lt;&gt;"",$J5&lt;&gt;"mezeraKL")</formula>
    </cfRule>
  </conditionalFormatting>
  <conditionalFormatting sqref="B5:D11 F5:I11">
    <cfRule type="expression" dxfId="4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44" priority="13">
      <formula>OR($J5="SumaNS",$J5="NS")</formula>
    </cfRule>
  </conditionalFormatting>
  <conditionalFormatting sqref="A5:A11">
    <cfRule type="expression" dxfId="43" priority="9">
      <formula>AND($J5&lt;&gt;"mezeraKL",$J5&lt;&gt;"")</formula>
    </cfRule>
  </conditionalFormatting>
  <conditionalFormatting sqref="A5:A11">
    <cfRule type="expression" dxfId="42" priority="10">
      <formula>AND($J5&lt;&gt;"",$J5&lt;&gt;"mezeraKL")</formula>
    </cfRule>
  </conditionalFormatting>
  <conditionalFormatting sqref="H13:H38">
    <cfRule type="expression" dxfId="41" priority="5">
      <formula>$H13&gt;0</formula>
    </cfRule>
  </conditionalFormatting>
  <conditionalFormatting sqref="A13:A38">
    <cfRule type="expression" dxfId="40" priority="2">
      <formula>AND($J13&lt;&gt;"mezeraKL",$J13&lt;&gt;"")</formula>
    </cfRule>
  </conditionalFormatting>
  <conditionalFormatting sqref="I13:I38">
    <cfRule type="expression" dxfId="39" priority="6">
      <formula>$I13&gt;1</formula>
    </cfRule>
  </conditionalFormatting>
  <conditionalFormatting sqref="B13:B38">
    <cfRule type="expression" dxfId="38" priority="1">
      <formula>OR($J13="NS",$J13="SumaNS",$J13="Účet")</formula>
    </cfRule>
  </conditionalFormatting>
  <conditionalFormatting sqref="A13:D38 F13:I38">
    <cfRule type="expression" dxfId="37" priority="8">
      <formula>AND($J13&lt;&gt;"",$J13&lt;&gt;"mezeraKL")</formula>
    </cfRule>
  </conditionalFormatting>
  <conditionalFormatting sqref="B13:D38 F13:I38">
    <cfRule type="expression" dxfId="36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35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46" t="s">
        <v>167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4.4" customHeight="1" thickBot="1" x14ac:dyDescent="0.35">
      <c r="A2" s="240" t="s">
        <v>267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133</v>
      </c>
      <c r="K3" s="345"/>
      <c r="L3" s="99">
        <f>IF(M3&lt;&gt;0,N3/M3,0)</f>
        <v>147.01037909782553</v>
      </c>
      <c r="M3" s="99">
        <f>SUBTOTAL(9,M5:M1048576)</f>
        <v>166</v>
      </c>
      <c r="N3" s="100">
        <f>SUBTOTAL(9,N5:N1048576)</f>
        <v>24403.722930239037</v>
      </c>
    </row>
    <row r="4" spans="1:14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29" t="s">
        <v>11</v>
      </c>
      <c r="K4" s="429" t="s">
        <v>12</v>
      </c>
      <c r="L4" s="430" t="s">
        <v>147</v>
      </c>
      <c r="M4" s="430" t="s">
        <v>13</v>
      </c>
      <c r="N4" s="431" t="s">
        <v>161</v>
      </c>
    </row>
    <row r="5" spans="1:14" ht="14.4" customHeight="1" x14ac:dyDescent="0.3">
      <c r="A5" s="432" t="s">
        <v>455</v>
      </c>
      <c r="B5" s="433" t="s">
        <v>456</v>
      </c>
      <c r="C5" s="434" t="s">
        <v>468</v>
      </c>
      <c r="D5" s="435" t="s">
        <v>606</v>
      </c>
      <c r="E5" s="434" t="s">
        <v>477</v>
      </c>
      <c r="F5" s="435" t="s">
        <v>609</v>
      </c>
      <c r="G5" s="434" t="s">
        <v>478</v>
      </c>
      <c r="H5" s="434" t="s">
        <v>479</v>
      </c>
      <c r="I5" s="434" t="s">
        <v>480</v>
      </c>
      <c r="J5" s="434" t="s">
        <v>481</v>
      </c>
      <c r="K5" s="434" t="s">
        <v>482</v>
      </c>
      <c r="L5" s="436">
        <v>192.29359756269324</v>
      </c>
      <c r="M5" s="436">
        <v>3</v>
      </c>
      <c r="N5" s="437">
        <v>576.88079268807974</v>
      </c>
    </row>
    <row r="6" spans="1:14" ht="14.4" customHeight="1" x14ac:dyDescent="0.3">
      <c r="A6" s="438" t="s">
        <v>455</v>
      </c>
      <c r="B6" s="439" t="s">
        <v>456</v>
      </c>
      <c r="C6" s="440" t="s">
        <v>468</v>
      </c>
      <c r="D6" s="441" t="s">
        <v>606</v>
      </c>
      <c r="E6" s="440" t="s">
        <v>477</v>
      </c>
      <c r="F6" s="441" t="s">
        <v>609</v>
      </c>
      <c r="G6" s="440" t="s">
        <v>478</v>
      </c>
      <c r="H6" s="440" t="s">
        <v>483</v>
      </c>
      <c r="I6" s="440" t="s">
        <v>484</v>
      </c>
      <c r="J6" s="440" t="s">
        <v>485</v>
      </c>
      <c r="K6" s="440" t="s">
        <v>486</v>
      </c>
      <c r="L6" s="442">
        <v>60.35</v>
      </c>
      <c r="M6" s="442">
        <v>1</v>
      </c>
      <c r="N6" s="443">
        <v>60.35</v>
      </c>
    </row>
    <row r="7" spans="1:14" ht="14.4" customHeight="1" x14ac:dyDescent="0.3">
      <c r="A7" s="438" t="s">
        <v>455</v>
      </c>
      <c r="B7" s="439" t="s">
        <v>456</v>
      </c>
      <c r="C7" s="440" t="s">
        <v>468</v>
      </c>
      <c r="D7" s="441" t="s">
        <v>606</v>
      </c>
      <c r="E7" s="440" t="s">
        <v>477</v>
      </c>
      <c r="F7" s="441" t="s">
        <v>609</v>
      </c>
      <c r="G7" s="440" t="s">
        <v>478</v>
      </c>
      <c r="H7" s="440" t="s">
        <v>487</v>
      </c>
      <c r="I7" s="440" t="s">
        <v>488</v>
      </c>
      <c r="J7" s="440" t="s">
        <v>489</v>
      </c>
      <c r="K7" s="440" t="s">
        <v>490</v>
      </c>
      <c r="L7" s="442">
        <v>527.84993153907533</v>
      </c>
      <c r="M7" s="442">
        <v>2</v>
      </c>
      <c r="N7" s="443">
        <v>1055.6998630781507</v>
      </c>
    </row>
    <row r="8" spans="1:14" ht="14.4" customHeight="1" x14ac:dyDescent="0.3">
      <c r="A8" s="438" t="s">
        <v>455</v>
      </c>
      <c r="B8" s="439" t="s">
        <v>456</v>
      </c>
      <c r="C8" s="440" t="s">
        <v>468</v>
      </c>
      <c r="D8" s="441" t="s">
        <v>606</v>
      </c>
      <c r="E8" s="440" t="s">
        <v>477</v>
      </c>
      <c r="F8" s="441" t="s">
        <v>609</v>
      </c>
      <c r="G8" s="440" t="s">
        <v>478</v>
      </c>
      <c r="H8" s="440" t="s">
        <v>491</v>
      </c>
      <c r="I8" s="440" t="s">
        <v>191</v>
      </c>
      <c r="J8" s="440" t="s">
        <v>492</v>
      </c>
      <c r="K8" s="440"/>
      <c r="L8" s="442">
        <v>196.69599119227598</v>
      </c>
      <c r="M8" s="442">
        <v>4</v>
      </c>
      <c r="N8" s="443">
        <v>786.78396476910393</v>
      </c>
    </row>
    <row r="9" spans="1:14" ht="14.4" customHeight="1" x14ac:dyDescent="0.3">
      <c r="A9" s="438" t="s">
        <v>455</v>
      </c>
      <c r="B9" s="439" t="s">
        <v>456</v>
      </c>
      <c r="C9" s="440" t="s">
        <v>468</v>
      </c>
      <c r="D9" s="441" t="s">
        <v>606</v>
      </c>
      <c r="E9" s="440" t="s">
        <v>477</v>
      </c>
      <c r="F9" s="441" t="s">
        <v>609</v>
      </c>
      <c r="G9" s="440" t="s">
        <v>478</v>
      </c>
      <c r="H9" s="440" t="s">
        <v>493</v>
      </c>
      <c r="I9" s="440" t="s">
        <v>191</v>
      </c>
      <c r="J9" s="440" t="s">
        <v>494</v>
      </c>
      <c r="K9" s="440"/>
      <c r="L9" s="442">
        <v>320.34408093205616</v>
      </c>
      <c r="M9" s="442">
        <v>4</v>
      </c>
      <c r="N9" s="443">
        <v>1281.3763237282246</v>
      </c>
    </row>
    <row r="10" spans="1:14" ht="14.4" customHeight="1" x14ac:dyDescent="0.3">
      <c r="A10" s="438" t="s">
        <v>455</v>
      </c>
      <c r="B10" s="439" t="s">
        <v>456</v>
      </c>
      <c r="C10" s="440" t="s">
        <v>468</v>
      </c>
      <c r="D10" s="441" t="s">
        <v>606</v>
      </c>
      <c r="E10" s="440" t="s">
        <v>477</v>
      </c>
      <c r="F10" s="441" t="s">
        <v>609</v>
      </c>
      <c r="G10" s="440" t="s">
        <v>478</v>
      </c>
      <c r="H10" s="440" t="s">
        <v>495</v>
      </c>
      <c r="I10" s="440" t="s">
        <v>191</v>
      </c>
      <c r="J10" s="440" t="s">
        <v>496</v>
      </c>
      <c r="K10" s="440"/>
      <c r="L10" s="442">
        <v>95.193896431817919</v>
      </c>
      <c r="M10" s="442">
        <v>2</v>
      </c>
      <c r="N10" s="443">
        <v>190.38779286363584</v>
      </c>
    </row>
    <row r="11" spans="1:14" ht="14.4" customHeight="1" x14ac:dyDescent="0.3">
      <c r="A11" s="438" t="s">
        <v>455</v>
      </c>
      <c r="B11" s="439" t="s">
        <v>456</v>
      </c>
      <c r="C11" s="440" t="s">
        <v>468</v>
      </c>
      <c r="D11" s="441" t="s">
        <v>606</v>
      </c>
      <c r="E11" s="440" t="s">
        <v>477</v>
      </c>
      <c r="F11" s="441" t="s">
        <v>609</v>
      </c>
      <c r="G11" s="440" t="s">
        <v>478</v>
      </c>
      <c r="H11" s="440" t="s">
        <v>497</v>
      </c>
      <c r="I11" s="440" t="s">
        <v>498</v>
      </c>
      <c r="J11" s="440" t="s">
        <v>499</v>
      </c>
      <c r="K11" s="440" t="s">
        <v>500</v>
      </c>
      <c r="L11" s="442">
        <v>109.47</v>
      </c>
      <c r="M11" s="442">
        <v>1</v>
      </c>
      <c r="N11" s="443">
        <v>109.47</v>
      </c>
    </row>
    <row r="12" spans="1:14" ht="14.4" customHeight="1" x14ac:dyDescent="0.3">
      <c r="A12" s="438" t="s">
        <v>455</v>
      </c>
      <c r="B12" s="439" t="s">
        <v>456</v>
      </c>
      <c r="C12" s="440" t="s">
        <v>468</v>
      </c>
      <c r="D12" s="441" t="s">
        <v>606</v>
      </c>
      <c r="E12" s="440" t="s">
        <v>477</v>
      </c>
      <c r="F12" s="441" t="s">
        <v>609</v>
      </c>
      <c r="G12" s="440" t="s">
        <v>478</v>
      </c>
      <c r="H12" s="440" t="s">
        <v>501</v>
      </c>
      <c r="I12" s="440" t="s">
        <v>191</v>
      </c>
      <c r="J12" s="440" t="s">
        <v>502</v>
      </c>
      <c r="K12" s="440"/>
      <c r="L12" s="442">
        <v>123.15014529440298</v>
      </c>
      <c r="M12" s="442">
        <v>1</v>
      </c>
      <c r="N12" s="443">
        <v>123.15014529440298</v>
      </c>
    </row>
    <row r="13" spans="1:14" ht="14.4" customHeight="1" x14ac:dyDescent="0.3">
      <c r="A13" s="438" t="s">
        <v>455</v>
      </c>
      <c r="B13" s="439" t="s">
        <v>456</v>
      </c>
      <c r="C13" s="440" t="s">
        <v>468</v>
      </c>
      <c r="D13" s="441" t="s">
        <v>606</v>
      </c>
      <c r="E13" s="440" t="s">
        <v>477</v>
      </c>
      <c r="F13" s="441" t="s">
        <v>609</v>
      </c>
      <c r="G13" s="440" t="s">
        <v>478</v>
      </c>
      <c r="H13" s="440" t="s">
        <v>503</v>
      </c>
      <c r="I13" s="440" t="s">
        <v>503</v>
      </c>
      <c r="J13" s="440" t="s">
        <v>504</v>
      </c>
      <c r="K13" s="440" t="s">
        <v>505</v>
      </c>
      <c r="L13" s="442">
        <v>231.76</v>
      </c>
      <c r="M13" s="442">
        <v>2</v>
      </c>
      <c r="N13" s="443">
        <v>463.52</v>
      </c>
    </row>
    <row r="14" spans="1:14" ht="14.4" customHeight="1" x14ac:dyDescent="0.3">
      <c r="A14" s="438" t="s">
        <v>455</v>
      </c>
      <c r="B14" s="439" t="s">
        <v>456</v>
      </c>
      <c r="C14" s="440" t="s">
        <v>468</v>
      </c>
      <c r="D14" s="441" t="s">
        <v>606</v>
      </c>
      <c r="E14" s="440" t="s">
        <v>477</v>
      </c>
      <c r="F14" s="441" t="s">
        <v>609</v>
      </c>
      <c r="G14" s="440" t="s">
        <v>478</v>
      </c>
      <c r="H14" s="440" t="s">
        <v>506</v>
      </c>
      <c r="I14" s="440" t="s">
        <v>191</v>
      </c>
      <c r="J14" s="440" t="s">
        <v>507</v>
      </c>
      <c r="K14" s="440"/>
      <c r="L14" s="442">
        <v>65.985021767683023</v>
      </c>
      <c r="M14" s="442">
        <v>6</v>
      </c>
      <c r="N14" s="443">
        <v>395.91013060609816</v>
      </c>
    </row>
    <row r="15" spans="1:14" ht="14.4" customHeight="1" x14ac:dyDescent="0.3">
      <c r="A15" s="438" t="s">
        <v>455</v>
      </c>
      <c r="B15" s="439" t="s">
        <v>456</v>
      </c>
      <c r="C15" s="440" t="s">
        <v>468</v>
      </c>
      <c r="D15" s="441" t="s">
        <v>606</v>
      </c>
      <c r="E15" s="440" t="s">
        <v>477</v>
      </c>
      <c r="F15" s="441" t="s">
        <v>609</v>
      </c>
      <c r="G15" s="440" t="s">
        <v>478</v>
      </c>
      <c r="H15" s="440" t="s">
        <v>508</v>
      </c>
      <c r="I15" s="440" t="s">
        <v>509</v>
      </c>
      <c r="J15" s="440" t="s">
        <v>510</v>
      </c>
      <c r="K15" s="440" t="s">
        <v>511</v>
      </c>
      <c r="L15" s="442">
        <v>225.91</v>
      </c>
      <c r="M15" s="442">
        <v>1</v>
      </c>
      <c r="N15" s="443">
        <v>225.91</v>
      </c>
    </row>
    <row r="16" spans="1:14" ht="14.4" customHeight="1" x14ac:dyDescent="0.3">
      <c r="A16" s="438" t="s">
        <v>455</v>
      </c>
      <c r="B16" s="439" t="s">
        <v>456</v>
      </c>
      <c r="C16" s="440" t="s">
        <v>468</v>
      </c>
      <c r="D16" s="441" t="s">
        <v>606</v>
      </c>
      <c r="E16" s="440" t="s">
        <v>477</v>
      </c>
      <c r="F16" s="441" t="s">
        <v>609</v>
      </c>
      <c r="G16" s="440" t="s">
        <v>478</v>
      </c>
      <c r="H16" s="440" t="s">
        <v>512</v>
      </c>
      <c r="I16" s="440" t="s">
        <v>512</v>
      </c>
      <c r="J16" s="440" t="s">
        <v>513</v>
      </c>
      <c r="K16" s="440" t="s">
        <v>514</v>
      </c>
      <c r="L16" s="442">
        <v>113.62</v>
      </c>
      <c r="M16" s="442">
        <v>2</v>
      </c>
      <c r="N16" s="443">
        <v>227.24</v>
      </c>
    </row>
    <row r="17" spans="1:14" ht="14.4" customHeight="1" x14ac:dyDescent="0.3">
      <c r="A17" s="438" t="s">
        <v>455</v>
      </c>
      <c r="B17" s="439" t="s">
        <v>456</v>
      </c>
      <c r="C17" s="440" t="s">
        <v>468</v>
      </c>
      <c r="D17" s="441" t="s">
        <v>606</v>
      </c>
      <c r="E17" s="440" t="s">
        <v>477</v>
      </c>
      <c r="F17" s="441" t="s">
        <v>609</v>
      </c>
      <c r="G17" s="440" t="s">
        <v>478</v>
      </c>
      <c r="H17" s="440" t="s">
        <v>515</v>
      </c>
      <c r="I17" s="440" t="s">
        <v>191</v>
      </c>
      <c r="J17" s="440" t="s">
        <v>516</v>
      </c>
      <c r="K17" s="440"/>
      <c r="L17" s="442">
        <v>171.25715364038672</v>
      </c>
      <c r="M17" s="442">
        <v>2</v>
      </c>
      <c r="N17" s="443">
        <v>342.51430728077344</v>
      </c>
    </row>
    <row r="18" spans="1:14" ht="14.4" customHeight="1" x14ac:dyDescent="0.3">
      <c r="A18" s="438" t="s">
        <v>455</v>
      </c>
      <c r="B18" s="439" t="s">
        <v>456</v>
      </c>
      <c r="C18" s="440" t="s">
        <v>468</v>
      </c>
      <c r="D18" s="441" t="s">
        <v>606</v>
      </c>
      <c r="E18" s="440" t="s">
        <v>477</v>
      </c>
      <c r="F18" s="441" t="s">
        <v>609</v>
      </c>
      <c r="G18" s="440" t="s">
        <v>478</v>
      </c>
      <c r="H18" s="440" t="s">
        <v>517</v>
      </c>
      <c r="I18" s="440" t="s">
        <v>191</v>
      </c>
      <c r="J18" s="440" t="s">
        <v>518</v>
      </c>
      <c r="K18" s="440"/>
      <c r="L18" s="442">
        <v>117.06644623233319</v>
      </c>
      <c r="M18" s="442">
        <v>2</v>
      </c>
      <c r="N18" s="443">
        <v>234.13289246466638</v>
      </c>
    </row>
    <row r="19" spans="1:14" ht="14.4" customHeight="1" x14ac:dyDescent="0.3">
      <c r="A19" s="438" t="s">
        <v>455</v>
      </c>
      <c r="B19" s="439" t="s">
        <v>456</v>
      </c>
      <c r="C19" s="440" t="s">
        <v>468</v>
      </c>
      <c r="D19" s="441" t="s">
        <v>606</v>
      </c>
      <c r="E19" s="440" t="s">
        <v>477</v>
      </c>
      <c r="F19" s="441" t="s">
        <v>609</v>
      </c>
      <c r="G19" s="440" t="s">
        <v>478</v>
      </c>
      <c r="H19" s="440" t="s">
        <v>519</v>
      </c>
      <c r="I19" s="440" t="s">
        <v>191</v>
      </c>
      <c r="J19" s="440" t="s">
        <v>520</v>
      </c>
      <c r="K19" s="440"/>
      <c r="L19" s="442">
        <v>96.989020660663996</v>
      </c>
      <c r="M19" s="442">
        <v>2</v>
      </c>
      <c r="N19" s="443">
        <v>193.97804132132799</v>
      </c>
    </row>
    <row r="20" spans="1:14" ht="14.4" customHeight="1" x14ac:dyDescent="0.3">
      <c r="A20" s="438" t="s">
        <v>455</v>
      </c>
      <c r="B20" s="439" t="s">
        <v>456</v>
      </c>
      <c r="C20" s="440" t="s">
        <v>468</v>
      </c>
      <c r="D20" s="441" t="s">
        <v>606</v>
      </c>
      <c r="E20" s="440" t="s">
        <v>477</v>
      </c>
      <c r="F20" s="441" t="s">
        <v>609</v>
      </c>
      <c r="G20" s="440" t="s">
        <v>478</v>
      </c>
      <c r="H20" s="440" t="s">
        <v>521</v>
      </c>
      <c r="I20" s="440" t="s">
        <v>191</v>
      </c>
      <c r="J20" s="440" t="s">
        <v>522</v>
      </c>
      <c r="K20" s="440" t="s">
        <v>523</v>
      </c>
      <c r="L20" s="442">
        <v>73.964767058019333</v>
      </c>
      <c r="M20" s="442">
        <v>2</v>
      </c>
      <c r="N20" s="443">
        <v>147.92953411603867</v>
      </c>
    </row>
    <row r="21" spans="1:14" ht="14.4" customHeight="1" x14ac:dyDescent="0.3">
      <c r="A21" s="438" t="s">
        <v>455</v>
      </c>
      <c r="B21" s="439" t="s">
        <v>456</v>
      </c>
      <c r="C21" s="440" t="s">
        <v>468</v>
      </c>
      <c r="D21" s="441" t="s">
        <v>606</v>
      </c>
      <c r="E21" s="440" t="s">
        <v>477</v>
      </c>
      <c r="F21" s="441" t="s">
        <v>609</v>
      </c>
      <c r="G21" s="440" t="s">
        <v>478</v>
      </c>
      <c r="H21" s="440" t="s">
        <v>524</v>
      </c>
      <c r="I21" s="440" t="s">
        <v>191</v>
      </c>
      <c r="J21" s="440" t="s">
        <v>525</v>
      </c>
      <c r="K21" s="440"/>
      <c r="L21" s="442">
        <v>1392.5817403008268</v>
      </c>
      <c r="M21" s="442">
        <v>1</v>
      </c>
      <c r="N21" s="443">
        <v>1392.5817403008268</v>
      </c>
    </row>
    <row r="22" spans="1:14" ht="14.4" customHeight="1" x14ac:dyDescent="0.3">
      <c r="A22" s="438" t="s">
        <v>455</v>
      </c>
      <c r="B22" s="439" t="s">
        <v>456</v>
      </c>
      <c r="C22" s="440" t="s">
        <v>468</v>
      </c>
      <c r="D22" s="441" t="s">
        <v>606</v>
      </c>
      <c r="E22" s="440" t="s">
        <v>477</v>
      </c>
      <c r="F22" s="441" t="s">
        <v>609</v>
      </c>
      <c r="G22" s="440" t="s">
        <v>478</v>
      </c>
      <c r="H22" s="440" t="s">
        <v>526</v>
      </c>
      <c r="I22" s="440" t="s">
        <v>191</v>
      </c>
      <c r="J22" s="440" t="s">
        <v>527</v>
      </c>
      <c r="K22" s="440"/>
      <c r="L22" s="442">
        <v>87.323160413348688</v>
      </c>
      <c r="M22" s="442">
        <v>2</v>
      </c>
      <c r="N22" s="443">
        <v>174.64632082669738</v>
      </c>
    </row>
    <row r="23" spans="1:14" ht="14.4" customHeight="1" x14ac:dyDescent="0.3">
      <c r="A23" s="438" t="s">
        <v>455</v>
      </c>
      <c r="B23" s="439" t="s">
        <v>456</v>
      </c>
      <c r="C23" s="440" t="s">
        <v>468</v>
      </c>
      <c r="D23" s="441" t="s">
        <v>606</v>
      </c>
      <c r="E23" s="440" t="s">
        <v>477</v>
      </c>
      <c r="F23" s="441" t="s">
        <v>609</v>
      </c>
      <c r="G23" s="440" t="s">
        <v>478</v>
      </c>
      <c r="H23" s="440" t="s">
        <v>528</v>
      </c>
      <c r="I23" s="440" t="s">
        <v>191</v>
      </c>
      <c r="J23" s="440" t="s">
        <v>529</v>
      </c>
      <c r="K23" s="440" t="s">
        <v>530</v>
      </c>
      <c r="L23" s="442">
        <v>108.95</v>
      </c>
      <c r="M23" s="442">
        <v>1</v>
      </c>
      <c r="N23" s="443">
        <v>108.95</v>
      </c>
    </row>
    <row r="24" spans="1:14" ht="14.4" customHeight="1" x14ac:dyDescent="0.3">
      <c r="A24" s="438" t="s">
        <v>455</v>
      </c>
      <c r="B24" s="439" t="s">
        <v>456</v>
      </c>
      <c r="C24" s="440" t="s">
        <v>468</v>
      </c>
      <c r="D24" s="441" t="s">
        <v>606</v>
      </c>
      <c r="E24" s="440" t="s">
        <v>477</v>
      </c>
      <c r="F24" s="441" t="s">
        <v>609</v>
      </c>
      <c r="G24" s="440" t="s">
        <v>478</v>
      </c>
      <c r="H24" s="440" t="s">
        <v>531</v>
      </c>
      <c r="I24" s="440" t="s">
        <v>191</v>
      </c>
      <c r="J24" s="440" t="s">
        <v>532</v>
      </c>
      <c r="K24" s="440"/>
      <c r="L24" s="442">
        <v>233.817224716917</v>
      </c>
      <c r="M24" s="442">
        <v>1</v>
      </c>
      <c r="N24" s="443">
        <v>233.817224716917</v>
      </c>
    </row>
    <row r="25" spans="1:14" ht="14.4" customHeight="1" x14ac:dyDescent="0.3">
      <c r="A25" s="438" t="s">
        <v>455</v>
      </c>
      <c r="B25" s="439" t="s">
        <v>456</v>
      </c>
      <c r="C25" s="440" t="s">
        <v>468</v>
      </c>
      <c r="D25" s="441" t="s">
        <v>606</v>
      </c>
      <c r="E25" s="440" t="s">
        <v>533</v>
      </c>
      <c r="F25" s="441" t="s">
        <v>610</v>
      </c>
      <c r="G25" s="440" t="s">
        <v>478</v>
      </c>
      <c r="H25" s="440" t="s">
        <v>534</v>
      </c>
      <c r="I25" s="440" t="s">
        <v>535</v>
      </c>
      <c r="J25" s="440" t="s">
        <v>536</v>
      </c>
      <c r="K25" s="440" t="s">
        <v>537</v>
      </c>
      <c r="L25" s="442">
        <v>39.37133333333334</v>
      </c>
      <c r="M25" s="442">
        <v>15</v>
      </c>
      <c r="N25" s="443">
        <v>590.57000000000005</v>
      </c>
    </row>
    <row r="26" spans="1:14" ht="14.4" customHeight="1" x14ac:dyDescent="0.3">
      <c r="A26" s="438" t="s">
        <v>455</v>
      </c>
      <c r="B26" s="439" t="s">
        <v>456</v>
      </c>
      <c r="C26" s="440" t="s">
        <v>468</v>
      </c>
      <c r="D26" s="441" t="s">
        <v>606</v>
      </c>
      <c r="E26" s="440" t="s">
        <v>533</v>
      </c>
      <c r="F26" s="441" t="s">
        <v>610</v>
      </c>
      <c r="G26" s="440" t="s">
        <v>478</v>
      </c>
      <c r="H26" s="440" t="s">
        <v>538</v>
      </c>
      <c r="I26" s="440" t="s">
        <v>539</v>
      </c>
      <c r="J26" s="440" t="s">
        <v>540</v>
      </c>
      <c r="K26" s="440" t="s">
        <v>541</v>
      </c>
      <c r="L26" s="442">
        <v>66.249999999999986</v>
      </c>
      <c r="M26" s="442">
        <v>6</v>
      </c>
      <c r="N26" s="443">
        <v>397.49999999999989</v>
      </c>
    </row>
    <row r="27" spans="1:14" ht="14.4" customHeight="1" x14ac:dyDescent="0.3">
      <c r="A27" s="438" t="s">
        <v>455</v>
      </c>
      <c r="B27" s="439" t="s">
        <v>456</v>
      </c>
      <c r="C27" s="440" t="s">
        <v>468</v>
      </c>
      <c r="D27" s="441" t="s">
        <v>606</v>
      </c>
      <c r="E27" s="440" t="s">
        <v>533</v>
      </c>
      <c r="F27" s="441" t="s">
        <v>610</v>
      </c>
      <c r="G27" s="440" t="s">
        <v>478</v>
      </c>
      <c r="H27" s="440" t="s">
        <v>542</v>
      </c>
      <c r="I27" s="440" t="s">
        <v>543</v>
      </c>
      <c r="J27" s="440" t="s">
        <v>544</v>
      </c>
      <c r="K27" s="440" t="s">
        <v>545</v>
      </c>
      <c r="L27" s="442">
        <v>86.612140468215074</v>
      </c>
      <c r="M27" s="442">
        <v>4</v>
      </c>
      <c r="N27" s="443">
        <v>346.4485618728603</v>
      </c>
    </row>
    <row r="28" spans="1:14" ht="14.4" customHeight="1" x14ac:dyDescent="0.3">
      <c r="A28" s="438" t="s">
        <v>455</v>
      </c>
      <c r="B28" s="439" t="s">
        <v>456</v>
      </c>
      <c r="C28" s="440" t="s">
        <v>468</v>
      </c>
      <c r="D28" s="441" t="s">
        <v>606</v>
      </c>
      <c r="E28" s="440" t="s">
        <v>533</v>
      </c>
      <c r="F28" s="441" t="s">
        <v>610</v>
      </c>
      <c r="G28" s="440" t="s">
        <v>478</v>
      </c>
      <c r="H28" s="440" t="s">
        <v>546</v>
      </c>
      <c r="I28" s="440" t="s">
        <v>547</v>
      </c>
      <c r="J28" s="440" t="s">
        <v>548</v>
      </c>
      <c r="K28" s="440" t="s">
        <v>549</v>
      </c>
      <c r="L28" s="442">
        <v>257.66999999999996</v>
      </c>
      <c r="M28" s="442">
        <v>10</v>
      </c>
      <c r="N28" s="443">
        <v>2576.6999999999998</v>
      </c>
    </row>
    <row r="29" spans="1:14" ht="14.4" customHeight="1" x14ac:dyDescent="0.3">
      <c r="A29" s="438" t="s">
        <v>455</v>
      </c>
      <c r="B29" s="439" t="s">
        <v>456</v>
      </c>
      <c r="C29" s="440" t="s">
        <v>468</v>
      </c>
      <c r="D29" s="441" t="s">
        <v>606</v>
      </c>
      <c r="E29" s="440" t="s">
        <v>533</v>
      </c>
      <c r="F29" s="441" t="s">
        <v>610</v>
      </c>
      <c r="G29" s="440" t="s">
        <v>478</v>
      </c>
      <c r="H29" s="440" t="s">
        <v>550</v>
      </c>
      <c r="I29" s="440" t="s">
        <v>551</v>
      </c>
      <c r="J29" s="440" t="s">
        <v>552</v>
      </c>
      <c r="K29" s="440" t="s">
        <v>541</v>
      </c>
      <c r="L29" s="442">
        <v>58.57967260535559</v>
      </c>
      <c r="M29" s="442">
        <v>8</v>
      </c>
      <c r="N29" s="443">
        <v>468.63738084284472</v>
      </c>
    </row>
    <row r="30" spans="1:14" ht="14.4" customHeight="1" x14ac:dyDescent="0.3">
      <c r="A30" s="438" t="s">
        <v>455</v>
      </c>
      <c r="B30" s="439" t="s">
        <v>456</v>
      </c>
      <c r="C30" s="440" t="s">
        <v>471</v>
      </c>
      <c r="D30" s="441" t="s">
        <v>607</v>
      </c>
      <c r="E30" s="440" t="s">
        <v>477</v>
      </c>
      <c r="F30" s="441" t="s">
        <v>609</v>
      </c>
      <c r="G30" s="440" t="s">
        <v>478</v>
      </c>
      <c r="H30" s="440" t="s">
        <v>553</v>
      </c>
      <c r="I30" s="440" t="s">
        <v>554</v>
      </c>
      <c r="J30" s="440" t="s">
        <v>555</v>
      </c>
      <c r="K30" s="440" t="s">
        <v>556</v>
      </c>
      <c r="L30" s="442">
        <v>84.57</v>
      </c>
      <c r="M30" s="442">
        <v>10</v>
      </c>
      <c r="N30" s="443">
        <v>845.69999999999993</v>
      </c>
    </row>
    <row r="31" spans="1:14" ht="14.4" customHeight="1" x14ac:dyDescent="0.3">
      <c r="A31" s="438" t="s">
        <v>455</v>
      </c>
      <c r="B31" s="439" t="s">
        <v>456</v>
      </c>
      <c r="C31" s="440" t="s">
        <v>471</v>
      </c>
      <c r="D31" s="441" t="s">
        <v>607</v>
      </c>
      <c r="E31" s="440" t="s">
        <v>477</v>
      </c>
      <c r="F31" s="441" t="s">
        <v>609</v>
      </c>
      <c r="G31" s="440" t="s">
        <v>478</v>
      </c>
      <c r="H31" s="440" t="s">
        <v>557</v>
      </c>
      <c r="I31" s="440" t="s">
        <v>558</v>
      </c>
      <c r="J31" s="440" t="s">
        <v>559</v>
      </c>
      <c r="K31" s="440" t="s">
        <v>560</v>
      </c>
      <c r="L31" s="442">
        <v>170.34</v>
      </c>
      <c r="M31" s="442">
        <v>30</v>
      </c>
      <c r="N31" s="443">
        <v>5110.2</v>
      </c>
    </row>
    <row r="32" spans="1:14" ht="14.4" customHeight="1" x14ac:dyDescent="0.3">
      <c r="A32" s="438" t="s">
        <v>455</v>
      </c>
      <c r="B32" s="439" t="s">
        <v>456</v>
      </c>
      <c r="C32" s="440" t="s">
        <v>471</v>
      </c>
      <c r="D32" s="441" t="s">
        <v>607</v>
      </c>
      <c r="E32" s="440" t="s">
        <v>477</v>
      </c>
      <c r="F32" s="441" t="s">
        <v>609</v>
      </c>
      <c r="G32" s="440" t="s">
        <v>478</v>
      </c>
      <c r="H32" s="440" t="s">
        <v>561</v>
      </c>
      <c r="I32" s="440" t="s">
        <v>562</v>
      </c>
      <c r="J32" s="440" t="s">
        <v>563</v>
      </c>
      <c r="K32" s="440" t="s">
        <v>564</v>
      </c>
      <c r="L32" s="442">
        <v>60.84</v>
      </c>
      <c r="M32" s="442">
        <v>1</v>
      </c>
      <c r="N32" s="443">
        <v>60.84</v>
      </c>
    </row>
    <row r="33" spans="1:14" ht="14.4" customHeight="1" x14ac:dyDescent="0.3">
      <c r="A33" s="438" t="s">
        <v>455</v>
      </c>
      <c r="B33" s="439" t="s">
        <v>456</v>
      </c>
      <c r="C33" s="440" t="s">
        <v>471</v>
      </c>
      <c r="D33" s="441" t="s">
        <v>607</v>
      </c>
      <c r="E33" s="440" t="s">
        <v>477</v>
      </c>
      <c r="F33" s="441" t="s">
        <v>609</v>
      </c>
      <c r="G33" s="440" t="s">
        <v>478</v>
      </c>
      <c r="H33" s="440" t="s">
        <v>565</v>
      </c>
      <c r="I33" s="440" t="s">
        <v>566</v>
      </c>
      <c r="J33" s="440" t="s">
        <v>567</v>
      </c>
      <c r="K33" s="440" t="s">
        <v>568</v>
      </c>
      <c r="L33" s="442">
        <v>218.178</v>
      </c>
      <c r="M33" s="442">
        <v>1</v>
      </c>
      <c r="N33" s="443">
        <v>218.178</v>
      </c>
    </row>
    <row r="34" spans="1:14" ht="14.4" customHeight="1" x14ac:dyDescent="0.3">
      <c r="A34" s="438" t="s">
        <v>455</v>
      </c>
      <c r="B34" s="439" t="s">
        <v>456</v>
      </c>
      <c r="C34" s="440" t="s">
        <v>471</v>
      </c>
      <c r="D34" s="441" t="s">
        <v>607</v>
      </c>
      <c r="E34" s="440" t="s">
        <v>477</v>
      </c>
      <c r="F34" s="441" t="s">
        <v>609</v>
      </c>
      <c r="G34" s="440" t="s">
        <v>478</v>
      </c>
      <c r="H34" s="440" t="s">
        <v>569</v>
      </c>
      <c r="I34" s="440" t="s">
        <v>570</v>
      </c>
      <c r="J34" s="440" t="s">
        <v>571</v>
      </c>
      <c r="K34" s="440" t="s">
        <v>572</v>
      </c>
      <c r="L34" s="442">
        <v>54.650148330054101</v>
      </c>
      <c r="M34" s="442">
        <v>1</v>
      </c>
      <c r="N34" s="443">
        <v>54.650148330054101</v>
      </c>
    </row>
    <row r="35" spans="1:14" ht="14.4" customHeight="1" x14ac:dyDescent="0.3">
      <c r="A35" s="438" t="s">
        <v>455</v>
      </c>
      <c r="B35" s="439" t="s">
        <v>456</v>
      </c>
      <c r="C35" s="440" t="s">
        <v>471</v>
      </c>
      <c r="D35" s="441" t="s">
        <v>607</v>
      </c>
      <c r="E35" s="440" t="s">
        <v>477</v>
      </c>
      <c r="F35" s="441" t="s">
        <v>609</v>
      </c>
      <c r="G35" s="440" t="s">
        <v>478</v>
      </c>
      <c r="H35" s="440" t="s">
        <v>573</v>
      </c>
      <c r="I35" s="440" t="s">
        <v>574</v>
      </c>
      <c r="J35" s="440" t="s">
        <v>575</v>
      </c>
      <c r="K35" s="440" t="s">
        <v>576</v>
      </c>
      <c r="L35" s="442">
        <v>107.53</v>
      </c>
      <c r="M35" s="442">
        <v>1</v>
      </c>
      <c r="N35" s="443">
        <v>107.53</v>
      </c>
    </row>
    <row r="36" spans="1:14" ht="14.4" customHeight="1" x14ac:dyDescent="0.3">
      <c r="A36" s="438" t="s">
        <v>455</v>
      </c>
      <c r="B36" s="439" t="s">
        <v>456</v>
      </c>
      <c r="C36" s="440" t="s">
        <v>471</v>
      </c>
      <c r="D36" s="441" t="s">
        <v>607</v>
      </c>
      <c r="E36" s="440" t="s">
        <v>477</v>
      </c>
      <c r="F36" s="441" t="s">
        <v>609</v>
      </c>
      <c r="G36" s="440" t="s">
        <v>478</v>
      </c>
      <c r="H36" s="440" t="s">
        <v>577</v>
      </c>
      <c r="I36" s="440" t="s">
        <v>578</v>
      </c>
      <c r="J36" s="440" t="s">
        <v>579</v>
      </c>
      <c r="K36" s="440" t="s">
        <v>580</v>
      </c>
      <c r="L36" s="442">
        <v>592.29873398452276</v>
      </c>
      <c r="M36" s="442">
        <v>2</v>
      </c>
      <c r="N36" s="443">
        <v>1184.5974679690455</v>
      </c>
    </row>
    <row r="37" spans="1:14" ht="14.4" customHeight="1" x14ac:dyDescent="0.3">
      <c r="A37" s="438" t="s">
        <v>455</v>
      </c>
      <c r="B37" s="439" t="s">
        <v>456</v>
      </c>
      <c r="C37" s="440" t="s">
        <v>471</v>
      </c>
      <c r="D37" s="441" t="s">
        <v>607</v>
      </c>
      <c r="E37" s="440" t="s">
        <v>477</v>
      </c>
      <c r="F37" s="441" t="s">
        <v>609</v>
      </c>
      <c r="G37" s="440" t="s">
        <v>478</v>
      </c>
      <c r="H37" s="440" t="s">
        <v>581</v>
      </c>
      <c r="I37" s="440" t="s">
        <v>582</v>
      </c>
      <c r="J37" s="440" t="s">
        <v>583</v>
      </c>
      <c r="K37" s="440" t="s">
        <v>584</v>
      </c>
      <c r="L37" s="442">
        <v>210.44999999999996</v>
      </c>
      <c r="M37" s="442">
        <v>3</v>
      </c>
      <c r="N37" s="443">
        <v>631.34999999999991</v>
      </c>
    </row>
    <row r="38" spans="1:14" ht="14.4" customHeight="1" x14ac:dyDescent="0.3">
      <c r="A38" s="438" t="s">
        <v>455</v>
      </c>
      <c r="B38" s="439" t="s">
        <v>456</v>
      </c>
      <c r="C38" s="440" t="s">
        <v>471</v>
      </c>
      <c r="D38" s="441" t="s">
        <v>607</v>
      </c>
      <c r="E38" s="440" t="s">
        <v>477</v>
      </c>
      <c r="F38" s="441" t="s">
        <v>609</v>
      </c>
      <c r="G38" s="440" t="s">
        <v>478</v>
      </c>
      <c r="H38" s="440" t="s">
        <v>585</v>
      </c>
      <c r="I38" s="440" t="s">
        <v>191</v>
      </c>
      <c r="J38" s="440" t="s">
        <v>586</v>
      </c>
      <c r="K38" s="440" t="s">
        <v>523</v>
      </c>
      <c r="L38" s="442">
        <v>23.560001187569032</v>
      </c>
      <c r="M38" s="442">
        <v>2</v>
      </c>
      <c r="N38" s="443">
        <v>47.120002375138064</v>
      </c>
    </row>
    <row r="39" spans="1:14" ht="14.4" customHeight="1" x14ac:dyDescent="0.3">
      <c r="A39" s="438" t="s">
        <v>455</v>
      </c>
      <c r="B39" s="439" t="s">
        <v>456</v>
      </c>
      <c r="C39" s="440" t="s">
        <v>471</v>
      </c>
      <c r="D39" s="441" t="s">
        <v>607</v>
      </c>
      <c r="E39" s="440" t="s">
        <v>477</v>
      </c>
      <c r="F39" s="441" t="s">
        <v>609</v>
      </c>
      <c r="G39" s="440" t="s">
        <v>478</v>
      </c>
      <c r="H39" s="440" t="s">
        <v>587</v>
      </c>
      <c r="I39" s="440" t="s">
        <v>191</v>
      </c>
      <c r="J39" s="440" t="s">
        <v>588</v>
      </c>
      <c r="K39" s="440"/>
      <c r="L39" s="442">
        <v>79.054011264061373</v>
      </c>
      <c r="M39" s="442">
        <v>6</v>
      </c>
      <c r="N39" s="443">
        <v>474.32406758436827</v>
      </c>
    </row>
    <row r="40" spans="1:14" ht="14.4" customHeight="1" x14ac:dyDescent="0.3">
      <c r="A40" s="438" t="s">
        <v>455</v>
      </c>
      <c r="B40" s="439" t="s">
        <v>456</v>
      </c>
      <c r="C40" s="440" t="s">
        <v>471</v>
      </c>
      <c r="D40" s="441" t="s">
        <v>607</v>
      </c>
      <c r="E40" s="440" t="s">
        <v>477</v>
      </c>
      <c r="F40" s="441" t="s">
        <v>609</v>
      </c>
      <c r="G40" s="440" t="s">
        <v>478</v>
      </c>
      <c r="H40" s="440" t="s">
        <v>517</v>
      </c>
      <c r="I40" s="440" t="s">
        <v>191</v>
      </c>
      <c r="J40" s="440" t="s">
        <v>518</v>
      </c>
      <c r="K40" s="440"/>
      <c r="L40" s="442">
        <v>143.54910148838383</v>
      </c>
      <c r="M40" s="442">
        <v>2</v>
      </c>
      <c r="N40" s="443">
        <v>287.09820297676765</v>
      </c>
    </row>
    <row r="41" spans="1:14" ht="14.4" customHeight="1" x14ac:dyDescent="0.3">
      <c r="A41" s="438" t="s">
        <v>455</v>
      </c>
      <c r="B41" s="439" t="s">
        <v>456</v>
      </c>
      <c r="C41" s="440" t="s">
        <v>471</v>
      </c>
      <c r="D41" s="441" t="s">
        <v>607</v>
      </c>
      <c r="E41" s="440" t="s">
        <v>477</v>
      </c>
      <c r="F41" s="441" t="s">
        <v>609</v>
      </c>
      <c r="G41" s="440" t="s">
        <v>478</v>
      </c>
      <c r="H41" s="440" t="s">
        <v>589</v>
      </c>
      <c r="I41" s="440" t="s">
        <v>191</v>
      </c>
      <c r="J41" s="440" t="s">
        <v>590</v>
      </c>
      <c r="K41" s="440"/>
      <c r="L41" s="442">
        <v>101.413127714707</v>
      </c>
      <c r="M41" s="442">
        <v>2</v>
      </c>
      <c r="N41" s="443">
        <v>202.826255429414</v>
      </c>
    </row>
    <row r="42" spans="1:14" ht="14.4" customHeight="1" x14ac:dyDescent="0.3">
      <c r="A42" s="438" t="s">
        <v>455</v>
      </c>
      <c r="B42" s="439" t="s">
        <v>456</v>
      </c>
      <c r="C42" s="440" t="s">
        <v>471</v>
      </c>
      <c r="D42" s="441" t="s">
        <v>607</v>
      </c>
      <c r="E42" s="440" t="s">
        <v>477</v>
      </c>
      <c r="F42" s="441" t="s">
        <v>609</v>
      </c>
      <c r="G42" s="440" t="s">
        <v>478</v>
      </c>
      <c r="H42" s="440" t="s">
        <v>591</v>
      </c>
      <c r="I42" s="440" t="s">
        <v>191</v>
      </c>
      <c r="J42" s="440" t="s">
        <v>592</v>
      </c>
      <c r="K42" s="440" t="s">
        <v>593</v>
      </c>
      <c r="L42" s="442">
        <v>202.40005138667865</v>
      </c>
      <c r="M42" s="442">
        <v>1</v>
      </c>
      <c r="N42" s="443">
        <v>202.40005138667865</v>
      </c>
    </row>
    <row r="43" spans="1:14" ht="14.4" customHeight="1" x14ac:dyDescent="0.3">
      <c r="A43" s="438" t="s">
        <v>455</v>
      </c>
      <c r="B43" s="439" t="s">
        <v>456</v>
      </c>
      <c r="C43" s="440" t="s">
        <v>471</v>
      </c>
      <c r="D43" s="441" t="s">
        <v>607</v>
      </c>
      <c r="E43" s="440" t="s">
        <v>477</v>
      </c>
      <c r="F43" s="441" t="s">
        <v>609</v>
      </c>
      <c r="G43" s="440" t="s">
        <v>478</v>
      </c>
      <c r="H43" s="440" t="s">
        <v>594</v>
      </c>
      <c r="I43" s="440" t="s">
        <v>191</v>
      </c>
      <c r="J43" s="440" t="s">
        <v>595</v>
      </c>
      <c r="K43" s="440"/>
      <c r="L43" s="442">
        <v>46.248003629100303</v>
      </c>
      <c r="M43" s="442">
        <v>3</v>
      </c>
      <c r="N43" s="443">
        <v>138.7440108873009</v>
      </c>
    </row>
    <row r="44" spans="1:14" ht="14.4" customHeight="1" x14ac:dyDescent="0.3">
      <c r="A44" s="438" t="s">
        <v>455</v>
      </c>
      <c r="B44" s="439" t="s">
        <v>456</v>
      </c>
      <c r="C44" s="440" t="s">
        <v>471</v>
      </c>
      <c r="D44" s="441" t="s">
        <v>607</v>
      </c>
      <c r="E44" s="440" t="s">
        <v>477</v>
      </c>
      <c r="F44" s="441" t="s">
        <v>609</v>
      </c>
      <c r="G44" s="440" t="s">
        <v>478</v>
      </c>
      <c r="H44" s="440" t="s">
        <v>596</v>
      </c>
      <c r="I44" s="440" t="s">
        <v>191</v>
      </c>
      <c r="J44" s="440" t="s">
        <v>597</v>
      </c>
      <c r="K44" s="440"/>
      <c r="L44" s="442">
        <v>52.15</v>
      </c>
      <c r="M44" s="442">
        <v>1</v>
      </c>
      <c r="N44" s="443">
        <v>52.15</v>
      </c>
    </row>
    <row r="45" spans="1:14" ht="14.4" customHeight="1" x14ac:dyDescent="0.3">
      <c r="A45" s="438" t="s">
        <v>455</v>
      </c>
      <c r="B45" s="439" t="s">
        <v>456</v>
      </c>
      <c r="C45" s="440" t="s">
        <v>471</v>
      </c>
      <c r="D45" s="441" t="s">
        <v>607</v>
      </c>
      <c r="E45" s="440" t="s">
        <v>533</v>
      </c>
      <c r="F45" s="441" t="s">
        <v>610</v>
      </c>
      <c r="G45" s="440" t="s">
        <v>478</v>
      </c>
      <c r="H45" s="440" t="s">
        <v>534</v>
      </c>
      <c r="I45" s="440" t="s">
        <v>535</v>
      </c>
      <c r="J45" s="440" t="s">
        <v>536</v>
      </c>
      <c r="K45" s="440" t="s">
        <v>537</v>
      </c>
      <c r="L45" s="442">
        <v>39.35</v>
      </c>
      <c r="M45" s="442">
        <v>2</v>
      </c>
      <c r="N45" s="443">
        <v>78.7</v>
      </c>
    </row>
    <row r="46" spans="1:14" ht="14.4" customHeight="1" x14ac:dyDescent="0.3">
      <c r="A46" s="438" t="s">
        <v>455</v>
      </c>
      <c r="B46" s="439" t="s">
        <v>456</v>
      </c>
      <c r="C46" s="440" t="s">
        <v>471</v>
      </c>
      <c r="D46" s="441" t="s">
        <v>607</v>
      </c>
      <c r="E46" s="440" t="s">
        <v>533</v>
      </c>
      <c r="F46" s="441" t="s">
        <v>610</v>
      </c>
      <c r="G46" s="440" t="s">
        <v>478</v>
      </c>
      <c r="H46" s="440" t="s">
        <v>538</v>
      </c>
      <c r="I46" s="440" t="s">
        <v>539</v>
      </c>
      <c r="J46" s="440" t="s">
        <v>540</v>
      </c>
      <c r="K46" s="440" t="s">
        <v>541</v>
      </c>
      <c r="L46" s="442">
        <v>66.129926632406381</v>
      </c>
      <c r="M46" s="442">
        <v>4</v>
      </c>
      <c r="N46" s="443">
        <v>264.51970652962552</v>
      </c>
    </row>
    <row r="47" spans="1:14" ht="14.4" customHeight="1" x14ac:dyDescent="0.3">
      <c r="A47" s="438" t="s">
        <v>455</v>
      </c>
      <c r="B47" s="439" t="s">
        <v>456</v>
      </c>
      <c r="C47" s="440" t="s">
        <v>474</v>
      </c>
      <c r="D47" s="441" t="s">
        <v>608</v>
      </c>
      <c r="E47" s="440" t="s">
        <v>477</v>
      </c>
      <c r="F47" s="441" t="s">
        <v>609</v>
      </c>
      <c r="G47" s="440" t="s">
        <v>478</v>
      </c>
      <c r="H47" s="440" t="s">
        <v>598</v>
      </c>
      <c r="I47" s="440" t="s">
        <v>599</v>
      </c>
      <c r="J47" s="440" t="s">
        <v>600</v>
      </c>
      <c r="K47" s="440" t="s">
        <v>601</v>
      </c>
      <c r="L47" s="442">
        <v>111.19000000000001</v>
      </c>
      <c r="M47" s="442">
        <v>5</v>
      </c>
      <c r="N47" s="443">
        <v>555.95000000000005</v>
      </c>
    </row>
    <row r="48" spans="1:14" ht="14.4" customHeight="1" x14ac:dyDescent="0.3">
      <c r="A48" s="438" t="s">
        <v>455</v>
      </c>
      <c r="B48" s="439" t="s">
        <v>456</v>
      </c>
      <c r="C48" s="440" t="s">
        <v>474</v>
      </c>
      <c r="D48" s="441" t="s">
        <v>608</v>
      </c>
      <c r="E48" s="440" t="s">
        <v>477</v>
      </c>
      <c r="F48" s="441" t="s">
        <v>609</v>
      </c>
      <c r="G48" s="440" t="s">
        <v>478</v>
      </c>
      <c r="H48" s="440" t="s">
        <v>602</v>
      </c>
      <c r="I48" s="440" t="s">
        <v>603</v>
      </c>
      <c r="J48" s="440" t="s">
        <v>604</v>
      </c>
      <c r="K48" s="440" t="s">
        <v>605</v>
      </c>
      <c r="L48" s="442">
        <v>524.75</v>
      </c>
      <c r="M48" s="442">
        <v>2</v>
      </c>
      <c r="N48" s="443">
        <v>1049.5</v>
      </c>
    </row>
    <row r="49" spans="1:14" ht="14.4" customHeight="1" thickBot="1" x14ac:dyDescent="0.35">
      <c r="A49" s="444" t="s">
        <v>455</v>
      </c>
      <c r="B49" s="445" t="s">
        <v>456</v>
      </c>
      <c r="C49" s="446" t="s">
        <v>474</v>
      </c>
      <c r="D49" s="447" t="s">
        <v>608</v>
      </c>
      <c r="E49" s="446" t="s">
        <v>533</v>
      </c>
      <c r="F49" s="447" t="s">
        <v>610</v>
      </c>
      <c r="G49" s="446" t="s">
        <v>478</v>
      </c>
      <c r="H49" s="446" t="s">
        <v>538</v>
      </c>
      <c r="I49" s="446" t="s">
        <v>539</v>
      </c>
      <c r="J49" s="446" t="s">
        <v>540</v>
      </c>
      <c r="K49" s="446" t="s">
        <v>541</v>
      </c>
      <c r="L49" s="448">
        <v>66.13</v>
      </c>
      <c r="M49" s="448">
        <v>2</v>
      </c>
      <c r="N49" s="449">
        <v>132.26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8" t="s">
        <v>143</v>
      </c>
      <c r="B1" s="348"/>
      <c r="C1" s="348"/>
      <c r="D1" s="348"/>
      <c r="E1" s="348"/>
      <c r="F1" s="348"/>
      <c r="G1" s="348"/>
      <c r="H1" s="348"/>
      <c r="I1" s="311"/>
      <c r="J1" s="311"/>
      <c r="K1" s="311"/>
      <c r="L1" s="311"/>
    </row>
    <row r="2" spans="1:14" ht="14.4" customHeight="1" thickBot="1" x14ac:dyDescent="0.35">
      <c r="A2" s="240" t="s">
        <v>267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59" t="s">
        <v>15</v>
      </c>
      <c r="D3" s="358"/>
      <c r="E3" s="358" t="s">
        <v>16</v>
      </c>
      <c r="F3" s="358"/>
      <c r="G3" s="358"/>
      <c r="H3" s="358"/>
      <c r="I3" s="358" t="s">
        <v>150</v>
      </c>
      <c r="J3" s="358"/>
      <c r="K3" s="358"/>
      <c r="L3" s="36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22">
        <v>29</v>
      </c>
      <c r="B5" s="423" t="s">
        <v>456</v>
      </c>
      <c r="C5" s="426">
        <v>155748.63</v>
      </c>
      <c r="D5" s="426">
        <v>453</v>
      </c>
      <c r="E5" s="426">
        <v>103283.74000000002</v>
      </c>
      <c r="F5" s="450">
        <v>0.66314381063897654</v>
      </c>
      <c r="G5" s="426">
        <v>263</v>
      </c>
      <c r="H5" s="450">
        <v>0.58057395143487855</v>
      </c>
      <c r="I5" s="426">
        <v>52464.89</v>
      </c>
      <c r="J5" s="450">
        <v>0.33685618936102357</v>
      </c>
      <c r="K5" s="426">
        <v>190</v>
      </c>
      <c r="L5" s="450">
        <v>0.41942604856512139</v>
      </c>
      <c r="M5" s="426" t="s">
        <v>69</v>
      </c>
      <c r="N5" s="154"/>
    </row>
    <row r="6" spans="1:14" ht="14.4" customHeight="1" x14ac:dyDescent="0.3">
      <c r="A6" s="422">
        <v>29</v>
      </c>
      <c r="B6" s="423" t="s">
        <v>611</v>
      </c>
      <c r="C6" s="426">
        <v>48842.619999999995</v>
      </c>
      <c r="D6" s="426">
        <v>271</v>
      </c>
      <c r="E6" s="426">
        <v>25358.020000000008</v>
      </c>
      <c r="F6" s="450">
        <v>0.51917812762706039</v>
      </c>
      <c r="G6" s="426">
        <v>142</v>
      </c>
      <c r="H6" s="450">
        <v>0.52398523985239853</v>
      </c>
      <c r="I6" s="426">
        <v>23484.599999999991</v>
      </c>
      <c r="J6" s="450">
        <v>0.48082187237293972</v>
      </c>
      <c r="K6" s="426">
        <v>129</v>
      </c>
      <c r="L6" s="450">
        <v>0.47601476014760147</v>
      </c>
      <c r="M6" s="426" t="s">
        <v>1</v>
      </c>
      <c r="N6" s="154"/>
    </row>
    <row r="7" spans="1:14" ht="14.4" customHeight="1" x14ac:dyDescent="0.3">
      <c r="A7" s="422">
        <v>29</v>
      </c>
      <c r="B7" s="423" t="s">
        <v>612</v>
      </c>
      <c r="C7" s="426">
        <v>106906.01000000002</v>
      </c>
      <c r="D7" s="426">
        <v>182</v>
      </c>
      <c r="E7" s="426">
        <v>77925.720000000016</v>
      </c>
      <c r="F7" s="450">
        <v>0.72891804679643357</v>
      </c>
      <c r="G7" s="426">
        <v>121</v>
      </c>
      <c r="H7" s="450">
        <v>0.6648351648351648</v>
      </c>
      <c r="I7" s="426">
        <v>28980.290000000005</v>
      </c>
      <c r="J7" s="450">
        <v>0.27108195320356637</v>
      </c>
      <c r="K7" s="426">
        <v>61</v>
      </c>
      <c r="L7" s="450">
        <v>0.33516483516483514</v>
      </c>
      <c r="M7" s="426" t="s">
        <v>1</v>
      </c>
      <c r="N7" s="154"/>
    </row>
    <row r="8" spans="1:14" ht="14.4" customHeight="1" x14ac:dyDescent="0.3">
      <c r="A8" s="422" t="s">
        <v>455</v>
      </c>
      <c r="B8" s="423" t="s">
        <v>3</v>
      </c>
      <c r="C8" s="426">
        <v>155748.63</v>
      </c>
      <c r="D8" s="426">
        <v>453</v>
      </c>
      <c r="E8" s="426">
        <v>103283.74000000002</v>
      </c>
      <c r="F8" s="450">
        <v>0.66314381063897654</v>
      </c>
      <c r="G8" s="426">
        <v>263</v>
      </c>
      <c r="H8" s="450">
        <v>0.58057395143487855</v>
      </c>
      <c r="I8" s="426">
        <v>52464.89</v>
      </c>
      <c r="J8" s="450">
        <v>0.33685618936102357</v>
      </c>
      <c r="K8" s="426">
        <v>190</v>
      </c>
      <c r="L8" s="450">
        <v>0.41942604856512139</v>
      </c>
      <c r="M8" s="426" t="s">
        <v>462</v>
      </c>
      <c r="N8" s="154"/>
    </row>
    <row r="10" spans="1:14" ht="14.4" customHeight="1" x14ac:dyDescent="0.3">
      <c r="A10" s="422">
        <v>29</v>
      </c>
      <c r="B10" s="423" t="s">
        <v>456</v>
      </c>
      <c r="C10" s="426" t="s">
        <v>457</v>
      </c>
      <c r="D10" s="426" t="s">
        <v>457</v>
      </c>
      <c r="E10" s="426" t="s">
        <v>457</v>
      </c>
      <c r="F10" s="450" t="s">
        <v>457</v>
      </c>
      <c r="G10" s="426" t="s">
        <v>457</v>
      </c>
      <c r="H10" s="450" t="s">
        <v>457</v>
      </c>
      <c r="I10" s="426" t="s">
        <v>457</v>
      </c>
      <c r="J10" s="450" t="s">
        <v>457</v>
      </c>
      <c r="K10" s="426" t="s">
        <v>457</v>
      </c>
      <c r="L10" s="450" t="s">
        <v>457</v>
      </c>
      <c r="M10" s="426" t="s">
        <v>69</v>
      </c>
      <c r="N10" s="154"/>
    </row>
    <row r="11" spans="1:14" ht="14.4" customHeight="1" x14ac:dyDescent="0.3">
      <c r="A11" s="422">
        <v>89301292</v>
      </c>
      <c r="B11" s="423" t="s">
        <v>611</v>
      </c>
      <c r="C11" s="426">
        <v>48842.619999999995</v>
      </c>
      <c r="D11" s="426">
        <v>271</v>
      </c>
      <c r="E11" s="426">
        <v>25358.020000000008</v>
      </c>
      <c r="F11" s="450">
        <v>0.51917812762706039</v>
      </c>
      <c r="G11" s="426">
        <v>142</v>
      </c>
      <c r="H11" s="450">
        <v>0.52398523985239853</v>
      </c>
      <c r="I11" s="426">
        <v>23484.599999999991</v>
      </c>
      <c r="J11" s="450">
        <v>0.48082187237293972</v>
      </c>
      <c r="K11" s="426">
        <v>129</v>
      </c>
      <c r="L11" s="450">
        <v>0.47601476014760147</v>
      </c>
      <c r="M11" s="426" t="s">
        <v>1</v>
      </c>
      <c r="N11" s="154"/>
    </row>
    <row r="12" spans="1:14" ht="14.4" customHeight="1" x14ac:dyDescent="0.3">
      <c r="A12" s="422">
        <v>89301292</v>
      </c>
      <c r="B12" s="423" t="s">
        <v>612</v>
      </c>
      <c r="C12" s="426">
        <v>106906.01000000002</v>
      </c>
      <c r="D12" s="426">
        <v>182</v>
      </c>
      <c r="E12" s="426">
        <v>77925.720000000016</v>
      </c>
      <c r="F12" s="450">
        <v>0.72891804679643357</v>
      </c>
      <c r="G12" s="426">
        <v>121</v>
      </c>
      <c r="H12" s="450">
        <v>0.6648351648351648</v>
      </c>
      <c r="I12" s="426">
        <v>28980.290000000005</v>
      </c>
      <c r="J12" s="450">
        <v>0.27108195320356637</v>
      </c>
      <c r="K12" s="426">
        <v>61</v>
      </c>
      <c r="L12" s="450">
        <v>0.33516483516483514</v>
      </c>
      <c r="M12" s="426" t="s">
        <v>1</v>
      </c>
      <c r="N12" s="154"/>
    </row>
    <row r="13" spans="1:14" ht="14.4" customHeight="1" x14ac:dyDescent="0.3">
      <c r="A13" s="422" t="s">
        <v>613</v>
      </c>
      <c r="B13" s="423" t="s">
        <v>614</v>
      </c>
      <c r="C13" s="426">
        <v>155748.63</v>
      </c>
      <c r="D13" s="426">
        <v>453</v>
      </c>
      <c r="E13" s="426">
        <v>103283.74000000002</v>
      </c>
      <c r="F13" s="450">
        <v>0.66314381063897654</v>
      </c>
      <c r="G13" s="426">
        <v>263</v>
      </c>
      <c r="H13" s="450">
        <v>0.58057395143487855</v>
      </c>
      <c r="I13" s="426">
        <v>52464.89</v>
      </c>
      <c r="J13" s="450">
        <v>0.33685618936102357</v>
      </c>
      <c r="K13" s="426">
        <v>190</v>
      </c>
      <c r="L13" s="450">
        <v>0.41942604856512139</v>
      </c>
      <c r="M13" s="426" t="s">
        <v>466</v>
      </c>
      <c r="N13" s="154"/>
    </row>
    <row r="14" spans="1:14" ht="14.4" customHeight="1" x14ac:dyDescent="0.3">
      <c r="A14" s="422" t="s">
        <v>457</v>
      </c>
      <c r="B14" s="423" t="s">
        <v>457</v>
      </c>
      <c r="C14" s="426" t="s">
        <v>457</v>
      </c>
      <c r="D14" s="426" t="s">
        <v>457</v>
      </c>
      <c r="E14" s="426" t="s">
        <v>457</v>
      </c>
      <c r="F14" s="450" t="s">
        <v>457</v>
      </c>
      <c r="G14" s="426" t="s">
        <v>457</v>
      </c>
      <c r="H14" s="450" t="s">
        <v>457</v>
      </c>
      <c r="I14" s="426" t="s">
        <v>457</v>
      </c>
      <c r="J14" s="450" t="s">
        <v>457</v>
      </c>
      <c r="K14" s="426" t="s">
        <v>457</v>
      </c>
      <c r="L14" s="450" t="s">
        <v>457</v>
      </c>
      <c r="M14" s="426" t="s">
        <v>467</v>
      </c>
      <c r="N14" s="154"/>
    </row>
    <row r="15" spans="1:14" ht="14.4" customHeight="1" x14ac:dyDescent="0.3">
      <c r="A15" s="422" t="s">
        <v>455</v>
      </c>
      <c r="B15" s="423" t="s">
        <v>461</v>
      </c>
      <c r="C15" s="426">
        <v>155748.63</v>
      </c>
      <c r="D15" s="426">
        <v>453</v>
      </c>
      <c r="E15" s="426">
        <v>103283.74000000002</v>
      </c>
      <c r="F15" s="450">
        <v>0.66314381063897654</v>
      </c>
      <c r="G15" s="426">
        <v>263</v>
      </c>
      <c r="H15" s="450">
        <v>0.58057395143487855</v>
      </c>
      <c r="I15" s="426">
        <v>52464.89</v>
      </c>
      <c r="J15" s="450">
        <v>0.33685618936102357</v>
      </c>
      <c r="K15" s="426">
        <v>190</v>
      </c>
      <c r="L15" s="450">
        <v>0.41942604856512139</v>
      </c>
      <c r="M15" s="426" t="s">
        <v>462</v>
      </c>
      <c r="N15" s="15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4" priority="15" stopIfTrue="1" operator="lessThan">
      <formula>0.6</formula>
    </cfRule>
  </conditionalFormatting>
  <conditionalFormatting sqref="B5:B8">
    <cfRule type="expression" dxfId="33" priority="10">
      <formula>AND(LEFT(M5,6)&lt;&gt;"mezera",M5&lt;&gt;"")</formula>
    </cfRule>
  </conditionalFormatting>
  <conditionalFormatting sqref="A5:A8">
    <cfRule type="expression" dxfId="32" priority="8">
      <formula>AND(M5&lt;&gt;"",M5&lt;&gt;"mezeraKL")</formula>
    </cfRule>
  </conditionalFormatting>
  <conditionalFormatting sqref="F5:F8">
    <cfRule type="cellIs" dxfId="31" priority="7" operator="lessThan">
      <formula>0.6</formula>
    </cfRule>
  </conditionalFormatting>
  <conditionalFormatting sqref="B5:L8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8">
    <cfRule type="expression" dxfId="28" priority="12">
      <formula>$M5&lt;&gt;""</formula>
    </cfRule>
  </conditionalFormatting>
  <conditionalFormatting sqref="B10:B15">
    <cfRule type="expression" dxfId="27" priority="4">
      <formula>AND(LEFT(M10,6)&lt;&gt;"mezera",M10&lt;&gt;"")</formula>
    </cfRule>
  </conditionalFormatting>
  <conditionalFormatting sqref="A10:A15">
    <cfRule type="expression" dxfId="26" priority="2">
      <formula>AND(M10&lt;&gt;"",M10&lt;&gt;"mezeraKL")</formula>
    </cfRule>
  </conditionalFormatting>
  <conditionalFormatting sqref="F10:F15">
    <cfRule type="cellIs" dxfId="25" priority="1" operator="lessThan">
      <formula>0.6</formula>
    </cfRule>
  </conditionalFormatting>
  <conditionalFormatting sqref="B10:L15">
    <cfRule type="expression" dxfId="24" priority="3">
      <formula>OR($M10="KL",$M10="SumaKL")</formula>
    </cfRule>
    <cfRule type="expression" dxfId="23" priority="5">
      <formula>$M10="SumaNS"</formula>
    </cfRule>
  </conditionalFormatting>
  <conditionalFormatting sqref="A10:L15">
    <cfRule type="expression" dxfId="22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2014-04-25T05:36:35Z</dcterms:modified>
</cp:coreProperties>
</file>