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Q3" i="347" l="1"/>
  <c r="S3" i="347"/>
  <c r="U3" i="347"/>
  <c r="H3" i="38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<sst xmlns="http://schemas.openxmlformats.org/spreadsheetml/2006/main" count="12263" uniqueCount="2351">
  <si>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</si>
  <si>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</si>
  <si>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</si>
  <si>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</si>
  <si>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</si>
  <si>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</si>
  <si>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</si>
  <si>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</si>
  <si>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</si>
  <si>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</si>
  <si>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</si>
  <si>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</si>
  <si>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</si>
  <si>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</si>
  <si>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</si>
  <si>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</si>
  <si>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</si>
  <si>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</si>
  <si>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</si>
  <si>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</si>
  <si>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</si>
  <si>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</si>
  <si>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</si>
  <si>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</si>
  <si>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</si>
  <si>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</si>
  <si>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</si>
  <si>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</si>
  <si>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</si>
  <si>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</si>
  <si>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</si>
  <si>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</si>
  <si>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</si>
  <si>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</si>
  <si>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</si>
  <si>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</si>
  <si>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</si>
  <si>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</si>
  <si>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</si>
  <si>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</si>
  <si>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</si>
  <si>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</si>
  <si>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</si>
  <si>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</si>
  <si>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</si>
  <si>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</si>
  <si>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</si>
  <si>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</si>
  <si>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</si>
  <si>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</si>
  <si>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</si>
  <si>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</si>
  <si>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</si>
  <si>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</si>
  <si>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</si>
  <si>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</si>
  <si>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</si>
  <si>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</si>
  <si>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</si>
  <si>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</si>
  <si>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</si>
  <si>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</si>
  <si>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</si>
  <si>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</si>
  <si>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</si>
  <si>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</si>
  <si>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</si>
  <si>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</si>
  <si>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</si>
  <si>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</si>
  <si>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</si>
  <si>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</si>
  <si>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</si>
  <si>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</si>
  <si>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</si>
  <si>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</si>
  <si>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</si>
  <si>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</si>
  <si>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</si>
  <si>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</si>
  <si>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</si>
  <si>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</si>
  <si>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</si>
  <si>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</si>
  <si>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</si>
  <si>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</si>
  <si>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</si>
  <si>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</si>
  <si>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</si>
  <si>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</si>
  <si>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</si>
  <si>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</si>
  <si>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</si>
  <si>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</si>
  <si>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</si>
  <si>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</si>
  <si>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</si>
  <si>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</si>
  <si>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</si>
  <si>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</si>
  <si>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</si>
  <si>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</si>
  <si>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</si>
  <si>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</si>
  <si>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</si>
  <si>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</si>
  <si>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</si>
  <si>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</si>
  <si>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</si>
  <si>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</si>
  <si>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</si>
  <si>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</si>
  <si>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</si>
  <si>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</si>
  <si>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</si>
  <si>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</si>
  <si>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</si>
  <si>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</si>
  <si>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</si>
  <si>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</si>
  <si>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</si>
  <si>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</si>
  <si>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</si>
  <si>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</si>
  <si>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</si>
  <si>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</si>
  <si>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</si>
  <si>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</si>
  <si>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</si>
  <si>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</si>
  <si>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</si>
  <si>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</si>
  <si>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</si>
  <si>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</si>
  <si>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</si>
  <si>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</si>
  <si>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</si>
  <si>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</si>
  <si>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</si>
  <si>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</si>
  <si>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</si>
  <si>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</si>
  <si>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</si>
  <si>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</si>
  <si>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</si>
  <si>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</si>
  <si>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</si>
  <si>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</si>
  <si>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</si>
  <si>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</si>
  <si>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</si>
  <si>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</si>
  <si>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</si>
  <si>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</si>
  <si>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</si>
  <si>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</si>
  <si>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</si>
  <si>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</si>
  <si>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</si>
  <si>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</si>
  <si>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</si>
  <si>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</si>
  <si>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</si>
  <si>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</si>
  <si>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</si>
  <si>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</si>
  <si>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</si>
  <si>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</si>
  <si>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</si>
  <si>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</si>
  <si>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</si>
  <si>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</si>
  <si>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</si>
  <si>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</si>
  <si>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</si>
  <si>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</si>
  <si>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</si>
  <si>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</si>
  <si>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</si>
  <si>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</si>
  <si>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</si>
  <si>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</si>
  <si>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</si>
  <si>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</si>
  <si>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</si>
  <si>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</si>
  <si>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</si>
  <si>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</si>
  <si>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</si>
  <si>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</si>
  <si>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</si>
  <si>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</si>
  <si>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</si>
  <si>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</si>
  <si>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</si>
  <si>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</si>
  <si>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</si>
  <si>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</si>
  <si>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</si>
  <si>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</si>
  <si>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</si>
  <si>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</si>
  <si>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</si>
  <si>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</si>
  <si>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</si>
  <si>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</si>
  <si>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</si>
  <si>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</si>
  <si>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</si>
  <si>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</si>
  <si>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</si>
  <si>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</si>
  <si>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</si>
  <si>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</si>
  <si>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</si>
  <si>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</si>
  <si>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</si>
  <si>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</si>
  <si>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</si>
  <si>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</si>
  <si>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</si>
  <si>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</si>
  <si>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</si>
  <si>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</si>
  <si>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</si>
  <si>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</si>
  <si>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</si>
  <si>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</si>
  <si>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</si>
  <si>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</si>
  <si>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</si>
  <si>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</si>
  <si>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</si>
  <si>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</si>
  <si>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</si>
  <si>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</si>
  <si>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</si>
  <si>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</si>
  <si>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</si>
  <si>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</si>
  <si>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</si>
  <si>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</si>
  <si>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</si>
  <si>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</si>
  <si>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</si>
  <si>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</si>
  <si>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</si>
  <si>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</si>
  <si>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</si>
  <si>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</si>
  <si>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</si>
  <si>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</si>
  <si>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</si>
  <si>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</si>
  <si>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</si>
  <si>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</si>
  <si>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</si>
  <si>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</si>
  <si>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</si>
  <si>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</si>
  <si>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</si>
  <si>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</si>
  <si>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</si>
  <si>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</si>
  <si>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</si>
  <si>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</si>
  <si>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</si>
  <si>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</si>
  <si>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</si>
  <si>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</si>
  <si>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</si>
  <si>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</si>
  <si>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</si>
  <si>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</si>
  <si>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</si>
  <si>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</si>
  <si>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</si>
  <si>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</si>
  <si>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</si>
  <si>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</si>
  <si>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</si>
  <si>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</si>
  <si>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</si>
  <si>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</si>
  <si>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</si>
  <si>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</si>
  <si>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</si>
  <si>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</si>
  <si>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</si>
  <si>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</si>
  <si>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</si>
  <si>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</si>
  <si>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</si>
  <si>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</si>
  <si>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</si>
  <si>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</si>
  <si>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</si>
  <si>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</si>
  <si>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</si>
  <si>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</si>
  <si>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</si>
  <si>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</si>
  <si>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</si>
  <si>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</si>
  <si>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</si>
  <si>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</si>
  <si>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</si>
  <si>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</si>
  <si>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</si>
  <si>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</si>
  <si>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</si>
  <si>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</si>
  <si>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</si>
  <si>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</si>
  <si>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</si>
  <si>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</si>
  <si>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</si>
  <si>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</si>
  <si>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</si>
  <si>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</si>
  <si>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</si>
  <si>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</si>
  <si>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</si>
  <si>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</si>
  <si>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</si>
  <si>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</si>
  <si>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</si>
  <si>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</si>
  <si>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</si>
  <si>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</si>
  <si>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</si>
  <si>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</si>
  <si>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</si>
  <si>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</si>
  <si>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</si>
  <si>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</si>
  <si>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</si>
  <si>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</si>
  <si>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</si>
  <si>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</si>
  <si>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</si>
  <si>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</si>
  <si>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</si>
  <si>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</si>
  <si>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</si>
  <si>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</si>
  <si>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</si>
  <si>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</si>
  <si>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</si>
  <si>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</si>
  <si>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</si>
  <si>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</si>
  <si>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</si>
  <si>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</si>
  <si>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</si>
  <si>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</si>
  <si>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</si>
  <si>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</si>
  <si>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</si>
  <si>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</si>
  <si>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</si>
  <si>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</si>
  <si>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</si>
  <si>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</si>
  <si>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</si>
  <si>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</si>
  <si>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</si>
  <si>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</si>
  <si>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</si>
  <si>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</si>
  <si>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</si>
  <si>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</si>
  <si>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</si>
  <si>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</si>
  <si>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</si>
  <si>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</si>
  <si>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</si>
  <si>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</si>
  <si>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</si>
  <si>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</si>
  <si>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</si>
  <si>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</si>
  <si>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</si>
  <si>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</si>
  <si>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</si>
  <si>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</si>
  <si>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</si>
  <si>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</si>
  <si>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</si>
  <si>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</si>
  <si>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</si>
  <si>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</si>
  <si>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</si>
  <si>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</si>
  <si>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</si>
  <si>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</si>
  <si>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</si>
  <si>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</si>
  <si>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</si>
  <si>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</si>
  <si>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</si>
  <si>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</si>
  <si>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</si>
  <si>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</si>
  <si>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</si>
  <si>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</si>
  <si>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</si>
  <si>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</si>
  <si>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</si>
  <si>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</si>
  <si>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</si>
  <si>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</si>
  <si>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</si>
  <si>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</si>
  <si>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</si>
  <si>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</si>
  <si>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</si>
  <si>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</si>
  <si>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</si>
  <si>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</si>
  <si>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</si>
  <si>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</si>
  <si>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</si>
  <si>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</si>
  <si>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</si>
  <si>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</si>
  <si>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</si>
  <si>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</si>
  <si>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</si>
  <si>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</si>
  <si>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</si>
  <si>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</si>
  <si>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</si>
  <si>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</si>
  <si>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</si>
  <si>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</si>
  <si>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</si>
  <si>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</si>
  <si>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</si>
  <si>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</si>
  <si>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</si>
  <si>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</si>
  <si>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</si>
  <si>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</si>
  <si>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</si>
  <si>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</si>
  <si>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</si>
  <si>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</si>
  <si>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</si>
  <si>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</si>
  <si>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</si>
  <si>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</si>
  <si>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</si>
  <si>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</si>
  <si>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</si>
  <si>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</si>
  <si>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</si>
  <si>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</si>
  <si>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</si>
  <si>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</si>
  <si>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</si>
  <si>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</si>
  <si>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</si>
  <si>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</si>
  <si>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</si>
  <si>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</si>
  <si>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</si>
  <si>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</si>
  <si>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</si>
  <si>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</si>
  <si>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</si>
  <si>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</si>
  <si>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</si>
  <si>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</si>
  <si>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</si>
  <si>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</si>
  <si>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</si>
  <si>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</si>
  <si>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</si>
  <si>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</si>
  <si>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</si>
  <si>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</si>
  <si>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</si>
  <si>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</si>
  <si>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</si>
  <si>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</si>
  <si>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50113190     medicinální plyny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</si>
  <si>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</si>
  <si>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</si>
  <si>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</si>
  <si>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</si>
  <si>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</si>
  <si>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</si>
  <si>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</si>
  <si>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</si>
  <si>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</si>
  <si>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</si>
  <si>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</si>
  <si>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</si>
  <si>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</si>
  <si>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</si>
  <si>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</si>
  <si>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</si>
  <si>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</si>
  <si>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</si>
  <si>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</si>
  <si>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</si>
  <si>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</si>
  <si>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</si>
  <si>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</si>
  <si>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</si>
  <si>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</si>
  <si>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</si>
  <si>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</si>
  <si>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</si>
  <si>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</si>
  <si>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</si>
  <si>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</si>
  <si>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</si>
  <si>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</si>
  <si>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</si>
  <si>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</si>
  <si>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</si>
  <si>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</si>
  <si>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</si>
  <si>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</si>
  <si>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395997</t>
  </si>
  <si>
    <t>DZ SOFTASEPT N BEZBARVÝ 250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</si>
  <si>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</si>
  <si>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</si>
  <si>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</si>
  <si>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</si>
  <si>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</si>
  <si>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</si>
  <si>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</si>
  <si>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</si>
  <si>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</si>
  <si>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905022</t>
  </si>
  <si>
    <t>DZ Prontosan wound gel 30ml</t>
  </si>
  <si>
    <t>102684</t>
  </si>
  <si>
    <t>2684</t>
  </si>
  <si>
    <t>GEL 1X20GM</t>
  </si>
  <si>
    <t>193109</t>
  </si>
  <si>
    <t>93109</t>
  </si>
  <si>
    <t>SUPRACAIN 4%</t>
  </si>
  <si>
    <t>INJ 10X2ML</t>
  </si>
  <si>
    <t>162317</t>
  </si>
  <si>
    <t>62317</t>
  </si>
  <si>
    <t>LIQ 1X1000ML</t>
  </si>
  <si>
    <t>198864</t>
  </si>
  <si>
    <t>98864</t>
  </si>
  <si>
    <t>FYZIOLOGICKÝ ROZTOK VIAFLO</t>
  </si>
  <si>
    <t>INF SOL 50X100ML</t>
  </si>
  <si>
    <t>900321</t>
  </si>
  <si>
    <t>KL PRIPRAVEK</t>
  </si>
  <si>
    <t>841577</t>
  </si>
  <si>
    <t>MENALIND Professional olej.přís. 500ml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</si>
  <si>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</si>
  <si>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</si>
  <si>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</si>
  <si>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</si>
  <si>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</si>
  <si>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</si>
  <si>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</si>
  <si>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</si>
  <si>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</si>
  <si>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</si>
  <si>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101681</t>
  </si>
  <si>
    <t>1681</t>
  </si>
  <si>
    <t>EMLA KREM 5%</t>
  </si>
  <si>
    <t>CRM 1X30GM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</si>
  <si>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</si>
  <si>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</si>
  <si>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</si>
  <si>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</si>
  <si>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</si>
  <si>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</si>
  <si>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</si>
  <si>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</si>
  <si>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</si>
  <si>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</si>
  <si>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</si>
  <si>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</si>
  <si>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</si>
  <si>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930043</t>
  </si>
  <si>
    <t>DZ TRIXO LIND 100 ml</t>
  </si>
  <si>
    <t>500355</t>
  </si>
  <si>
    <t>15879</t>
  </si>
  <si>
    <t>DZ BRAUNOL 250 ML</t>
  </si>
  <si>
    <t>900012</t>
  </si>
  <si>
    <t>KL SOL.HYD.PEROX.3% 200G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</si>
  <si>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</si>
  <si>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</si>
  <si>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</si>
  <si>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</si>
  <si>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</si>
  <si>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</si>
  <si>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</si>
  <si>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</si>
  <si>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</si>
  <si>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</si>
  <si>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</si>
  <si>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</si>
  <si>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</si>
  <si>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</si>
  <si>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</si>
  <si>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</si>
  <si>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</si>
  <si>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4269</t>
  </si>
  <si>
    <t>IRUXOL MONO</t>
  </si>
  <si>
    <t>DRM UNG 1X10GM</t>
  </si>
  <si>
    <t>921409</t>
  </si>
  <si>
    <t>KL SOL.ARG.NITR.20% 20G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</si>
  <si>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</si>
  <si>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</si>
  <si>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</si>
  <si>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</si>
  <si>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</si>
  <si>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</si>
  <si>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</si>
  <si>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</si>
  <si>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</si>
  <si>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</si>
  <si>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</si>
  <si>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</si>
  <si>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</si>
  <si>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</si>
  <si>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</si>
  <si>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397339</t>
  </si>
  <si>
    <t>Menalind mycí žínky</t>
  </si>
  <si>
    <t>8ks</t>
  </si>
  <si>
    <t>989656</t>
  </si>
  <si>
    <t>Calcium pantothenicum mast Generica 100g</t>
  </si>
  <si>
    <t>921057</t>
  </si>
  <si>
    <t>KL CREMOR UREA,NEOAQ.,HEL.OL.,AQ.,100G</t>
  </si>
  <si>
    <t>16326</t>
  </si>
  <si>
    <t>BRAUNOVIDON GÁZA S MASTÍ</t>
  </si>
  <si>
    <t>DRM LIG IPR 10X7.5X10CM</t>
  </si>
  <si>
    <t>16328</t>
  </si>
  <si>
    <t>DRM LIG IPR 10X20X10CM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</si>
  <si>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</si>
  <si>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</si>
  <si>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</si>
  <si>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</si>
  <si>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</si>
  <si>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</si>
  <si>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</si>
  <si>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</si>
  <si>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190778</t>
  </si>
  <si>
    <t>90778</t>
  </si>
  <si>
    <t>BACTROBAN</t>
  </si>
  <si>
    <t>DRM UNG 1X15GM</t>
  </si>
  <si>
    <t>114875</t>
  </si>
  <si>
    <t>14875</t>
  </si>
  <si>
    <t>IALUGEN PLUS</t>
  </si>
  <si>
    <t>CRM 1X20GM</t>
  </si>
  <si>
    <t>114877</t>
  </si>
  <si>
    <t>14877</t>
  </si>
  <si>
    <t>CRM 1X60GM</t>
  </si>
  <si>
    <t>P</t>
  </si>
  <si>
    <t>158092</t>
  </si>
  <si>
    <t>58092</t>
  </si>
  <si>
    <t>CEFAZOLIN SANDOZ 1 G</t>
  </si>
  <si>
    <t>INJ SIC 10X1GM</t>
  </si>
  <si>
    <t>100802</t>
  </si>
  <si>
    <t>IR OG. OPHTHALMO-SEPTONEX</t>
  </si>
  <si>
    <t>GTT OPH 1X10ML</t>
  </si>
  <si>
    <t>164881</t>
  </si>
  <si>
    <t>64881</t>
  </si>
  <si>
    <t>BEROTEC N 100 MCG</t>
  </si>
  <si>
    <t>INH SOL PSS200 DAV</t>
  </si>
  <si>
    <t>846873</t>
  </si>
  <si>
    <t>82012</t>
  </si>
  <si>
    <t>DZ PRONTODERM ROZTOK 500 ml</t>
  </si>
  <si>
    <t>500686</t>
  </si>
  <si>
    <t xml:space="preserve">DZ PRONTODERM SHOWER GEL  100ML </t>
  </si>
  <si>
    <t>strong</t>
  </si>
  <si>
    <t>920200</t>
  </si>
  <si>
    <t>15877</t>
  </si>
  <si>
    <t>DZ BRAUNOL 1 L</t>
  </si>
  <si>
    <t>788943</t>
  </si>
  <si>
    <t>Dermo-chlorophyl spray 30g (Dr.Muller)</t>
  </si>
  <si>
    <t>798827</t>
  </si>
  <si>
    <t>Dermo-chlorophyl gel 50ml (Dr.Muller)</t>
  </si>
  <si>
    <t>920064</t>
  </si>
  <si>
    <t>KL SOL.METHYLROS.CHL.1% 10G</t>
  </si>
  <si>
    <t>920154</t>
  </si>
  <si>
    <t>DZ PRONTODERM PENA 200ml</t>
  </si>
  <si>
    <t>900007</t>
  </si>
  <si>
    <t>KL SOL.HYD.PEROX.3% 100G</t>
  </si>
  <si>
    <t>920120</t>
  </si>
  <si>
    <t>KL SOL.FORMALDEHYDI 10% 5 KG</t>
  </si>
  <si>
    <t>UN 2209</t>
  </si>
  <si>
    <t>842201</t>
  </si>
  <si>
    <t>KL SOL.METHYLROS.CHL. 1% 50g</t>
  </si>
  <si>
    <t>900305</t>
  </si>
  <si>
    <t>KL SOL.FORMAL.K FIXACI TKANI,500G</t>
  </si>
  <si>
    <t>200863</t>
  </si>
  <si>
    <t>OPH GTT SOL 1X10ML PLAST</t>
  </si>
  <si>
    <t>500194</t>
  </si>
  <si>
    <t>KL ZLUTA (FLAVINOVA) VATA, 1000G</t>
  </si>
  <si>
    <t>2x500g v litrových lahvích</t>
  </si>
  <si>
    <t>900857</t>
  </si>
  <si>
    <t>KL SOL.FORMALDEHYDI 10%,5000G</t>
  </si>
  <si>
    <t>162320</t>
  </si>
  <si>
    <t>62320</t>
  </si>
  <si>
    <t>BETADINE</t>
  </si>
  <si>
    <t>UNG 1X20GM</t>
  </si>
  <si>
    <t>117011</t>
  </si>
  <si>
    <t>17011</t>
  </si>
  <si>
    <t>DICYNONE 250</t>
  </si>
  <si>
    <t>INJ SOL 4X2ML/250MG</t>
  </si>
  <si>
    <t>790001</t>
  </si>
  <si>
    <t>TRAUMACEL P 2G</t>
  </si>
  <si>
    <t>neleč.</t>
  </si>
  <si>
    <t>850152</t>
  </si>
  <si>
    <t>153349</t>
  </si>
  <si>
    <t>Tisseel Lyo 2 ml</t>
  </si>
  <si>
    <t>901171</t>
  </si>
  <si>
    <t>IR PARAFFINUM PERLIQUIDUM 10 ml</t>
  </si>
  <si>
    <t>IR 10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</si>
  <si>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</si>
  <si>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</si>
  <si>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</si>
  <si>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</si>
  <si>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</si>
  <si>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</si>
  <si>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J01DB04 - Cefazolin</t>
  </si>
  <si>
    <t>J01DB04</t>
  </si>
  <si>
    <t>INJ PLV SOL 10X1GM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</si>
  <si>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</si>
  <si>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</si>
  <si>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</si>
  <si>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</si>
  <si>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</si>
  <si>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</si>
  <si>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</si>
  <si>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</si>
  <si>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</si>
  <si>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</si>
  <si>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</si>
  <si>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</si>
  <si>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</si>
  <si>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</si>
  <si>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</si>
  <si>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</si>
  <si>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</si>
  <si>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</si>
  <si>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</si>
  <si>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</si>
  <si>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Alprazolam</t>
  </si>
  <si>
    <t>90957</t>
  </si>
  <si>
    <t>XANAX 0,25 MG</t>
  </si>
  <si>
    <t>POR TBL NOB 30X0.25MG</t>
  </si>
  <si>
    <t>Amlodipin</t>
  </si>
  <si>
    <t>58874</t>
  </si>
  <si>
    <t>AMLOZEK 5</t>
  </si>
  <si>
    <t>POR TBL NOB 30X5MG</t>
  </si>
  <si>
    <t>Amoxicilin a enzymový inhibitor</t>
  </si>
  <si>
    <t>5951</t>
  </si>
  <si>
    <t>AMOKSIKLAV 1 G</t>
  </si>
  <si>
    <t>POR TBL FLM 14</t>
  </si>
  <si>
    <t>132654</t>
  </si>
  <si>
    <t>203097</t>
  </si>
  <si>
    <t>POR TBL FLM 21</t>
  </si>
  <si>
    <t>Betamethason</t>
  </si>
  <si>
    <t>89870</t>
  </si>
  <si>
    <t>DIPROPHOS</t>
  </si>
  <si>
    <t>INJ SUS 1X1ML/7MG</t>
  </si>
  <si>
    <t>192143</t>
  </si>
  <si>
    <t>INJ SUS 5X1ML/7MG</t>
  </si>
  <si>
    <t>Diosmin, kombinace</t>
  </si>
  <si>
    <t>185435</t>
  </si>
  <si>
    <t>DETRALEX</t>
  </si>
  <si>
    <t>POR TBL FLM 120X500MG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</si>
  <si>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</si>
  <si>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</si>
  <si>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</si>
  <si>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</si>
  <si>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</si>
  <si>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</si>
  <si>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</si>
  <si>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</si>
  <si>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</si>
  <si>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48262</t>
  </si>
  <si>
    <t>DRM PLV ADS 1X5GM</t>
  </si>
  <si>
    <t>Jiná antihistaminika pro systémovou aplikaci</t>
  </si>
  <si>
    <t>2479</t>
  </si>
  <si>
    <t>DITHIADEN</t>
  </si>
  <si>
    <t>POR TBL NOB 20X2MG</t>
  </si>
  <si>
    <t>Jiná antiinfektiva</t>
  </si>
  <si>
    <t>802</t>
  </si>
  <si>
    <t>OPH GTT SOL 1X10ML SKLO</t>
  </si>
  <si>
    <t>Jiná kapiláry stabilizující látky</t>
  </si>
  <si>
    <t>107806</t>
  </si>
  <si>
    <t>AESCIN-TEVA</t>
  </si>
  <si>
    <t>POR TBL ENT 30X20MG</t>
  </si>
  <si>
    <t>Jodovaný povidon</t>
  </si>
  <si>
    <t>16319</t>
  </si>
  <si>
    <t>DRM UNG 1X20GM</t>
  </si>
  <si>
    <t>DRM UNG 1X100GM</t>
  </si>
  <si>
    <t>62315</t>
  </si>
  <si>
    <t>DRM SOL 1X30ML</t>
  </si>
  <si>
    <t>DRM SOL 1X120ML</t>
  </si>
  <si>
    <t>Klindamycin</t>
  </si>
  <si>
    <t>100339</t>
  </si>
  <si>
    <t>DALACIN C 300 MG</t>
  </si>
  <si>
    <t>POR CPS DUR 16X300MG</t>
  </si>
  <si>
    <t>132671</t>
  </si>
  <si>
    <t>Klopidogrel</t>
  </si>
  <si>
    <t>149480</t>
  </si>
  <si>
    <t>ZYLLT 75 MG</t>
  </si>
  <si>
    <t>POR TBL FLM 28X75MG</t>
  </si>
  <si>
    <t>Kombinace různých antibiotik</t>
  </si>
  <si>
    <t>OPH UNG 1X5GM</t>
  </si>
  <si>
    <t>Kyselina acetylsalicylová</t>
  </si>
  <si>
    <t>155780</t>
  </si>
  <si>
    <t>GODASAL 100</t>
  </si>
  <si>
    <t>POR TBL NOB 20</t>
  </si>
  <si>
    <t>Methylprednisolon-aceponát</t>
  </si>
  <si>
    <t>85344</t>
  </si>
  <si>
    <t>ADVANTAN KRÉM</t>
  </si>
  <si>
    <t>DRM CRM 1X10GM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</si>
  <si>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</si>
  <si>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</si>
  <si>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</si>
  <si>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</si>
  <si>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</si>
  <si>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</si>
  <si>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</si>
  <si>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Naftidrofuryl</t>
  </si>
  <si>
    <t>66015</t>
  </si>
  <si>
    <t>ENELBIN 100 RETARD</t>
  </si>
  <si>
    <t>POR TBL PRO 100X100MG</t>
  </si>
  <si>
    <t>Nimesulid</t>
  </si>
  <si>
    <t>12892</t>
  </si>
  <si>
    <t>AULIN</t>
  </si>
  <si>
    <t>POR TBL NOB 30X100MG</t>
  </si>
  <si>
    <t>12893</t>
  </si>
  <si>
    <t>POR TBL NOB 60X100MG</t>
  </si>
  <si>
    <t>Omeprazol</t>
  </si>
  <si>
    <t>15083</t>
  </si>
  <si>
    <t>ONPRELEN 20</t>
  </si>
  <si>
    <t>POR CPS ETD 14X20MG</t>
  </si>
  <si>
    <t>Organo-heparinoid</t>
  </si>
  <si>
    <t>3575</t>
  </si>
  <si>
    <t>HEPAROID LÉČIVA</t>
  </si>
  <si>
    <t>DRM CRM 1X30GM</t>
  </si>
  <si>
    <t>Pentoxifylin</t>
  </si>
  <si>
    <t>53479</t>
  </si>
  <si>
    <t>TRENTAL 400</t>
  </si>
  <si>
    <t>POR TBL RET 20X400MG</t>
  </si>
  <si>
    <t>Progesteron</t>
  </si>
  <si>
    <t>76921</t>
  </si>
  <si>
    <t>UTROGESTAN</t>
  </si>
  <si>
    <t>POR CPS MOL 30X100MG</t>
  </si>
  <si>
    <t>132648</t>
  </si>
  <si>
    <t>Ramipril</t>
  </si>
  <si>
    <t>56981</t>
  </si>
  <si>
    <t>TRITACE 5 MG</t>
  </si>
  <si>
    <t>Simvastatin</t>
  </si>
  <si>
    <t>125090</t>
  </si>
  <si>
    <t>APO-SIMVA 40</t>
  </si>
  <si>
    <t>POR TBL FLM 30X40MG</t>
  </si>
  <si>
    <t>Sodná sůl dokusátu, včetně kombinací</t>
  </si>
  <si>
    <t>12770</t>
  </si>
  <si>
    <t>YAL</t>
  </si>
  <si>
    <t>RCT SOL 2X67.5ML</t>
  </si>
  <si>
    <t>Sodná sůl metamizolu</t>
  </si>
  <si>
    <t>NOVALGIN TABLETY</t>
  </si>
  <si>
    <t>POR TBL FLM 20X500MG</t>
  </si>
  <si>
    <t>Sulfadiazin, stříbrná sůl, kombinace</t>
  </si>
  <si>
    <t>DRM CRM 1X20GM</t>
  </si>
  <si>
    <t>DRM CRM 1X60GM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</si>
  <si>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</si>
  <si>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</si>
  <si>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</si>
  <si>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</si>
  <si>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</si>
  <si>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</si>
  <si>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</si>
  <si>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</si>
  <si>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Tramadol, kombinace</t>
  </si>
  <si>
    <t>17925</t>
  </si>
  <si>
    <t>ZALDIAR</t>
  </si>
  <si>
    <t>POR TBL FLM 20</t>
  </si>
  <si>
    <t>17926</t>
  </si>
  <si>
    <t>POR TBL FLM 30</t>
  </si>
  <si>
    <t>Zolpidem</t>
  </si>
  <si>
    <t>16286</t>
  </si>
  <si>
    <t>STILNOX</t>
  </si>
  <si>
    <t>POR TBL FLM 20X10MG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</si>
  <si>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</si>
  <si>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</si>
  <si>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</si>
  <si>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</si>
  <si>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</si>
  <si>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</si>
  <si>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</si>
  <si>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</si>
  <si>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80573</t>
  </si>
  <si>
    <t>KRYTÍ ABSORPČNÍ MEPILEX</t>
  </si>
  <si>
    <t>10X10CM SE SILIKONOVOU VRSTVOU SAFETAC,5KS</t>
  </si>
  <si>
    <t>80576</t>
  </si>
  <si>
    <t>NÁPLAST HYPOALERGENNÍ CURAPOR STERILNÍ</t>
  </si>
  <si>
    <t>5X7CM,SAMOLEPÍCÍ,S POLŠTÁŘKEM,1KS</t>
  </si>
  <si>
    <t>80987</t>
  </si>
  <si>
    <t>OBINADLO ELASTICKÉ FIXA CREP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</si>
  <si>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</si>
  <si>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</si>
  <si>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</si>
  <si>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</si>
  <si>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</si>
  <si>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</si>
  <si>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10X10CM PŘEDAKTIVOVANÉ KRYTÍ,10KS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</si>
  <si>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</si>
  <si>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</si>
  <si>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</si>
  <si>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</si>
  <si>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</si>
  <si>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</si>
  <si>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81102</t>
  </si>
  <si>
    <t>7,5X7,5CM PŘEDAKTIVOVANÉ KRYTÍ 10KS</t>
  </si>
  <si>
    <t>21073</t>
  </si>
  <si>
    <t>GÁZA SKLÁDANÁ KOMPRESY STERILNÍ STERILUX ES</t>
  </si>
  <si>
    <t>10X10CM,8 VRSTEV,2KS</t>
  </si>
  <si>
    <t>21072</t>
  </si>
  <si>
    <t>7,5X7,5CM,8 VRSTEV,2KS</t>
  </si>
  <si>
    <t>80992</t>
  </si>
  <si>
    <t>10CMX4M,TAŽNOST 160%,1KS</t>
  </si>
  <si>
    <t>KRYTÍ HYDROGEL PRONTOSAN WOUND GEL X</t>
  </si>
  <si>
    <t>400508,250G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</si>
  <si>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</si>
  <si>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</si>
  <si>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</si>
  <si>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</si>
  <si>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</si>
  <si>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</si>
  <si>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</si>
  <si>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</si>
  <si>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</si>
  <si>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</si>
  <si>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</si>
  <si>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</si>
  <si>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</si>
  <si>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</si>
  <si>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</si>
  <si>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80988</t>
  </si>
  <si>
    <t>12CMX4M,TAŽNOST 160%,20KS</t>
  </si>
  <si>
    <t>81855</t>
  </si>
  <si>
    <t>OBINADLO ELASTICKÉ KREPOVÉ CR10</t>
  </si>
  <si>
    <t>10CMX4,5M,1KS</t>
  </si>
  <si>
    <t>81539</t>
  </si>
  <si>
    <t>8X10CM,S POLŠTÁŘKEM,VODĚODOLNÁ,5KS</t>
  </si>
  <si>
    <t>169173</t>
  </si>
  <si>
    <t>KRYTÍ MASTNÝ TYL CUTICELL CLASSIC</t>
  </si>
  <si>
    <t>10CMX10CM NEADHERENTNÍ MASTNÝ TYL IMPREGNOVANÝ ČISTÝM PARAFÍNEM STERILNÍ 10KS</t>
  </si>
  <si>
    <t>80767</t>
  </si>
  <si>
    <t>KRYTÍ S MASTÍ JELONET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</si>
  <si>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</si>
  <si>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</si>
  <si>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</si>
  <si>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</si>
  <si>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</si>
  <si>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</si>
  <si>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</si>
  <si>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</si>
  <si>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</si>
  <si>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</si>
  <si>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</si>
  <si>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</si>
  <si>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</si>
  <si>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</si>
  <si>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</si>
  <si>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</si>
  <si>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</si>
  <si>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140717</t>
  </si>
  <si>
    <t>PÁS BŘIŠNÍ ELASTICKÝ</t>
  </si>
  <si>
    <t>ORTEX 031A</t>
  </si>
  <si>
    <t>78807</t>
  </si>
  <si>
    <t>ORTÉZA PALCE ORTEX 020</t>
  </si>
  <si>
    <t>FIXACE KLOUBU PALCE</t>
  </si>
  <si>
    <t>39709</t>
  </si>
  <si>
    <t>DLAHA PRO FIXACI PRSTŮ RUKY TYP A</t>
  </si>
  <si>
    <t>VELIKOST A2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</si>
  <si>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</si>
  <si>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</si>
  <si>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</si>
  <si>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</si>
  <si>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</si>
  <si>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</si>
  <si>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</si>
  <si>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</si>
  <si>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</si>
  <si>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63774</t>
  </si>
  <si>
    <t>ORTÉZA ZÁPĚSTÍ A PALCE RUKY ORTEX 028</t>
  </si>
  <si>
    <t>FIXAČNÍ S DLAHOU</t>
  </si>
  <si>
    <t>11462</t>
  </si>
  <si>
    <t>ORTÉZA PRSTŮ RUKY ORTEX 022</t>
  </si>
  <si>
    <t>RIGIDNÍ, 2-4 PRST</t>
  </si>
  <si>
    <t>3953</t>
  </si>
  <si>
    <t>DLAHA FIXAČNÍ KOLENNÍHO KLOUBU</t>
  </si>
  <si>
    <t>PEVNÁ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</si>
  <si>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</si>
  <si>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</si>
  <si>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</si>
  <si>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</si>
  <si>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140361</t>
  </si>
  <si>
    <t>BERLE FRANCOUZSKÁ DURALOVÁ VERA</t>
  </si>
  <si>
    <t>VYMĚKČENÁ RUKOJEŤ, NOSNOST 150 KG</t>
  </si>
  <si>
    <t>140375</t>
  </si>
  <si>
    <t>BERLE PODPAŽNÍ DURALOVÁ MDH VCBP0041</t>
  </si>
  <si>
    <t>VÝŠKOVĚ STAVITELNÁ, MĚKKÁ RUKOJEŤ A OPĚRKA, DO 100KG, S, M, L</t>
  </si>
  <si>
    <t>93527</t>
  </si>
  <si>
    <t>BERLE FRANCOUZSKÁ THUASNE W2013</t>
  </si>
  <si>
    <t>VÝŠKOVĚ NASTAVITELNÁ 73-95CM, ODRAZKY, DO 130KG</t>
  </si>
  <si>
    <t>Ortopedicko protetické pomůcky individuálně zhotovené</t>
  </si>
  <si>
    <t>328</t>
  </si>
  <si>
    <t>EPITÉZA INDIVIDUÁLNĚ ZHOTOVENÁ</t>
  </si>
  <si>
    <t>12494</t>
  </si>
  <si>
    <t>AUGMENTIN 1 G</t>
  </si>
  <si>
    <t>POR TBL FLM 14 I</t>
  </si>
  <si>
    <t>19759</t>
  </si>
  <si>
    <t>BELODERM</t>
  </si>
  <si>
    <t>DRM CRM 1X30GM 0.05%</t>
  </si>
  <si>
    <t>Cefuroxim</t>
  </si>
  <si>
    <t>47727</t>
  </si>
  <si>
    <t>ZINNAT 500 MG</t>
  </si>
  <si>
    <t>POR TBL FLM 10X500MG</t>
  </si>
  <si>
    <t>Ciprofloxacin</t>
  </si>
  <si>
    <t>53202</t>
  </si>
  <si>
    <t>CIPHIN 500</t>
  </si>
  <si>
    <t>14075</t>
  </si>
  <si>
    <t>POR TBL FLM 60X500MG</t>
  </si>
  <si>
    <t>Fenoxymethylpenicilin</t>
  </si>
  <si>
    <t>45998</t>
  </si>
  <si>
    <t>OSPEN 1500</t>
  </si>
  <si>
    <t>POR TBL FLM 30X1500KU</t>
  </si>
  <si>
    <t>Gabapentin</t>
  </si>
  <si>
    <t>84399</t>
  </si>
  <si>
    <t>NEURONTIN 300 MG</t>
  </si>
  <si>
    <t>POR CPS DUR 50X300MG</t>
  </si>
  <si>
    <t>202700</t>
  </si>
  <si>
    <t>POR TBL ENT 60X20MG</t>
  </si>
  <si>
    <t>Kolagenáza, kombinace</t>
  </si>
  <si>
    <t>4270</t>
  </si>
  <si>
    <t>DRM UNG 1X30GM</t>
  </si>
  <si>
    <t>85350</t>
  </si>
  <si>
    <t>DRM CRM 1X15GM</t>
  </si>
  <si>
    <t>59808</t>
  </si>
  <si>
    <t>FRAXIPARINE FORTE</t>
  </si>
  <si>
    <t>INJ SOL 10X0.8ML</t>
  </si>
  <si>
    <t>47085</t>
  </si>
  <si>
    <t>PENTOMER RETARD 400 MG</t>
  </si>
  <si>
    <t>POR TBL PRO 100X400MG</t>
  </si>
  <si>
    <t>Tramadol</t>
  </si>
  <si>
    <t>59671</t>
  </si>
  <si>
    <t>TRALGIT SR 100</t>
  </si>
  <si>
    <t>POR TBL PRO 10X100MG</t>
  </si>
  <si>
    <t>Troxerutin, kombinace</t>
  </si>
  <si>
    <t>69481</t>
  </si>
  <si>
    <t>GINKOR FORT</t>
  </si>
  <si>
    <t>POR CPS DUR 30 I</t>
  </si>
  <si>
    <t>80986</t>
  </si>
  <si>
    <t>8CMX4M,TAŽNOST 160%,20KS</t>
  </si>
  <si>
    <t>170304</t>
  </si>
  <si>
    <t>7,5X7,5CM,10KS</t>
  </si>
  <si>
    <t>170303</t>
  </si>
  <si>
    <t>4X7CM,10KS</t>
  </si>
  <si>
    <t>81962</t>
  </si>
  <si>
    <t>3X44CM,PRO HLUBOKÉ RÁNY,10KS</t>
  </si>
  <si>
    <t>39963</t>
  </si>
  <si>
    <t>ORTÉZA PRSTOVÁ</t>
  </si>
  <si>
    <t>TYP 012C</t>
  </si>
  <si>
    <t>140259</t>
  </si>
  <si>
    <t>DLAHA PRO KONZERVATIVNÍ LÉČBU RUPTURY DORZÁLNÍ APO</t>
  </si>
  <si>
    <t>TŘÍČLÁNKOVÝCH PRSTŮ RUKY</t>
  </si>
  <si>
    <t>140637</t>
  </si>
  <si>
    <t>ORTÉZA HLEZENNÍHO KLOUBU RIGIDNÍ ORTEX 06F</t>
  </si>
  <si>
    <t>TYP WALKER</t>
  </si>
  <si>
    <t>140721</t>
  </si>
  <si>
    <t>ORTÉZA PRSTOVÁ DYNAMICKÁ FLEKČNÍ (PIP)</t>
  </si>
  <si>
    <t>UNIVERZÁLNÍ PROVEDENÍ PRO PRSTY PRAVÉ A LEVÉ RUKY, VELIKOST 1-5</t>
  </si>
  <si>
    <t>63693</t>
  </si>
  <si>
    <t>ORTÉZA KOLENNÍ ROZEPÍNACÍ TYP 01</t>
  </si>
  <si>
    <t>893115517001-006 S DVOUOSÝM KLOUBEM A UPÍNACÍMI PÁSKY, PŘEDNÍ ZAPÍNÁNÍ</t>
  </si>
  <si>
    <t>140561</t>
  </si>
  <si>
    <t>ORTÉZA ZÁPĚSTÍ FIXAČNÍ UNIVERZÁLNÍ</t>
  </si>
  <si>
    <t>ORTEX 07H, S PEVNÝMI DLAHAMI, STRANOVĚ UNIVERZÁLNÍ</t>
  </si>
  <si>
    <t>6582</t>
  </si>
  <si>
    <t>ORTÉZA FIXAČNÍ ZÁPĚSTÍ ORTEX 07B</t>
  </si>
  <si>
    <t>MALÁ,PRAVÁ</t>
  </si>
  <si>
    <t>74991</t>
  </si>
  <si>
    <t>AMOKSIKLAV 156,25 MG/5 ML SUSPENZE</t>
  </si>
  <si>
    <t>POR PLV SUS 1X3.125GM</t>
  </si>
  <si>
    <t>Antibiotika v kombinaci s ostatními léčivy</t>
  </si>
  <si>
    <t>1077</t>
  </si>
  <si>
    <t>OPHTHALMO-FRAMYKOIN COMP.</t>
  </si>
  <si>
    <t>192144</t>
  </si>
  <si>
    <t>192354</t>
  </si>
  <si>
    <t>Ciklopirox</t>
  </si>
  <si>
    <t>76150</t>
  </si>
  <si>
    <t>BATRAFEN KRÉM</t>
  </si>
  <si>
    <t>DRM CRM 1X20GM/200MG</t>
  </si>
  <si>
    <t>Desloratadin</t>
  </si>
  <si>
    <t>26329</t>
  </si>
  <si>
    <t>AERIUS 5 MG</t>
  </si>
  <si>
    <t>POR TBL FLM 30X5MG</t>
  </si>
  <si>
    <t>Diazepam</t>
  </si>
  <si>
    <t>69417</t>
  </si>
  <si>
    <t>DIAZEPAM DESITIN RECTAL TUBE 5 MG</t>
  </si>
  <si>
    <t>RCT SOL 5X2.5ML/5MG</t>
  </si>
  <si>
    <t>Doxycyklin</t>
  </si>
  <si>
    <t>97654</t>
  </si>
  <si>
    <t>DOXYBENE 100 MG</t>
  </si>
  <si>
    <t>POR CPS MOL 10X100MG</t>
  </si>
  <si>
    <t>Flukonazol</t>
  </si>
  <si>
    <t>66039</t>
  </si>
  <si>
    <t>MYCOMAX 150</t>
  </si>
  <si>
    <t>POR CPS DUR 1X150MG</t>
  </si>
  <si>
    <t>84396</t>
  </si>
  <si>
    <t>NEURONTIN 100 MG</t>
  </si>
  <si>
    <t>POR CPS DUR 20X100MG</t>
  </si>
  <si>
    <t>Hydrokortison a antibiotika</t>
  </si>
  <si>
    <t>41515</t>
  </si>
  <si>
    <t>PIMAFUCORT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</si>
  <si>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</si>
  <si>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</si>
  <si>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</si>
  <si>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</si>
  <si>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</si>
  <si>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</si>
  <si>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</si>
  <si>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</si>
  <si>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</si>
  <si>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Kombinace a komplexy sloučenin hliníku, vápníku a hořčíku</t>
  </si>
  <si>
    <t>5693</t>
  </si>
  <si>
    <t>MAALOX</t>
  </si>
  <si>
    <t>POR TBL MND 40</t>
  </si>
  <si>
    <t>151142</t>
  </si>
  <si>
    <t>ANOPYRIN 100 MG</t>
  </si>
  <si>
    <t>200214</t>
  </si>
  <si>
    <t>POR TBL NOB 56X100MG</t>
  </si>
  <si>
    <t>Methylprednisolon</t>
  </si>
  <si>
    <t>90044</t>
  </si>
  <si>
    <t>DEPO-MEDROL 40 MG/ML</t>
  </si>
  <si>
    <t>INJ SUS 1X1ML/40MG</t>
  </si>
  <si>
    <t>32063</t>
  </si>
  <si>
    <t>66046</t>
  </si>
  <si>
    <t>AULIN GEL</t>
  </si>
  <si>
    <t>DRM GEL 1X100GM</t>
  </si>
  <si>
    <t>66044</t>
  </si>
  <si>
    <t>DRM GEL 1X30GM</t>
  </si>
  <si>
    <t>Pantoprazol</t>
  </si>
  <si>
    <t>49113</t>
  </si>
  <si>
    <t>CONTROLOC 20 MG</t>
  </si>
  <si>
    <t>POR TBL ENT 28X20MG I</t>
  </si>
  <si>
    <t>49114</t>
  </si>
  <si>
    <t>POR TBL ENT 56X20MG</t>
  </si>
  <si>
    <t>138841</t>
  </si>
  <si>
    <t>DORETA 37,5 MG/325 MG</t>
  </si>
  <si>
    <t>POR TBL FLM 3X10</t>
  </si>
  <si>
    <t>169610</t>
  </si>
  <si>
    <t>KRYTÍ ANTIMIKROBIÁLNÍ MEPILEX TRANSFER AG</t>
  </si>
  <si>
    <t>7,5 X 8,5 CM,SILIKONOVÁ KONTAKTNÍ VRSTVA K.ODVODU EXSUDÁTU,10KS</t>
  </si>
  <si>
    <t>81807</t>
  </si>
  <si>
    <t>KRYTÍ PĚNOVÉ POLYMEM NEADHESIVNÍ 5044</t>
  </si>
  <si>
    <t>10X10CM,NEADHEZIVNÍ,15KS</t>
  </si>
  <si>
    <t>45800</t>
  </si>
  <si>
    <t>MAXIS COMFORT COTTON A-G SE SAMODRŽÍCÍM LEMEM</t>
  </si>
  <si>
    <t>39710</t>
  </si>
  <si>
    <t>VELIKOST A3</t>
  </si>
  <si>
    <t>5112</t>
  </si>
  <si>
    <t>PÁS BŘIŠNÍ VERBA 932 521 4</t>
  </si>
  <si>
    <t>OBDVOD TRUPU 105-115CM,VEL.5</t>
  </si>
  <si>
    <t>93903</t>
  </si>
  <si>
    <t>BANDÁŽ KOLENNÍ ÚPLETOVÁ AKTIVNÍ</t>
  </si>
  <si>
    <t>ORTEX 04K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</si>
  <si>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</si>
  <si>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</si>
  <si>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</si>
  <si>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</si>
  <si>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</si>
  <si>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</si>
  <si>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140714</t>
  </si>
  <si>
    <t>ORTÉZA HLEZENNÍHO KLOUBU FIXAČNÍ S TŘEMI DLAHAMI</t>
  </si>
  <si>
    <t>ORTEX 06A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</si>
  <si>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</si>
  <si>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</si>
  <si>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</si>
  <si>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</si>
  <si>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</si>
  <si>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</si>
  <si>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1285</t>
  </si>
  <si>
    <t>PÁS KÝLNÍ PUPEČNÍ</t>
  </si>
  <si>
    <t>7 VELIKOSTÍ,PRO OBVOD PASU V ROZSAHU 70-140CM</t>
  </si>
  <si>
    <t>132811</t>
  </si>
  <si>
    <t>Bromazepam</t>
  </si>
  <si>
    <t>88219</t>
  </si>
  <si>
    <t>LEXAURIN 3</t>
  </si>
  <si>
    <t>POR TBL NOB 30X3MG</t>
  </si>
  <si>
    <t>Drospirenon a ethinylestradiol</t>
  </si>
  <si>
    <t>181978</t>
  </si>
  <si>
    <t>VELMARI 3 MG/0,02 MG</t>
  </si>
  <si>
    <t>POR TBL FLM 84</t>
  </si>
  <si>
    <t>Fexofenadin</t>
  </si>
  <si>
    <t>120934</t>
  </si>
  <si>
    <t>EWOFEX 180 MG POTAHOVANÉ TABLETY</t>
  </si>
  <si>
    <t>POR TBL FLM 10X180MG</t>
  </si>
  <si>
    <t>Hydrogenované námelové alkaloidy</t>
  </si>
  <si>
    <t>91032</t>
  </si>
  <si>
    <t>SECATOXIN FORTE</t>
  </si>
  <si>
    <t>POR GTT SOL 1X25ML</t>
  </si>
  <si>
    <t>17187</t>
  </si>
  <si>
    <t>NIMESIL</t>
  </si>
  <si>
    <t>POR GRA SUS 30X100MG</t>
  </si>
  <si>
    <t>Pseudoefedrin, kombinace</t>
  </si>
  <si>
    <t>83059</t>
  </si>
  <si>
    <t>CLARINASE REPETABS</t>
  </si>
  <si>
    <t>POR TBL RET 14</t>
  </si>
  <si>
    <t>Salbutamol</t>
  </si>
  <si>
    <t>31934</t>
  </si>
  <si>
    <t>VENTOLIN INHALER N</t>
  </si>
  <si>
    <t>INH SUS PSS 200X100RG</t>
  </si>
  <si>
    <t>17924</t>
  </si>
  <si>
    <t>POR TBL FLM 10</t>
  </si>
  <si>
    <t>201609</t>
  </si>
  <si>
    <t>45126</t>
  </si>
  <si>
    <t>LASTOFA-UZAVŘENÁ ŠPIČKA A-G</t>
  </si>
  <si>
    <t>5115</t>
  </si>
  <si>
    <t>PÁS BŘIŠNÍ VERBA 932 518 9</t>
  </si>
  <si>
    <t>OBDVOD TRUPU 75-85CM,VEL.2</t>
  </si>
  <si>
    <t>Cinchokain</t>
  </si>
  <si>
    <t>93124</t>
  </si>
  <si>
    <t>FAKTU</t>
  </si>
  <si>
    <t>RCT UNG 20GM</t>
  </si>
  <si>
    <t>Elektrolyty</t>
  </si>
  <si>
    <t>199372</t>
  </si>
  <si>
    <t>INF SOL 1X100ML</t>
  </si>
  <si>
    <t>16322</t>
  </si>
  <si>
    <t>62321</t>
  </si>
  <si>
    <t>VAG SUP 14</t>
  </si>
  <si>
    <t>Levocetirizin</t>
  </si>
  <si>
    <t>124343</t>
  </si>
  <si>
    <t>CEZERA 5 MG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</si>
  <si>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</si>
  <si>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</si>
  <si>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</si>
  <si>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</si>
  <si>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</si>
  <si>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</si>
  <si>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</si>
  <si>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</si>
  <si>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Paracetamol</t>
  </si>
  <si>
    <t>91249</t>
  </si>
  <si>
    <t>PARALEN 100</t>
  </si>
  <si>
    <t>RCT SUP 5X100MG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</si>
  <si>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</si>
  <si>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</si>
  <si>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</si>
  <si>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</si>
  <si>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</si>
  <si>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</si>
  <si>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</si>
  <si>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</si>
  <si>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</si>
  <si>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</si>
  <si>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</si>
  <si>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</si>
  <si>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</si>
  <si>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</si>
  <si>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</si>
  <si>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</si>
  <si>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</si>
  <si>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</si>
  <si>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</si>
  <si>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</si>
  <si>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</si>
  <si>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</si>
  <si>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</si>
  <si>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19680</t>
  </si>
  <si>
    <t>GÁZA SKLÁDANÁ KOMPRESY NESTERILNÍ STERILUX ES</t>
  </si>
  <si>
    <t>7,5X7,5CM,8 VRSTEV,100KS</t>
  </si>
  <si>
    <t>80199</t>
  </si>
  <si>
    <t>GÁZA SKLÁDANÁ KOMPRESY NESTERILNÍ</t>
  </si>
  <si>
    <t>5X5CM,8 VRSTEV,100KS</t>
  </si>
  <si>
    <t>21071</t>
  </si>
  <si>
    <t>5X5CM,8 VRSTEV,2KS</t>
  </si>
  <si>
    <t>78585</t>
  </si>
  <si>
    <t>PAS KÝLNÍ TŘÍSELNÝ JEDNOSTRANNÝ INGUIN I</t>
  </si>
  <si>
    <t>793135400100,200 PRAVO NEBO LEVOSTRANNÝ S 1 PELOTOU,7VEL.70-140/PO 10CM/TĚLOVÝ</t>
  </si>
  <si>
    <t>11616</t>
  </si>
  <si>
    <t>SEDAČKA NA VANU 4100</t>
  </si>
  <si>
    <t>ZESÍLENÁ KONSTRUKCE S PLASTOVÝM POVRCHEM, Š. 33 CM, NASTAVITELNÁ, PODPŮRNÉ MADLO</t>
  </si>
  <si>
    <t>85524</t>
  </si>
  <si>
    <t>AMOKSIKLAV 375 MG</t>
  </si>
  <si>
    <t>85525</t>
  </si>
  <si>
    <t>AMOKSIKLAV 625 MG</t>
  </si>
  <si>
    <t>Diklofenak</t>
  </si>
  <si>
    <t>119672</t>
  </si>
  <si>
    <t>DICLOFENAC DUO PHARMASWISS 75 MG</t>
  </si>
  <si>
    <t>POR CPS RDR 30X75MG</t>
  </si>
  <si>
    <t>58425</t>
  </si>
  <si>
    <t>DOLMINA 50</t>
  </si>
  <si>
    <t>POR TBL FLM 30X50MG</t>
  </si>
  <si>
    <t>75631</t>
  </si>
  <si>
    <t>DICLOFENAC AL RETARD</t>
  </si>
  <si>
    <t>POR TBL RET 20X100MG</t>
  </si>
  <si>
    <t>132632</t>
  </si>
  <si>
    <t>132634</t>
  </si>
  <si>
    <t>Chlorid draselný</t>
  </si>
  <si>
    <t>17188</t>
  </si>
  <si>
    <t>KALIUM CHLORATUM BIOMEDICA</t>
  </si>
  <si>
    <t>POR TBL ENT 50X500MG</t>
  </si>
  <si>
    <t>DRM UNG 1X20GM 10%</t>
  </si>
  <si>
    <t>203323</t>
  </si>
  <si>
    <t>DRM UNG 1X100GM 10%</t>
  </si>
  <si>
    <t>125114</t>
  </si>
  <si>
    <t>POR TBL NOB 3X20X100MG</t>
  </si>
  <si>
    <t>99295</t>
  </si>
  <si>
    <t>POR TBL NOB 2X10X100MG</t>
  </si>
  <si>
    <t>32057</t>
  </si>
  <si>
    <t>INJ SOL 2X0.3ML</t>
  </si>
  <si>
    <t>32061</t>
  </si>
  <si>
    <t>INJ SOL 10X0.6ML</t>
  </si>
  <si>
    <t>32064</t>
  </si>
  <si>
    <t>INJ SOL 10X1ML</t>
  </si>
  <si>
    <t>Ofloxacin</t>
  </si>
  <si>
    <t>55636</t>
  </si>
  <si>
    <t>OFLOXIN 200</t>
  </si>
  <si>
    <t>POR TBL FLM 10X200MG</t>
  </si>
  <si>
    <t>155148</t>
  </si>
  <si>
    <t>PARALEN 500</t>
  </si>
  <si>
    <t>POR TBL NOB 12X500MG</t>
  </si>
  <si>
    <t>214619</t>
  </si>
  <si>
    <t>POR TBL RET 100X400MG</t>
  </si>
  <si>
    <t>56973</t>
  </si>
  <si>
    <t>TRITACE 1,25 MG</t>
  </si>
  <si>
    <t>POR TBL NOB 30X1.25MG</t>
  </si>
  <si>
    <t>14876</t>
  </si>
  <si>
    <t>DRM CRM 1X25GM</t>
  </si>
  <si>
    <t>201607</t>
  </si>
  <si>
    <t>*2059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</si>
  <si>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</si>
  <si>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</si>
  <si>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</si>
  <si>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</si>
  <si>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</si>
  <si>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</si>
  <si>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</si>
  <si>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</si>
  <si>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7,5X7,5CM PŘEDAKTIVOVANÉ KRYTÍ,10KS</t>
  </si>
  <si>
    <t>81760</t>
  </si>
  <si>
    <t>KRYTÍ ALGINÁTOVÉ SE STŘÍBREM SUPRASORB A+AG</t>
  </si>
  <si>
    <t>80240</t>
  </si>
  <si>
    <t>OBINADLO ELASTICKÉ FIXAČNÍ PEHA CREPP</t>
  </si>
  <si>
    <t>8CMX4M,V NAPN.STAVU,20KS</t>
  </si>
  <si>
    <t>80579</t>
  </si>
  <si>
    <t>8X10CM,SAMOLEPÍCÍ,S POLŠTÁŘKEM,5KS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</si>
  <si>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</si>
  <si>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</si>
  <si>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</si>
  <si>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</si>
  <si>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</si>
  <si>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</si>
  <si>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</si>
  <si>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81453</t>
  </si>
  <si>
    <t>KRYTÍ HYDROKOLOIDNÍ SUPRASORB H DUNN-TENKÝ</t>
  </si>
  <si>
    <t>10X10CM,SAMOLEPÍCÍ,10KS</t>
  </si>
  <si>
    <t>80975</t>
  </si>
  <si>
    <t>GÁZA HYDROFILNÍ SKLÁDANÁ KOMPRESY STERILNÍ</t>
  </si>
  <si>
    <t>80182</t>
  </si>
  <si>
    <t>FIXACE HYPOALERGENNÍ MEFIX</t>
  </si>
  <si>
    <t>10CMX10M,SAMOLEPÍCÍ,NETKANÝ TEXTIL,1KS</t>
  </si>
  <si>
    <t>80578</t>
  </si>
  <si>
    <t>5X7CM,SAMOLEPÍCÍ,S POLŠTÁŘKEM,5KS</t>
  </si>
  <si>
    <t>15902</t>
  </si>
  <si>
    <t>KRYTÍ HYDROKOLOIDNÍ GRANUFLEX</t>
  </si>
  <si>
    <t>10X10 10KS</t>
  </si>
  <si>
    <t>81683</t>
  </si>
  <si>
    <t>KRYTÍ HYDROPOLYMEROVÉ TIELLE</t>
  </si>
  <si>
    <t>11X11CM; AKTIVNÍ ČÁST 7X7CM,10KS</t>
  </si>
  <si>
    <t>80973</t>
  </si>
  <si>
    <t>KRYTÍ HYDROSORB STERILNÍ GELOVÉ</t>
  </si>
  <si>
    <t>10X10CM,5KS</t>
  </si>
  <si>
    <t>81098</t>
  </si>
  <si>
    <t>4X7CM PŘEDAKTIVOVANÉ KRYTÍ,10KS</t>
  </si>
  <si>
    <t>81454</t>
  </si>
  <si>
    <t>KRYTÍ HYDROKOLOIDNÍ SUPRASORB H STANDARD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</si>
  <si>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</si>
  <si>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</si>
  <si>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</si>
  <si>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</si>
  <si>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</si>
  <si>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</si>
  <si>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</si>
  <si>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5113</t>
  </si>
  <si>
    <t>PÁS BŘIŠNÍ VERBA 932 520 5</t>
  </si>
  <si>
    <t>OBDVOD TRUPU 95-105CM,VEL.4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</si>
  <si>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</si>
  <si>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</si>
  <si>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</si>
  <si>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</si>
  <si>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</si>
  <si>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ORTÉZA ZÁPĚSTÍ, PALCE A PRSTŮ 011B/III</t>
  </si>
  <si>
    <t>2 VELIKOSTI</t>
  </si>
  <si>
    <t>11870</t>
  </si>
  <si>
    <t>ORTÉZA ZÁPĚSTÍ MODEL 410</t>
  </si>
  <si>
    <t>DVĚ HLINÍKOVÉ DLAHY</t>
  </si>
  <si>
    <t>140722</t>
  </si>
  <si>
    <t>ORTÉZA PRSTOVÁ DYNAMICKÁ EXTENČNÍ (PIP)</t>
  </si>
  <si>
    <t>11872</t>
  </si>
  <si>
    <t>ORTÉZA ZÁPĚSTÍ KRÁTKÁ MODEL 430</t>
  </si>
  <si>
    <t>S JEDNOU HLINÍKOVOU DLAHOU</t>
  </si>
  <si>
    <t>22891</t>
  </si>
  <si>
    <t>TAH PERONEÁLNÍ PT 96</t>
  </si>
  <si>
    <t>793137148000,2 VEL. PODLE OBVODU POD KOLENEM</t>
  </si>
  <si>
    <t>140638</t>
  </si>
  <si>
    <t>ORTÉZA ZÁPĚSTÍ NEO</t>
  </si>
  <si>
    <t>DÉLKA 17 CM, 5 VELIKOSTÍ,VYZTUŽENA VOLÁRNÍ DLAHOU, L-P PROVEDENÍ</t>
  </si>
  <si>
    <t>93254</t>
  </si>
  <si>
    <t>BERLE PODPAŽNÍ HLINÍKOVÁ</t>
  </si>
  <si>
    <t>NASTAVITELNÁ, VEL. S-GR305, VEL. M-GR306, VEL. L-GR307</t>
  </si>
  <si>
    <t>11533</t>
  </si>
  <si>
    <t>PROTÉZA DK PRO AMP.V BÉRCI A NÍŽE-PRVOVYBAVENÍ</t>
  </si>
  <si>
    <t>INDIKAČNÍ STUPEŇ 1-4,MAX DO VÝŠE 55.000KČ</t>
  </si>
  <si>
    <t>Azelastin</t>
  </si>
  <si>
    <t>21697</t>
  </si>
  <si>
    <t>ALLERGODIL OČNÍ KAPKY</t>
  </si>
  <si>
    <t>OPH GTT SOL 1X6ML0.05%</t>
  </si>
  <si>
    <t>47725</t>
  </si>
  <si>
    <t>ZINNAT 250 MG</t>
  </si>
  <si>
    <t>18547</t>
  </si>
  <si>
    <t>XORIMAX 500 MG POTAHOVANÉ TABLETY</t>
  </si>
  <si>
    <t>168837</t>
  </si>
  <si>
    <t>DASSELTA 5 MG</t>
  </si>
  <si>
    <t>POR TBL FLM 50X5MG</t>
  </si>
  <si>
    <t>Flutikason-furoát</t>
  </si>
  <si>
    <t>29815</t>
  </si>
  <si>
    <t>AVAMYS 27,5 MIKROGRAMŮ/DÁVKA</t>
  </si>
  <si>
    <t>NAS SPR SUS 60X27.5RG</t>
  </si>
  <si>
    <t>85143</t>
  </si>
  <si>
    <t>XYZAL</t>
  </si>
  <si>
    <t>POR TBL FLM 100X5MG</t>
  </si>
  <si>
    <t>Losartan</t>
  </si>
  <si>
    <t>13894</t>
  </si>
  <si>
    <t>LOZAP 50 ZENTIVA</t>
  </si>
  <si>
    <t>POR TBL FLM 90X50MG I</t>
  </si>
  <si>
    <t>59810</t>
  </si>
  <si>
    <t>12891</t>
  </si>
  <si>
    <t>POR TBL NOB 15X100MG</t>
  </si>
  <si>
    <t>59687</t>
  </si>
  <si>
    <t>POR TBL FLM 14X200MG</t>
  </si>
  <si>
    <t>49115</t>
  </si>
  <si>
    <t>POR TBL ENT 100X20MG</t>
  </si>
  <si>
    <t>Pefloxacin</t>
  </si>
  <si>
    <t>94156</t>
  </si>
  <si>
    <t>ABAKTAL 400 MG TABLETY</t>
  </si>
  <si>
    <t>53480</t>
  </si>
  <si>
    <t>Pitofenon a analgetika</t>
  </si>
  <si>
    <t>50335</t>
  </si>
  <si>
    <t>ALGIFEN NEO</t>
  </si>
  <si>
    <t>59672</t>
  </si>
  <si>
    <t>POR TBL PRO 30X100MG</t>
  </si>
  <si>
    <t>138844</t>
  </si>
  <si>
    <t>POR TBL FLM 6X10</t>
  </si>
  <si>
    <t>22441</t>
  </si>
  <si>
    <t>OBINADLO ELASTICKÉ IDEALTEX</t>
  </si>
  <si>
    <t>12CMX5M,1KS</t>
  </si>
  <si>
    <t>169075</t>
  </si>
  <si>
    <t>KRYTÍ DEBRISOFT</t>
  </si>
  <si>
    <t>K MECHANICKÉMU ČIŠTĚNÍ RÁNY,31222,5KS</t>
  </si>
  <si>
    <t>93655</t>
  </si>
  <si>
    <t>ORTÉZA KOLENNÍ</t>
  </si>
  <si>
    <t>PROTECT.ST PRO</t>
  </si>
  <si>
    <t>21933</t>
  </si>
  <si>
    <t>PÁS BŘIŠNÍ JASPER F201</t>
  </si>
  <si>
    <t>VÝŠKA 15CM,VELIKOST XL</t>
  </si>
  <si>
    <t>6581</t>
  </si>
  <si>
    <t>ORTÉZA FIXAČNÍ ZÁPĚSTÍ ORTEX 07A</t>
  </si>
  <si>
    <t>MALÁ,LEVÁ,DL.17CM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</si>
  <si>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</si>
  <si>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</si>
  <si>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</si>
  <si>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enzymový inhibitor</t>
  </si>
  <si>
    <t>M01AX17 - Nimesulid</t>
  </si>
  <si>
    <t>J01DC02 - Cefuroxim</t>
  </si>
  <si>
    <t>R03AC02 - Salbutamol</t>
  </si>
  <si>
    <t>B01AC04 - Klopidogrel</t>
  </si>
  <si>
    <t>J01FF01 - Klindamycin</t>
  </si>
  <si>
    <t>C09BA04 - Perindopril a diuretika</t>
  </si>
  <si>
    <t>N03AX12 - Gabapentin</t>
  </si>
  <si>
    <t>C09CA01 - Losartan</t>
  </si>
  <si>
    <t>C09AA05 - Ramipril</t>
  </si>
  <si>
    <t>C09CA07 - Telmisartan</t>
  </si>
  <si>
    <t>J01MA02 - Ciprofloxacin</t>
  </si>
  <si>
    <t>C10AA01 - Simvastatin</t>
  </si>
  <si>
    <t>N02AX02 - Tramadol</t>
  </si>
  <si>
    <t>H02AB04 - Methylprednisolon</t>
  </si>
  <si>
    <t>N05BA12 - Alprazolam</t>
  </si>
  <si>
    <t>A02BC02 - Pantoprazol</t>
  </si>
  <si>
    <t>R06AE09 - Levocetirizin</t>
  </si>
  <si>
    <t>B01AB06 - Nadroparin</t>
  </si>
  <si>
    <t>J01FA09 - Klarithromycin</t>
  </si>
  <si>
    <t>B01AB06</t>
  </si>
  <si>
    <t>B01AC04</t>
  </si>
  <si>
    <t>C09AA05</t>
  </si>
  <si>
    <t>C09CA07</t>
  </si>
  <si>
    <t>C10AA01</t>
  </si>
  <si>
    <t>J01CR02</t>
  </si>
  <si>
    <t>J01FF01</t>
  </si>
  <si>
    <t>M01AX17</t>
  </si>
  <si>
    <t>N05BA12</t>
  </si>
  <si>
    <t>J01DC02</t>
  </si>
  <si>
    <t>N02AX02</t>
  </si>
  <si>
    <t>N03AX12</t>
  </si>
  <si>
    <t>A02BC02</t>
  </si>
  <si>
    <t>C09CA01</t>
  </si>
  <si>
    <t>H02AB04</t>
  </si>
  <si>
    <t>R06AE09</t>
  </si>
  <si>
    <t>J01FA09</t>
  </si>
  <si>
    <t>J01MA02</t>
  </si>
  <si>
    <t>R03AC02</t>
  </si>
  <si>
    <t>C09BA04</t>
  </si>
  <si>
    <t>Přehled plnění PL - Preskripce léčivých přípravků - orientační přehled</t>
  </si>
  <si>
    <t>50115070     ostatní ZPr - katetry (sk.Z_513)</t>
  </si>
  <si>
    <t>2966</t>
  </si>
  <si>
    <t>pracoviště DK COS</t>
  </si>
  <si>
    <t>pracoviště DK COS Celkem</t>
  </si>
  <si>
    <t>ZA444</t>
  </si>
  <si>
    <t>Tampon nesterilní stáčený 20 x 19 cm bez RTG nití bal. á 100 ks 1320300404</t>
  </si>
  <si>
    <t>ZA447</t>
  </si>
  <si>
    <t>Vata obvazová 200 g nesterilní skládaná 1102352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</si>
  <si>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</si>
  <si>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</si>
  <si>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</si>
  <si>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</si>
  <si>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</si>
  <si>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</si>
  <si>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ZI558</t>
  </si>
  <si>
    <t>Náplast curapor   7 x   5 cm 22120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</si>
  <si>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</si>
  <si>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</si>
  <si>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</si>
  <si>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</si>
  <si>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ZA556</t>
  </si>
  <si>
    <t>Obvaz sádrový safix plus 10 cm x 3 m á 2 ks 3327410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</si>
  <si>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</si>
  <si>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</si>
  <si>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</si>
  <si>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</si>
  <si>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</si>
  <si>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</si>
  <si>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ZF714</t>
  </si>
  <si>
    <t>Náplast derma plast sensitive spots pr.22 mm bal. á 200 ks 535382</t>
  </si>
  <si>
    <t>ZE140</t>
  </si>
  <si>
    <t>Komprese oční Eycopad sterilní 4155407</t>
  </si>
  <si>
    <t>ZD754</t>
  </si>
  <si>
    <t>Textilie obv.kombinov. 140-1510 COM 30</t>
  </si>
  <si>
    <t>ZA441</t>
  </si>
  <si>
    <t>Steh náplasťový Steri-strip 6 x 38 mm bal. á 200 ks R1542</t>
  </si>
  <si>
    <t>ZA746</t>
  </si>
  <si>
    <t>Stříkačka injekční 3-dílná 1 ml L tuberculin Omnifix Solo 9161406V</t>
  </si>
  <si>
    <t>ZA759</t>
  </si>
  <si>
    <t>Drén redon CH10 50 cm U2111000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</si>
  <si>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</si>
  <si>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</si>
  <si>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</si>
  <si>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</si>
  <si>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</si>
  <si>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</si>
  <si>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</si>
  <si>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</si>
  <si>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ZA965</t>
  </si>
  <si>
    <t>Stříkačka inzulínová omnican 1 ml 100j bal. á 100 ks 9151141S</t>
  </si>
  <si>
    <t>ZB615</t>
  </si>
  <si>
    <t>Stříkačka injekční 3-dílná 3 ml LL Omnifix Solo bal. á 100 ks 4617022V</t>
  </si>
  <si>
    <t>ZB780</t>
  </si>
  <si>
    <t>Kontejner 120 ml sterilní 331690250350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</si>
  <si>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</si>
  <si>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</si>
  <si>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</si>
  <si>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</si>
  <si>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</si>
  <si>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</si>
  <si>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</si>
  <si>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</si>
  <si>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Kontejner+ lopatka 30 ml nesterilní 331690251330</t>
  </si>
  <si>
    <t>ZE159</t>
  </si>
  <si>
    <t>Nádoba na kontaminovaný odpad 2 l 15-0003</t>
  </si>
  <si>
    <t>ZF159</t>
  </si>
  <si>
    <t>Nádoba na kontaminovaný odpad 1 l 15-0002</t>
  </si>
  <si>
    <t>ZK978</t>
  </si>
  <si>
    <t>Cévka odsávací CH16 s přerušovačem sání P01175a</t>
  </si>
  <si>
    <t>ZI913</t>
  </si>
  <si>
    <t>Čepel pro nůž transplantační 158 mm 397112120130</t>
  </si>
  <si>
    <t>ZK898</t>
  </si>
  <si>
    <t>Pinzeta anatomická úzká 130 mm B397114920018</t>
  </si>
  <si>
    <t>ZA783</t>
  </si>
  <si>
    <t>Drén Easy Flow 40 mm/30 cm, á 10 ks, 97.816.92.224</t>
  </si>
  <si>
    <t>ZL886</t>
  </si>
  <si>
    <t>Rukojeť aktivní resterizovatelná kabel 3 m MBR-600</t>
  </si>
  <si>
    <t>ZB921</t>
  </si>
  <si>
    <t>Nůžky oční rovné hrotnatotupé B397113380150</t>
  </si>
  <si>
    <t>ZC264</t>
  </si>
  <si>
    <t>Klipovač jednorázový - aplikátor laparoskopický G2 LPC</t>
  </si>
  <si>
    <t>ZG497</t>
  </si>
  <si>
    <t>Lepidlo na pokožku Glubran tiss bal. á 10 ks G-NBOC</t>
  </si>
  <si>
    <t>ZG648</t>
  </si>
  <si>
    <t>Pinzeta anatomická velmi jemná matovaná 145 mm 397114080231</t>
  </si>
  <si>
    <t>ZN168</t>
  </si>
  <si>
    <t>Pinzeta bipolární zalomená 200 mm hrot 1 mm 663101421</t>
  </si>
  <si>
    <t>ZN169</t>
  </si>
  <si>
    <t>Pinzeta bipolární jemná potahovaná 102 mm hrot 0,5 mm 660310100</t>
  </si>
  <si>
    <t>ZN170</t>
  </si>
  <si>
    <t>Kabel bipolární k přístroji Valleylab 3 m 680100034</t>
  </si>
  <si>
    <t>ZF081</t>
  </si>
  <si>
    <t>Zkumavka jednorázová PP 10 ml bez uzávěru 16 x 110 mm bal. á 500 ks 331690210110</t>
  </si>
  <si>
    <t>ZN306</t>
  </si>
  <si>
    <t>Set pro přípravu obohacené plazmy REGEN BCT-3 bal. á 3 zkumavky RK BCT-3</t>
  </si>
  <si>
    <t>ZN216</t>
  </si>
  <si>
    <t>Implantát mammární 495cc mentor anatomický tvar CPG323-334-1302</t>
  </si>
  <si>
    <t>ZF918</t>
  </si>
  <si>
    <t>Implantát mammární 245cc mentor anatomický tvar CPG321 354-1158</t>
  </si>
  <si>
    <t>ZC657</t>
  </si>
  <si>
    <t>Implantát mammární 280cc mentor anatomický tvar CPG321 354-1208</t>
  </si>
  <si>
    <t>ZN404</t>
  </si>
  <si>
    <t>Implantát mammární 215cc mentor anatomický tvar CPG321 354-1108</t>
  </si>
  <si>
    <t>ZN441</t>
  </si>
  <si>
    <t>Implantát mammární 315cc mentor anatomický tvar CPG321 354-1258</t>
  </si>
  <si>
    <t>ZB196</t>
  </si>
  <si>
    <t>Šití prolene bl 4-0 bal. á 36 ks EH7151H</t>
  </si>
  <si>
    <t>ZD423</t>
  </si>
  <si>
    <t>Šití silon monofil modrý 4/0 EP 1,5 bal. á 24 ks SM 2061</t>
  </si>
  <si>
    <t>ZB060</t>
  </si>
  <si>
    <t>Šití prolen bl 6-0 bal. á 24 ks W8005T</t>
  </si>
  <si>
    <t>ZB181</t>
  </si>
  <si>
    <t>Šití prolen bl 5-0 bal. á 36 ks EH7176H</t>
  </si>
  <si>
    <t>Šití prolene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</si>
  <si>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</si>
  <si>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</si>
  <si>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</si>
  <si>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</si>
  <si>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</si>
  <si>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</si>
  <si>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</si>
  <si>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</si>
  <si>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</si>
  <si>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</si>
  <si>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</si>
  <si>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</si>
  <si>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</si>
  <si>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</si>
  <si>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</si>
  <si>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</si>
  <si>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ZA959</t>
  </si>
  <si>
    <t>Šití safil fialový 3/0 (2) bal. á 36 ks C1048241</t>
  </si>
  <si>
    <t>ZF256</t>
  </si>
  <si>
    <t>Šití vicryl vi 5-0 bal. á 12 ks W9442</t>
  </si>
  <si>
    <t>ZB094</t>
  </si>
  <si>
    <t>Šití maxon 5/0 1EP bal. á 36 ks SMM5526 (náhrada za pův.6535-21)</t>
  </si>
  <si>
    <t>ZB528</t>
  </si>
  <si>
    <t>Šití monosyn bezbarvý 4/0 (1.5) bal. á 36 ks C0023624</t>
  </si>
  <si>
    <t>ZD143</t>
  </si>
  <si>
    <t>Šití prolene bl 3-0 bal. á 24 ks W8021T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</si>
  <si>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</si>
  <si>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</si>
  <si>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</si>
  <si>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</si>
  <si>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</si>
  <si>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</si>
  <si>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</si>
  <si>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</si>
  <si>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</si>
  <si>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</si>
  <si>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ZH201</t>
  </si>
  <si>
    <t>Jehla injekční 0,8 x 120 mm zelená 4665643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</si>
  <si>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</si>
  <si>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</si>
  <si>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</si>
  <si>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</si>
  <si>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</si>
  <si>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</si>
  <si>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</si>
  <si>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</si>
  <si>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</si>
  <si>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</si>
  <si>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</si>
  <si>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</si>
  <si>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</si>
  <si>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</si>
  <si>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</si>
  <si>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</si>
  <si>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</si>
  <si>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</si>
  <si>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</si>
  <si>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</si>
  <si>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</si>
  <si>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</si>
  <si>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</si>
  <si>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</si>
  <si>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</si>
  <si>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</si>
  <si>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ZJ302</t>
  </si>
  <si>
    <t>Implantát mammární anatomický GS-AN-390-T</t>
  </si>
  <si>
    <t>ZI432</t>
  </si>
  <si>
    <t>Expander tkáňový mentor 125cc oválný 350-5306M</t>
  </si>
  <si>
    <t>ZN190</t>
  </si>
  <si>
    <t>Implantát mammární anatomický 395cc 20736-395</t>
  </si>
  <si>
    <t>ZI013</t>
  </si>
  <si>
    <t>Expander tkáňový mentor 1000cc kulatý 350-4306M</t>
  </si>
  <si>
    <t>ZJ160</t>
  </si>
  <si>
    <t>Implantát mammární extra vysoký,kulatý GS-XK-485-MT</t>
  </si>
  <si>
    <t>ZM834</t>
  </si>
  <si>
    <t>Implantát mammární anatomický CUI-CFM-440cc</t>
  </si>
  <si>
    <t>ZG348</t>
  </si>
  <si>
    <t>Expander tkáňový mentor 400cc kulatý 350-4305M</t>
  </si>
  <si>
    <t>ZN396</t>
  </si>
  <si>
    <t>Expandér tkáňový BECKER 300cc/460cc Siltex Contour 35 cohesive II anatomický 324-1405</t>
  </si>
  <si>
    <t>ZN398</t>
  </si>
  <si>
    <t>Implantát mammární anatomický 350cc THS-high projection 20736-350</t>
  </si>
  <si>
    <t>ZA432</t>
  </si>
  <si>
    <t>Obvaz sádrový safix plus 14 cm x 3 m 3327430</t>
  </si>
  <si>
    <t>ZA431</t>
  </si>
  <si>
    <t>Obvaz sádrový safix plus 12 cm x 3 m 3327420</t>
  </si>
  <si>
    <t>ZL464</t>
  </si>
  <si>
    <t>Popisovač sterilní se dvěma hroty Sandel 4-in-1Marker, bal. á 25 ks, S1041F</t>
  </si>
  <si>
    <t>KH905</t>
  </si>
  <si>
    <t>extraktor kožních svorek PSX-X</t>
  </si>
  <si>
    <t>ZE278</t>
  </si>
  <si>
    <t>Drát vrtací, vodící 0,90 mm bez závitu bal. á 10 ks 26-875-00-05</t>
  </si>
  <si>
    <t>Drát vodící 0,90 mm vrtací, bez závitu bal. á 10 ks 26-875-00-05</t>
  </si>
  <si>
    <t>ZF558</t>
  </si>
  <si>
    <t>Vrták 1.0 mm 513.005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</si>
  <si>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</si>
  <si>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</si>
  <si>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</si>
  <si>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</si>
  <si>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</si>
  <si>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</si>
  <si>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ZC208</t>
  </si>
  <si>
    <t>Šroub kortikální 1.5 mm 200.811</t>
  </si>
  <si>
    <t>ZA017</t>
  </si>
  <si>
    <t>Šroub kortikální 1.5 mm 200.816</t>
  </si>
  <si>
    <t>ZF686</t>
  </si>
  <si>
    <t>Šroub sternální unilock 3.0 mm 04.501.112</t>
  </si>
  <si>
    <t>ZG364</t>
  </si>
  <si>
    <t>Šroub kortikální 1.3 mm 200.687</t>
  </si>
  <si>
    <t>ZC145</t>
  </si>
  <si>
    <t>Šroub kortikální 2.0 mm 201.814</t>
  </si>
  <si>
    <t>ZG814</t>
  </si>
  <si>
    <t>Dlaha adaptační 1.3 mm 12 otv. 221.312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</si>
  <si>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</si>
  <si>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</si>
  <si>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</si>
  <si>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</si>
  <si>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</si>
  <si>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</si>
  <si>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ZG382</t>
  </si>
  <si>
    <t>Šroub kortikální 1.3 mm 200.686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</si>
  <si>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</si>
  <si>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</si>
  <si>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</si>
  <si>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</si>
  <si>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</si>
  <si>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</si>
  <si>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ZF551</t>
  </si>
  <si>
    <t>Šroub kortikální 2.0 mm 201.830</t>
  </si>
  <si>
    <t>ZH234</t>
  </si>
  <si>
    <t>Šroub kortikální 1.5 mm 200.824</t>
  </si>
  <si>
    <t>ZA026</t>
  </si>
  <si>
    <t>Dlaha adaptační 1.5 mm 12 otv. 246.191</t>
  </si>
  <si>
    <t>ZG578</t>
  </si>
  <si>
    <t>Šroub spongiózní 4.0 mm 207.030</t>
  </si>
  <si>
    <t>ZA014</t>
  </si>
  <si>
    <t>Šroub kortikální 1.5 mm 200.806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</si>
  <si>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</si>
  <si>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</si>
  <si>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</si>
  <si>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</si>
  <si>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</si>
  <si>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</si>
  <si>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ZC679</t>
  </si>
  <si>
    <t>Šití vicryl plus vi 2-0 bal. á 36 ks VCP9900H</t>
  </si>
  <si>
    <t>ZA917</t>
  </si>
  <si>
    <t>Šití silon pletený bílý 3EP bal. á 20 ks SB2056</t>
  </si>
  <si>
    <t>ZB156</t>
  </si>
  <si>
    <t>Šití premilene 3/0 (2) bal. á 36 ks C2090014</t>
  </si>
  <si>
    <t>ZB183</t>
  </si>
  <si>
    <t>Šití vicryl un 2-0 bal. á 24 ks W9532T</t>
  </si>
  <si>
    <t>ZH167</t>
  </si>
  <si>
    <t>Šití PDS plus 1 bal. á 24 ks PDP1935T</t>
  </si>
  <si>
    <t>ZC060</t>
  </si>
  <si>
    <t>Šití ethilon bk 11-0 bal. á 12 ks W2881</t>
  </si>
  <si>
    <t>ZB061</t>
  </si>
  <si>
    <t>Šití prolen bl 4-0 bal. á 24 ks W8011T</t>
  </si>
  <si>
    <t>ZD243</t>
  </si>
  <si>
    <t>Šítí prolen bl 2-0 bal. á 36 ks EH7697H</t>
  </si>
  <si>
    <t>ZA781</t>
  </si>
  <si>
    <t>Šití maxon 3/0 bal. á 36 ks 8886621741</t>
  </si>
  <si>
    <t>ZB154</t>
  </si>
  <si>
    <t>Šití premilene 5/0 (1) bal. á 36 ks C2090012</t>
  </si>
  <si>
    <t>ZI485</t>
  </si>
  <si>
    <t>Šití monosyn bezbarvý 5/0 (1) bal. á 36 ks C0023613</t>
  </si>
  <si>
    <t>ZB023</t>
  </si>
  <si>
    <t>Šití maxon 2/0 bal. á 36 ks 8886626151</t>
  </si>
  <si>
    <t>ZC878</t>
  </si>
  <si>
    <t>Šití vicryl plus vi 4-0 bal. á 36 ks VCP3100H</t>
  </si>
  <si>
    <t>ZA004</t>
  </si>
  <si>
    <t>Obvaz elastický síťový pruban č. 5 427305</t>
  </si>
  <si>
    <t>ZA008</t>
  </si>
  <si>
    <t>Obvaz elastický síťový pruban č. 10 427310</t>
  </si>
  <si>
    <t>ZA315</t>
  </si>
  <si>
    <t>Kompresa NT 5 x 5 cm / 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</si>
  <si>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</si>
  <si>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</si>
  <si>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</si>
  <si>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</si>
  <si>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</si>
  <si>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</si>
  <si>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</si>
  <si>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Obvaz elastický síťový pruban č. 12 427312</t>
  </si>
  <si>
    <t>ZA446</t>
  </si>
  <si>
    <t>Vata buničitá přířezy 20 x 30 cm 1230200129</t>
  </si>
  <si>
    <t>ZA463</t>
  </si>
  <si>
    <t>Kompresa NT 10 x 20 cm / 2 ks sterilní 26620</t>
  </si>
  <si>
    <t>Kompresa NT 10 x 20 cm/2 ks sterilní 26620</t>
  </si>
  <si>
    <t>ZA464</t>
  </si>
  <si>
    <t>Kompresa NT 10 x 10 cm / 2 ks sterilní 26520</t>
  </si>
  <si>
    <t>Kompresa NT 10 x 10 cm/2 ks sterilní 26520</t>
  </si>
  <si>
    <t>ZA589</t>
  </si>
  <si>
    <t>Tampon sterilní stáčený 30 x 30 cm / 5 ks karton á 1500 ks 28007</t>
  </si>
  <si>
    <t>ZA601</t>
  </si>
  <si>
    <t>Obinadlo fixa crep 12 cm x 4 m 1323100105</t>
  </si>
  <si>
    <t>ZA604</t>
  </si>
  <si>
    <t>Tyčinka vatová sterilní jednotlivě balalená bal. á 1000 ks 5100/SG/CS</t>
  </si>
  <si>
    <t>ZA664</t>
  </si>
  <si>
    <t>Flamigel 250 ml FLAM250</t>
  </si>
  <si>
    <t>ZC352</t>
  </si>
  <si>
    <t>Obinadlo elastické universalní 12 cm x 10 m bal. á 12 ks 1320200207</t>
  </si>
  <si>
    <t>ZC854</t>
  </si>
  <si>
    <t>Kompresa NT 7,5 x 7,5 cm / 2 ks sterilní 26510</t>
  </si>
  <si>
    <t>Kompresa NT 7,5 x 7,5 cm/2 ks sterilní 26510</t>
  </si>
  <si>
    <t>ZD103</t>
  </si>
  <si>
    <t>Náplast omniplast 2,5 cm x 9,2 m 9004530</t>
  </si>
  <si>
    <t>ZD934</t>
  </si>
  <si>
    <t>Obinadlo elastické idealflex krátkotažné 12 cm x 5 m bal. á 10 ks 931324</t>
  </si>
  <si>
    <t>ZI600</t>
  </si>
  <si>
    <t>Náplast curapor 10 x 15 cm 22122 ( náhrada za cosmopor )</t>
  </si>
  <si>
    <t>ZJ730</t>
  </si>
  <si>
    <t>Krytí granuflex extra thin 10 x 10 cm á 5 ks 0021659 187954</t>
  </si>
  <si>
    <t>ZK853</t>
  </si>
  <si>
    <t>Set sterilní pro malé výkony Steriset bal. á 50 ks 41002</t>
  </si>
  <si>
    <t>ZA437</t>
  </si>
  <si>
    <t>Obvaz elastický síťový pruban č. 14 427314</t>
  </si>
  <si>
    <t>ZA471</t>
  </si>
  <si>
    <t>Náplast curaplast poinjekční bal. á 250 ks 30625</t>
  </si>
  <si>
    <t>ZF716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</si>
  <si>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</si>
  <si>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</si>
  <si>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</si>
  <si>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</si>
  <si>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>Krytí askina 10 x 12 cm derm - sterilní folie bal. á 10 ks F72035</t>
  </si>
  <si>
    <t>ZK920</t>
  </si>
  <si>
    <t>Kanystr Info V.A.C. M8275063</t>
  </si>
  <si>
    <t>ZL410</t>
  </si>
  <si>
    <t>Hemagel 100 g A2681147</t>
  </si>
  <si>
    <t>ZA003</t>
  </si>
  <si>
    <t>Obvaz elastický síťový pruban č. 2 4273020</t>
  </si>
  <si>
    <t>ZA458</t>
  </si>
  <si>
    <t>Kompresa vliwazel 20 x 40 / 50 ks nesterilní 30436</t>
  </si>
  <si>
    <t>Kompresa vliwazel 20 x 40/50 ks nesterilní 30436</t>
  </si>
  <si>
    <t>ZM249</t>
  </si>
  <si>
    <t>Obvaz tubulární trikotový 15 cm x 25 m 14824</t>
  </si>
  <si>
    <t>ZF745</t>
  </si>
  <si>
    <t>Krytí allevyn gentle soft gel adhesive 5 x 5 cm bal. á 10 ks 66800247</t>
  </si>
  <si>
    <t>ZL853</t>
  </si>
  <si>
    <t>Krytí mastný tyl jelonet 10 x 40 cm á 10 ks 7459</t>
  </si>
  <si>
    <t>ZF715</t>
  </si>
  <si>
    <t>Obinadlo fixační peha-haft 4cm á 4m 932411</t>
  </si>
  <si>
    <t>ZL801</t>
  </si>
  <si>
    <t>Houba V.A.C. Veraflo Dressing small ULTVFL05SM</t>
  </si>
  <si>
    <t>ZH913</t>
  </si>
  <si>
    <t>Krytí askina 15 x 20 cm derm - sterilní folie bal. á 10 ks F72038</t>
  </si>
  <si>
    <t>ZC096</t>
  </si>
  <si>
    <t>Polštářek vatový 10 x 10 sterilní á 2 ks karton á 600 ks 28500</t>
  </si>
  <si>
    <t>ZM777</t>
  </si>
  <si>
    <t>Kompresa nosní špička - ryba délka 4 cm bal. á 2 ks 0180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</si>
  <si>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</si>
  <si>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</si>
  <si>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</si>
  <si>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</si>
  <si>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</si>
  <si>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</si>
  <si>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</si>
  <si>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</si>
  <si>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</si>
  <si>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</si>
  <si>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</si>
  <si>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</si>
  <si>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</si>
  <si>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</si>
  <si>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</si>
  <si>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</si>
  <si>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</si>
  <si>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</si>
  <si>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</si>
  <si>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</si>
  <si>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ZD332</t>
  </si>
  <si>
    <t>Náplast microfoam 2,50 cm x 5,00 m bal. á 12 ks 1528-1</t>
  </si>
  <si>
    <t>ZF193</t>
  </si>
  <si>
    <t>Krytí mepiform 4 x 30 cm bal. á 5 ks 293100-17</t>
  </si>
  <si>
    <t>ZN214</t>
  </si>
  <si>
    <t>Krytí vícevrstvé pěnové Allevyn Life 15,4 x 15,4 cm bal. á 10 ks 66801069</t>
  </si>
  <si>
    <t>ZN215</t>
  </si>
  <si>
    <t>Krytí vícevrstvé pěnové Allevyn Life 12,9 x 12,9 cm bal. á 10 ks 66801068</t>
  </si>
  <si>
    <t>ZF023</t>
  </si>
  <si>
    <t>Krytí allevyn Ag non adhesive 5 x 5 cm bal. á 10 ks 66800082</t>
  </si>
  <si>
    <t>ZL784</t>
  </si>
  <si>
    <t>Krytí protipopáleninové 20 x 20 cm BF-0808</t>
  </si>
  <si>
    <t>ZL785</t>
  </si>
  <si>
    <t>Krytí protipopáleninové 5 x 15,2 cm BF-0206</t>
  </si>
  <si>
    <t>ZM251</t>
  </si>
  <si>
    <t>Obinadlo polsrovací z pěnové gumy komprex 8 cm x 1 m 22310</t>
  </si>
  <si>
    <t>ZM253</t>
  </si>
  <si>
    <t>Obinadlo polsrovací z pěnové gumy komprex vel. 0 22301</t>
  </si>
  <si>
    <t>ZA788</t>
  </si>
  <si>
    <t>Stříkačka injekční 2-dílná 20 ml L Inject Solo 4606205V</t>
  </si>
  <si>
    <t>ZA897</t>
  </si>
  <si>
    <t>Nůž na stehy sterilní  krátký bal. á 100 ks 11.000.00.010</t>
  </si>
  <si>
    <t>ZB066</t>
  </si>
  <si>
    <t>Stříkačka janett 3-dílná 100 ml sterilní vyplachovací adaptér PLS1710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</si>
  <si>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</si>
  <si>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</si>
  <si>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</si>
  <si>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</si>
  <si>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</si>
  <si>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</si>
  <si>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</si>
  <si>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</si>
  <si>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ZC769</t>
  </si>
  <si>
    <t>Hadička spojovací HS 1,8 x 450LL 606301-ND</t>
  </si>
  <si>
    <t>ZF018</t>
  </si>
  <si>
    <t>Kanyla vasofix 16G šedá safety 4269179S-01</t>
  </si>
  <si>
    <t>ZH491</t>
  </si>
  <si>
    <t>Stříkačka injekční 3-dílná 50 - 60 ml LL MRG00711</t>
  </si>
  <si>
    <t>ZI179</t>
  </si>
  <si>
    <t>Zkumavka s mediem+ flovakovaný tampon eSwab růžový 490CE.A</t>
  </si>
  <si>
    <t>ZK799</t>
  </si>
  <si>
    <t>Zátka combi červená 4495101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</si>
  <si>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</si>
  <si>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</si>
  <si>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</si>
  <si>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</si>
  <si>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</si>
  <si>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</si>
  <si>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ZN206</t>
  </si>
  <si>
    <t>Lopatka lékařská sterilní dřevěná ústní 150 x 17 mm bal. á 500 ks 4002/SG/CS/L</t>
  </si>
  <si>
    <t>Lopatka ústní dřevěná lékařská sterilní 150 x 17 mm bal. á 500 ks 4002/SG/CS/L</t>
  </si>
  <si>
    <t>ZN297</t>
  </si>
  <si>
    <t>Hadička spojovací Gamaplus 1,8 x 450 LL NO DOP (606301) 686401</t>
  </si>
  <si>
    <t>ZD721</t>
  </si>
  <si>
    <t>Set odsávací CH 6-18 bal. á 35 ks 05.000.22.641</t>
  </si>
  <si>
    <t>ZA835</t>
  </si>
  <si>
    <t>Jehla injekční 0,6 x 25 mm modrá 4657667</t>
  </si>
  <si>
    <t>ZL425</t>
  </si>
  <si>
    <t>Rukavice operační ansell sensi - touch vel. 7,0 bal. á 40 párů 8050153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</si>
  <si>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</si>
  <si>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</si>
  <si>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</si>
  <si>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</si>
  <si>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</si>
  <si>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</si>
  <si>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</si>
  <si>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</si>
  <si>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</si>
  <si>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</si>
  <si>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</si>
  <si>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</si>
  <si>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</si>
  <si>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</si>
  <si>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</si>
  <si>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</si>
  <si>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</si>
  <si>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</si>
  <si>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</si>
  <si>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</si>
  <si>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</si>
  <si>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</si>
  <si>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</si>
  <si>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</si>
  <si>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</si>
  <si>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</si>
  <si>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</si>
  <si>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</si>
  <si>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</si>
  <si>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</si>
  <si>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</si>
  <si>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</si>
  <si>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</si>
  <si>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</si>
  <si>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</si>
  <si>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</si>
  <si>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</si>
  <si>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</si>
  <si>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</si>
  <si>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</si>
  <si>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</si>
  <si>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</si>
  <si>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</si>
  <si>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</si>
  <si>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</si>
  <si>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0072972</t>
  </si>
  <si>
    <t>AMOKSIKLAV 1,2 G</t>
  </si>
  <si>
    <t>0084090</t>
  </si>
  <si>
    <t>DEXAMED</t>
  </si>
  <si>
    <t>0090719</t>
  </si>
  <si>
    <t>TRAMAL INJEKČNÍ ROZTOK 100 MG/2 ML</t>
  </si>
  <si>
    <t>0093109</t>
  </si>
  <si>
    <t>0154815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</si>
  <si>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</si>
  <si>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</si>
  <si>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</si>
  <si>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</si>
  <si>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</si>
  <si>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</si>
  <si>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</si>
  <si>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</si>
  <si>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</si>
  <si>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</si>
  <si>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</si>
  <si>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</si>
  <si>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</si>
  <si>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</si>
  <si>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</si>
  <si>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</si>
  <si>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</si>
  <si>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</si>
  <si>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</si>
  <si>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</si>
  <si>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</si>
  <si>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</si>
  <si>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</si>
  <si>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</si>
  <si>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</si>
  <si>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</si>
  <si>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</si>
  <si>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</si>
  <si>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</si>
  <si>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51853</t>
  </si>
  <si>
    <t>CIRKULÁRNÍ SÁDROVÝ OBVAZ - PRSTY, RUKA, PŘEDLOKTÍ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</si>
  <si>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</si>
  <si>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</si>
  <si>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</si>
  <si>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</si>
  <si>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</si>
  <si>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</si>
  <si>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</si>
  <si>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</si>
  <si>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</si>
  <si>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</si>
  <si>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</si>
  <si>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</si>
  <si>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</si>
  <si>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</si>
  <si>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</si>
  <si>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</si>
  <si>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61253</t>
  </si>
  <si>
    <t xml:space="preserve">PALM. APONEUREKTOMIE U DLAŇOVÉ FORMY DUPUYTRENOVY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</si>
  <si>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</si>
  <si>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</si>
  <si>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</si>
  <si>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</si>
  <si>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</si>
  <si>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</si>
  <si>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</si>
  <si>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</si>
  <si>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</si>
  <si>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</si>
  <si>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</si>
  <si>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</si>
  <si>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</si>
  <si>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</si>
  <si>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</si>
  <si>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</si>
  <si>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</si>
  <si>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</si>
  <si>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</si>
  <si>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</si>
  <si>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</si>
  <si>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</si>
  <si>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</si>
  <si>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</si>
  <si>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</si>
  <si>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</si>
  <si>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</si>
  <si>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</si>
  <si>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</si>
  <si>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</si>
  <si>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</si>
  <si>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</si>
  <si>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</si>
  <si>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</si>
  <si>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</si>
  <si>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</si>
  <si>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</si>
  <si>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</si>
  <si>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</si>
  <si>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</si>
  <si>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</si>
  <si>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</si>
  <si>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</si>
  <si>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</si>
  <si>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</si>
  <si>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</si>
  <si>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</si>
  <si>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</si>
  <si>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</si>
  <si>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</si>
  <si>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</si>
  <si>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</si>
  <si>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</si>
  <si>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</si>
  <si>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</si>
  <si>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</si>
  <si>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</si>
  <si>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09249</t>
  </si>
  <si>
    <t>KATETRIZACE MOČOVÉHO MĚCHÝŘE U MUŽE JEDNORÁZOVÁ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</si>
  <si>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</si>
  <si>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</si>
  <si>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</si>
  <si>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</si>
  <si>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</si>
  <si>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</si>
  <si>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</si>
  <si>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</si>
  <si>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</si>
  <si>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</si>
  <si>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</si>
  <si>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</si>
  <si>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</si>
  <si>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</si>
  <si>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</si>
  <si>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</si>
  <si>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</si>
  <si>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</si>
  <si>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</si>
  <si>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</si>
  <si>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</si>
  <si>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</si>
  <si>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62130</t>
  </si>
  <si>
    <t>POPÁLENINY - OŠETŘENÍ A PŘEVAZ PRSTU RUKY, NOHY NE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</si>
  <si>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</si>
  <si>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</si>
  <si>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</si>
  <si>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</si>
  <si>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</si>
  <si>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</si>
  <si>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62870</t>
  </si>
  <si>
    <t>ZHOTOVENÍ 1 DLAHY NA JIZVY PO POPÁLENÍ</t>
  </si>
  <si>
    <t>02125</t>
  </si>
  <si>
    <t>OČKOVÁNÍ VČETNĚ OČKOVACÍ LÁTKY, KTERÁ JE HRAZENA Z</t>
  </si>
  <si>
    <t>0090021</t>
  </si>
  <si>
    <t>MARCAINE SPINAL 0,5%</t>
  </si>
  <si>
    <t>0002684</t>
  </si>
  <si>
    <t>0082509</t>
  </si>
  <si>
    <t>0110664</t>
  </si>
  <si>
    <t>KOLÍK ODLAMOVACÍ K-SNAP</t>
  </si>
  <si>
    <t>04400</t>
  </si>
  <si>
    <t>SVODNÁ ANESTEZIE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</si>
  <si>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</si>
  <si>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</si>
  <si>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</si>
  <si>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</si>
  <si>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</si>
  <si>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</si>
  <si>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</si>
  <si>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</si>
  <si>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</si>
  <si>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</si>
  <si>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</si>
  <si>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</si>
  <si>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66733</t>
  </si>
  <si>
    <t>REKONSTRUKCE KLADÍVKOVÉHO PRSTU - ZA KAŽDÝ DALŠÍ P</t>
  </si>
  <si>
    <t>66853</t>
  </si>
  <si>
    <t>OTEVŘENÁ BIOPSIE MĚKKÝCH TKÁNÍ</t>
  </si>
  <si>
    <t>71521</t>
  </si>
  <si>
    <t>RESEKCE BOLTCE S POSUNEM KOŽNÍHO LALOKU MÍSTNĚ</t>
  </si>
  <si>
    <t>75385</t>
  </si>
  <si>
    <t>EXSTIRPACE JEDNOHO CHALÁZIA, VYNĚTÍ I S POUZDREM</t>
  </si>
  <si>
    <t>61411</t>
  </si>
  <si>
    <t>XANTHELASMA - XANTOMY VÍČKA, EXCIZE XANTOMU VÍČKA</t>
  </si>
  <si>
    <t>66837</t>
  </si>
  <si>
    <t>EXSTIRPACE BURZY NEBO GANGLIA - POVRCHOVÁ</t>
  </si>
  <si>
    <t>61165</t>
  </si>
  <si>
    <t>ROZPROSTŘENÍ NEBO MODELACE LALOKU</t>
  </si>
  <si>
    <t>62430</t>
  </si>
  <si>
    <t>ŠTĚP PŘI POPÁLENÍ (A OSTATNÍCH KOŽNÍCH ZTRÁTÁCH) -</t>
  </si>
  <si>
    <t>53517</t>
  </si>
  <si>
    <t>SUTURA NEBO REINSERCE ŠLACHY FLEXORU RUKY A ZÁPĚST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</si>
  <si>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</si>
  <si>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</si>
  <si>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</si>
  <si>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</si>
  <si>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</si>
  <si>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</si>
  <si>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</si>
  <si>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</si>
  <si>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</si>
  <si>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</si>
  <si>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</si>
  <si>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</si>
  <si>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</si>
  <si>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</si>
  <si>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</si>
  <si>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0110592</t>
  </si>
  <si>
    <t>K - DRÁT 1.0, TI</t>
  </si>
  <si>
    <t>0111047</t>
  </si>
  <si>
    <t>DRÁT KIRSCHNER., DÉL.15,5 CM, PR. 0,8-4 MM</t>
  </si>
  <si>
    <t>62510</t>
  </si>
  <si>
    <t>XENOTRANSPLANTACE DO 1% POVRCHU TĚLA</t>
  </si>
  <si>
    <t>61221</t>
  </si>
  <si>
    <t>REKONSTRUKCE EXTENZOROVÉHO APARÁTU PRSTU RUKY</t>
  </si>
  <si>
    <t>61401</t>
  </si>
  <si>
    <t>KOREKCE MALÉ VROZENÉ ANOMÁLIE BOLTCE A OKOLÍ (VÝRŮ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</si>
  <si>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</si>
  <si>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</si>
  <si>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</si>
  <si>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</si>
  <si>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</si>
  <si>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</si>
  <si>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</si>
  <si>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</si>
  <si>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</si>
  <si>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</si>
  <si>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</si>
  <si>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</si>
  <si>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</si>
  <si>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</si>
  <si>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</si>
  <si>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</si>
  <si>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</si>
  <si>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</si>
  <si>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</si>
  <si>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</si>
  <si>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</si>
  <si>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</si>
  <si>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</si>
  <si>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</si>
  <si>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</si>
  <si>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</si>
  <si>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</si>
  <si>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</si>
  <si>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</si>
  <si>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</si>
  <si>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</si>
  <si>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</si>
  <si>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</si>
  <si>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</si>
  <si>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</si>
  <si>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</si>
  <si>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</si>
  <si>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</si>
  <si>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66679</t>
  </si>
  <si>
    <t>EXARTIKULACE (AMPUTACE METATARZÁLNÍ) FALANGEÁLNÍ -</t>
  </si>
  <si>
    <t>66697</t>
  </si>
  <si>
    <t>EXCIZE / EXSTIRPACE HLAVIČKY METATARZU - JEDNA</t>
  </si>
  <si>
    <t>61111</t>
  </si>
  <si>
    <t>PRIMÁRNÍ OŠETŘENÍ TRAUMATICKÉ TETOVÁŽE Á 20 MIN.</t>
  </si>
  <si>
    <t>6F1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</si>
  <si>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</si>
  <si>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</si>
  <si>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</si>
  <si>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</si>
  <si>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</si>
  <si>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</si>
  <si>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</si>
  <si>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</si>
  <si>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</si>
  <si>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</si>
  <si>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</si>
  <si>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</si>
  <si>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</si>
  <si>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08</t>
  </si>
  <si>
    <t>09</t>
  </si>
  <si>
    <t>10</t>
  </si>
  <si>
    <t>61213</t>
  </si>
  <si>
    <t>IMPLANTACE SILIKONU PŘI DEFEKTU ŠLACHY</t>
  </si>
  <si>
    <t>61473</t>
  </si>
  <si>
    <t>IMPLANTACE TKÁŇOVÉHO EXPANDERU</t>
  </si>
  <si>
    <t>51235</t>
  </si>
  <si>
    <t>PARCIÁLNÍ NEBO KLÍNOVITÁ RESEKCE MAMMY S BIOPIÍ NE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</si>
  <si>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</si>
  <si>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</si>
  <si>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</si>
  <si>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</si>
  <si>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</si>
  <si>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</si>
  <si>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</si>
  <si>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</si>
  <si>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</si>
  <si>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</si>
  <si>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</si>
  <si>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</si>
  <si>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</si>
  <si>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</si>
  <si>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</si>
  <si>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0082511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</si>
  <si>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</si>
  <si>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</si>
  <si>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</si>
  <si>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</si>
  <si>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</si>
  <si>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</si>
  <si>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</si>
  <si>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</si>
  <si>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</si>
  <si>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</si>
  <si>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</si>
  <si>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</si>
  <si>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</si>
  <si>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</si>
  <si>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</si>
  <si>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</si>
  <si>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</si>
  <si>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</si>
  <si>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</si>
  <si>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</si>
  <si>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</si>
  <si>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</si>
  <si>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</si>
  <si>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</si>
  <si>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</si>
  <si>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</si>
  <si>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</si>
  <si>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</si>
  <si>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</si>
  <si>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</si>
  <si>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</si>
  <si>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</si>
  <si>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</si>
  <si>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</si>
  <si>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</si>
  <si>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</si>
  <si>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</si>
  <si>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</si>
  <si>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87135</t>
  </si>
  <si>
    <t>VYŠETŘENÍ MORFOMETRICKÉ - ZA KAŽDÝ PARAMETR</t>
  </si>
  <si>
    <t>87011</t>
  </si>
  <si>
    <t>KONZULTACE NÁLEZU PATOLOGEM CÍLENÁ NA ŽÁDOST OŠETŘ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</si>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</sst>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1" xfId="0" applyFont="1" applyFill="1" applyBorder="1"/>
    <xf numFmtId="0" fontId="33" fillId="0" borderId="27" xfId="0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73" fontId="40" fillId="4" borderId="149" xfId="0" applyNumberFormat="1" applyFont="1" applyFill="1" applyBorder="1" applyAlignment="1">
      <alignment horizontal="center"/>
    </xf>
    <xf numFmtId="173" fontId="40" fillId="4" borderId="150" xfId="0" applyNumberFormat="1" applyFont="1" applyFill="1" applyBorder="1" applyAlignment="1">
      <alignment horizontal="center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 wrapText="1"/>
    </xf>
    <xf numFmtId="175" fontId="33" fillId="0" borderId="151" xfId="0" applyNumberFormat="1" applyFont="1" applyBorder="1" applyAlignment="1">
      <alignment horizontal="right"/>
    </xf>
    <xf numFmtId="175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8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7" xfId="0" applyNumberFormat="1" applyFont="1" applyBorder="1"/>
    <xf numFmtId="174" fontId="33" fillId="0" borderId="155" xfId="0" applyNumberFormat="1" applyFont="1" applyBorder="1"/>
    <xf numFmtId="173" fontId="40" fillId="4" borderId="57" xfId="0" applyNumberFormat="1" applyFont="1" applyFill="1" applyBorder="1" applyAlignment="1"/>
    <xf numFmtId="173" fontId="33" fillId="0" borderId="147" xfId="0" applyNumberFormat="1" applyFont="1" applyBorder="1"/>
    <xf numFmtId="173" fontId="33" fillId="0" borderId="148" xfId="0" applyNumberFormat="1" applyFont="1" applyBorder="1"/>
    <xf numFmtId="173" fontId="40" fillId="2" borderId="57" xfId="0" applyNumberFormat="1" applyFont="1" applyFill="1" applyBorder="1" applyAlignment="1"/>
    <xf numFmtId="173" fontId="33" fillId="0" borderId="155" xfId="0" applyNumberFormat="1" applyFont="1" applyBorder="1"/>
    <xf numFmtId="173" fontId="33" fillId="0" borderId="57" xfId="0" applyNumberFormat="1" applyFont="1" applyBorder="1"/>
    <xf numFmtId="9" fontId="33" fillId="0" borderId="147" xfId="0" applyNumberFormat="1" applyFont="1" applyBorder="1"/>
    <xf numFmtId="173" fontId="40" fillId="4" borderId="156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58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9" xfId="0" applyNumberFormat="1" applyFont="1" applyBorder="1" applyAlignment="1">
      <alignment horizontal="right"/>
    </xf>
    <xf numFmtId="175" fontId="33" fillId="0" borderId="159" xfId="0" applyNumberFormat="1" applyFont="1" applyBorder="1" applyAlignment="1">
      <alignment horizontal="right"/>
    </xf>
    <xf numFmtId="173" fontId="33" fillId="0" borderId="146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1" xfId="0" applyNumberFormat="1" applyFont="1" applyFill="1" applyBorder="1"/>
    <xf numFmtId="0" fontId="40" fillId="0" borderId="140" xfId="0" applyFont="1" applyFill="1" applyBorder="1"/>
    <xf numFmtId="169" fontId="33" fillId="0" borderId="138" xfId="0" applyNumberFormat="1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9" xfId="0" applyNumberFormat="1" applyFont="1" applyFill="1" applyBorder="1"/>
    <xf numFmtId="169" fontId="33" fillId="0" borderId="142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0.31864727227207446</c:v>
                </c:pt>
                <c:pt idx="1">
                  <c:v>0.31412668589843312</c:v>
                </c:pt>
                <c:pt idx="2">
                  <c:v>0.33533988482796234</c:v>
                </c:pt>
                <c:pt idx="3">
                  <c:v>0.33835519800458486</c:v>
                </c:pt>
                <c:pt idx="4">
                  <c:v>0.32808706326977827</c:v>
                </c:pt>
                <c:pt idx="5">
                  <c:v>0.32473241827312621</c:v>
                </c:pt>
                <c:pt idx="6">
                  <c:v>0.30453987231015339</c:v>
                </c:pt>
                <c:pt idx="7">
                  <c:v>0.29405008952960893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33632"/>
        <c:axId val="-207926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0.24763720033911824</c:v>
                </c:pt>
                <c:pt idx="1">
                  <c:v>0.24763720033911824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29280"/>
        <c:axId val="-207928736"/>
      </c:scatterChart>
      <c:catAx>
        <c:axId val="-20793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792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26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7933632"/>
        <c:crosses val="autoZero"/>
        <c:crossBetween val="between"/>
      </c:valAx>
      <c:valAx>
        <c:axId val="-207929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7928736"/>
        <c:crosses val="max"/>
        <c:crossBetween val="midCat"/>
      </c:valAx>
      <c:valAx>
        <c:axId val="-207928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7929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8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730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1482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8" t="s">
        <v>1483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1524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1991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1995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2000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2228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2313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2350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730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0.3</v>
      </c>
      <c r="J3" s="43">
        <f>SUBTOTAL(9,J6:J1048576)</f>
        <v>41.582999999999991</v>
      </c>
      <c r="K3" s="44">
        <f>IF(M3=0,0,J3/M3)</f>
        <v>1</v>
      </c>
      <c r="L3" s="43">
        <f>SUBTOTAL(9,L6:L1048576)</f>
        <v>0.3</v>
      </c>
      <c r="M3" s="45">
        <f>SUBTOTAL(9,M6:M1048576)</f>
        <v>41.582999999999991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499" t="s">
        <v>136</v>
      </c>
      <c r="C5" s="499" t="s">
        <v>71</v>
      </c>
      <c r="D5" s="499" t="s">
        <v>137</v>
      </c>
      <c r="E5" s="499" t="s">
        <v>138</v>
      </c>
      <c r="F5" s="500" t="s">
        <v>28</v>
      </c>
      <c r="G5" s="500" t="s">
        <v>14</v>
      </c>
      <c r="H5" s="485" t="s">
        <v>139</v>
      </c>
      <c r="I5" s="484" t="s">
        <v>28</v>
      </c>
      <c r="J5" s="500" t="s">
        <v>14</v>
      </c>
      <c r="K5" s="485" t="s">
        <v>139</v>
      </c>
      <c r="L5" s="484" t="s">
        <v>28</v>
      </c>
      <c r="M5" s="501" t="s">
        <v>14</v>
      </c>
    </row>
    <row r="6" spans="1:13" ht="14.4" customHeight="1" thickBot="1" x14ac:dyDescent="0.35">
      <c r="A6" s="490" t="s">
        <v>489</v>
      </c>
      <c r="B6" s="503" t="s">
        <v>728</v>
      </c>
      <c r="C6" s="503" t="s">
        <v>661</v>
      </c>
      <c r="D6" s="503" t="s">
        <v>662</v>
      </c>
      <c r="E6" s="503" t="s">
        <v>729</v>
      </c>
      <c r="F6" s="491"/>
      <c r="G6" s="491"/>
      <c r="H6" s="307">
        <v>0</v>
      </c>
      <c r="I6" s="491">
        <v>0.3</v>
      </c>
      <c r="J6" s="491">
        <v>41.582999999999991</v>
      </c>
      <c r="K6" s="307">
        <v>1</v>
      </c>
      <c r="L6" s="491">
        <v>0.3</v>
      </c>
      <c r="M6" s="492">
        <v>41.582999999999991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297</v>
      </c>
      <c r="C3" s="311">
        <f>SUM(C6:C1048576)</f>
        <v>5</v>
      </c>
      <c r="D3" s="311">
        <f>SUM(D6:D1048576)</f>
        <v>1</v>
      </c>
      <c r="E3" s="312">
        <f>SUM(E6:E1048576)</f>
        <v>0</v>
      </c>
      <c r="F3" s="309">
        <f>IF(SUM($B3:$E3)=0,"",B3/SUM($B3:$E3))</f>
        <v>0.98019801980198018</v>
      </c>
      <c r="G3" s="307">
        <f t="shared" ref="G3:I3" si="0">IF(SUM($B3:$E3)=0,"",C3/SUM($B3:$E3))</f>
        <v>1.65016501650165E-2</v>
      </c>
      <c r="H3" s="307">
        <f t="shared" si="0"/>
        <v>3.3003300330033004E-3</v>
      </c>
      <c r="I3" s="308">
        <f t="shared" si="0"/>
        <v>0</v>
      </c>
      <c r="J3" s="311">
        <f>SUM(J6:J1048576)</f>
        <v>69</v>
      </c>
      <c r="K3" s="311">
        <f>SUM(K6:K1048576)</f>
        <v>5</v>
      </c>
      <c r="L3" s="311">
        <f>SUM(L6:L1048576)</f>
        <v>1</v>
      </c>
      <c r="M3" s="312">
        <f>SUM(M6:M1048576)</f>
        <v>0</v>
      </c>
      <c r="N3" s="309">
        <f>IF(SUM($J3:$M3)=0,"",J3/SUM($J3:$M3))</f>
        <v>0.92</v>
      </c>
      <c r="O3" s="307">
        <f t="shared" ref="O3:Q3" si="1">IF(SUM($J3:$M3)=0,"",K3/SUM($J3:$M3))</f>
        <v>6.6666666666666666E-2</v>
      </c>
      <c r="P3" s="307">
        <f t="shared" si="1"/>
        <v>1.3333333333333334E-2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504" t="s">
        <v>250</v>
      </c>
      <c r="B5" s="505" t="s">
        <v>252</v>
      </c>
      <c r="C5" s="505" t="s">
        <v>253</v>
      </c>
      <c r="D5" s="505" t="s">
        <v>254</v>
      </c>
      <c r="E5" s="506" t="s">
        <v>255</v>
      </c>
      <c r="F5" s="507" t="s">
        <v>252</v>
      </c>
      <c r="G5" s="508" t="s">
        <v>253</v>
      </c>
      <c r="H5" s="508" t="s">
        <v>254</v>
      </c>
      <c r="I5" s="509" t="s">
        <v>255</v>
      </c>
      <c r="J5" s="505" t="s">
        <v>252</v>
      </c>
      <c r="K5" s="505" t="s">
        <v>253</v>
      </c>
      <c r="L5" s="505" t="s">
        <v>254</v>
      </c>
      <c r="M5" s="506" t="s">
        <v>255</v>
      </c>
      <c r="N5" s="507" t="s">
        <v>252</v>
      </c>
      <c r="O5" s="508" t="s">
        <v>253</v>
      </c>
      <c r="P5" s="508" t="s">
        <v>254</v>
      </c>
      <c r="Q5" s="509" t="s">
        <v>255</v>
      </c>
    </row>
    <row r="6" spans="1:17" ht="14.4" customHeight="1" x14ac:dyDescent="0.3">
      <c r="A6" s="514" t="s">
        <v>731</v>
      </c>
      <c r="B6" s="520"/>
      <c r="C6" s="469"/>
      <c r="D6" s="469"/>
      <c r="E6" s="470"/>
      <c r="F6" s="517"/>
      <c r="G6" s="488"/>
      <c r="H6" s="488"/>
      <c r="I6" s="523"/>
      <c r="J6" s="520"/>
      <c r="K6" s="469"/>
      <c r="L6" s="469"/>
      <c r="M6" s="470"/>
      <c r="N6" s="517"/>
      <c r="O6" s="488"/>
      <c r="P6" s="488"/>
      <c r="Q6" s="510"/>
    </row>
    <row r="7" spans="1:17" ht="14.4" customHeight="1" x14ac:dyDescent="0.3">
      <c r="A7" s="515" t="s">
        <v>732</v>
      </c>
      <c r="B7" s="521">
        <v>163</v>
      </c>
      <c r="C7" s="475">
        <v>5</v>
      </c>
      <c r="D7" s="475">
        <v>1</v>
      </c>
      <c r="E7" s="476"/>
      <c r="F7" s="518">
        <v>0.96449704142011838</v>
      </c>
      <c r="G7" s="511">
        <v>2.9585798816568046E-2</v>
      </c>
      <c r="H7" s="511">
        <v>5.9171597633136093E-3</v>
      </c>
      <c r="I7" s="524">
        <v>0</v>
      </c>
      <c r="J7" s="521">
        <v>31</v>
      </c>
      <c r="K7" s="475">
        <v>5</v>
      </c>
      <c r="L7" s="475">
        <v>1</v>
      </c>
      <c r="M7" s="476"/>
      <c r="N7" s="518">
        <v>0.83783783783783783</v>
      </c>
      <c r="O7" s="511">
        <v>0.13513513513513514</v>
      </c>
      <c r="P7" s="511">
        <v>2.7027027027027029E-2</v>
      </c>
      <c r="Q7" s="512">
        <v>0</v>
      </c>
    </row>
    <row r="8" spans="1:17" ht="14.4" customHeight="1" x14ac:dyDescent="0.3">
      <c r="A8" s="515" t="s">
        <v>733</v>
      </c>
      <c r="B8" s="521">
        <v>122</v>
      </c>
      <c r="C8" s="475"/>
      <c r="D8" s="475"/>
      <c r="E8" s="476"/>
      <c r="F8" s="518">
        <v>1</v>
      </c>
      <c r="G8" s="511">
        <v>0</v>
      </c>
      <c r="H8" s="511">
        <v>0</v>
      </c>
      <c r="I8" s="524">
        <v>0</v>
      </c>
      <c r="J8" s="521">
        <v>30</v>
      </c>
      <c r="K8" s="475"/>
      <c r="L8" s="475"/>
      <c r="M8" s="476"/>
      <c r="N8" s="518">
        <v>1</v>
      </c>
      <c r="O8" s="511">
        <v>0</v>
      </c>
      <c r="P8" s="511">
        <v>0</v>
      </c>
      <c r="Q8" s="512">
        <v>0</v>
      </c>
    </row>
    <row r="9" spans="1:17" ht="14.4" customHeight="1" thickBot="1" x14ac:dyDescent="0.35">
      <c r="A9" s="516" t="s">
        <v>734</v>
      </c>
      <c r="B9" s="522">
        <v>12</v>
      </c>
      <c r="C9" s="481"/>
      <c r="D9" s="481"/>
      <c r="E9" s="482"/>
      <c r="F9" s="519">
        <v>1</v>
      </c>
      <c r="G9" s="489">
        <v>0</v>
      </c>
      <c r="H9" s="489">
        <v>0</v>
      </c>
      <c r="I9" s="525">
        <v>0</v>
      </c>
      <c r="J9" s="522">
        <v>8</v>
      </c>
      <c r="K9" s="481"/>
      <c r="L9" s="481"/>
      <c r="M9" s="482"/>
      <c r="N9" s="519">
        <v>1</v>
      </c>
      <c r="O9" s="489">
        <v>0</v>
      </c>
      <c r="P9" s="489">
        <v>0</v>
      </c>
      <c r="Q9" s="51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29</v>
      </c>
      <c r="B5" s="454" t="s">
        <v>484</v>
      </c>
      <c r="C5" s="457">
        <v>449664.93000000005</v>
      </c>
      <c r="D5" s="457">
        <v>1351</v>
      </c>
      <c r="E5" s="457">
        <v>304104.17000000004</v>
      </c>
      <c r="F5" s="526">
        <v>0.67629061043297289</v>
      </c>
      <c r="G5" s="457">
        <v>943</v>
      </c>
      <c r="H5" s="526">
        <v>0.69800148038490006</v>
      </c>
      <c r="I5" s="457">
        <v>145560.76</v>
      </c>
      <c r="J5" s="526">
        <v>0.32370938956702716</v>
      </c>
      <c r="K5" s="457">
        <v>408</v>
      </c>
      <c r="L5" s="526">
        <v>0.30199851961509994</v>
      </c>
      <c r="M5" s="457" t="s">
        <v>69</v>
      </c>
      <c r="N5" s="154"/>
    </row>
    <row r="6" spans="1:14" ht="14.4" customHeight="1" x14ac:dyDescent="0.3">
      <c r="A6" s="453">
        <v>29</v>
      </c>
      <c r="B6" s="454" t="s">
        <v>735</v>
      </c>
      <c r="C6" s="457">
        <v>120416.38000000002</v>
      </c>
      <c r="D6" s="457">
        <v>767</v>
      </c>
      <c r="E6" s="457">
        <v>83852.100000000006</v>
      </c>
      <c r="F6" s="526">
        <v>0.69635127712691569</v>
      </c>
      <c r="G6" s="457">
        <v>496</v>
      </c>
      <c r="H6" s="526">
        <v>0.64667535853976532</v>
      </c>
      <c r="I6" s="457">
        <v>36564.280000000013</v>
      </c>
      <c r="J6" s="526">
        <v>0.30364872287308425</v>
      </c>
      <c r="K6" s="457">
        <v>271</v>
      </c>
      <c r="L6" s="526">
        <v>0.35332464146023468</v>
      </c>
      <c r="M6" s="457" t="s">
        <v>1</v>
      </c>
      <c r="N6" s="154"/>
    </row>
    <row r="7" spans="1:14" ht="14.4" customHeight="1" x14ac:dyDescent="0.3">
      <c r="A7" s="453">
        <v>29</v>
      </c>
      <c r="B7" s="454" t="s">
        <v>736</v>
      </c>
      <c r="C7" s="457">
        <v>0</v>
      </c>
      <c r="D7" s="457">
        <v>3</v>
      </c>
      <c r="E7" s="457">
        <v>0</v>
      </c>
      <c r="F7" s="526" t="s">
        <v>485</v>
      </c>
      <c r="G7" s="457">
        <v>1</v>
      </c>
      <c r="H7" s="526">
        <v>0.33333333333333331</v>
      </c>
      <c r="I7" s="457">
        <v>0</v>
      </c>
      <c r="J7" s="526" t="s">
        <v>485</v>
      </c>
      <c r="K7" s="457">
        <v>2</v>
      </c>
      <c r="L7" s="526">
        <v>0.66666666666666663</v>
      </c>
      <c r="M7" s="457" t="s">
        <v>1</v>
      </c>
      <c r="N7" s="154"/>
    </row>
    <row r="8" spans="1:14" ht="14.4" customHeight="1" x14ac:dyDescent="0.3">
      <c r="A8" s="453">
        <v>29</v>
      </c>
      <c r="B8" s="454" t="s">
        <v>737</v>
      </c>
      <c r="C8" s="457">
        <v>329248.55000000005</v>
      </c>
      <c r="D8" s="457">
        <v>581</v>
      </c>
      <c r="E8" s="457">
        <v>220252.07</v>
      </c>
      <c r="F8" s="526">
        <v>0.66895380404864346</v>
      </c>
      <c r="G8" s="457">
        <v>446</v>
      </c>
      <c r="H8" s="526">
        <v>0.76764199655765919</v>
      </c>
      <c r="I8" s="457">
        <v>108996.48000000001</v>
      </c>
      <c r="J8" s="526">
        <v>0.33104619595135648</v>
      </c>
      <c r="K8" s="457">
        <v>135</v>
      </c>
      <c r="L8" s="526">
        <v>0.23235800344234078</v>
      </c>
      <c r="M8" s="457" t="s">
        <v>1</v>
      </c>
      <c r="N8" s="154"/>
    </row>
    <row r="9" spans="1:14" ht="14.4" customHeight="1" x14ac:dyDescent="0.3">
      <c r="A9" s="453" t="s">
        <v>483</v>
      </c>
      <c r="B9" s="454" t="s">
        <v>3</v>
      </c>
      <c r="C9" s="457">
        <v>449664.93000000005</v>
      </c>
      <c r="D9" s="457">
        <v>1351</v>
      </c>
      <c r="E9" s="457">
        <v>304104.17000000004</v>
      </c>
      <c r="F9" s="526">
        <v>0.67629061043297289</v>
      </c>
      <c r="G9" s="457">
        <v>943</v>
      </c>
      <c r="H9" s="526">
        <v>0.69800148038490006</v>
      </c>
      <c r="I9" s="457">
        <v>145560.76</v>
      </c>
      <c r="J9" s="526">
        <v>0.32370938956702716</v>
      </c>
      <c r="K9" s="457">
        <v>408</v>
      </c>
      <c r="L9" s="526">
        <v>0.30199851961509994</v>
      </c>
      <c r="M9" s="457" t="s">
        <v>488</v>
      </c>
      <c r="N9" s="154"/>
    </row>
    <row r="11" spans="1:14" ht="14.4" customHeight="1" x14ac:dyDescent="0.3">
      <c r="A11" s="453">
        <v>29</v>
      </c>
      <c r="B11" s="454" t="s">
        <v>484</v>
      </c>
      <c r="C11" s="457" t="s">
        <v>485</v>
      </c>
      <c r="D11" s="457" t="s">
        <v>485</v>
      </c>
      <c r="E11" s="457" t="s">
        <v>485</v>
      </c>
      <c r="F11" s="526" t="s">
        <v>485</v>
      </c>
      <c r="G11" s="457" t="s">
        <v>485</v>
      </c>
      <c r="H11" s="526" t="s">
        <v>485</v>
      </c>
      <c r="I11" s="457" t="s">
        <v>485</v>
      </c>
      <c r="J11" s="526" t="s">
        <v>485</v>
      </c>
      <c r="K11" s="457" t="s">
        <v>485</v>
      </c>
      <c r="L11" s="526" t="s">
        <v>485</v>
      </c>
      <c r="M11" s="457" t="s">
        <v>69</v>
      </c>
      <c r="N11" s="154"/>
    </row>
    <row r="12" spans="1:14" ht="14.4" customHeight="1" x14ac:dyDescent="0.3">
      <c r="A12" s="453" t="s">
        <v>738</v>
      </c>
      <c r="B12" s="454" t="s">
        <v>735</v>
      </c>
      <c r="C12" s="457">
        <v>120416.38000000002</v>
      </c>
      <c r="D12" s="457">
        <v>767</v>
      </c>
      <c r="E12" s="457">
        <v>83852.100000000006</v>
      </c>
      <c r="F12" s="526">
        <v>0.69635127712691569</v>
      </c>
      <c r="G12" s="457">
        <v>496</v>
      </c>
      <c r="H12" s="526">
        <v>0.64667535853976532</v>
      </c>
      <c r="I12" s="457">
        <v>36564.280000000013</v>
      </c>
      <c r="J12" s="526">
        <v>0.30364872287308425</v>
      </c>
      <c r="K12" s="457">
        <v>271</v>
      </c>
      <c r="L12" s="526">
        <v>0.35332464146023468</v>
      </c>
      <c r="M12" s="457" t="s">
        <v>1</v>
      </c>
      <c r="N12" s="154"/>
    </row>
    <row r="13" spans="1:14" ht="14.4" customHeight="1" x14ac:dyDescent="0.3">
      <c r="A13" s="453" t="s">
        <v>738</v>
      </c>
      <c r="B13" s="454" t="s">
        <v>736</v>
      </c>
      <c r="C13" s="457">
        <v>0</v>
      </c>
      <c r="D13" s="457">
        <v>3</v>
      </c>
      <c r="E13" s="457">
        <v>0</v>
      </c>
      <c r="F13" s="526" t="s">
        <v>485</v>
      </c>
      <c r="G13" s="457">
        <v>1</v>
      </c>
      <c r="H13" s="526">
        <v>0.33333333333333331</v>
      </c>
      <c r="I13" s="457">
        <v>0</v>
      </c>
      <c r="J13" s="526" t="s">
        <v>485</v>
      </c>
      <c r="K13" s="457">
        <v>2</v>
      </c>
      <c r="L13" s="526">
        <v>0.66666666666666663</v>
      </c>
      <c r="M13" s="457" t="s">
        <v>1</v>
      </c>
      <c r="N13" s="154"/>
    </row>
    <row r="14" spans="1:14" ht="14.4" customHeight="1" x14ac:dyDescent="0.3">
      <c r="A14" s="453" t="s">
        <v>738</v>
      </c>
      <c r="B14" s="454" t="s">
        <v>737</v>
      </c>
      <c r="C14" s="457">
        <v>329248.55000000005</v>
      </c>
      <c r="D14" s="457">
        <v>581</v>
      </c>
      <c r="E14" s="457">
        <v>220252.07</v>
      </c>
      <c r="F14" s="526">
        <v>0.66895380404864346</v>
      </c>
      <c r="G14" s="457">
        <v>446</v>
      </c>
      <c r="H14" s="526">
        <v>0.76764199655765919</v>
      </c>
      <c r="I14" s="457">
        <v>108996.48000000001</v>
      </c>
      <c r="J14" s="526">
        <v>0.33104619595135648</v>
      </c>
      <c r="K14" s="457">
        <v>135</v>
      </c>
      <c r="L14" s="526">
        <v>0.23235800344234078</v>
      </c>
      <c r="M14" s="457" t="s">
        <v>1</v>
      </c>
      <c r="N14" s="154"/>
    </row>
    <row r="15" spans="1:14" ht="14.4" customHeight="1" x14ac:dyDescent="0.3">
      <c r="A15" s="453" t="s">
        <v>738</v>
      </c>
      <c r="B15" s="454" t="s">
        <v>739</v>
      </c>
      <c r="C15" s="457">
        <v>449664.93000000005</v>
      </c>
      <c r="D15" s="457">
        <v>1351</v>
      </c>
      <c r="E15" s="457">
        <v>304104.17000000004</v>
      </c>
      <c r="F15" s="526">
        <v>0.67629061043297289</v>
      </c>
      <c r="G15" s="457">
        <v>943</v>
      </c>
      <c r="H15" s="526">
        <v>0.69800148038490006</v>
      </c>
      <c r="I15" s="457">
        <v>145560.76</v>
      </c>
      <c r="J15" s="526">
        <v>0.32370938956702716</v>
      </c>
      <c r="K15" s="457">
        <v>408</v>
      </c>
      <c r="L15" s="526">
        <v>0.30199851961509994</v>
      </c>
      <c r="M15" s="457" t="s">
        <v>492</v>
      </c>
      <c r="N15" s="154"/>
    </row>
    <row r="16" spans="1:14" ht="14.4" customHeight="1" x14ac:dyDescent="0.3">
      <c r="A16" s="453" t="s">
        <v>485</v>
      </c>
      <c r="B16" s="454" t="s">
        <v>485</v>
      </c>
      <c r="C16" s="457" t="s">
        <v>485</v>
      </c>
      <c r="D16" s="457" t="s">
        <v>485</v>
      </c>
      <c r="E16" s="457" t="s">
        <v>485</v>
      </c>
      <c r="F16" s="526" t="s">
        <v>485</v>
      </c>
      <c r="G16" s="457" t="s">
        <v>485</v>
      </c>
      <c r="H16" s="526" t="s">
        <v>485</v>
      </c>
      <c r="I16" s="457" t="s">
        <v>485</v>
      </c>
      <c r="J16" s="526" t="s">
        <v>485</v>
      </c>
      <c r="K16" s="457" t="s">
        <v>485</v>
      </c>
      <c r="L16" s="526" t="s">
        <v>485</v>
      </c>
      <c r="M16" s="457" t="s">
        <v>493</v>
      </c>
      <c r="N16" s="154"/>
    </row>
    <row r="17" spans="1:14" ht="14.4" customHeight="1" x14ac:dyDescent="0.3">
      <c r="A17" s="453" t="s">
        <v>483</v>
      </c>
      <c r="B17" s="454" t="s">
        <v>487</v>
      </c>
      <c r="C17" s="457">
        <v>449664.93000000005</v>
      </c>
      <c r="D17" s="457">
        <v>1351</v>
      </c>
      <c r="E17" s="457">
        <v>304104.17000000004</v>
      </c>
      <c r="F17" s="526">
        <v>0.67629061043297289</v>
      </c>
      <c r="G17" s="457">
        <v>943</v>
      </c>
      <c r="H17" s="526">
        <v>0.69800148038490006</v>
      </c>
      <c r="I17" s="457">
        <v>145560.76</v>
      </c>
      <c r="J17" s="526">
        <v>0.32370938956702716</v>
      </c>
      <c r="K17" s="457">
        <v>408</v>
      </c>
      <c r="L17" s="526">
        <v>0.30199851961509994</v>
      </c>
      <c r="M17" s="457" t="s">
        <v>488</v>
      </c>
      <c r="N17" s="154"/>
    </row>
    <row r="18" spans="1:14" ht="14.4" customHeight="1" x14ac:dyDescent="0.3">
      <c r="A18" s="527" t="s">
        <v>740</v>
      </c>
    </row>
    <row r="19" spans="1:14" ht="14.4" customHeight="1" x14ac:dyDescent="0.3">
      <c r="A19" s="528" t="s">
        <v>741</v>
      </c>
    </row>
    <row r="20" spans="1:14" ht="14.4" customHeight="1" x14ac:dyDescent="0.3">
      <c r="A20" s="527" t="s">
        <v>742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504" t="s">
        <v>140</v>
      </c>
      <c r="B4" s="505" t="s">
        <v>19</v>
      </c>
      <c r="C4" s="532"/>
      <c r="D4" s="505" t="s">
        <v>20</v>
      </c>
      <c r="E4" s="532"/>
      <c r="F4" s="505" t="s">
        <v>19</v>
      </c>
      <c r="G4" s="508" t="s">
        <v>2</v>
      </c>
      <c r="H4" s="505" t="s">
        <v>20</v>
      </c>
      <c r="I4" s="508" t="s">
        <v>2</v>
      </c>
      <c r="J4" s="505" t="s">
        <v>19</v>
      </c>
      <c r="K4" s="508" t="s">
        <v>2</v>
      </c>
      <c r="L4" s="505" t="s">
        <v>20</v>
      </c>
      <c r="M4" s="509" t="s">
        <v>2</v>
      </c>
    </row>
    <row r="5" spans="1:13" ht="14.4" customHeight="1" x14ac:dyDescent="0.3">
      <c r="A5" s="529" t="s">
        <v>743</v>
      </c>
      <c r="B5" s="520">
        <v>111037.07</v>
      </c>
      <c r="C5" s="466">
        <v>1</v>
      </c>
      <c r="D5" s="533">
        <v>346</v>
      </c>
      <c r="E5" s="502" t="s">
        <v>743</v>
      </c>
      <c r="F5" s="520">
        <v>82636.55</v>
      </c>
      <c r="G5" s="488">
        <v>0.74422487913270763</v>
      </c>
      <c r="H5" s="469">
        <v>236</v>
      </c>
      <c r="I5" s="510">
        <v>0.68208092485549132</v>
      </c>
      <c r="J5" s="538">
        <v>28400.520000000004</v>
      </c>
      <c r="K5" s="488">
        <v>0.25577512086729237</v>
      </c>
      <c r="L5" s="469">
        <v>110</v>
      </c>
      <c r="M5" s="510">
        <v>0.31791907514450868</v>
      </c>
    </row>
    <row r="6" spans="1:13" ht="14.4" customHeight="1" x14ac:dyDescent="0.3">
      <c r="A6" s="530" t="s">
        <v>744</v>
      </c>
      <c r="B6" s="521">
        <v>39406.43</v>
      </c>
      <c r="C6" s="472">
        <v>1</v>
      </c>
      <c r="D6" s="534">
        <v>122</v>
      </c>
      <c r="E6" s="536" t="s">
        <v>744</v>
      </c>
      <c r="F6" s="521">
        <v>30946.98</v>
      </c>
      <c r="G6" s="511">
        <v>0.78532818121306602</v>
      </c>
      <c r="H6" s="475">
        <v>84</v>
      </c>
      <c r="I6" s="512">
        <v>0.68852459016393441</v>
      </c>
      <c r="J6" s="539">
        <v>8459.4500000000007</v>
      </c>
      <c r="K6" s="511">
        <v>0.21467181878693403</v>
      </c>
      <c r="L6" s="475">
        <v>38</v>
      </c>
      <c r="M6" s="512">
        <v>0.31147540983606559</v>
      </c>
    </row>
    <row r="7" spans="1:13" ht="14.4" customHeight="1" x14ac:dyDescent="0.3">
      <c r="A7" s="530" t="s">
        <v>745</v>
      </c>
      <c r="B7" s="521">
        <v>35598.769999999997</v>
      </c>
      <c r="C7" s="472">
        <v>1</v>
      </c>
      <c r="D7" s="534">
        <v>196</v>
      </c>
      <c r="E7" s="536" t="s">
        <v>745</v>
      </c>
      <c r="F7" s="521">
        <v>26283.309999999998</v>
      </c>
      <c r="G7" s="511">
        <v>0.73832073411525179</v>
      </c>
      <c r="H7" s="475">
        <v>139</v>
      </c>
      <c r="I7" s="512">
        <v>0.70918367346938771</v>
      </c>
      <c r="J7" s="539">
        <v>9315.4599999999991</v>
      </c>
      <c r="K7" s="511">
        <v>0.26167926588474827</v>
      </c>
      <c r="L7" s="475">
        <v>57</v>
      </c>
      <c r="M7" s="512">
        <v>0.29081632653061223</v>
      </c>
    </row>
    <row r="8" spans="1:13" ht="14.4" customHeight="1" x14ac:dyDescent="0.3">
      <c r="A8" s="530" t="s">
        <v>746</v>
      </c>
      <c r="B8" s="521">
        <v>27974.32</v>
      </c>
      <c r="C8" s="472">
        <v>1</v>
      </c>
      <c r="D8" s="534">
        <v>112</v>
      </c>
      <c r="E8" s="536" t="s">
        <v>746</v>
      </c>
      <c r="F8" s="521">
        <v>22615.02</v>
      </c>
      <c r="G8" s="511">
        <v>0.80842072300595691</v>
      </c>
      <c r="H8" s="475">
        <v>82</v>
      </c>
      <c r="I8" s="512">
        <v>0.7321428571428571</v>
      </c>
      <c r="J8" s="539">
        <v>5359.3</v>
      </c>
      <c r="K8" s="511">
        <v>0.19157927699404312</v>
      </c>
      <c r="L8" s="475">
        <v>30</v>
      </c>
      <c r="M8" s="512">
        <v>0.26785714285714285</v>
      </c>
    </row>
    <row r="9" spans="1:13" ht="14.4" customHeight="1" x14ac:dyDescent="0.3">
      <c r="A9" s="530" t="s">
        <v>747</v>
      </c>
      <c r="B9" s="521">
        <v>10786.069999999998</v>
      </c>
      <c r="C9" s="472">
        <v>1</v>
      </c>
      <c r="D9" s="534">
        <v>65</v>
      </c>
      <c r="E9" s="536" t="s">
        <v>747</v>
      </c>
      <c r="F9" s="521">
        <v>6774.1899999999987</v>
      </c>
      <c r="G9" s="511">
        <v>0.62804988285816798</v>
      </c>
      <c r="H9" s="475">
        <v>39</v>
      </c>
      <c r="I9" s="512">
        <v>0.6</v>
      </c>
      <c r="J9" s="539">
        <v>4011.8799999999997</v>
      </c>
      <c r="K9" s="511">
        <v>0.37195011714183207</v>
      </c>
      <c r="L9" s="475">
        <v>26</v>
      </c>
      <c r="M9" s="512">
        <v>0.4</v>
      </c>
    </row>
    <row r="10" spans="1:13" ht="14.4" customHeight="1" x14ac:dyDescent="0.3">
      <c r="A10" s="530" t="s">
        <v>748</v>
      </c>
      <c r="B10" s="521">
        <v>185145.39</v>
      </c>
      <c r="C10" s="472">
        <v>1</v>
      </c>
      <c r="D10" s="534">
        <v>378</v>
      </c>
      <c r="E10" s="536" t="s">
        <v>748</v>
      </c>
      <c r="F10" s="521">
        <v>105888.22000000002</v>
      </c>
      <c r="G10" s="511">
        <v>0.5719192900239104</v>
      </c>
      <c r="H10" s="475">
        <v>280</v>
      </c>
      <c r="I10" s="512">
        <v>0.7407407407407407</v>
      </c>
      <c r="J10" s="539">
        <v>79257.170000000013</v>
      </c>
      <c r="K10" s="511">
        <v>0.42808070997608966</v>
      </c>
      <c r="L10" s="475">
        <v>98</v>
      </c>
      <c r="M10" s="512">
        <v>0.25925925925925924</v>
      </c>
    </row>
    <row r="11" spans="1:13" ht="14.4" customHeight="1" thickBot="1" x14ac:dyDescent="0.35">
      <c r="A11" s="531" t="s">
        <v>749</v>
      </c>
      <c r="B11" s="522">
        <v>39716.880000000005</v>
      </c>
      <c r="C11" s="478">
        <v>1</v>
      </c>
      <c r="D11" s="535">
        <v>132</v>
      </c>
      <c r="E11" s="537" t="s">
        <v>749</v>
      </c>
      <c r="F11" s="522">
        <v>28959.9</v>
      </c>
      <c r="G11" s="489">
        <v>0.7291584837479681</v>
      </c>
      <c r="H11" s="481">
        <v>83</v>
      </c>
      <c r="I11" s="513">
        <v>0.62878787878787878</v>
      </c>
      <c r="J11" s="540">
        <v>10756.980000000001</v>
      </c>
      <c r="K11" s="489">
        <v>0.2708415162520319</v>
      </c>
      <c r="L11" s="481">
        <v>49</v>
      </c>
      <c r="M11" s="513">
        <v>0.37121212121212122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1482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449664.93000000017</v>
      </c>
      <c r="N3" s="66">
        <f>SUBTOTAL(9,N7:N1048576)</f>
        <v>1851</v>
      </c>
      <c r="O3" s="66">
        <f>SUBTOTAL(9,O7:O1048576)</f>
        <v>1351</v>
      </c>
      <c r="P3" s="66">
        <f>SUBTOTAL(9,P7:P1048576)</f>
        <v>304104.16999999987</v>
      </c>
      <c r="Q3" s="67">
        <f>IF(M3=0,0,P3/M3)</f>
        <v>0.67629061043297234</v>
      </c>
      <c r="R3" s="66">
        <f>SUBTOTAL(9,R7:R1048576)</f>
        <v>1292</v>
      </c>
      <c r="S3" s="67">
        <f>IF(N3=0,0,R3/N3)</f>
        <v>0.69800108049702858</v>
      </c>
      <c r="T3" s="66">
        <f>SUBTOTAL(9,T7:T1048576)</f>
        <v>943</v>
      </c>
      <c r="U3" s="68">
        <f>IF(O3=0,0,T3/O3)</f>
        <v>0.69800148038490006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41" t="s">
        <v>23</v>
      </c>
      <c r="B6" s="542" t="s">
        <v>5</v>
      </c>
      <c r="C6" s="541" t="s">
        <v>24</v>
      </c>
      <c r="D6" s="542" t="s">
        <v>6</v>
      </c>
      <c r="E6" s="542" t="s">
        <v>156</v>
      </c>
      <c r="F6" s="542" t="s">
        <v>25</v>
      </c>
      <c r="G6" s="542" t="s">
        <v>26</v>
      </c>
      <c r="H6" s="542" t="s">
        <v>8</v>
      </c>
      <c r="I6" s="542" t="s">
        <v>10</v>
      </c>
      <c r="J6" s="542" t="s">
        <v>11</v>
      </c>
      <c r="K6" s="542" t="s">
        <v>12</v>
      </c>
      <c r="L6" s="542" t="s">
        <v>27</v>
      </c>
      <c r="M6" s="543" t="s">
        <v>14</v>
      </c>
      <c r="N6" s="544" t="s">
        <v>28</v>
      </c>
      <c r="O6" s="544" t="s">
        <v>28</v>
      </c>
      <c r="P6" s="544" t="s">
        <v>14</v>
      </c>
      <c r="Q6" s="544" t="s">
        <v>2</v>
      </c>
      <c r="R6" s="544" t="s">
        <v>28</v>
      </c>
      <c r="S6" s="544" t="s">
        <v>2</v>
      </c>
      <c r="T6" s="544" t="s">
        <v>28</v>
      </c>
      <c r="U6" s="545" t="s">
        <v>2</v>
      </c>
    </row>
    <row r="7" spans="1:21" ht="14.4" customHeight="1" x14ac:dyDescent="0.3">
      <c r="A7" s="546">
        <v>29</v>
      </c>
      <c r="B7" s="547" t="s">
        <v>484</v>
      </c>
      <c r="C7" s="547" t="s">
        <v>738</v>
      </c>
      <c r="D7" s="548" t="s">
        <v>1481</v>
      </c>
      <c r="E7" s="549" t="s">
        <v>743</v>
      </c>
      <c r="F7" s="547" t="s">
        <v>735</v>
      </c>
      <c r="G7" s="547" t="s">
        <v>750</v>
      </c>
      <c r="H7" s="547" t="s">
        <v>659</v>
      </c>
      <c r="I7" s="547" t="s">
        <v>751</v>
      </c>
      <c r="J7" s="547" t="s">
        <v>752</v>
      </c>
      <c r="K7" s="547" t="s">
        <v>753</v>
      </c>
      <c r="L7" s="550">
        <v>6.68</v>
      </c>
      <c r="M7" s="550">
        <v>6.68</v>
      </c>
      <c r="N7" s="547">
        <v>1</v>
      </c>
      <c r="O7" s="551">
        <v>0.5</v>
      </c>
      <c r="P7" s="550"/>
      <c r="Q7" s="552">
        <v>0</v>
      </c>
      <c r="R7" s="547"/>
      <c r="S7" s="552">
        <v>0</v>
      </c>
      <c r="T7" s="551"/>
      <c r="U7" s="125">
        <v>0</v>
      </c>
    </row>
    <row r="8" spans="1:21" ht="14.4" customHeight="1" x14ac:dyDescent="0.3">
      <c r="A8" s="553">
        <v>29</v>
      </c>
      <c r="B8" s="554" t="s">
        <v>484</v>
      </c>
      <c r="C8" s="554" t="s">
        <v>738</v>
      </c>
      <c r="D8" s="555" t="s">
        <v>1481</v>
      </c>
      <c r="E8" s="556" t="s">
        <v>743</v>
      </c>
      <c r="F8" s="554" t="s">
        <v>735</v>
      </c>
      <c r="G8" s="554" t="s">
        <v>754</v>
      </c>
      <c r="H8" s="554" t="s">
        <v>485</v>
      </c>
      <c r="I8" s="554" t="s">
        <v>755</v>
      </c>
      <c r="J8" s="554" t="s">
        <v>756</v>
      </c>
      <c r="K8" s="554" t="s">
        <v>757</v>
      </c>
      <c r="L8" s="557">
        <v>36.86</v>
      </c>
      <c r="M8" s="557">
        <v>36.86</v>
      </c>
      <c r="N8" s="554">
        <v>1</v>
      </c>
      <c r="O8" s="558">
        <v>0.5</v>
      </c>
      <c r="P8" s="557"/>
      <c r="Q8" s="559">
        <v>0</v>
      </c>
      <c r="R8" s="554"/>
      <c r="S8" s="559">
        <v>0</v>
      </c>
      <c r="T8" s="558"/>
      <c r="U8" s="560">
        <v>0</v>
      </c>
    </row>
    <row r="9" spans="1:21" ht="14.4" customHeight="1" x14ac:dyDescent="0.3">
      <c r="A9" s="553">
        <v>29</v>
      </c>
      <c r="B9" s="554" t="s">
        <v>484</v>
      </c>
      <c r="C9" s="554" t="s">
        <v>738</v>
      </c>
      <c r="D9" s="555" t="s">
        <v>1481</v>
      </c>
      <c r="E9" s="556" t="s">
        <v>743</v>
      </c>
      <c r="F9" s="554" t="s">
        <v>735</v>
      </c>
      <c r="G9" s="554" t="s">
        <v>758</v>
      </c>
      <c r="H9" s="554" t="s">
        <v>659</v>
      </c>
      <c r="I9" s="554" t="s">
        <v>759</v>
      </c>
      <c r="J9" s="554" t="s">
        <v>760</v>
      </c>
      <c r="K9" s="554" t="s">
        <v>761</v>
      </c>
      <c r="L9" s="557">
        <v>150.04</v>
      </c>
      <c r="M9" s="557">
        <v>300.08</v>
      </c>
      <c r="N9" s="554">
        <v>2</v>
      </c>
      <c r="O9" s="558">
        <v>2</v>
      </c>
      <c r="P9" s="557">
        <v>150.04</v>
      </c>
      <c r="Q9" s="559">
        <v>0.5</v>
      </c>
      <c r="R9" s="554">
        <v>1</v>
      </c>
      <c r="S9" s="559">
        <v>0.5</v>
      </c>
      <c r="T9" s="558">
        <v>1</v>
      </c>
      <c r="U9" s="560">
        <v>0.5</v>
      </c>
    </row>
    <row r="10" spans="1:21" ht="14.4" customHeight="1" x14ac:dyDescent="0.3">
      <c r="A10" s="553">
        <v>29</v>
      </c>
      <c r="B10" s="554" t="s">
        <v>484</v>
      </c>
      <c r="C10" s="554" t="s">
        <v>738</v>
      </c>
      <c r="D10" s="555" t="s">
        <v>1481</v>
      </c>
      <c r="E10" s="556" t="s">
        <v>743</v>
      </c>
      <c r="F10" s="554" t="s">
        <v>735</v>
      </c>
      <c r="G10" s="554" t="s">
        <v>758</v>
      </c>
      <c r="H10" s="554" t="s">
        <v>659</v>
      </c>
      <c r="I10" s="554" t="s">
        <v>759</v>
      </c>
      <c r="J10" s="554" t="s">
        <v>760</v>
      </c>
      <c r="K10" s="554" t="s">
        <v>761</v>
      </c>
      <c r="L10" s="557">
        <v>154.36000000000001</v>
      </c>
      <c r="M10" s="557">
        <v>1234.8800000000001</v>
      </c>
      <c r="N10" s="554">
        <v>8</v>
      </c>
      <c r="O10" s="558">
        <v>7.5</v>
      </c>
      <c r="P10" s="557">
        <v>771.80000000000007</v>
      </c>
      <c r="Q10" s="559">
        <v>0.625</v>
      </c>
      <c r="R10" s="554">
        <v>5</v>
      </c>
      <c r="S10" s="559">
        <v>0.625</v>
      </c>
      <c r="T10" s="558">
        <v>5</v>
      </c>
      <c r="U10" s="560">
        <v>0.66666666666666663</v>
      </c>
    </row>
    <row r="11" spans="1:21" ht="14.4" customHeight="1" x14ac:dyDescent="0.3">
      <c r="A11" s="553">
        <v>29</v>
      </c>
      <c r="B11" s="554" t="s">
        <v>484</v>
      </c>
      <c r="C11" s="554" t="s">
        <v>738</v>
      </c>
      <c r="D11" s="555" t="s">
        <v>1481</v>
      </c>
      <c r="E11" s="556" t="s">
        <v>743</v>
      </c>
      <c r="F11" s="554" t="s">
        <v>735</v>
      </c>
      <c r="G11" s="554" t="s">
        <v>758</v>
      </c>
      <c r="H11" s="554" t="s">
        <v>485</v>
      </c>
      <c r="I11" s="554" t="s">
        <v>762</v>
      </c>
      <c r="J11" s="554" t="s">
        <v>760</v>
      </c>
      <c r="K11" s="554" t="s">
        <v>761</v>
      </c>
      <c r="L11" s="557">
        <v>154.36000000000001</v>
      </c>
      <c r="M11" s="557">
        <v>154.36000000000001</v>
      </c>
      <c r="N11" s="554">
        <v>1</v>
      </c>
      <c r="O11" s="558">
        <v>1</v>
      </c>
      <c r="P11" s="557"/>
      <c r="Q11" s="559">
        <v>0</v>
      </c>
      <c r="R11" s="554"/>
      <c r="S11" s="559">
        <v>0</v>
      </c>
      <c r="T11" s="558"/>
      <c r="U11" s="560">
        <v>0</v>
      </c>
    </row>
    <row r="12" spans="1:21" ht="14.4" customHeight="1" x14ac:dyDescent="0.3">
      <c r="A12" s="553">
        <v>29</v>
      </c>
      <c r="B12" s="554" t="s">
        <v>484</v>
      </c>
      <c r="C12" s="554" t="s">
        <v>738</v>
      </c>
      <c r="D12" s="555" t="s">
        <v>1481</v>
      </c>
      <c r="E12" s="556" t="s">
        <v>743</v>
      </c>
      <c r="F12" s="554" t="s">
        <v>735</v>
      </c>
      <c r="G12" s="554" t="s">
        <v>758</v>
      </c>
      <c r="H12" s="554" t="s">
        <v>659</v>
      </c>
      <c r="I12" s="554" t="s">
        <v>763</v>
      </c>
      <c r="J12" s="554" t="s">
        <v>760</v>
      </c>
      <c r="K12" s="554" t="s">
        <v>764</v>
      </c>
      <c r="L12" s="557">
        <v>225.06</v>
      </c>
      <c r="M12" s="557">
        <v>225.06</v>
      </c>
      <c r="N12" s="554">
        <v>1</v>
      </c>
      <c r="O12" s="558">
        <v>1</v>
      </c>
      <c r="P12" s="557"/>
      <c r="Q12" s="559">
        <v>0</v>
      </c>
      <c r="R12" s="554"/>
      <c r="S12" s="559">
        <v>0</v>
      </c>
      <c r="T12" s="558"/>
      <c r="U12" s="560">
        <v>0</v>
      </c>
    </row>
    <row r="13" spans="1:21" ht="14.4" customHeight="1" x14ac:dyDescent="0.3">
      <c r="A13" s="553">
        <v>29</v>
      </c>
      <c r="B13" s="554" t="s">
        <v>484</v>
      </c>
      <c r="C13" s="554" t="s">
        <v>738</v>
      </c>
      <c r="D13" s="555" t="s">
        <v>1481</v>
      </c>
      <c r="E13" s="556" t="s">
        <v>743</v>
      </c>
      <c r="F13" s="554" t="s">
        <v>735</v>
      </c>
      <c r="G13" s="554" t="s">
        <v>765</v>
      </c>
      <c r="H13" s="554" t="s">
        <v>485</v>
      </c>
      <c r="I13" s="554" t="s">
        <v>766</v>
      </c>
      <c r="J13" s="554" t="s">
        <v>767</v>
      </c>
      <c r="K13" s="554" t="s">
        <v>768</v>
      </c>
      <c r="L13" s="557">
        <v>0</v>
      </c>
      <c r="M13" s="557">
        <v>0</v>
      </c>
      <c r="N13" s="554">
        <v>3</v>
      </c>
      <c r="O13" s="558">
        <v>3</v>
      </c>
      <c r="P13" s="557">
        <v>0</v>
      </c>
      <c r="Q13" s="559"/>
      <c r="R13" s="554">
        <v>3</v>
      </c>
      <c r="S13" s="559">
        <v>1</v>
      </c>
      <c r="T13" s="558">
        <v>3</v>
      </c>
      <c r="U13" s="560">
        <v>1</v>
      </c>
    </row>
    <row r="14" spans="1:21" ht="14.4" customHeight="1" x14ac:dyDescent="0.3">
      <c r="A14" s="553">
        <v>29</v>
      </c>
      <c r="B14" s="554" t="s">
        <v>484</v>
      </c>
      <c r="C14" s="554" t="s">
        <v>738</v>
      </c>
      <c r="D14" s="555" t="s">
        <v>1481</v>
      </c>
      <c r="E14" s="556" t="s">
        <v>743</v>
      </c>
      <c r="F14" s="554" t="s">
        <v>735</v>
      </c>
      <c r="G14" s="554" t="s">
        <v>765</v>
      </c>
      <c r="H14" s="554" t="s">
        <v>485</v>
      </c>
      <c r="I14" s="554" t="s">
        <v>769</v>
      </c>
      <c r="J14" s="554" t="s">
        <v>767</v>
      </c>
      <c r="K14" s="554" t="s">
        <v>770</v>
      </c>
      <c r="L14" s="557">
        <v>264.07</v>
      </c>
      <c r="M14" s="557">
        <v>264.07</v>
      </c>
      <c r="N14" s="554">
        <v>1</v>
      </c>
      <c r="O14" s="558">
        <v>1</v>
      </c>
      <c r="P14" s="557">
        <v>264.07</v>
      </c>
      <c r="Q14" s="559">
        <v>1</v>
      </c>
      <c r="R14" s="554">
        <v>1</v>
      </c>
      <c r="S14" s="559">
        <v>1</v>
      </c>
      <c r="T14" s="558">
        <v>1</v>
      </c>
      <c r="U14" s="560">
        <v>1</v>
      </c>
    </row>
    <row r="15" spans="1:21" ht="14.4" customHeight="1" x14ac:dyDescent="0.3">
      <c r="A15" s="553">
        <v>29</v>
      </c>
      <c r="B15" s="554" t="s">
        <v>484</v>
      </c>
      <c r="C15" s="554" t="s">
        <v>738</v>
      </c>
      <c r="D15" s="555" t="s">
        <v>1481</v>
      </c>
      <c r="E15" s="556" t="s">
        <v>743</v>
      </c>
      <c r="F15" s="554" t="s">
        <v>735</v>
      </c>
      <c r="G15" s="554" t="s">
        <v>771</v>
      </c>
      <c r="H15" s="554" t="s">
        <v>485</v>
      </c>
      <c r="I15" s="554" t="s">
        <v>772</v>
      </c>
      <c r="J15" s="554" t="s">
        <v>773</v>
      </c>
      <c r="K15" s="554" t="s">
        <v>774</v>
      </c>
      <c r="L15" s="557">
        <v>0</v>
      </c>
      <c r="M15" s="557">
        <v>0</v>
      </c>
      <c r="N15" s="554">
        <v>1</v>
      </c>
      <c r="O15" s="558">
        <v>1</v>
      </c>
      <c r="P15" s="557"/>
      <c r="Q15" s="559"/>
      <c r="R15" s="554"/>
      <c r="S15" s="559">
        <v>0</v>
      </c>
      <c r="T15" s="558"/>
      <c r="U15" s="560">
        <v>0</v>
      </c>
    </row>
    <row r="16" spans="1:21" ht="14.4" customHeight="1" x14ac:dyDescent="0.3">
      <c r="A16" s="553">
        <v>29</v>
      </c>
      <c r="B16" s="554" t="s">
        <v>484</v>
      </c>
      <c r="C16" s="554" t="s">
        <v>738</v>
      </c>
      <c r="D16" s="555" t="s">
        <v>1481</v>
      </c>
      <c r="E16" s="556" t="s">
        <v>743</v>
      </c>
      <c r="F16" s="554" t="s">
        <v>735</v>
      </c>
      <c r="G16" s="554" t="s">
        <v>775</v>
      </c>
      <c r="H16" s="554" t="s">
        <v>485</v>
      </c>
      <c r="I16" s="554" t="s">
        <v>776</v>
      </c>
      <c r="J16" s="554" t="s">
        <v>777</v>
      </c>
      <c r="K16" s="554" t="s">
        <v>778</v>
      </c>
      <c r="L16" s="557">
        <v>156.77000000000001</v>
      </c>
      <c r="M16" s="557">
        <v>313.54000000000002</v>
      </c>
      <c r="N16" s="554">
        <v>2</v>
      </c>
      <c r="O16" s="558">
        <v>1</v>
      </c>
      <c r="P16" s="557">
        <v>313.54000000000002</v>
      </c>
      <c r="Q16" s="559">
        <v>1</v>
      </c>
      <c r="R16" s="554">
        <v>2</v>
      </c>
      <c r="S16" s="559">
        <v>1</v>
      </c>
      <c r="T16" s="558">
        <v>1</v>
      </c>
      <c r="U16" s="560">
        <v>1</v>
      </c>
    </row>
    <row r="17" spans="1:21" ht="14.4" customHeight="1" x14ac:dyDescent="0.3">
      <c r="A17" s="553">
        <v>29</v>
      </c>
      <c r="B17" s="554" t="s">
        <v>484</v>
      </c>
      <c r="C17" s="554" t="s">
        <v>738</v>
      </c>
      <c r="D17" s="555" t="s">
        <v>1481</v>
      </c>
      <c r="E17" s="556" t="s">
        <v>743</v>
      </c>
      <c r="F17" s="554" t="s">
        <v>735</v>
      </c>
      <c r="G17" s="554" t="s">
        <v>779</v>
      </c>
      <c r="H17" s="554" t="s">
        <v>485</v>
      </c>
      <c r="I17" s="554" t="s">
        <v>780</v>
      </c>
      <c r="J17" s="554" t="s">
        <v>781</v>
      </c>
      <c r="K17" s="554"/>
      <c r="L17" s="557">
        <v>0</v>
      </c>
      <c r="M17" s="557">
        <v>0</v>
      </c>
      <c r="N17" s="554">
        <v>1</v>
      </c>
      <c r="O17" s="558">
        <v>1</v>
      </c>
      <c r="P17" s="557"/>
      <c r="Q17" s="559"/>
      <c r="R17" s="554"/>
      <c r="S17" s="559">
        <v>0</v>
      </c>
      <c r="T17" s="558"/>
      <c r="U17" s="560">
        <v>0</v>
      </c>
    </row>
    <row r="18" spans="1:21" ht="14.4" customHeight="1" x14ac:dyDescent="0.3">
      <c r="A18" s="553">
        <v>29</v>
      </c>
      <c r="B18" s="554" t="s">
        <v>484</v>
      </c>
      <c r="C18" s="554" t="s">
        <v>738</v>
      </c>
      <c r="D18" s="555" t="s">
        <v>1481</v>
      </c>
      <c r="E18" s="556" t="s">
        <v>743</v>
      </c>
      <c r="F18" s="554" t="s">
        <v>735</v>
      </c>
      <c r="G18" s="554" t="s">
        <v>782</v>
      </c>
      <c r="H18" s="554" t="s">
        <v>485</v>
      </c>
      <c r="I18" s="554" t="s">
        <v>642</v>
      </c>
      <c r="J18" s="554" t="s">
        <v>643</v>
      </c>
      <c r="K18" s="554" t="s">
        <v>783</v>
      </c>
      <c r="L18" s="557">
        <v>48.09</v>
      </c>
      <c r="M18" s="557">
        <v>1875.5100000000007</v>
      </c>
      <c r="N18" s="554">
        <v>39</v>
      </c>
      <c r="O18" s="558">
        <v>37</v>
      </c>
      <c r="P18" s="557">
        <v>1106.0700000000004</v>
      </c>
      <c r="Q18" s="559">
        <v>0.58974358974358976</v>
      </c>
      <c r="R18" s="554">
        <v>23</v>
      </c>
      <c r="S18" s="559">
        <v>0.58974358974358976</v>
      </c>
      <c r="T18" s="558">
        <v>22</v>
      </c>
      <c r="U18" s="560">
        <v>0.59459459459459463</v>
      </c>
    </row>
    <row r="19" spans="1:21" ht="14.4" customHeight="1" x14ac:dyDescent="0.3">
      <c r="A19" s="553">
        <v>29</v>
      </c>
      <c r="B19" s="554" t="s">
        <v>484</v>
      </c>
      <c r="C19" s="554" t="s">
        <v>738</v>
      </c>
      <c r="D19" s="555" t="s">
        <v>1481</v>
      </c>
      <c r="E19" s="556" t="s">
        <v>743</v>
      </c>
      <c r="F19" s="554" t="s">
        <v>735</v>
      </c>
      <c r="G19" s="554" t="s">
        <v>782</v>
      </c>
      <c r="H19" s="554" t="s">
        <v>485</v>
      </c>
      <c r="I19" s="554" t="s">
        <v>784</v>
      </c>
      <c r="J19" s="554" t="s">
        <v>643</v>
      </c>
      <c r="K19" s="554" t="s">
        <v>785</v>
      </c>
      <c r="L19" s="557">
        <v>13.89</v>
      </c>
      <c r="M19" s="557">
        <v>27.78</v>
      </c>
      <c r="N19" s="554">
        <v>2</v>
      </c>
      <c r="O19" s="558">
        <v>1</v>
      </c>
      <c r="P19" s="557">
        <v>27.78</v>
      </c>
      <c r="Q19" s="559">
        <v>1</v>
      </c>
      <c r="R19" s="554">
        <v>2</v>
      </c>
      <c r="S19" s="559">
        <v>1</v>
      </c>
      <c r="T19" s="558">
        <v>1</v>
      </c>
      <c r="U19" s="560">
        <v>1</v>
      </c>
    </row>
    <row r="20" spans="1:21" ht="14.4" customHeight="1" x14ac:dyDescent="0.3">
      <c r="A20" s="553">
        <v>29</v>
      </c>
      <c r="B20" s="554" t="s">
        <v>484</v>
      </c>
      <c r="C20" s="554" t="s">
        <v>738</v>
      </c>
      <c r="D20" s="555" t="s">
        <v>1481</v>
      </c>
      <c r="E20" s="556" t="s">
        <v>743</v>
      </c>
      <c r="F20" s="554" t="s">
        <v>735</v>
      </c>
      <c r="G20" s="554" t="s">
        <v>786</v>
      </c>
      <c r="H20" s="554" t="s">
        <v>485</v>
      </c>
      <c r="I20" s="554" t="s">
        <v>787</v>
      </c>
      <c r="J20" s="554" t="s">
        <v>788</v>
      </c>
      <c r="K20" s="554" t="s">
        <v>789</v>
      </c>
      <c r="L20" s="557">
        <v>27.28</v>
      </c>
      <c r="M20" s="557">
        <v>27.28</v>
      </c>
      <c r="N20" s="554">
        <v>1</v>
      </c>
      <c r="O20" s="558">
        <v>1</v>
      </c>
      <c r="P20" s="557">
        <v>27.28</v>
      </c>
      <c r="Q20" s="559">
        <v>1</v>
      </c>
      <c r="R20" s="554">
        <v>1</v>
      </c>
      <c r="S20" s="559">
        <v>1</v>
      </c>
      <c r="T20" s="558">
        <v>1</v>
      </c>
      <c r="U20" s="560">
        <v>1</v>
      </c>
    </row>
    <row r="21" spans="1:21" ht="14.4" customHeight="1" x14ac:dyDescent="0.3">
      <c r="A21" s="553">
        <v>29</v>
      </c>
      <c r="B21" s="554" t="s">
        <v>484</v>
      </c>
      <c r="C21" s="554" t="s">
        <v>738</v>
      </c>
      <c r="D21" s="555" t="s">
        <v>1481</v>
      </c>
      <c r="E21" s="556" t="s">
        <v>743</v>
      </c>
      <c r="F21" s="554" t="s">
        <v>735</v>
      </c>
      <c r="G21" s="554" t="s">
        <v>790</v>
      </c>
      <c r="H21" s="554" t="s">
        <v>485</v>
      </c>
      <c r="I21" s="554" t="s">
        <v>791</v>
      </c>
      <c r="J21" s="554" t="s">
        <v>512</v>
      </c>
      <c r="K21" s="554" t="s">
        <v>792</v>
      </c>
      <c r="L21" s="557">
        <v>0</v>
      </c>
      <c r="M21" s="557">
        <v>0</v>
      </c>
      <c r="N21" s="554">
        <v>1</v>
      </c>
      <c r="O21" s="558">
        <v>1</v>
      </c>
      <c r="P21" s="557"/>
      <c r="Q21" s="559"/>
      <c r="R21" s="554"/>
      <c r="S21" s="559">
        <v>0</v>
      </c>
      <c r="T21" s="558"/>
      <c r="U21" s="560">
        <v>0</v>
      </c>
    </row>
    <row r="22" spans="1:21" ht="14.4" customHeight="1" x14ac:dyDescent="0.3">
      <c r="A22" s="553">
        <v>29</v>
      </c>
      <c r="B22" s="554" t="s">
        <v>484</v>
      </c>
      <c r="C22" s="554" t="s">
        <v>738</v>
      </c>
      <c r="D22" s="555" t="s">
        <v>1481</v>
      </c>
      <c r="E22" s="556" t="s">
        <v>743</v>
      </c>
      <c r="F22" s="554" t="s">
        <v>735</v>
      </c>
      <c r="G22" s="554" t="s">
        <v>793</v>
      </c>
      <c r="H22" s="554" t="s">
        <v>485</v>
      </c>
      <c r="I22" s="554" t="s">
        <v>794</v>
      </c>
      <c r="J22" s="554" t="s">
        <v>795</v>
      </c>
      <c r="K22" s="554" t="s">
        <v>796</v>
      </c>
      <c r="L22" s="557">
        <v>0</v>
      </c>
      <c r="M22" s="557">
        <v>0</v>
      </c>
      <c r="N22" s="554">
        <v>2</v>
      </c>
      <c r="O22" s="558">
        <v>2</v>
      </c>
      <c r="P22" s="557">
        <v>0</v>
      </c>
      <c r="Q22" s="559"/>
      <c r="R22" s="554">
        <v>1</v>
      </c>
      <c r="S22" s="559">
        <v>0.5</v>
      </c>
      <c r="T22" s="558">
        <v>1</v>
      </c>
      <c r="U22" s="560">
        <v>0.5</v>
      </c>
    </row>
    <row r="23" spans="1:21" ht="14.4" customHeight="1" x14ac:dyDescent="0.3">
      <c r="A23" s="553">
        <v>29</v>
      </c>
      <c r="B23" s="554" t="s">
        <v>484</v>
      </c>
      <c r="C23" s="554" t="s">
        <v>738</v>
      </c>
      <c r="D23" s="555" t="s">
        <v>1481</v>
      </c>
      <c r="E23" s="556" t="s">
        <v>743</v>
      </c>
      <c r="F23" s="554" t="s">
        <v>735</v>
      </c>
      <c r="G23" s="554" t="s">
        <v>797</v>
      </c>
      <c r="H23" s="554" t="s">
        <v>485</v>
      </c>
      <c r="I23" s="554" t="s">
        <v>798</v>
      </c>
      <c r="J23" s="554" t="s">
        <v>558</v>
      </c>
      <c r="K23" s="554" t="s">
        <v>799</v>
      </c>
      <c r="L23" s="557">
        <v>21.14</v>
      </c>
      <c r="M23" s="557">
        <v>42.28</v>
      </c>
      <c r="N23" s="554">
        <v>2</v>
      </c>
      <c r="O23" s="558">
        <v>2</v>
      </c>
      <c r="P23" s="557">
        <v>21.14</v>
      </c>
      <c r="Q23" s="559">
        <v>0.5</v>
      </c>
      <c r="R23" s="554">
        <v>1</v>
      </c>
      <c r="S23" s="559">
        <v>0.5</v>
      </c>
      <c r="T23" s="558">
        <v>1</v>
      </c>
      <c r="U23" s="560">
        <v>0.5</v>
      </c>
    </row>
    <row r="24" spans="1:21" ht="14.4" customHeight="1" x14ac:dyDescent="0.3">
      <c r="A24" s="553">
        <v>29</v>
      </c>
      <c r="B24" s="554" t="s">
        <v>484</v>
      </c>
      <c r="C24" s="554" t="s">
        <v>738</v>
      </c>
      <c r="D24" s="555" t="s">
        <v>1481</v>
      </c>
      <c r="E24" s="556" t="s">
        <v>743</v>
      </c>
      <c r="F24" s="554" t="s">
        <v>735</v>
      </c>
      <c r="G24" s="554" t="s">
        <v>797</v>
      </c>
      <c r="H24" s="554" t="s">
        <v>485</v>
      </c>
      <c r="I24" s="554" t="s">
        <v>561</v>
      </c>
      <c r="J24" s="554" t="s">
        <v>558</v>
      </c>
      <c r="K24" s="554" t="s">
        <v>800</v>
      </c>
      <c r="L24" s="557">
        <v>114</v>
      </c>
      <c r="M24" s="557">
        <v>798</v>
      </c>
      <c r="N24" s="554">
        <v>7</v>
      </c>
      <c r="O24" s="558">
        <v>6</v>
      </c>
      <c r="P24" s="557">
        <v>684</v>
      </c>
      <c r="Q24" s="559">
        <v>0.8571428571428571</v>
      </c>
      <c r="R24" s="554">
        <v>6</v>
      </c>
      <c r="S24" s="559">
        <v>0.8571428571428571</v>
      </c>
      <c r="T24" s="558">
        <v>5</v>
      </c>
      <c r="U24" s="560">
        <v>0.83333333333333337</v>
      </c>
    </row>
    <row r="25" spans="1:21" ht="14.4" customHeight="1" x14ac:dyDescent="0.3">
      <c r="A25" s="553">
        <v>29</v>
      </c>
      <c r="B25" s="554" t="s">
        <v>484</v>
      </c>
      <c r="C25" s="554" t="s">
        <v>738</v>
      </c>
      <c r="D25" s="555" t="s">
        <v>1481</v>
      </c>
      <c r="E25" s="556" t="s">
        <v>743</v>
      </c>
      <c r="F25" s="554" t="s">
        <v>735</v>
      </c>
      <c r="G25" s="554" t="s">
        <v>797</v>
      </c>
      <c r="H25" s="554" t="s">
        <v>485</v>
      </c>
      <c r="I25" s="554" t="s">
        <v>561</v>
      </c>
      <c r="J25" s="554" t="s">
        <v>558</v>
      </c>
      <c r="K25" s="554" t="s">
        <v>800</v>
      </c>
      <c r="L25" s="557">
        <v>105.7</v>
      </c>
      <c r="M25" s="557">
        <v>422.8</v>
      </c>
      <c r="N25" s="554">
        <v>4</v>
      </c>
      <c r="O25" s="558">
        <v>4</v>
      </c>
      <c r="P25" s="557">
        <v>211.4</v>
      </c>
      <c r="Q25" s="559">
        <v>0.5</v>
      </c>
      <c r="R25" s="554">
        <v>2</v>
      </c>
      <c r="S25" s="559">
        <v>0.5</v>
      </c>
      <c r="T25" s="558">
        <v>2</v>
      </c>
      <c r="U25" s="560">
        <v>0.5</v>
      </c>
    </row>
    <row r="26" spans="1:21" ht="14.4" customHeight="1" x14ac:dyDescent="0.3">
      <c r="A26" s="553">
        <v>29</v>
      </c>
      <c r="B26" s="554" t="s">
        <v>484</v>
      </c>
      <c r="C26" s="554" t="s">
        <v>738</v>
      </c>
      <c r="D26" s="555" t="s">
        <v>1481</v>
      </c>
      <c r="E26" s="556" t="s">
        <v>743</v>
      </c>
      <c r="F26" s="554" t="s">
        <v>735</v>
      </c>
      <c r="G26" s="554" t="s">
        <v>797</v>
      </c>
      <c r="H26" s="554" t="s">
        <v>485</v>
      </c>
      <c r="I26" s="554" t="s">
        <v>557</v>
      </c>
      <c r="J26" s="554" t="s">
        <v>558</v>
      </c>
      <c r="K26" s="554" t="s">
        <v>559</v>
      </c>
      <c r="L26" s="557">
        <v>210.22</v>
      </c>
      <c r="M26" s="557">
        <v>210.22</v>
      </c>
      <c r="N26" s="554">
        <v>1</v>
      </c>
      <c r="O26" s="558">
        <v>1</v>
      </c>
      <c r="P26" s="557">
        <v>210.22</v>
      </c>
      <c r="Q26" s="559">
        <v>1</v>
      </c>
      <c r="R26" s="554">
        <v>1</v>
      </c>
      <c r="S26" s="559">
        <v>1</v>
      </c>
      <c r="T26" s="558">
        <v>1</v>
      </c>
      <c r="U26" s="560">
        <v>1</v>
      </c>
    </row>
    <row r="27" spans="1:21" ht="14.4" customHeight="1" x14ac:dyDescent="0.3">
      <c r="A27" s="553">
        <v>29</v>
      </c>
      <c r="B27" s="554" t="s">
        <v>484</v>
      </c>
      <c r="C27" s="554" t="s">
        <v>738</v>
      </c>
      <c r="D27" s="555" t="s">
        <v>1481</v>
      </c>
      <c r="E27" s="556" t="s">
        <v>743</v>
      </c>
      <c r="F27" s="554" t="s">
        <v>735</v>
      </c>
      <c r="G27" s="554" t="s">
        <v>797</v>
      </c>
      <c r="H27" s="554" t="s">
        <v>485</v>
      </c>
      <c r="I27" s="554" t="s">
        <v>557</v>
      </c>
      <c r="J27" s="554" t="s">
        <v>558</v>
      </c>
      <c r="K27" s="554" t="s">
        <v>559</v>
      </c>
      <c r="L27" s="557">
        <v>285.01</v>
      </c>
      <c r="M27" s="557">
        <v>285.01</v>
      </c>
      <c r="N27" s="554">
        <v>1</v>
      </c>
      <c r="O27" s="558">
        <v>1</v>
      </c>
      <c r="P27" s="557"/>
      <c r="Q27" s="559">
        <v>0</v>
      </c>
      <c r="R27" s="554"/>
      <c r="S27" s="559">
        <v>0</v>
      </c>
      <c r="T27" s="558"/>
      <c r="U27" s="560">
        <v>0</v>
      </c>
    </row>
    <row r="28" spans="1:21" ht="14.4" customHeight="1" x14ac:dyDescent="0.3">
      <c r="A28" s="553">
        <v>29</v>
      </c>
      <c r="B28" s="554" t="s">
        <v>484</v>
      </c>
      <c r="C28" s="554" t="s">
        <v>738</v>
      </c>
      <c r="D28" s="555" t="s">
        <v>1481</v>
      </c>
      <c r="E28" s="556" t="s">
        <v>743</v>
      </c>
      <c r="F28" s="554" t="s">
        <v>735</v>
      </c>
      <c r="G28" s="554" t="s">
        <v>797</v>
      </c>
      <c r="H28" s="554" t="s">
        <v>485</v>
      </c>
      <c r="I28" s="554" t="s">
        <v>801</v>
      </c>
      <c r="J28" s="554" t="s">
        <v>706</v>
      </c>
      <c r="K28" s="554" t="s">
        <v>802</v>
      </c>
      <c r="L28" s="557">
        <v>0</v>
      </c>
      <c r="M28" s="557">
        <v>0</v>
      </c>
      <c r="N28" s="554">
        <v>2</v>
      </c>
      <c r="O28" s="558">
        <v>1.5</v>
      </c>
      <c r="P28" s="557">
        <v>0</v>
      </c>
      <c r="Q28" s="559"/>
      <c r="R28" s="554">
        <v>1</v>
      </c>
      <c r="S28" s="559">
        <v>0.5</v>
      </c>
      <c r="T28" s="558">
        <v>0.5</v>
      </c>
      <c r="U28" s="560">
        <v>0.33333333333333331</v>
      </c>
    </row>
    <row r="29" spans="1:21" ht="14.4" customHeight="1" x14ac:dyDescent="0.3">
      <c r="A29" s="553">
        <v>29</v>
      </c>
      <c r="B29" s="554" t="s">
        <v>484</v>
      </c>
      <c r="C29" s="554" t="s">
        <v>738</v>
      </c>
      <c r="D29" s="555" t="s">
        <v>1481</v>
      </c>
      <c r="E29" s="556" t="s">
        <v>743</v>
      </c>
      <c r="F29" s="554" t="s">
        <v>735</v>
      </c>
      <c r="G29" s="554" t="s">
        <v>797</v>
      </c>
      <c r="H29" s="554" t="s">
        <v>485</v>
      </c>
      <c r="I29" s="554" t="s">
        <v>523</v>
      </c>
      <c r="J29" s="554" t="s">
        <v>706</v>
      </c>
      <c r="K29" s="554" t="s">
        <v>803</v>
      </c>
      <c r="L29" s="557">
        <v>0</v>
      </c>
      <c r="M29" s="557">
        <v>0</v>
      </c>
      <c r="N29" s="554">
        <v>1</v>
      </c>
      <c r="O29" s="558">
        <v>0.5</v>
      </c>
      <c r="P29" s="557">
        <v>0</v>
      </c>
      <c r="Q29" s="559"/>
      <c r="R29" s="554">
        <v>1</v>
      </c>
      <c r="S29" s="559">
        <v>1</v>
      </c>
      <c r="T29" s="558">
        <v>0.5</v>
      </c>
      <c r="U29" s="560">
        <v>1</v>
      </c>
    </row>
    <row r="30" spans="1:21" ht="14.4" customHeight="1" x14ac:dyDescent="0.3">
      <c r="A30" s="553">
        <v>29</v>
      </c>
      <c r="B30" s="554" t="s">
        <v>484</v>
      </c>
      <c r="C30" s="554" t="s">
        <v>738</v>
      </c>
      <c r="D30" s="555" t="s">
        <v>1481</v>
      </c>
      <c r="E30" s="556" t="s">
        <v>743</v>
      </c>
      <c r="F30" s="554" t="s">
        <v>735</v>
      </c>
      <c r="G30" s="554" t="s">
        <v>804</v>
      </c>
      <c r="H30" s="554" t="s">
        <v>485</v>
      </c>
      <c r="I30" s="554" t="s">
        <v>805</v>
      </c>
      <c r="J30" s="554" t="s">
        <v>806</v>
      </c>
      <c r="K30" s="554" t="s">
        <v>807</v>
      </c>
      <c r="L30" s="557">
        <v>147.31</v>
      </c>
      <c r="M30" s="557">
        <v>736.55</v>
      </c>
      <c r="N30" s="554">
        <v>5</v>
      </c>
      <c r="O30" s="558">
        <v>2</v>
      </c>
      <c r="P30" s="557"/>
      <c r="Q30" s="559">
        <v>0</v>
      </c>
      <c r="R30" s="554"/>
      <c r="S30" s="559">
        <v>0</v>
      </c>
      <c r="T30" s="558"/>
      <c r="U30" s="560">
        <v>0</v>
      </c>
    </row>
    <row r="31" spans="1:21" ht="14.4" customHeight="1" x14ac:dyDescent="0.3">
      <c r="A31" s="553">
        <v>29</v>
      </c>
      <c r="B31" s="554" t="s">
        <v>484</v>
      </c>
      <c r="C31" s="554" t="s">
        <v>738</v>
      </c>
      <c r="D31" s="555" t="s">
        <v>1481</v>
      </c>
      <c r="E31" s="556" t="s">
        <v>743</v>
      </c>
      <c r="F31" s="554" t="s">
        <v>735</v>
      </c>
      <c r="G31" s="554" t="s">
        <v>804</v>
      </c>
      <c r="H31" s="554" t="s">
        <v>485</v>
      </c>
      <c r="I31" s="554" t="s">
        <v>808</v>
      </c>
      <c r="J31" s="554" t="s">
        <v>806</v>
      </c>
      <c r="K31" s="554" t="s">
        <v>807</v>
      </c>
      <c r="L31" s="557">
        <v>147.31</v>
      </c>
      <c r="M31" s="557">
        <v>441.93</v>
      </c>
      <c r="N31" s="554">
        <v>3</v>
      </c>
      <c r="O31" s="558">
        <v>1</v>
      </c>
      <c r="P31" s="557"/>
      <c r="Q31" s="559">
        <v>0</v>
      </c>
      <c r="R31" s="554"/>
      <c r="S31" s="559">
        <v>0</v>
      </c>
      <c r="T31" s="558"/>
      <c r="U31" s="560">
        <v>0</v>
      </c>
    </row>
    <row r="32" spans="1:21" ht="14.4" customHeight="1" x14ac:dyDescent="0.3">
      <c r="A32" s="553">
        <v>29</v>
      </c>
      <c r="B32" s="554" t="s">
        <v>484</v>
      </c>
      <c r="C32" s="554" t="s">
        <v>738</v>
      </c>
      <c r="D32" s="555" t="s">
        <v>1481</v>
      </c>
      <c r="E32" s="556" t="s">
        <v>743</v>
      </c>
      <c r="F32" s="554" t="s">
        <v>735</v>
      </c>
      <c r="G32" s="554" t="s">
        <v>809</v>
      </c>
      <c r="H32" s="554" t="s">
        <v>659</v>
      </c>
      <c r="I32" s="554" t="s">
        <v>810</v>
      </c>
      <c r="J32" s="554" t="s">
        <v>811</v>
      </c>
      <c r="K32" s="554" t="s">
        <v>812</v>
      </c>
      <c r="L32" s="557">
        <v>93.43</v>
      </c>
      <c r="M32" s="557">
        <v>93.43</v>
      </c>
      <c r="N32" s="554">
        <v>1</v>
      </c>
      <c r="O32" s="558">
        <v>1</v>
      </c>
      <c r="P32" s="557"/>
      <c r="Q32" s="559">
        <v>0</v>
      </c>
      <c r="R32" s="554"/>
      <c r="S32" s="559">
        <v>0</v>
      </c>
      <c r="T32" s="558"/>
      <c r="U32" s="560">
        <v>0</v>
      </c>
    </row>
    <row r="33" spans="1:21" ht="14.4" customHeight="1" x14ac:dyDescent="0.3">
      <c r="A33" s="553">
        <v>29</v>
      </c>
      <c r="B33" s="554" t="s">
        <v>484</v>
      </c>
      <c r="C33" s="554" t="s">
        <v>738</v>
      </c>
      <c r="D33" s="555" t="s">
        <v>1481</v>
      </c>
      <c r="E33" s="556" t="s">
        <v>743</v>
      </c>
      <c r="F33" s="554" t="s">
        <v>735</v>
      </c>
      <c r="G33" s="554" t="s">
        <v>813</v>
      </c>
      <c r="H33" s="554" t="s">
        <v>485</v>
      </c>
      <c r="I33" s="554" t="s">
        <v>646</v>
      </c>
      <c r="J33" s="554" t="s">
        <v>647</v>
      </c>
      <c r="K33" s="554" t="s">
        <v>814</v>
      </c>
      <c r="L33" s="557">
        <v>36.97</v>
      </c>
      <c r="M33" s="557">
        <v>961.22000000000014</v>
      </c>
      <c r="N33" s="554">
        <v>26</v>
      </c>
      <c r="O33" s="558">
        <v>21</v>
      </c>
      <c r="P33" s="557">
        <v>776.37000000000012</v>
      </c>
      <c r="Q33" s="559">
        <v>0.80769230769230771</v>
      </c>
      <c r="R33" s="554">
        <v>21</v>
      </c>
      <c r="S33" s="559">
        <v>0.80769230769230771</v>
      </c>
      <c r="T33" s="558">
        <v>17</v>
      </c>
      <c r="U33" s="560">
        <v>0.80952380952380953</v>
      </c>
    </row>
    <row r="34" spans="1:21" ht="14.4" customHeight="1" x14ac:dyDescent="0.3">
      <c r="A34" s="553">
        <v>29</v>
      </c>
      <c r="B34" s="554" t="s">
        <v>484</v>
      </c>
      <c r="C34" s="554" t="s">
        <v>738</v>
      </c>
      <c r="D34" s="555" t="s">
        <v>1481</v>
      </c>
      <c r="E34" s="556" t="s">
        <v>743</v>
      </c>
      <c r="F34" s="554" t="s">
        <v>735</v>
      </c>
      <c r="G34" s="554" t="s">
        <v>815</v>
      </c>
      <c r="H34" s="554" t="s">
        <v>485</v>
      </c>
      <c r="I34" s="554" t="s">
        <v>816</v>
      </c>
      <c r="J34" s="554" t="s">
        <v>817</v>
      </c>
      <c r="K34" s="554" t="s">
        <v>818</v>
      </c>
      <c r="L34" s="557">
        <v>10.55</v>
      </c>
      <c r="M34" s="557">
        <v>10.55</v>
      </c>
      <c r="N34" s="554">
        <v>1</v>
      </c>
      <c r="O34" s="558">
        <v>0.5</v>
      </c>
      <c r="P34" s="557"/>
      <c r="Q34" s="559">
        <v>0</v>
      </c>
      <c r="R34" s="554"/>
      <c r="S34" s="559">
        <v>0</v>
      </c>
      <c r="T34" s="558"/>
      <c r="U34" s="560">
        <v>0</v>
      </c>
    </row>
    <row r="35" spans="1:21" ht="14.4" customHeight="1" x14ac:dyDescent="0.3">
      <c r="A35" s="553">
        <v>29</v>
      </c>
      <c r="B35" s="554" t="s">
        <v>484</v>
      </c>
      <c r="C35" s="554" t="s">
        <v>738</v>
      </c>
      <c r="D35" s="555" t="s">
        <v>1481</v>
      </c>
      <c r="E35" s="556" t="s">
        <v>743</v>
      </c>
      <c r="F35" s="554" t="s">
        <v>735</v>
      </c>
      <c r="G35" s="554" t="s">
        <v>819</v>
      </c>
      <c r="H35" s="554" t="s">
        <v>485</v>
      </c>
      <c r="I35" s="554" t="s">
        <v>820</v>
      </c>
      <c r="J35" s="554" t="s">
        <v>821</v>
      </c>
      <c r="K35" s="554" t="s">
        <v>822</v>
      </c>
      <c r="L35" s="557">
        <v>0</v>
      </c>
      <c r="M35" s="557">
        <v>0</v>
      </c>
      <c r="N35" s="554">
        <v>1</v>
      </c>
      <c r="O35" s="558">
        <v>0.5</v>
      </c>
      <c r="P35" s="557">
        <v>0</v>
      </c>
      <c r="Q35" s="559"/>
      <c r="R35" s="554">
        <v>1</v>
      </c>
      <c r="S35" s="559">
        <v>1</v>
      </c>
      <c r="T35" s="558">
        <v>0.5</v>
      </c>
      <c r="U35" s="560">
        <v>1</v>
      </c>
    </row>
    <row r="36" spans="1:21" ht="14.4" customHeight="1" x14ac:dyDescent="0.3">
      <c r="A36" s="553">
        <v>29</v>
      </c>
      <c r="B36" s="554" t="s">
        <v>484</v>
      </c>
      <c r="C36" s="554" t="s">
        <v>738</v>
      </c>
      <c r="D36" s="555" t="s">
        <v>1481</v>
      </c>
      <c r="E36" s="556" t="s">
        <v>743</v>
      </c>
      <c r="F36" s="554" t="s">
        <v>735</v>
      </c>
      <c r="G36" s="554" t="s">
        <v>823</v>
      </c>
      <c r="H36" s="554" t="s">
        <v>485</v>
      </c>
      <c r="I36" s="554" t="s">
        <v>649</v>
      </c>
      <c r="J36" s="554" t="s">
        <v>650</v>
      </c>
      <c r="K36" s="554" t="s">
        <v>651</v>
      </c>
      <c r="L36" s="557">
        <v>115.13</v>
      </c>
      <c r="M36" s="557">
        <v>805.91</v>
      </c>
      <c r="N36" s="554">
        <v>7</v>
      </c>
      <c r="O36" s="558">
        <v>7</v>
      </c>
      <c r="P36" s="557">
        <v>690.78</v>
      </c>
      <c r="Q36" s="559">
        <v>0.8571428571428571</v>
      </c>
      <c r="R36" s="554">
        <v>6</v>
      </c>
      <c r="S36" s="559">
        <v>0.8571428571428571</v>
      </c>
      <c r="T36" s="558">
        <v>6</v>
      </c>
      <c r="U36" s="560">
        <v>0.8571428571428571</v>
      </c>
    </row>
    <row r="37" spans="1:21" ht="14.4" customHeight="1" x14ac:dyDescent="0.3">
      <c r="A37" s="553">
        <v>29</v>
      </c>
      <c r="B37" s="554" t="s">
        <v>484</v>
      </c>
      <c r="C37" s="554" t="s">
        <v>738</v>
      </c>
      <c r="D37" s="555" t="s">
        <v>1481</v>
      </c>
      <c r="E37" s="556" t="s">
        <v>743</v>
      </c>
      <c r="F37" s="554" t="s">
        <v>735</v>
      </c>
      <c r="G37" s="554" t="s">
        <v>824</v>
      </c>
      <c r="H37" s="554" t="s">
        <v>659</v>
      </c>
      <c r="I37" s="554" t="s">
        <v>825</v>
      </c>
      <c r="J37" s="554" t="s">
        <v>826</v>
      </c>
      <c r="K37" s="554" t="s">
        <v>827</v>
      </c>
      <c r="L37" s="557">
        <v>407.55</v>
      </c>
      <c r="M37" s="557">
        <v>3667.9500000000007</v>
      </c>
      <c r="N37" s="554">
        <v>9</v>
      </c>
      <c r="O37" s="558">
        <v>9</v>
      </c>
      <c r="P37" s="557">
        <v>3667.9500000000007</v>
      </c>
      <c r="Q37" s="559">
        <v>1</v>
      </c>
      <c r="R37" s="554">
        <v>9</v>
      </c>
      <c r="S37" s="559">
        <v>1</v>
      </c>
      <c r="T37" s="558">
        <v>9</v>
      </c>
      <c r="U37" s="560">
        <v>1</v>
      </c>
    </row>
    <row r="38" spans="1:21" ht="14.4" customHeight="1" x14ac:dyDescent="0.3">
      <c r="A38" s="553">
        <v>29</v>
      </c>
      <c r="B38" s="554" t="s">
        <v>484</v>
      </c>
      <c r="C38" s="554" t="s">
        <v>738</v>
      </c>
      <c r="D38" s="555" t="s">
        <v>1481</v>
      </c>
      <c r="E38" s="556" t="s">
        <v>743</v>
      </c>
      <c r="F38" s="554" t="s">
        <v>735</v>
      </c>
      <c r="G38" s="554" t="s">
        <v>824</v>
      </c>
      <c r="H38" s="554" t="s">
        <v>659</v>
      </c>
      <c r="I38" s="554" t="s">
        <v>828</v>
      </c>
      <c r="J38" s="554" t="s">
        <v>826</v>
      </c>
      <c r="K38" s="554" t="s">
        <v>829</v>
      </c>
      <c r="L38" s="557">
        <v>543.39</v>
      </c>
      <c r="M38" s="557">
        <v>7064.0700000000006</v>
      </c>
      <c r="N38" s="554">
        <v>13</v>
      </c>
      <c r="O38" s="558">
        <v>12.5</v>
      </c>
      <c r="P38" s="557">
        <v>5433.9000000000005</v>
      </c>
      <c r="Q38" s="559">
        <v>0.76923076923076927</v>
      </c>
      <c r="R38" s="554">
        <v>10</v>
      </c>
      <c r="S38" s="559">
        <v>0.76923076923076927</v>
      </c>
      <c r="T38" s="558">
        <v>9.5</v>
      </c>
      <c r="U38" s="560">
        <v>0.76</v>
      </c>
    </row>
    <row r="39" spans="1:21" ht="14.4" customHeight="1" x14ac:dyDescent="0.3">
      <c r="A39" s="553">
        <v>29</v>
      </c>
      <c r="B39" s="554" t="s">
        <v>484</v>
      </c>
      <c r="C39" s="554" t="s">
        <v>738</v>
      </c>
      <c r="D39" s="555" t="s">
        <v>1481</v>
      </c>
      <c r="E39" s="556" t="s">
        <v>743</v>
      </c>
      <c r="F39" s="554" t="s">
        <v>735</v>
      </c>
      <c r="G39" s="554" t="s">
        <v>830</v>
      </c>
      <c r="H39" s="554" t="s">
        <v>485</v>
      </c>
      <c r="I39" s="554" t="s">
        <v>831</v>
      </c>
      <c r="J39" s="554" t="s">
        <v>832</v>
      </c>
      <c r="K39" s="554" t="s">
        <v>833</v>
      </c>
      <c r="L39" s="557">
        <v>134.47999999999999</v>
      </c>
      <c r="M39" s="557">
        <v>268.95999999999998</v>
      </c>
      <c r="N39" s="554">
        <v>2</v>
      </c>
      <c r="O39" s="558">
        <v>2</v>
      </c>
      <c r="P39" s="557"/>
      <c r="Q39" s="559">
        <v>0</v>
      </c>
      <c r="R39" s="554"/>
      <c r="S39" s="559">
        <v>0</v>
      </c>
      <c r="T39" s="558"/>
      <c r="U39" s="560">
        <v>0</v>
      </c>
    </row>
    <row r="40" spans="1:21" ht="14.4" customHeight="1" x14ac:dyDescent="0.3">
      <c r="A40" s="553">
        <v>29</v>
      </c>
      <c r="B40" s="554" t="s">
        <v>484</v>
      </c>
      <c r="C40" s="554" t="s">
        <v>738</v>
      </c>
      <c r="D40" s="555" t="s">
        <v>1481</v>
      </c>
      <c r="E40" s="556" t="s">
        <v>743</v>
      </c>
      <c r="F40" s="554" t="s">
        <v>735</v>
      </c>
      <c r="G40" s="554" t="s">
        <v>834</v>
      </c>
      <c r="H40" s="554" t="s">
        <v>659</v>
      </c>
      <c r="I40" s="554" t="s">
        <v>835</v>
      </c>
      <c r="J40" s="554" t="s">
        <v>836</v>
      </c>
      <c r="K40" s="554" t="s">
        <v>837</v>
      </c>
      <c r="L40" s="557">
        <v>48.42</v>
      </c>
      <c r="M40" s="557">
        <v>145.26</v>
      </c>
      <c r="N40" s="554">
        <v>3</v>
      </c>
      <c r="O40" s="558">
        <v>3</v>
      </c>
      <c r="P40" s="557">
        <v>48.42</v>
      </c>
      <c r="Q40" s="559">
        <v>0.33333333333333337</v>
      </c>
      <c r="R40" s="554">
        <v>1</v>
      </c>
      <c r="S40" s="559">
        <v>0.33333333333333331</v>
      </c>
      <c r="T40" s="558">
        <v>1</v>
      </c>
      <c r="U40" s="560">
        <v>0.33333333333333331</v>
      </c>
    </row>
    <row r="41" spans="1:21" ht="14.4" customHeight="1" x14ac:dyDescent="0.3">
      <c r="A41" s="553">
        <v>29</v>
      </c>
      <c r="B41" s="554" t="s">
        <v>484</v>
      </c>
      <c r="C41" s="554" t="s">
        <v>738</v>
      </c>
      <c r="D41" s="555" t="s">
        <v>1481</v>
      </c>
      <c r="E41" s="556" t="s">
        <v>743</v>
      </c>
      <c r="F41" s="554" t="s">
        <v>735</v>
      </c>
      <c r="G41" s="554" t="s">
        <v>834</v>
      </c>
      <c r="H41" s="554" t="s">
        <v>659</v>
      </c>
      <c r="I41" s="554" t="s">
        <v>838</v>
      </c>
      <c r="J41" s="554" t="s">
        <v>836</v>
      </c>
      <c r="K41" s="554" t="s">
        <v>839</v>
      </c>
      <c r="L41" s="557">
        <v>0</v>
      </c>
      <c r="M41" s="557">
        <v>0</v>
      </c>
      <c r="N41" s="554">
        <v>1</v>
      </c>
      <c r="O41" s="558">
        <v>1</v>
      </c>
      <c r="P41" s="557">
        <v>0</v>
      </c>
      <c r="Q41" s="559"/>
      <c r="R41" s="554">
        <v>1</v>
      </c>
      <c r="S41" s="559">
        <v>1</v>
      </c>
      <c r="T41" s="558">
        <v>1</v>
      </c>
      <c r="U41" s="560">
        <v>1</v>
      </c>
    </row>
    <row r="42" spans="1:21" ht="14.4" customHeight="1" x14ac:dyDescent="0.3">
      <c r="A42" s="553">
        <v>29</v>
      </c>
      <c r="B42" s="554" t="s">
        <v>484</v>
      </c>
      <c r="C42" s="554" t="s">
        <v>738</v>
      </c>
      <c r="D42" s="555" t="s">
        <v>1481</v>
      </c>
      <c r="E42" s="556" t="s">
        <v>743</v>
      </c>
      <c r="F42" s="554" t="s">
        <v>735</v>
      </c>
      <c r="G42" s="554" t="s">
        <v>840</v>
      </c>
      <c r="H42" s="554" t="s">
        <v>485</v>
      </c>
      <c r="I42" s="554" t="s">
        <v>841</v>
      </c>
      <c r="J42" s="554" t="s">
        <v>842</v>
      </c>
      <c r="K42" s="554" t="s">
        <v>843</v>
      </c>
      <c r="L42" s="557">
        <v>0</v>
      </c>
      <c r="M42" s="557">
        <v>0</v>
      </c>
      <c r="N42" s="554">
        <v>1</v>
      </c>
      <c r="O42" s="558">
        <v>0.5</v>
      </c>
      <c r="P42" s="557"/>
      <c r="Q42" s="559"/>
      <c r="R42" s="554"/>
      <c r="S42" s="559">
        <v>0</v>
      </c>
      <c r="T42" s="558"/>
      <c r="U42" s="560">
        <v>0</v>
      </c>
    </row>
    <row r="43" spans="1:21" ht="14.4" customHeight="1" x14ac:dyDescent="0.3">
      <c r="A43" s="553">
        <v>29</v>
      </c>
      <c r="B43" s="554" t="s">
        <v>484</v>
      </c>
      <c r="C43" s="554" t="s">
        <v>738</v>
      </c>
      <c r="D43" s="555" t="s">
        <v>1481</v>
      </c>
      <c r="E43" s="556" t="s">
        <v>743</v>
      </c>
      <c r="F43" s="554" t="s">
        <v>735</v>
      </c>
      <c r="G43" s="554" t="s">
        <v>844</v>
      </c>
      <c r="H43" s="554" t="s">
        <v>485</v>
      </c>
      <c r="I43" s="554" t="s">
        <v>845</v>
      </c>
      <c r="J43" s="554" t="s">
        <v>846</v>
      </c>
      <c r="K43" s="554" t="s">
        <v>847</v>
      </c>
      <c r="L43" s="557">
        <v>0</v>
      </c>
      <c r="M43" s="557">
        <v>0</v>
      </c>
      <c r="N43" s="554">
        <v>1</v>
      </c>
      <c r="O43" s="558">
        <v>1</v>
      </c>
      <c r="P43" s="557"/>
      <c r="Q43" s="559"/>
      <c r="R43" s="554"/>
      <c r="S43" s="559">
        <v>0</v>
      </c>
      <c r="T43" s="558"/>
      <c r="U43" s="560">
        <v>0</v>
      </c>
    </row>
    <row r="44" spans="1:21" ht="14.4" customHeight="1" x14ac:dyDescent="0.3">
      <c r="A44" s="553">
        <v>29</v>
      </c>
      <c r="B44" s="554" t="s">
        <v>484</v>
      </c>
      <c r="C44" s="554" t="s">
        <v>738</v>
      </c>
      <c r="D44" s="555" t="s">
        <v>1481</v>
      </c>
      <c r="E44" s="556" t="s">
        <v>743</v>
      </c>
      <c r="F44" s="554" t="s">
        <v>735</v>
      </c>
      <c r="G44" s="554" t="s">
        <v>848</v>
      </c>
      <c r="H44" s="554" t="s">
        <v>485</v>
      </c>
      <c r="I44" s="554" t="s">
        <v>849</v>
      </c>
      <c r="J44" s="554" t="s">
        <v>850</v>
      </c>
      <c r="K44" s="554" t="s">
        <v>851</v>
      </c>
      <c r="L44" s="557">
        <v>27.49</v>
      </c>
      <c r="M44" s="557">
        <v>27.49</v>
      </c>
      <c r="N44" s="554">
        <v>1</v>
      </c>
      <c r="O44" s="558">
        <v>1</v>
      </c>
      <c r="P44" s="557"/>
      <c r="Q44" s="559">
        <v>0</v>
      </c>
      <c r="R44" s="554"/>
      <c r="S44" s="559">
        <v>0</v>
      </c>
      <c r="T44" s="558"/>
      <c r="U44" s="560">
        <v>0</v>
      </c>
    </row>
    <row r="45" spans="1:21" ht="14.4" customHeight="1" x14ac:dyDescent="0.3">
      <c r="A45" s="553">
        <v>29</v>
      </c>
      <c r="B45" s="554" t="s">
        <v>484</v>
      </c>
      <c r="C45" s="554" t="s">
        <v>738</v>
      </c>
      <c r="D45" s="555" t="s">
        <v>1481</v>
      </c>
      <c r="E45" s="556" t="s">
        <v>743</v>
      </c>
      <c r="F45" s="554" t="s">
        <v>735</v>
      </c>
      <c r="G45" s="554" t="s">
        <v>852</v>
      </c>
      <c r="H45" s="554" t="s">
        <v>485</v>
      </c>
      <c r="I45" s="554" t="s">
        <v>853</v>
      </c>
      <c r="J45" s="554" t="s">
        <v>854</v>
      </c>
      <c r="K45" s="554" t="s">
        <v>855</v>
      </c>
      <c r="L45" s="557">
        <v>130.85</v>
      </c>
      <c r="M45" s="557">
        <v>130.85</v>
      </c>
      <c r="N45" s="554">
        <v>1</v>
      </c>
      <c r="O45" s="558">
        <v>1</v>
      </c>
      <c r="P45" s="557"/>
      <c r="Q45" s="559">
        <v>0</v>
      </c>
      <c r="R45" s="554"/>
      <c r="S45" s="559">
        <v>0</v>
      </c>
      <c r="T45" s="558"/>
      <c r="U45" s="560">
        <v>0</v>
      </c>
    </row>
    <row r="46" spans="1:21" ht="14.4" customHeight="1" x14ac:dyDescent="0.3">
      <c r="A46" s="553">
        <v>29</v>
      </c>
      <c r="B46" s="554" t="s">
        <v>484</v>
      </c>
      <c r="C46" s="554" t="s">
        <v>738</v>
      </c>
      <c r="D46" s="555" t="s">
        <v>1481</v>
      </c>
      <c r="E46" s="556" t="s">
        <v>743</v>
      </c>
      <c r="F46" s="554" t="s">
        <v>735</v>
      </c>
      <c r="G46" s="554" t="s">
        <v>852</v>
      </c>
      <c r="H46" s="554" t="s">
        <v>485</v>
      </c>
      <c r="I46" s="554" t="s">
        <v>856</v>
      </c>
      <c r="J46" s="554" t="s">
        <v>854</v>
      </c>
      <c r="K46" s="554" t="s">
        <v>855</v>
      </c>
      <c r="L46" s="557">
        <v>130.85</v>
      </c>
      <c r="M46" s="557">
        <v>130.85</v>
      </c>
      <c r="N46" s="554">
        <v>1</v>
      </c>
      <c r="O46" s="558">
        <v>1</v>
      </c>
      <c r="P46" s="557"/>
      <c r="Q46" s="559">
        <v>0</v>
      </c>
      <c r="R46" s="554"/>
      <c r="S46" s="559">
        <v>0</v>
      </c>
      <c r="T46" s="558"/>
      <c r="U46" s="560">
        <v>0</v>
      </c>
    </row>
    <row r="47" spans="1:21" ht="14.4" customHeight="1" x14ac:dyDescent="0.3">
      <c r="A47" s="553">
        <v>29</v>
      </c>
      <c r="B47" s="554" t="s">
        <v>484</v>
      </c>
      <c r="C47" s="554" t="s">
        <v>738</v>
      </c>
      <c r="D47" s="555" t="s">
        <v>1481</v>
      </c>
      <c r="E47" s="556" t="s">
        <v>743</v>
      </c>
      <c r="F47" s="554" t="s">
        <v>735</v>
      </c>
      <c r="G47" s="554" t="s">
        <v>857</v>
      </c>
      <c r="H47" s="554" t="s">
        <v>659</v>
      </c>
      <c r="I47" s="554" t="s">
        <v>858</v>
      </c>
      <c r="J47" s="554" t="s">
        <v>859</v>
      </c>
      <c r="K47" s="554" t="s">
        <v>757</v>
      </c>
      <c r="L47" s="557">
        <v>48.27</v>
      </c>
      <c r="M47" s="557">
        <v>48.27</v>
      </c>
      <c r="N47" s="554">
        <v>1</v>
      </c>
      <c r="O47" s="558">
        <v>0.5</v>
      </c>
      <c r="P47" s="557"/>
      <c r="Q47" s="559">
        <v>0</v>
      </c>
      <c r="R47" s="554"/>
      <c r="S47" s="559">
        <v>0</v>
      </c>
      <c r="T47" s="558"/>
      <c r="U47" s="560">
        <v>0</v>
      </c>
    </row>
    <row r="48" spans="1:21" ht="14.4" customHeight="1" x14ac:dyDescent="0.3">
      <c r="A48" s="553">
        <v>29</v>
      </c>
      <c r="B48" s="554" t="s">
        <v>484</v>
      </c>
      <c r="C48" s="554" t="s">
        <v>738</v>
      </c>
      <c r="D48" s="555" t="s">
        <v>1481</v>
      </c>
      <c r="E48" s="556" t="s">
        <v>743</v>
      </c>
      <c r="F48" s="554" t="s">
        <v>735</v>
      </c>
      <c r="G48" s="554" t="s">
        <v>860</v>
      </c>
      <c r="H48" s="554" t="s">
        <v>659</v>
      </c>
      <c r="I48" s="554" t="s">
        <v>861</v>
      </c>
      <c r="J48" s="554" t="s">
        <v>862</v>
      </c>
      <c r="K48" s="554" t="s">
        <v>863</v>
      </c>
      <c r="L48" s="557">
        <v>117.73</v>
      </c>
      <c r="M48" s="557">
        <v>117.73</v>
      </c>
      <c r="N48" s="554">
        <v>1</v>
      </c>
      <c r="O48" s="558">
        <v>0.5</v>
      </c>
      <c r="P48" s="557"/>
      <c r="Q48" s="559">
        <v>0</v>
      </c>
      <c r="R48" s="554"/>
      <c r="S48" s="559">
        <v>0</v>
      </c>
      <c r="T48" s="558"/>
      <c r="U48" s="560">
        <v>0</v>
      </c>
    </row>
    <row r="49" spans="1:21" ht="14.4" customHeight="1" x14ac:dyDescent="0.3">
      <c r="A49" s="553">
        <v>29</v>
      </c>
      <c r="B49" s="554" t="s">
        <v>484</v>
      </c>
      <c r="C49" s="554" t="s">
        <v>738</v>
      </c>
      <c r="D49" s="555" t="s">
        <v>1481</v>
      </c>
      <c r="E49" s="556" t="s">
        <v>743</v>
      </c>
      <c r="F49" s="554" t="s">
        <v>735</v>
      </c>
      <c r="G49" s="554" t="s">
        <v>864</v>
      </c>
      <c r="H49" s="554" t="s">
        <v>485</v>
      </c>
      <c r="I49" s="554" t="s">
        <v>865</v>
      </c>
      <c r="J49" s="554" t="s">
        <v>866</v>
      </c>
      <c r="K49" s="554" t="s">
        <v>867</v>
      </c>
      <c r="L49" s="557">
        <v>121.96</v>
      </c>
      <c r="M49" s="557">
        <v>121.96</v>
      </c>
      <c r="N49" s="554">
        <v>1</v>
      </c>
      <c r="O49" s="558">
        <v>1</v>
      </c>
      <c r="P49" s="557"/>
      <c r="Q49" s="559">
        <v>0</v>
      </c>
      <c r="R49" s="554"/>
      <c r="S49" s="559">
        <v>0</v>
      </c>
      <c r="T49" s="558"/>
      <c r="U49" s="560">
        <v>0</v>
      </c>
    </row>
    <row r="50" spans="1:21" ht="14.4" customHeight="1" x14ac:dyDescent="0.3">
      <c r="A50" s="553">
        <v>29</v>
      </c>
      <c r="B50" s="554" t="s">
        <v>484</v>
      </c>
      <c r="C50" s="554" t="s">
        <v>738</v>
      </c>
      <c r="D50" s="555" t="s">
        <v>1481</v>
      </c>
      <c r="E50" s="556" t="s">
        <v>743</v>
      </c>
      <c r="F50" s="554" t="s">
        <v>735</v>
      </c>
      <c r="G50" s="554" t="s">
        <v>868</v>
      </c>
      <c r="H50" s="554" t="s">
        <v>485</v>
      </c>
      <c r="I50" s="554" t="s">
        <v>519</v>
      </c>
      <c r="J50" s="554" t="s">
        <v>869</v>
      </c>
      <c r="K50" s="554" t="s">
        <v>870</v>
      </c>
      <c r="L50" s="557">
        <v>0</v>
      </c>
      <c r="M50" s="557">
        <v>0</v>
      </c>
      <c r="N50" s="554">
        <v>7</v>
      </c>
      <c r="O50" s="558">
        <v>6</v>
      </c>
      <c r="P50" s="557">
        <v>0</v>
      </c>
      <c r="Q50" s="559"/>
      <c r="R50" s="554">
        <v>5</v>
      </c>
      <c r="S50" s="559">
        <v>0.7142857142857143</v>
      </c>
      <c r="T50" s="558">
        <v>4</v>
      </c>
      <c r="U50" s="560">
        <v>0.66666666666666663</v>
      </c>
    </row>
    <row r="51" spans="1:21" ht="14.4" customHeight="1" x14ac:dyDescent="0.3">
      <c r="A51" s="553">
        <v>29</v>
      </c>
      <c r="B51" s="554" t="s">
        <v>484</v>
      </c>
      <c r="C51" s="554" t="s">
        <v>738</v>
      </c>
      <c r="D51" s="555" t="s">
        <v>1481</v>
      </c>
      <c r="E51" s="556" t="s">
        <v>743</v>
      </c>
      <c r="F51" s="554" t="s">
        <v>735</v>
      </c>
      <c r="G51" s="554" t="s">
        <v>871</v>
      </c>
      <c r="H51" s="554" t="s">
        <v>485</v>
      </c>
      <c r="I51" s="554" t="s">
        <v>653</v>
      </c>
      <c r="J51" s="554" t="s">
        <v>654</v>
      </c>
      <c r="K51" s="554" t="s">
        <v>872</v>
      </c>
      <c r="L51" s="557">
        <v>96.42</v>
      </c>
      <c r="M51" s="557">
        <v>192.84</v>
      </c>
      <c r="N51" s="554">
        <v>2</v>
      </c>
      <c r="O51" s="558">
        <v>1</v>
      </c>
      <c r="P51" s="557">
        <v>192.84</v>
      </c>
      <c r="Q51" s="559">
        <v>1</v>
      </c>
      <c r="R51" s="554">
        <v>2</v>
      </c>
      <c r="S51" s="559">
        <v>1</v>
      </c>
      <c r="T51" s="558">
        <v>1</v>
      </c>
      <c r="U51" s="560">
        <v>1</v>
      </c>
    </row>
    <row r="52" spans="1:21" ht="14.4" customHeight="1" x14ac:dyDescent="0.3">
      <c r="A52" s="553">
        <v>29</v>
      </c>
      <c r="B52" s="554" t="s">
        <v>484</v>
      </c>
      <c r="C52" s="554" t="s">
        <v>738</v>
      </c>
      <c r="D52" s="555" t="s">
        <v>1481</v>
      </c>
      <c r="E52" s="556" t="s">
        <v>743</v>
      </c>
      <c r="F52" s="554" t="s">
        <v>735</v>
      </c>
      <c r="G52" s="554" t="s">
        <v>871</v>
      </c>
      <c r="H52" s="554" t="s">
        <v>485</v>
      </c>
      <c r="I52" s="554" t="s">
        <v>657</v>
      </c>
      <c r="J52" s="554" t="s">
        <v>654</v>
      </c>
      <c r="K52" s="554" t="s">
        <v>873</v>
      </c>
      <c r="L52" s="557">
        <v>289.27</v>
      </c>
      <c r="M52" s="557">
        <v>17645.47</v>
      </c>
      <c r="N52" s="554">
        <v>61</v>
      </c>
      <c r="O52" s="558">
        <v>33.5</v>
      </c>
      <c r="P52" s="557">
        <v>12438.61</v>
      </c>
      <c r="Q52" s="559">
        <v>0.70491803278688525</v>
      </c>
      <c r="R52" s="554">
        <v>43</v>
      </c>
      <c r="S52" s="559">
        <v>0.70491803278688525</v>
      </c>
      <c r="T52" s="558">
        <v>21.5</v>
      </c>
      <c r="U52" s="560">
        <v>0.64179104477611937</v>
      </c>
    </row>
    <row r="53" spans="1:21" ht="14.4" customHeight="1" x14ac:dyDescent="0.3">
      <c r="A53" s="553">
        <v>29</v>
      </c>
      <c r="B53" s="554" t="s">
        <v>484</v>
      </c>
      <c r="C53" s="554" t="s">
        <v>738</v>
      </c>
      <c r="D53" s="555" t="s">
        <v>1481</v>
      </c>
      <c r="E53" s="556" t="s">
        <v>743</v>
      </c>
      <c r="F53" s="554" t="s">
        <v>735</v>
      </c>
      <c r="G53" s="554" t="s">
        <v>874</v>
      </c>
      <c r="H53" s="554" t="s">
        <v>485</v>
      </c>
      <c r="I53" s="554" t="s">
        <v>875</v>
      </c>
      <c r="J53" s="554" t="s">
        <v>876</v>
      </c>
      <c r="K53" s="554" t="s">
        <v>877</v>
      </c>
      <c r="L53" s="557">
        <v>186.27</v>
      </c>
      <c r="M53" s="557">
        <v>931.35000000000014</v>
      </c>
      <c r="N53" s="554">
        <v>5</v>
      </c>
      <c r="O53" s="558">
        <v>2</v>
      </c>
      <c r="P53" s="557">
        <v>931.35000000000014</v>
      </c>
      <c r="Q53" s="559">
        <v>1</v>
      </c>
      <c r="R53" s="554">
        <v>5</v>
      </c>
      <c r="S53" s="559">
        <v>1</v>
      </c>
      <c r="T53" s="558">
        <v>2</v>
      </c>
      <c r="U53" s="560">
        <v>1</v>
      </c>
    </row>
    <row r="54" spans="1:21" ht="14.4" customHeight="1" x14ac:dyDescent="0.3">
      <c r="A54" s="553">
        <v>29</v>
      </c>
      <c r="B54" s="554" t="s">
        <v>484</v>
      </c>
      <c r="C54" s="554" t="s">
        <v>738</v>
      </c>
      <c r="D54" s="555" t="s">
        <v>1481</v>
      </c>
      <c r="E54" s="556" t="s">
        <v>743</v>
      </c>
      <c r="F54" s="554" t="s">
        <v>735</v>
      </c>
      <c r="G54" s="554" t="s">
        <v>878</v>
      </c>
      <c r="H54" s="554" t="s">
        <v>659</v>
      </c>
      <c r="I54" s="554" t="s">
        <v>879</v>
      </c>
      <c r="J54" s="554" t="s">
        <v>880</v>
      </c>
      <c r="K54" s="554" t="s">
        <v>881</v>
      </c>
      <c r="L54" s="557">
        <v>366.53</v>
      </c>
      <c r="M54" s="557">
        <v>733.06</v>
      </c>
      <c r="N54" s="554">
        <v>2</v>
      </c>
      <c r="O54" s="558">
        <v>1.5</v>
      </c>
      <c r="P54" s="557">
        <v>733.06</v>
      </c>
      <c r="Q54" s="559">
        <v>1</v>
      </c>
      <c r="R54" s="554">
        <v>2</v>
      </c>
      <c r="S54" s="559">
        <v>1</v>
      </c>
      <c r="T54" s="558">
        <v>1.5</v>
      </c>
      <c r="U54" s="560">
        <v>1</v>
      </c>
    </row>
    <row r="55" spans="1:21" ht="14.4" customHeight="1" x14ac:dyDescent="0.3">
      <c r="A55" s="553">
        <v>29</v>
      </c>
      <c r="B55" s="554" t="s">
        <v>484</v>
      </c>
      <c r="C55" s="554" t="s">
        <v>738</v>
      </c>
      <c r="D55" s="555" t="s">
        <v>1481</v>
      </c>
      <c r="E55" s="556" t="s">
        <v>743</v>
      </c>
      <c r="F55" s="554" t="s">
        <v>735</v>
      </c>
      <c r="G55" s="554" t="s">
        <v>882</v>
      </c>
      <c r="H55" s="554" t="s">
        <v>485</v>
      </c>
      <c r="I55" s="554" t="s">
        <v>883</v>
      </c>
      <c r="J55" s="554" t="s">
        <v>884</v>
      </c>
      <c r="K55" s="554" t="s">
        <v>885</v>
      </c>
      <c r="L55" s="557">
        <v>50.14</v>
      </c>
      <c r="M55" s="557">
        <v>50.14</v>
      </c>
      <c r="N55" s="554">
        <v>1</v>
      </c>
      <c r="O55" s="558">
        <v>0.5</v>
      </c>
      <c r="P55" s="557"/>
      <c r="Q55" s="559">
        <v>0</v>
      </c>
      <c r="R55" s="554"/>
      <c r="S55" s="559">
        <v>0</v>
      </c>
      <c r="T55" s="558"/>
      <c r="U55" s="560">
        <v>0</v>
      </c>
    </row>
    <row r="56" spans="1:21" ht="14.4" customHeight="1" x14ac:dyDescent="0.3">
      <c r="A56" s="553">
        <v>29</v>
      </c>
      <c r="B56" s="554" t="s">
        <v>484</v>
      </c>
      <c r="C56" s="554" t="s">
        <v>738</v>
      </c>
      <c r="D56" s="555" t="s">
        <v>1481</v>
      </c>
      <c r="E56" s="556" t="s">
        <v>743</v>
      </c>
      <c r="F56" s="554" t="s">
        <v>735</v>
      </c>
      <c r="G56" s="554" t="s">
        <v>882</v>
      </c>
      <c r="H56" s="554" t="s">
        <v>485</v>
      </c>
      <c r="I56" s="554" t="s">
        <v>886</v>
      </c>
      <c r="J56" s="554" t="s">
        <v>884</v>
      </c>
      <c r="K56" s="554" t="s">
        <v>887</v>
      </c>
      <c r="L56" s="557">
        <v>75.22</v>
      </c>
      <c r="M56" s="557">
        <v>75.22</v>
      </c>
      <c r="N56" s="554">
        <v>1</v>
      </c>
      <c r="O56" s="558">
        <v>1</v>
      </c>
      <c r="P56" s="557">
        <v>75.22</v>
      </c>
      <c r="Q56" s="559">
        <v>1</v>
      </c>
      <c r="R56" s="554">
        <v>1</v>
      </c>
      <c r="S56" s="559">
        <v>1</v>
      </c>
      <c r="T56" s="558">
        <v>1</v>
      </c>
      <c r="U56" s="560">
        <v>1</v>
      </c>
    </row>
    <row r="57" spans="1:21" ht="14.4" customHeight="1" x14ac:dyDescent="0.3">
      <c r="A57" s="553">
        <v>29</v>
      </c>
      <c r="B57" s="554" t="s">
        <v>484</v>
      </c>
      <c r="C57" s="554" t="s">
        <v>738</v>
      </c>
      <c r="D57" s="555" t="s">
        <v>1481</v>
      </c>
      <c r="E57" s="556" t="s">
        <v>743</v>
      </c>
      <c r="F57" s="554" t="s">
        <v>735</v>
      </c>
      <c r="G57" s="554" t="s">
        <v>888</v>
      </c>
      <c r="H57" s="554" t="s">
        <v>485</v>
      </c>
      <c r="I57" s="554" t="s">
        <v>889</v>
      </c>
      <c r="J57" s="554" t="s">
        <v>890</v>
      </c>
      <c r="K57" s="554" t="s">
        <v>891</v>
      </c>
      <c r="L57" s="557">
        <v>0</v>
      </c>
      <c r="M57" s="557">
        <v>0</v>
      </c>
      <c r="N57" s="554">
        <v>1</v>
      </c>
      <c r="O57" s="558">
        <v>1</v>
      </c>
      <c r="P57" s="557">
        <v>0</v>
      </c>
      <c r="Q57" s="559"/>
      <c r="R57" s="554">
        <v>1</v>
      </c>
      <c r="S57" s="559">
        <v>1</v>
      </c>
      <c r="T57" s="558">
        <v>1</v>
      </c>
      <c r="U57" s="560">
        <v>1</v>
      </c>
    </row>
    <row r="58" spans="1:21" ht="14.4" customHeight="1" x14ac:dyDescent="0.3">
      <c r="A58" s="553">
        <v>29</v>
      </c>
      <c r="B58" s="554" t="s">
        <v>484</v>
      </c>
      <c r="C58" s="554" t="s">
        <v>738</v>
      </c>
      <c r="D58" s="555" t="s">
        <v>1481</v>
      </c>
      <c r="E58" s="556" t="s">
        <v>743</v>
      </c>
      <c r="F58" s="554" t="s">
        <v>737</v>
      </c>
      <c r="G58" s="554" t="s">
        <v>892</v>
      </c>
      <c r="H58" s="554" t="s">
        <v>485</v>
      </c>
      <c r="I58" s="554" t="s">
        <v>893</v>
      </c>
      <c r="J58" s="554" t="s">
        <v>894</v>
      </c>
      <c r="K58" s="554" t="s">
        <v>895</v>
      </c>
      <c r="L58" s="557">
        <v>133.69</v>
      </c>
      <c r="M58" s="557">
        <v>935.83</v>
      </c>
      <c r="N58" s="554">
        <v>7</v>
      </c>
      <c r="O58" s="558">
        <v>5</v>
      </c>
      <c r="P58" s="557">
        <v>668.45</v>
      </c>
      <c r="Q58" s="559">
        <v>0.7142857142857143</v>
      </c>
      <c r="R58" s="554">
        <v>5</v>
      </c>
      <c r="S58" s="559">
        <v>0.7142857142857143</v>
      </c>
      <c r="T58" s="558">
        <v>3</v>
      </c>
      <c r="U58" s="560">
        <v>0.6</v>
      </c>
    </row>
    <row r="59" spans="1:21" ht="14.4" customHeight="1" x14ac:dyDescent="0.3">
      <c r="A59" s="553">
        <v>29</v>
      </c>
      <c r="B59" s="554" t="s">
        <v>484</v>
      </c>
      <c r="C59" s="554" t="s">
        <v>738</v>
      </c>
      <c r="D59" s="555" t="s">
        <v>1481</v>
      </c>
      <c r="E59" s="556" t="s">
        <v>743</v>
      </c>
      <c r="F59" s="554" t="s">
        <v>737</v>
      </c>
      <c r="G59" s="554" t="s">
        <v>892</v>
      </c>
      <c r="H59" s="554" t="s">
        <v>485</v>
      </c>
      <c r="I59" s="554" t="s">
        <v>896</v>
      </c>
      <c r="J59" s="554" t="s">
        <v>894</v>
      </c>
      <c r="K59" s="554" t="s">
        <v>897</v>
      </c>
      <c r="L59" s="557">
        <v>175.15</v>
      </c>
      <c r="M59" s="557">
        <v>1226.0500000000002</v>
      </c>
      <c r="N59" s="554">
        <v>7</v>
      </c>
      <c r="O59" s="558">
        <v>5</v>
      </c>
      <c r="P59" s="557">
        <v>1050.9000000000001</v>
      </c>
      <c r="Q59" s="559">
        <v>0.8571428571428571</v>
      </c>
      <c r="R59" s="554">
        <v>6</v>
      </c>
      <c r="S59" s="559">
        <v>0.8571428571428571</v>
      </c>
      <c r="T59" s="558">
        <v>4</v>
      </c>
      <c r="U59" s="560">
        <v>0.8</v>
      </c>
    </row>
    <row r="60" spans="1:21" ht="14.4" customHeight="1" x14ac:dyDescent="0.3">
      <c r="A60" s="553">
        <v>29</v>
      </c>
      <c r="B60" s="554" t="s">
        <v>484</v>
      </c>
      <c r="C60" s="554" t="s">
        <v>738</v>
      </c>
      <c r="D60" s="555" t="s">
        <v>1481</v>
      </c>
      <c r="E60" s="556" t="s">
        <v>743</v>
      </c>
      <c r="F60" s="554" t="s">
        <v>737</v>
      </c>
      <c r="G60" s="554" t="s">
        <v>892</v>
      </c>
      <c r="H60" s="554" t="s">
        <v>485</v>
      </c>
      <c r="I60" s="554" t="s">
        <v>896</v>
      </c>
      <c r="J60" s="554" t="s">
        <v>894</v>
      </c>
      <c r="K60" s="554" t="s">
        <v>897</v>
      </c>
      <c r="L60" s="557">
        <v>56.25</v>
      </c>
      <c r="M60" s="557">
        <v>56.25</v>
      </c>
      <c r="N60" s="554">
        <v>1</v>
      </c>
      <c r="O60" s="558">
        <v>1</v>
      </c>
      <c r="P60" s="557">
        <v>56.25</v>
      </c>
      <c r="Q60" s="559">
        <v>1</v>
      </c>
      <c r="R60" s="554">
        <v>1</v>
      </c>
      <c r="S60" s="559">
        <v>1</v>
      </c>
      <c r="T60" s="558">
        <v>1</v>
      </c>
      <c r="U60" s="560">
        <v>1</v>
      </c>
    </row>
    <row r="61" spans="1:21" ht="14.4" customHeight="1" x14ac:dyDescent="0.3">
      <c r="A61" s="553">
        <v>29</v>
      </c>
      <c r="B61" s="554" t="s">
        <v>484</v>
      </c>
      <c r="C61" s="554" t="s">
        <v>738</v>
      </c>
      <c r="D61" s="555" t="s">
        <v>1481</v>
      </c>
      <c r="E61" s="556" t="s">
        <v>743</v>
      </c>
      <c r="F61" s="554" t="s">
        <v>737</v>
      </c>
      <c r="G61" s="554" t="s">
        <v>892</v>
      </c>
      <c r="H61" s="554" t="s">
        <v>485</v>
      </c>
      <c r="I61" s="554" t="s">
        <v>898</v>
      </c>
      <c r="J61" s="554" t="s">
        <v>894</v>
      </c>
      <c r="K61" s="554" t="s">
        <v>899</v>
      </c>
      <c r="L61" s="557">
        <v>100</v>
      </c>
      <c r="M61" s="557">
        <v>4300</v>
      </c>
      <c r="N61" s="554">
        <v>43</v>
      </c>
      <c r="O61" s="558">
        <v>20</v>
      </c>
      <c r="P61" s="557">
        <v>3500</v>
      </c>
      <c r="Q61" s="559">
        <v>0.81395348837209303</v>
      </c>
      <c r="R61" s="554">
        <v>35</v>
      </c>
      <c r="S61" s="559">
        <v>0.81395348837209303</v>
      </c>
      <c r="T61" s="558">
        <v>16</v>
      </c>
      <c r="U61" s="560">
        <v>0.8</v>
      </c>
    </row>
    <row r="62" spans="1:21" ht="14.4" customHeight="1" x14ac:dyDescent="0.3">
      <c r="A62" s="553">
        <v>29</v>
      </c>
      <c r="B62" s="554" t="s">
        <v>484</v>
      </c>
      <c r="C62" s="554" t="s">
        <v>738</v>
      </c>
      <c r="D62" s="555" t="s">
        <v>1481</v>
      </c>
      <c r="E62" s="556" t="s">
        <v>743</v>
      </c>
      <c r="F62" s="554" t="s">
        <v>737</v>
      </c>
      <c r="G62" s="554" t="s">
        <v>892</v>
      </c>
      <c r="H62" s="554" t="s">
        <v>485</v>
      </c>
      <c r="I62" s="554" t="s">
        <v>898</v>
      </c>
      <c r="J62" s="554" t="s">
        <v>894</v>
      </c>
      <c r="K62" s="554" t="s">
        <v>899</v>
      </c>
      <c r="L62" s="557">
        <v>200</v>
      </c>
      <c r="M62" s="557">
        <v>17200</v>
      </c>
      <c r="N62" s="554">
        <v>86</v>
      </c>
      <c r="O62" s="558">
        <v>40</v>
      </c>
      <c r="P62" s="557">
        <v>11600</v>
      </c>
      <c r="Q62" s="559">
        <v>0.67441860465116277</v>
      </c>
      <c r="R62" s="554">
        <v>58</v>
      </c>
      <c r="S62" s="559">
        <v>0.67441860465116277</v>
      </c>
      <c r="T62" s="558">
        <v>27</v>
      </c>
      <c r="U62" s="560">
        <v>0.67500000000000004</v>
      </c>
    </row>
    <row r="63" spans="1:21" ht="14.4" customHeight="1" x14ac:dyDescent="0.3">
      <c r="A63" s="553">
        <v>29</v>
      </c>
      <c r="B63" s="554" t="s">
        <v>484</v>
      </c>
      <c r="C63" s="554" t="s">
        <v>738</v>
      </c>
      <c r="D63" s="555" t="s">
        <v>1481</v>
      </c>
      <c r="E63" s="556" t="s">
        <v>743</v>
      </c>
      <c r="F63" s="554" t="s">
        <v>737</v>
      </c>
      <c r="G63" s="554" t="s">
        <v>892</v>
      </c>
      <c r="H63" s="554" t="s">
        <v>485</v>
      </c>
      <c r="I63" s="554" t="s">
        <v>900</v>
      </c>
      <c r="J63" s="554" t="s">
        <v>901</v>
      </c>
      <c r="K63" s="554" t="s">
        <v>902</v>
      </c>
      <c r="L63" s="557">
        <v>774.12</v>
      </c>
      <c r="M63" s="557">
        <v>3096.48</v>
      </c>
      <c r="N63" s="554">
        <v>4</v>
      </c>
      <c r="O63" s="558">
        <v>2</v>
      </c>
      <c r="P63" s="557">
        <v>1548.24</v>
      </c>
      <c r="Q63" s="559">
        <v>0.5</v>
      </c>
      <c r="R63" s="554">
        <v>2</v>
      </c>
      <c r="S63" s="559">
        <v>0.5</v>
      </c>
      <c r="T63" s="558">
        <v>1</v>
      </c>
      <c r="U63" s="560">
        <v>0.5</v>
      </c>
    </row>
    <row r="64" spans="1:21" ht="14.4" customHeight="1" x14ac:dyDescent="0.3">
      <c r="A64" s="553">
        <v>29</v>
      </c>
      <c r="B64" s="554" t="s">
        <v>484</v>
      </c>
      <c r="C64" s="554" t="s">
        <v>738</v>
      </c>
      <c r="D64" s="555" t="s">
        <v>1481</v>
      </c>
      <c r="E64" s="556" t="s">
        <v>743</v>
      </c>
      <c r="F64" s="554" t="s">
        <v>737</v>
      </c>
      <c r="G64" s="554" t="s">
        <v>892</v>
      </c>
      <c r="H64" s="554" t="s">
        <v>485</v>
      </c>
      <c r="I64" s="554" t="s">
        <v>903</v>
      </c>
      <c r="J64" s="554" t="s">
        <v>904</v>
      </c>
      <c r="K64" s="554" t="s">
        <v>905</v>
      </c>
      <c r="L64" s="557">
        <v>5.39</v>
      </c>
      <c r="M64" s="557">
        <v>107.8</v>
      </c>
      <c r="N64" s="554">
        <v>20</v>
      </c>
      <c r="O64" s="558">
        <v>1</v>
      </c>
      <c r="P64" s="557">
        <v>107.8</v>
      </c>
      <c r="Q64" s="559">
        <v>1</v>
      </c>
      <c r="R64" s="554">
        <v>20</v>
      </c>
      <c r="S64" s="559">
        <v>1</v>
      </c>
      <c r="T64" s="558">
        <v>1</v>
      </c>
      <c r="U64" s="560">
        <v>1</v>
      </c>
    </row>
    <row r="65" spans="1:21" ht="14.4" customHeight="1" x14ac:dyDescent="0.3">
      <c r="A65" s="553">
        <v>29</v>
      </c>
      <c r="B65" s="554" t="s">
        <v>484</v>
      </c>
      <c r="C65" s="554" t="s">
        <v>738</v>
      </c>
      <c r="D65" s="555" t="s">
        <v>1481</v>
      </c>
      <c r="E65" s="556" t="s">
        <v>743</v>
      </c>
      <c r="F65" s="554" t="s">
        <v>737</v>
      </c>
      <c r="G65" s="554" t="s">
        <v>892</v>
      </c>
      <c r="H65" s="554" t="s">
        <v>485</v>
      </c>
      <c r="I65" s="554" t="s">
        <v>906</v>
      </c>
      <c r="J65" s="554" t="s">
        <v>907</v>
      </c>
      <c r="K65" s="554" t="s">
        <v>908</v>
      </c>
      <c r="L65" s="557">
        <v>156</v>
      </c>
      <c r="M65" s="557">
        <v>1092</v>
      </c>
      <c r="N65" s="554">
        <v>7</v>
      </c>
      <c r="O65" s="558">
        <v>4</v>
      </c>
      <c r="P65" s="557">
        <v>780</v>
      </c>
      <c r="Q65" s="559">
        <v>0.7142857142857143</v>
      </c>
      <c r="R65" s="554">
        <v>5</v>
      </c>
      <c r="S65" s="559">
        <v>0.7142857142857143</v>
      </c>
      <c r="T65" s="558">
        <v>3</v>
      </c>
      <c r="U65" s="560">
        <v>0.75</v>
      </c>
    </row>
    <row r="66" spans="1:21" ht="14.4" customHeight="1" x14ac:dyDescent="0.3">
      <c r="A66" s="553">
        <v>29</v>
      </c>
      <c r="B66" s="554" t="s">
        <v>484</v>
      </c>
      <c r="C66" s="554" t="s">
        <v>738</v>
      </c>
      <c r="D66" s="555" t="s">
        <v>1481</v>
      </c>
      <c r="E66" s="556" t="s">
        <v>743</v>
      </c>
      <c r="F66" s="554" t="s">
        <v>737</v>
      </c>
      <c r="G66" s="554" t="s">
        <v>892</v>
      </c>
      <c r="H66" s="554" t="s">
        <v>485</v>
      </c>
      <c r="I66" s="554" t="s">
        <v>909</v>
      </c>
      <c r="J66" s="554" t="s">
        <v>910</v>
      </c>
      <c r="K66" s="554" t="s">
        <v>911</v>
      </c>
      <c r="L66" s="557">
        <v>1021.02</v>
      </c>
      <c r="M66" s="557">
        <v>2042.04</v>
      </c>
      <c r="N66" s="554">
        <v>2</v>
      </c>
      <c r="O66" s="558">
        <v>1</v>
      </c>
      <c r="P66" s="557">
        <v>2042.04</v>
      </c>
      <c r="Q66" s="559">
        <v>1</v>
      </c>
      <c r="R66" s="554">
        <v>2</v>
      </c>
      <c r="S66" s="559">
        <v>1</v>
      </c>
      <c r="T66" s="558">
        <v>1</v>
      </c>
      <c r="U66" s="560">
        <v>1</v>
      </c>
    </row>
    <row r="67" spans="1:21" ht="14.4" customHeight="1" x14ac:dyDescent="0.3">
      <c r="A67" s="553">
        <v>29</v>
      </c>
      <c r="B67" s="554" t="s">
        <v>484</v>
      </c>
      <c r="C67" s="554" t="s">
        <v>738</v>
      </c>
      <c r="D67" s="555" t="s">
        <v>1481</v>
      </c>
      <c r="E67" s="556" t="s">
        <v>743</v>
      </c>
      <c r="F67" s="554" t="s">
        <v>737</v>
      </c>
      <c r="G67" s="554" t="s">
        <v>892</v>
      </c>
      <c r="H67" s="554" t="s">
        <v>485</v>
      </c>
      <c r="I67" s="554" t="s">
        <v>912</v>
      </c>
      <c r="J67" s="554" t="s">
        <v>910</v>
      </c>
      <c r="K67" s="554" t="s">
        <v>913</v>
      </c>
      <c r="L67" s="557">
        <v>1333.95</v>
      </c>
      <c r="M67" s="557">
        <v>4001.8500000000004</v>
      </c>
      <c r="N67" s="554">
        <v>3</v>
      </c>
      <c r="O67" s="558">
        <v>1</v>
      </c>
      <c r="P67" s="557">
        <v>4001.8500000000004</v>
      </c>
      <c r="Q67" s="559">
        <v>1</v>
      </c>
      <c r="R67" s="554">
        <v>3</v>
      </c>
      <c r="S67" s="559">
        <v>1</v>
      </c>
      <c r="T67" s="558">
        <v>1</v>
      </c>
      <c r="U67" s="560">
        <v>1</v>
      </c>
    </row>
    <row r="68" spans="1:21" ht="14.4" customHeight="1" x14ac:dyDescent="0.3">
      <c r="A68" s="553">
        <v>29</v>
      </c>
      <c r="B68" s="554" t="s">
        <v>484</v>
      </c>
      <c r="C68" s="554" t="s">
        <v>738</v>
      </c>
      <c r="D68" s="555" t="s">
        <v>1481</v>
      </c>
      <c r="E68" s="556" t="s">
        <v>743</v>
      </c>
      <c r="F68" s="554" t="s">
        <v>737</v>
      </c>
      <c r="G68" s="554" t="s">
        <v>892</v>
      </c>
      <c r="H68" s="554" t="s">
        <v>485</v>
      </c>
      <c r="I68" s="554" t="s">
        <v>912</v>
      </c>
      <c r="J68" s="554" t="s">
        <v>910</v>
      </c>
      <c r="K68" s="554" t="s">
        <v>914</v>
      </c>
      <c r="L68" s="557">
        <v>1333.95</v>
      </c>
      <c r="M68" s="557">
        <v>4001.8500000000004</v>
      </c>
      <c r="N68" s="554">
        <v>3</v>
      </c>
      <c r="O68" s="558">
        <v>1</v>
      </c>
      <c r="P68" s="557">
        <v>4001.8500000000004</v>
      </c>
      <c r="Q68" s="559">
        <v>1</v>
      </c>
      <c r="R68" s="554">
        <v>3</v>
      </c>
      <c r="S68" s="559">
        <v>1</v>
      </c>
      <c r="T68" s="558">
        <v>1</v>
      </c>
      <c r="U68" s="560">
        <v>1</v>
      </c>
    </row>
    <row r="69" spans="1:21" ht="14.4" customHeight="1" x14ac:dyDescent="0.3">
      <c r="A69" s="553">
        <v>29</v>
      </c>
      <c r="B69" s="554" t="s">
        <v>484</v>
      </c>
      <c r="C69" s="554" t="s">
        <v>738</v>
      </c>
      <c r="D69" s="555" t="s">
        <v>1481</v>
      </c>
      <c r="E69" s="556" t="s">
        <v>743</v>
      </c>
      <c r="F69" s="554" t="s">
        <v>737</v>
      </c>
      <c r="G69" s="554" t="s">
        <v>892</v>
      </c>
      <c r="H69" s="554" t="s">
        <v>485</v>
      </c>
      <c r="I69" s="554" t="s">
        <v>915</v>
      </c>
      <c r="J69" s="554" t="s">
        <v>916</v>
      </c>
      <c r="K69" s="554" t="s">
        <v>917</v>
      </c>
      <c r="L69" s="557">
        <v>1512.58</v>
      </c>
      <c r="M69" s="557">
        <v>1512.58</v>
      </c>
      <c r="N69" s="554">
        <v>1</v>
      </c>
      <c r="O69" s="558">
        <v>1</v>
      </c>
      <c r="P69" s="557">
        <v>1512.58</v>
      </c>
      <c r="Q69" s="559">
        <v>1</v>
      </c>
      <c r="R69" s="554">
        <v>1</v>
      </c>
      <c r="S69" s="559">
        <v>1</v>
      </c>
      <c r="T69" s="558">
        <v>1</v>
      </c>
      <c r="U69" s="560">
        <v>1</v>
      </c>
    </row>
    <row r="70" spans="1:21" ht="14.4" customHeight="1" x14ac:dyDescent="0.3">
      <c r="A70" s="553">
        <v>29</v>
      </c>
      <c r="B70" s="554" t="s">
        <v>484</v>
      </c>
      <c r="C70" s="554" t="s">
        <v>738</v>
      </c>
      <c r="D70" s="555" t="s">
        <v>1481</v>
      </c>
      <c r="E70" s="556" t="s">
        <v>743</v>
      </c>
      <c r="F70" s="554" t="s">
        <v>737</v>
      </c>
      <c r="G70" s="554" t="s">
        <v>892</v>
      </c>
      <c r="H70" s="554" t="s">
        <v>485</v>
      </c>
      <c r="I70" s="554" t="s">
        <v>918</v>
      </c>
      <c r="J70" s="554" t="s">
        <v>919</v>
      </c>
      <c r="K70" s="554" t="s">
        <v>920</v>
      </c>
      <c r="L70" s="557">
        <v>173.96</v>
      </c>
      <c r="M70" s="557">
        <v>347.92</v>
      </c>
      <c r="N70" s="554">
        <v>2</v>
      </c>
      <c r="O70" s="558">
        <v>2</v>
      </c>
      <c r="P70" s="557">
        <v>347.92</v>
      </c>
      <c r="Q70" s="559">
        <v>1</v>
      </c>
      <c r="R70" s="554">
        <v>2</v>
      </c>
      <c r="S70" s="559">
        <v>1</v>
      </c>
      <c r="T70" s="558">
        <v>2</v>
      </c>
      <c r="U70" s="560">
        <v>1</v>
      </c>
    </row>
    <row r="71" spans="1:21" ht="14.4" customHeight="1" x14ac:dyDescent="0.3">
      <c r="A71" s="553">
        <v>29</v>
      </c>
      <c r="B71" s="554" t="s">
        <v>484</v>
      </c>
      <c r="C71" s="554" t="s">
        <v>738</v>
      </c>
      <c r="D71" s="555" t="s">
        <v>1481</v>
      </c>
      <c r="E71" s="556" t="s">
        <v>743</v>
      </c>
      <c r="F71" s="554" t="s">
        <v>737</v>
      </c>
      <c r="G71" s="554" t="s">
        <v>892</v>
      </c>
      <c r="H71" s="554" t="s">
        <v>485</v>
      </c>
      <c r="I71" s="554" t="s">
        <v>921</v>
      </c>
      <c r="J71" s="554" t="s">
        <v>910</v>
      </c>
      <c r="K71" s="554" t="s">
        <v>922</v>
      </c>
      <c r="L71" s="557">
        <v>1127.46</v>
      </c>
      <c r="M71" s="557">
        <v>3382.38</v>
      </c>
      <c r="N71" s="554">
        <v>3</v>
      </c>
      <c r="O71" s="558">
        <v>1</v>
      </c>
      <c r="P71" s="557"/>
      <c r="Q71" s="559">
        <v>0</v>
      </c>
      <c r="R71" s="554"/>
      <c r="S71" s="559">
        <v>0</v>
      </c>
      <c r="T71" s="558"/>
      <c r="U71" s="560">
        <v>0</v>
      </c>
    </row>
    <row r="72" spans="1:21" ht="14.4" customHeight="1" x14ac:dyDescent="0.3">
      <c r="A72" s="553">
        <v>29</v>
      </c>
      <c r="B72" s="554" t="s">
        <v>484</v>
      </c>
      <c r="C72" s="554" t="s">
        <v>738</v>
      </c>
      <c r="D72" s="555" t="s">
        <v>1481</v>
      </c>
      <c r="E72" s="556" t="s">
        <v>743</v>
      </c>
      <c r="F72" s="554" t="s">
        <v>737</v>
      </c>
      <c r="G72" s="554" t="s">
        <v>892</v>
      </c>
      <c r="H72" s="554" t="s">
        <v>485</v>
      </c>
      <c r="I72" s="554" t="s">
        <v>923</v>
      </c>
      <c r="J72" s="554" t="s">
        <v>924</v>
      </c>
      <c r="K72" s="554" t="s">
        <v>925</v>
      </c>
      <c r="L72" s="557">
        <v>8</v>
      </c>
      <c r="M72" s="557">
        <v>24</v>
      </c>
      <c r="N72" s="554">
        <v>3</v>
      </c>
      <c r="O72" s="558">
        <v>1</v>
      </c>
      <c r="P72" s="557">
        <v>24</v>
      </c>
      <c r="Q72" s="559">
        <v>1</v>
      </c>
      <c r="R72" s="554">
        <v>3</v>
      </c>
      <c r="S72" s="559">
        <v>1</v>
      </c>
      <c r="T72" s="558">
        <v>1</v>
      </c>
      <c r="U72" s="560">
        <v>1</v>
      </c>
    </row>
    <row r="73" spans="1:21" ht="14.4" customHeight="1" x14ac:dyDescent="0.3">
      <c r="A73" s="553">
        <v>29</v>
      </c>
      <c r="B73" s="554" t="s">
        <v>484</v>
      </c>
      <c r="C73" s="554" t="s">
        <v>738</v>
      </c>
      <c r="D73" s="555" t="s">
        <v>1481</v>
      </c>
      <c r="E73" s="556" t="s">
        <v>743</v>
      </c>
      <c r="F73" s="554" t="s">
        <v>737</v>
      </c>
      <c r="G73" s="554" t="s">
        <v>892</v>
      </c>
      <c r="H73" s="554" t="s">
        <v>485</v>
      </c>
      <c r="I73" s="554" t="s">
        <v>926</v>
      </c>
      <c r="J73" s="554" t="s">
        <v>924</v>
      </c>
      <c r="K73" s="554" t="s">
        <v>927</v>
      </c>
      <c r="L73" s="557">
        <v>6.11</v>
      </c>
      <c r="M73" s="557">
        <v>6.11</v>
      </c>
      <c r="N73" s="554">
        <v>1</v>
      </c>
      <c r="O73" s="558">
        <v>1</v>
      </c>
      <c r="P73" s="557">
        <v>6.11</v>
      </c>
      <c r="Q73" s="559">
        <v>1</v>
      </c>
      <c r="R73" s="554">
        <v>1</v>
      </c>
      <c r="S73" s="559">
        <v>1</v>
      </c>
      <c r="T73" s="558">
        <v>1</v>
      </c>
      <c r="U73" s="560">
        <v>1</v>
      </c>
    </row>
    <row r="74" spans="1:21" ht="14.4" customHeight="1" x14ac:dyDescent="0.3">
      <c r="A74" s="553">
        <v>29</v>
      </c>
      <c r="B74" s="554" t="s">
        <v>484</v>
      </c>
      <c r="C74" s="554" t="s">
        <v>738</v>
      </c>
      <c r="D74" s="555" t="s">
        <v>1481</v>
      </c>
      <c r="E74" s="556" t="s">
        <v>743</v>
      </c>
      <c r="F74" s="554" t="s">
        <v>737</v>
      </c>
      <c r="G74" s="554" t="s">
        <v>892</v>
      </c>
      <c r="H74" s="554" t="s">
        <v>485</v>
      </c>
      <c r="I74" s="554" t="s">
        <v>928</v>
      </c>
      <c r="J74" s="554" t="s">
        <v>907</v>
      </c>
      <c r="K74" s="554" t="s">
        <v>929</v>
      </c>
      <c r="L74" s="557">
        <v>8</v>
      </c>
      <c r="M74" s="557">
        <v>24</v>
      </c>
      <c r="N74" s="554">
        <v>3</v>
      </c>
      <c r="O74" s="558">
        <v>1</v>
      </c>
      <c r="P74" s="557">
        <v>24</v>
      </c>
      <c r="Q74" s="559">
        <v>1</v>
      </c>
      <c r="R74" s="554">
        <v>3</v>
      </c>
      <c r="S74" s="559">
        <v>1</v>
      </c>
      <c r="T74" s="558">
        <v>1</v>
      </c>
      <c r="U74" s="560">
        <v>1</v>
      </c>
    </row>
    <row r="75" spans="1:21" ht="14.4" customHeight="1" x14ac:dyDescent="0.3">
      <c r="A75" s="553">
        <v>29</v>
      </c>
      <c r="B75" s="554" t="s">
        <v>484</v>
      </c>
      <c r="C75" s="554" t="s">
        <v>738</v>
      </c>
      <c r="D75" s="555" t="s">
        <v>1481</v>
      </c>
      <c r="E75" s="556" t="s">
        <v>743</v>
      </c>
      <c r="F75" s="554" t="s">
        <v>737</v>
      </c>
      <c r="G75" s="554" t="s">
        <v>892</v>
      </c>
      <c r="H75" s="554" t="s">
        <v>485</v>
      </c>
      <c r="I75" s="554" t="s">
        <v>602</v>
      </c>
      <c r="J75" s="554" t="s">
        <v>930</v>
      </c>
      <c r="K75" s="554" t="s">
        <v>931</v>
      </c>
      <c r="L75" s="557">
        <v>1197.75</v>
      </c>
      <c r="M75" s="557">
        <v>1197.75</v>
      </c>
      <c r="N75" s="554">
        <v>1</v>
      </c>
      <c r="O75" s="558">
        <v>1</v>
      </c>
      <c r="P75" s="557">
        <v>1197.75</v>
      </c>
      <c r="Q75" s="559">
        <v>1</v>
      </c>
      <c r="R75" s="554">
        <v>1</v>
      </c>
      <c r="S75" s="559">
        <v>1</v>
      </c>
      <c r="T75" s="558">
        <v>1</v>
      </c>
      <c r="U75" s="560">
        <v>1</v>
      </c>
    </row>
    <row r="76" spans="1:21" ht="14.4" customHeight="1" x14ac:dyDescent="0.3">
      <c r="A76" s="553">
        <v>29</v>
      </c>
      <c r="B76" s="554" t="s">
        <v>484</v>
      </c>
      <c r="C76" s="554" t="s">
        <v>738</v>
      </c>
      <c r="D76" s="555" t="s">
        <v>1481</v>
      </c>
      <c r="E76" s="556" t="s">
        <v>743</v>
      </c>
      <c r="F76" s="554" t="s">
        <v>737</v>
      </c>
      <c r="G76" s="554" t="s">
        <v>892</v>
      </c>
      <c r="H76" s="554" t="s">
        <v>485</v>
      </c>
      <c r="I76" s="554" t="s">
        <v>932</v>
      </c>
      <c r="J76" s="554" t="s">
        <v>933</v>
      </c>
      <c r="K76" s="554" t="s">
        <v>934</v>
      </c>
      <c r="L76" s="557">
        <v>100</v>
      </c>
      <c r="M76" s="557">
        <v>400</v>
      </c>
      <c r="N76" s="554">
        <v>4</v>
      </c>
      <c r="O76" s="558">
        <v>4</v>
      </c>
      <c r="P76" s="557">
        <v>100</v>
      </c>
      <c r="Q76" s="559">
        <v>0.25</v>
      </c>
      <c r="R76" s="554">
        <v>1</v>
      </c>
      <c r="S76" s="559">
        <v>0.25</v>
      </c>
      <c r="T76" s="558">
        <v>1</v>
      </c>
      <c r="U76" s="560">
        <v>0.25</v>
      </c>
    </row>
    <row r="77" spans="1:21" ht="14.4" customHeight="1" x14ac:dyDescent="0.3">
      <c r="A77" s="553">
        <v>29</v>
      </c>
      <c r="B77" s="554" t="s">
        <v>484</v>
      </c>
      <c r="C77" s="554" t="s">
        <v>738</v>
      </c>
      <c r="D77" s="555" t="s">
        <v>1481</v>
      </c>
      <c r="E77" s="556" t="s">
        <v>743</v>
      </c>
      <c r="F77" s="554" t="s">
        <v>737</v>
      </c>
      <c r="G77" s="554" t="s">
        <v>892</v>
      </c>
      <c r="H77" s="554" t="s">
        <v>485</v>
      </c>
      <c r="I77" s="554" t="s">
        <v>935</v>
      </c>
      <c r="J77" s="554" t="s">
        <v>936</v>
      </c>
      <c r="K77" s="554" t="s">
        <v>937</v>
      </c>
      <c r="L77" s="557">
        <v>30</v>
      </c>
      <c r="M77" s="557">
        <v>60</v>
      </c>
      <c r="N77" s="554">
        <v>2</v>
      </c>
      <c r="O77" s="558">
        <v>1</v>
      </c>
      <c r="P77" s="557"/>
      <c r="Q77" s="559">
        <v>0</v>
      </c>
      <c r="R77" s="554"/>
      <c r="S77" s="559">
        <v>0</v>
      </c>
      <c r="T77" s="558"/>
      <c r="U77" s="560">
        <v>0</v>
      </c>
    </row>
    <row r="78" spans="1:21" ht="14.4" customHeight="1" x14ac:dyDescent="0.3">
      <c r="A78" s="553">
        <v>29</v>
      </c>
      <c r="B78" s="554" t="s">
        <v>484</v>
      </c>
      <c r="C78" s="554" t="s">
        <v>738</v>
      </c>
      <c r="D78" s="555" t="s">
        <v>1481</v>
      </c>
      <c r="E78" s="556" t="s">
        <v>743</v>
      </c>
      <c r="F78" s="554" t="s">
        <v>737</v>
      </c>
      <c r="G78" s="554" t="s">
        <v>892</v>
      </c>
      <c r="H78" s="554" t="s">
        <v>485</v>
      </c>
      <c r="I78" s="554" t="s">
        <v>938</v>
      </c>
      <c r="J78" s="554" t="s">
        <v>939</v>
      </c>
      <c r="K78" s="554" t="s">
        <v>940</v>
      </c>
      <c r="L78" s="557">
        <v>154</v>
      </c>
      <c r="M78" s="557">
        <v>308</v>
      </c>
      <c r="N78" s="554">
        <v>2</v>
      </c>
      <c r="O78" s="558">
        <v>1</v>
      </c>
      <c r="P78" s="557">
        <v>308</v>
      </c>
      <c r="Q78" s="559">
        <v>1</v>
      </c>
      <c r="R78" s="554">
        <v>2</v>
      </c>
      <c r="S78" s="559">
        <v>1</v>
      </c>
      <c r="T78" s="558">
        <v>1</v>
      </c>
      <c r="U78" s="560">
        <v>1</v>
      </c>
    </row>
    <row r="79" spans="1:21" ht="14.4" customHeight="1" x14ac:dyDescent="0.3">
      <c r="A79" s="553">
        <v>29</v>
      </c>
      <c r="B79" s="554" t="s">
        <v>484</v>
      </c>
      <c r="C79" s="554" t="s">
        <v>738</v>
      </c>
      <c r="D79" s="555" t="s">
        <v>1481</v>
      </c>
      <c r="E79" s="556" t="s">
        <v>743</v>
      </c>
      <c r="F79" s="554" t="s">
        <v>737</v>
      </c>
      <c r="G79" s="554" t="s">
        <v>892</v>
      </c>
      <c r="H79" s="554" t="s">
        <v>485</v>
      </c>
      <c r="I79" s="554" t="s">
        <v>941</v>
      </c>
      <c r="J79" s="554" t="s">
        <v>942</v>
      </c>
      <c r="K79" s="554" t="s">
        <v>943</v>
      </c>
      <c r="L79" s="557">
        <v>30</v>
      </c>
      <c r="M79" s="557">
        <v>240</v>
      </c>
      <c r="N79" s="554">
        <v>8</v>
      </c>
      <c r="O79" s="558">
        <v>2</v>
      </c>
      <c r="P79" s="557"/>
      <c r="Q79" s="559">
        <v>0</v>
      </c>
      <c r="R79" s="554"/>
      <c r="S79" s="559">
        <v>0</v>
      </c>
      <c r="T79" s="558"/>
      <c r="U79" s="560">
        <v>0</v>
      </c>
    </row>
    <row r="80" spans="1:21" ht="14.4" customHeight="1" x14ac:dyDescent="0.3">
      <c r="A80" s="553">
        <v>29</v>
      </c>
      <c r="B80" s="554" t="s">
        <v>484</v>
      </c>
      <c r="C80" s="554" t="s">
        <v>738</v>
      </c>
      <c r="D80" s="555" t="s">
        <v>1481</v>
      </c>
      <c r="E80" s="556" t="s">
        <v>743</v>
      </c>
      <c r="F80" s="554" t="s">
        <v>737</v>
      </c>
      <c r="G80" s="554" t="s">
        <v>892</v>
      </c>
      <c r="H80" s="554" t="s">
        <v>485</v>
      </c>
      <c r="I80" s="554" t="s">
        <v>944</v>
      </c>
      <c r="J80" s="554" t="s">
        <v>945</v>
      </c>
      <c r="K80" s="554" t="s">
        <v>946</v>
      </c>
      <c r="L80" s="557">
        <v>841.6</v>
      </c>
      <c r="M80" s="557">
        <v>1683.2</v>
      </c>
      <c r="N80" s="554">
        <v>2</v>
      </c>
      <c r="O80" s="558">
        <v>1</v>
      </c>
      <c r="P80" s="557">
        <v>1683.2</v>
      </c>
      <c r="Q80" s="559">
        <v>1</v>
      </c>
      <c r="R80" s="554">
        <v>2</v>
      </c>
      <c r="S80" s="559">
        <v>1</v>
      </c>
      <c r="T80" s="558">
        <v>1</v>
      </c>
      <c r="U80" s="560">
        <v>1</v>
      </c>
    </row>
    <row r="81" spans="1:21" ht="14.4" customHeight="1" x14ac:dyDescent="0.3">
      <c r="A81" s="553">
        <v>29</v>
      </c>
      <c r="B81" s="554" t="s">
        <v>484</v>
      </c>
      <c r="C81" s="554" t="s">
        <v>738</v>
      </c>
      <c r="D81" s="555" t="s">
        <v>1481</v>
      </c>
      <c r="E81" s="556" t="s">
        <v>743</v>
      </c>
      <c r="F81" s="554" t="s">
        <v>737</v>
      </c>
      <c r="G81" s="554" t="s">
        <v>892</v>
      </c>
      <c r="H81" s="554" t="s">
        <v>485</v>
      </c>
      <c r="I81" s="554" t="s">
        <v>947</v>
      </c>
      <c r="J81" s="554" t="s">
        <v>907</v>
      </c>
      <c r="K81" s="554" t="s">
        <v>948</v>
      </c>
      <c r="L81" s="557">
        <v>178</v>
      </c>
      <c r="M81" s="557">
        <v>534</v>
      </c>
      <c r="N81" s="554">
        <v>3</v>
      </c>
      <c r="O81" s="558">
        <v>2</v>
      </c>
      <c r="P81" s="557">
        <v>534</v>
      </c>
      <c r="Q81" s="559">
        <v>1</v>
      </c>
      <c r="R81" s="554">
        <v>3</v>
      </c>
      <c r="S81" s="559">
        <v>1</v>
      </c>
      <c r="T81" s="558">
        <v>2</v>
      </c>
      <c r="U81" s="560">
        <v>1</v>
      </c>
    </row>
    <row r="82" spans="1:21" ht="14.4" customHeight="1" x14ac:dyDescent="0.3">
      <c r="A82" s="553">
        <v>29</v>
      </c>
      <c r="B82" s="554" t="s">
        <v>484</v>
      </c>
      <c r="C82" s="554" t="s">
        <v>738</v>
      </c>
      <c r="D82" s="555" t="s">
        <v>1481</v>
      </c>
      <c r="E82" s="556" t="s">
        <v>743</v>
      </c>
      <c r="F82" s="554" t="s">
        <v>737</v>
      </c>
      <c r="G82" s="554" t="s">
        <v>892</v>
      </c>
      <c r="H82" s="554" t="s">
        <v>485</v>
      </c>
      <c r="I82" s="554" t="s">
        <v>949</v>
      </c>
      <c r="J82" s="554" t="s">
        <v>950</v>
      </c>
      <c r="K82" s="554" t="s">
        <v>951</v>
      </c>
      <c r="L82" s="557">
        <v>42.37</v>
      </c>
      <c r="M82" s="557">
        <v>423.7</v>
      </c>
      <c r="N82" s="554">
        <v>10</v>
      </c>
      <c r="O82" s="558">
        <v>1</v>
      </c>
      <c r="P82" s="557"/>
      <c r="Q82" s="559">
        <v>0</v>
      </c>
      <c r="R82" s="554"/>
      <c r="S82" s="559">
        <v>0</v>
      </c>
      <c r="T82" s="558"/>
      <c r="U82" s="560">
        <v>0</v>
      </c>
    </row>
    <row r="83" spans="1:21" ht="14.4" customHeight="1" x14ac:dyDescent="0.3">
      <c r="A83" s="553">
        <v>29</v>
      </c>
      <c r="B83" s="554" t="s">
        <v>484</v>
      </c>
      <c r="C83" s="554" t="s">
        <v>738</v>
      </c>
      <c r="D83" s="555" t="s">
        <v>1481</v>
      </c>
      <c r="E83" s="556" t="s">
        <v>743</v>
      </c>
      <c r="F83" s="554" t="s">
        <v>737</v>
      </c>
      <c r="G83" s="554" t="s">
        <v>892</v>
      </c>
      <c r="H83" s="554" t="s">
        <v>485</v>
      </c>
      <c r="I83" s="554" t="s">
        <v>952</v>
      </c>
      <c r="J83" s="554" t="s">
        <v>942</v>
      </c>
      <c r="K83" s="554" t="s">
        <v>953</v>
      </c>
      <c r="L83" s="557">
        <v>30</v>
      </c>
      <c r="M83" s="557">
        <v>90</v>
      </c>
      <c r="N83" s="554">
        <v>3</v>
      </c>
      <c r="O83" s="558">
        <v>1</v>
      </c>
      <c r="P83" s="557"/>
      <c r="Q83" s="559">
        <v>0</v>
      </c>
      <c r="R83" s="554"/>
      <c r="S83" s="559">
        <v>0</v>
      </c>
      <c r="T83" s="558"/>
      <c r="U83" s="560">
        <v>0</v>
      </c>
    </row>
    <row r="84" spans="1:21" ht="14.4" customHeight="1" x14ac:dyDescent="0.3">
      <c r="A84" s="553">
        <v>29</v>
      </c>
      <c r="B84" s="554" t="s">
        <v>484</v>
      </c>
      <c r="C84" s="554" t="s">
        <v>738</v>
      </c>
      <c r="D84" s="555" t="s">
        <v>1481</v>
      </c>
      <c r="E84" s="556" t="s">
        <v>743</v>
      </c>
      <c r="F84" s="554" t="s">
        <v>737</v>
      </c>
      <c r="G84" s="554" t="s">
        <v>892</v>
      </c>
      <c r="H84" s="554" t="s">
        <v>485</v>
      </c>
      <c r="I84" s="554" t="s">
        <v>954</v>
      </c>
      <c r="J84" s="554" t="s">
        <v>955</v>
      </c>
      <c r="K84" s="554" t="s">
        <v>956</v>
      </c>
      <c r="L84" s="557">
        <v>76</v>
      </c>
      <c r="M84" s="557">
        <v>152</v>
      </c>
      <c r="N84" s="554">
        <v>2</v>
      </c>
      <c r="O84" s="558">
        <v>1</v>
      </c>
      <c r="P84" s="557">
        <v>152</v>
      </c>
      <c r="Q84" s="559">
        <v>1</v>
      </c>
      <c r="R84" s="554">
        <v>2</v>
      </c>
      <c r="S84" s="559">
        <v>1</v>
      </c>
      <c r="T84" s="558">
        <v>1</v>
      </c>
      <c r="U84" s="560">
        <v>1</v>
      </c>
    </row>
    <row r="85" spans="1:21" ht="14.4" customHeight="1" x14ac:dyDescent="0.3">
      <c r="A85" s="553">
        <v>29</v>
      </c>
      <c r="B85" s="554" t="s">
        <v>484</v>
      </c>
      <c r="C85" s="554" t="s">
        <v>738</v>
      </c>
      <c r="D85" s="555" t="s">
        <v>1481</v>
      </c>
      <c r="E85" s="556" t="s">
        <v>743</v>
      </c>
      <c r="F85" s="554" t="s">
        <v>737</v>
      </c>
      <c r="G85" s="554" t="s">
        <v>892</v>
      </c>
      <c r="H85" s="554" t="s">
        <v>485</v>
      </c>
      <c r="I85" s="554" t="s">
        <v>957</v>
      </c>
      <c r="J85" s="554" t="s">
        <v>958</v>
      </c>
      <c r="K85" s="554" t="s">
        <v>917</v>
      </c>
      <c r="L85" s="557">
        <v>150</v>
      </c>
      <c r="M85" s="557">
        <v>600</v>
      </c>
      <c r="N85" s="554">
        <v>4</v>
      </c>
      <c r="O85" s="558">
        <v>1</v>
      </c>
      <c r="P85" s="557"/>
      <c r="Q85" s="559">
        <v>0</v>
      </c>
      <c r="R85" s="554"/>
      <c r="S85" s="559">
        <v>0</v>
      </c>
      <c r="T85" s="558"/>
      <c r="U85" s="560">
        <v>0</v>
      </c>
    </row>
    <row r="86" spans="1:21" ht="14.4" customHeight="1" x14ac:dyDescent="0.3">
      <c r="A86" s="553">
        <v>29</v>
      </c>
      <c r="B86" s="554" t="s">
        <v>484</v>
      </c>
      <c r="C86" s="554" t="s">
        <v>738</v>
      </c>
      <c r="D86" s="555" t="s">
        <v>1481</v>
      </c>
      <c r="E86" s="556" t="s">
        <v>743</v>
      </c>
      <c r="F86" s="554" t="s">
        <v>737</v>
      </c>
      <c r="G86" s="554" t="s">
        <v>959</v>
      </c>
      <c r="H86" s="554" t="s">
        <v>485</v>
      </c>
      <c r="I86" s="554" t="s">
        <v>960</v>
      </c>
      <c r="J86" s="554" t="s">
        <v>961</v>
      </c>
      <c r="K86" s="554" t="s">
        <v>962</v>
      </c>
      <c r="L86" s="557">
        <v>410</v>
      </c>
      <c r="M86" s="557">
        <v>7380</v>
      </c>
      <c r="N86" s="554">
        <v>18</v>
      </c>
      <c r="O86" s="558">
        <v>17</v>
      </c>
      <c r="P86" s="557">
        <v>6970</v>
      </c>
      <c r="Q86" s="559">
        <v>0.94444444444444442</v>
      </c>
      <c r="R86" s="554">
        <v>17</v>
      </c>
      <c r="S86" s="559">
        <v>0.94444444444444442</v>
      </c>
      <c r="T86" s="558">
        <v>16</v>
      </c>
      <c r="U86" s="560">
        <v>0.94117647058823528</v>
      </c>
    </row>
    <row r="87" spans="1:21" ht="14.4" customHeight="1" x14ac:dyDescent="0.3">
      <c r="A87" s="553">
        <v>29</v>
      </c>
      <c r="B87" s="554" t="s">
        <v>484</v>
      </c>
      <c r="C87" s="554" t="s">
        <v>738</v>
      </c>
      <c r="D87" s="555" t="s">
        <v>1481</v>
      </c>
      <c r="E87" s="556" t="s">
        <v>743</v>
      </c>
      <c r="F87" s="554" t="s">
        <v>737</v>
      </c>
      <c r="G87" s="554" t="s">
        <v>959</v>
      </c>
      <c r="H87" s="554" t="s">
        <v>485</v>
      </c>
      <c r="I87" s="554" t="s">
        <v>963</v>
      </c>
      <c r="J87" s="554" t="s">
        <v>964</v>
      </c>
      <c r="K87" s="554" t="s">
        <v>965</v>
      </c>
      <c r="L87" s="557">
        <v>566</v>
      </c>
      <c r="M87" s="557">
        <v>5094</v>
      </c>
      <c r="N87" s="554">
        <v>9</v>
      </c>
      <c r="O87" s="558">
        <v>8</v>
      </c>
      <c r="P87" s="557">
        <v>4528</v>
      </c>
      <c r="Q87" s="559">
        <v>0.88888888888888884</v>
      </c>
      <c r="R87" s="554">
        <v>8</v>
      </c>
      <c r="S87" s="559">
        <v>0.88888888888888884</v>
      </c>
      <c r="T87" s="558">
        <v>7</v>
      </c>
      <c r="U87" s="560">
        <v>0.875</v>
      </c>
    </row>
    <row r="88" spans="1:21" ht="14.4" customHeight="1" x14ac:dyDescent="0.3">
      <c r="A88" s="553">
        <v>29</v>
      </c>
      <c r="B88" s="554" t="s">
        <v>484</v>
      </c>
      <c r="C88" s="554" t="s">
        <v>738</v>
      </c>
      <c r="D88" s="555" t="s">
        <v>1481</v>
      </c>
      <c r="E88" s="556" t="s">
        <v>743</v>
      </c>
      <c r="F88" s="554" t="s">
        <v>737</v>
      </c>
      <c r="G88" s="554" t="s">
        <v>959</v>
      </c>
      <c r="H88" s="554" t="s">
        <v>485</v>
      </c>
      <c r="I88" s="554" t="s">
        <v>966</v>
      </c>
      <c r="J88" s="554" t="s">
        <v>967</v>
      </c>
      <c r="K88" s="554" t="s">
        <v>968</v>
      </c>
      <c r="L88" s="557">
        <v>350</v>
      </c>
      <c r="M88" s="557">
        <v>350</v>
      </c>
      <c r="N88" s="554">
        <v>1</v>
      </c>
      <c r="O88" s="558">
        <v>1</v>
      </c>
      <c r="P88" s="557">
        <v>350</v>
      </c>
      <c r="Q88" s="559">
        <v>1</v>
      </c>
      <c r="R88" s="554">
        <v>1</v>
      </c>
      <c r="S88" s="559">
        <v>1</v>
      </c>
      <c r="T88" s="558">
        <v>1</v>
      </c>
      <c r="U88" s="560">
        <v>1</v>
      </c>
    </row>
    <row r="89" spans="1:21" ht="14.4" customHeight="1" x14ac:dyDescent="0.3">
      <c r="A89" s="553">
        <v>29</v>
      </c>
      <c r="B89" s="554" t="s">
        <v>484</v>
      </c>
      <c r="C89" s="554" t="s">
        <v>738</v>
      </c>
      <c r="D89" s="555" t="s">
        <v>1481</v>
      </c>
      <c r="E89" s="556" t="s">
        <v>743</v>
      </c>
      <c r="F89" s="554" t="s">
        <v>737</v>
      </c>
      <c r="G89" s="554" t="s">
        <v>969</v>
      </c>
      <c r="H89" s="554" t="s">
        <v>485</v>
      </c>
      <c r="I89" s="554" t="s">
        <v>970</v>
      </c>
      <c r="J89" s="554" t="s">
        <v>971</v>
      </c>
      <c r="K89" s="554" t="s">
        <v>972</v>
      </c>
      <c r="L89" s="557">
        <v>378.48</v>
      </c>
      <c r="M89" s="557">
        <v>756.96</v>
      </c>
      <c r="N89" s="554">
        <v>2</v>
      </c>
      <c r="O89" s="558">
        <v>2</v>
      </c>
      <c r="P89" s="557">
        <v>756.96</v>
      </c>
      <c r="Q89" s="559">
        <v>1</v>
      </c>
      <c r="R89" s="554">
        <v>2</v>
      </c>
      <c r="S89" s="559">
        <v>1</v>
      </c>
      <c r="T89" s="558">
        <v>2</v>
      </c>
      <c r="U89" s="560">
        <v>1</v>
      </c>
    </row>
    <row r="90" spans="1:21" ht="14.4" customHeight="1" x14ac:dyDescent="0.3">
      <c r="A90" s="553">
        <v>29</v>
      </c>
      <c r="B90" s="554" t="s">
        <v>484</v>
      </c>
      <c r="C90" s="554" t="s">
        <v>738</v>
      </c>
      <c r="D90" s="555" t="s">
        <v>1481</v>
      </c>
      <c r="E90" s="556" t="s">
        <v>743</v>
      </c>
      <c r="F90" s="554" t="s">
        <v>737</v>
      </c>
      <c r="G90" s="554" t="s">
        <v>969</v>
      </c>
      <c r="H90" s="554" t="s">
        <v>485</v>
      </c>
      <c r="I90" s="554" t="s">
        <v>973</v>
      </c>
      <c r="J90" s="554" t="s">
        <v>974</v>
      </c>
      <c r="K90" s="554" t="s">
        <v>975</v>
      </c>
      <c r="L90" s="557">
        <v>338.94</v>
      </c>
      <c r="M90" s="557">
        <v>338.94</v>
      </c>
      <c r="N90" s="554">
        <v>1</v>
      </c>
      <c r="O90" s="558">
        <v>1</v>
      </c>
      <c r="P90" s="557">
        <v>338.94</v>
      </c>
      <c r="Q90" s="559">
        <v>1</v>
      </c>
      <c r="R90" s="554">
        <v>1</v>
      </c>
      <c r="S90" s="559">
        <v>1</v>
      </c>
      <c r="T90" s="558">
        <v>1</v>
      </c>
      <c r="U90" s="560">
        <v>1</v>
      </c>
    </row>
    <row r="91" spans="1:21" ht="14.4" customHeight="1" x14ac:dyDescent="0.3">
      <c r="A91" s="553">
        <v>29</v>
      </c>
      <c r="B91" s="554" t="s">
        <v>484</v>
      </c>
      <c r="C91" s="554" t="s">
        <v>738</v>
      </c>
      <c r="D91" s="555" t="s">
        <v>1481</v>
      </c>
      <c r="E91" s="556" t="s">
        <v>743</v>
      </c>
      <c r="F91" s="554" t="s">
        <v>737</v>
      </c>
      <c r="G91" s="554" t="s">
        <v>969</v>
      </c>
      <c r="H91" s="554" t="s">
        <v>485</v>
      </c>
      <c r="I91" s="554" t="s">
        <v>976</v>
      </c>
      <c r="J91" s="554" t="s">
        <v>977</v>
      </c>
      <c r="K91" s="554" t="s">
        <v>978</v>
      </c>
      <c r="L91" s="557">
        <v>409.87</v>
      </c>
      <c r="M91" s="557">
        <v>409.87</v>
      </c>
      <c r="N91" s="554">
        <v>1</v>
      </c>
      <c r="O91" s="558">
        <v>1</v>
      </c>
      <c r="P91" s="557">
        <v>409.87</v>
      </c>
      <c r="Q91" s="559">
        <v>1</v>
      </c>
      <c r="R91" s="554">
        <v>1</v>
      </c>
      <c r="S91" s="559">
        <v>1</v>
      </c>
      <c r="T91" s="558">
        <v>1</v>
      </c>
      <c r="U91" s="560">
        <v>1</v>
      </c>
    </row>
    <row r="92" spans="1:21" ht="14.4" customHeight="1" x14ac:dyDescent="0.3">
      <c r="A92" s="553">
        <v>29</v>
      </c>
      <c r="B92" s="554" t="s">
        <v>484</v>
      </c>
      <c r="C92" s="554" t="s">
        <v>738</v>
      </c>
      <c r="D92" s="555" t="s">
        <v>1481</v>
      </c>
      <c r="E92" s="556" t="s">
        <v>743</v>
      </c>
      <c r="F92" s="554" t="s">
        <v>737</v>
      </c>
      <c r="G92" s="554" t="s">
        <v>969</v>
      </c>
      <c r="H92" s="554" t="s">
        <v>485</v>
      </c>
      <c r="I92" s="554" t="s">
        <v>979</v>
      </c>
      <c r="J92" s="554" t="s">
        <v>980</v>
      </c>
      <c r="K92" s="554" t="s">
        <v>981</v>
      </c>
      <c r="L92" s="557">
        <v>245.11</v>
      </c>
      <c r="M92" s="557">
        <v>490.22</v>
      </c>
      <c r="N92" s="554">
        <v>2</v>
      </c>
      <c r="O92" s="558">
        <v>2</v>
      </c>
      <c r="P92" s="557">
        <v>490.22</v>
      </c>
      <c r="Q92" s="559">
        <v>1</v>
      </c>
      <c r="R92" s="554">
        <v>2</v>
      </c>
      <c r="S92" s="559">
        <v>1</v>
      </c>
      <c r="T92" s="558">
        <v>2</v>
      </c>
      <c r="U92" s="560">
        <v>1</v>
      </c>
    </row>
    <row r="93" spans="1:21" ht="14.4" customHeight="1" x14ac:dyDescent="0.3">
      <c r="A93" s="553">
        <v>29</v>
      </c>
      <c r="B93" s="554" t="s">
        <v>484</v>
      </c>
      <c r="C93" s="554" t="s">
        <v>738</v>
      </c>
      <c r="D93" s="555" t="s">
        <v>1481</v>
      </c>
      <c r="E93" s="556" t="s">
        <v>743</v>
      </c>
      <c r="F93" s="554" t="s">
        <v>737</v>
      </c>
      <c r="G93" s="554" t="s">
        <v>969</v>
      </c>
      <c r="H93" s="554" t="s">
        <v>485</v>
      </c>
      <c r="I93" s="554" t="s">
        <v>982</v>
      </c>
      <c r="J93" s="554" t="s">
        <v>983</v>
      </c>
      <c r="K93" s="554" t="s">
        <v>984</v>
      </c>
      <c r="L93" s="557">
        <v>58.5</v>
      </c>
      <c r="M93" s="557">
        <v>117</v>
      </c>
      <c r="N93" s="554">
        <v>2</v>
      </c>
      <c r="O93" s="558">
        <v>2</v>
      </c>
      <c r="P93" s="557">
        <v>117</v>
      </c>
      <c r="Q93" s="559">
        <v>1</v>
      </c>
      <c r="R93" s="554">
        <v>2</v>
      </c>
      <c r="S93" s="559">
        <v>1</v>
      </c>
      <c r="T93" s="558">
        <v>2</v>
      </c>
      <c r="U93" s="560">
        <v>1</v>
      </c>
    </row>
    <row r="94" spans="1:21" ht="14.4" customHeight="1" x14ac:dyDescent="0.3">
      <c r="A94" s="553">
        <v>29</v>
      </c>
      <c r="B94" s="554" t="s">
        <v>484</v>
      </c>
      <c r="C94" s="554" t="s">
        <v>738</v>
      </c>
      <c r="D94" s="555" t="s">
        <v>1481</v>
      </c>
      <c r="E94" s="556" t="s">
        <v>743</v>
      </c>
      <c r="F94" s="554" t="s">
        <v>737</v>
      </c>
      <c r="G94" s="554" t="s">
        <v>969</v>
      </c>
      <c r="H94" s="554" t="s">
        <v>485</v>
      </c>
      <c r="I94" s="554" t="s">
        <v>985</v>
      </c>
      <c r="J94" s="554" t="s">
        <v>986</v>
      </c>
      <c r="K94" s="554" t="s">
        <v>987</v>
      </c>
      <c r="L94" s="557">
        <v>250</v>
      </c>
      <c r="M94" s="557">
        <v>1000</v>
      </c>
      <c r="N94" s="554">
        <v>4</v>
      </c>
      <c r="O94" s="558">
        <v>4</v>
      </c>
      <c r="P94" s="557">
        <v>250</v>
      </c>
      <c r="Q94" s="559">
        <v>0.25</v>
      </c>
      <c r="R94" s="554">
        <v>1</v>
      </c>
      <c r="S94" s="559">
        <v>0.25</v>
      </c>
      <c r="T94" s="558">
        <v>1</v>
      </c>
      <c r="U94" s="560">
        <v>0.25</v>
      </c>
    </row>
    <row r="95" spans="1:21" ht="14.4" customHeight="1" x14ac:dyDescent="0.3">
      <c r="A95" s="553">
        <v>29</v>
      </c>
      <c r="B95" s="554" t="s">
        <v>484</v>
      </c>
      <c r="C95" s="554" t="s">
        <v>738</v>
      </c>
      <c r="D95" s="555" t="s">
        <v>1481</v>
      </c>
      <c r="E95" s="556" t="s">
        <v>743</v>
      </c>
      <c r="F95" s="554" t="s">
        <v>737</v>
      </c>
      <c r="G95" s="554" t="s">
        <v>969</v>
      </c>
      <c r="H95" s="554" t="s">
        <v>485</v>
      </c>
      <c r="I95" s="554" t="s">
        <v>988</v>
      </c>
      <c r="J95" s="554" t="s">
        <v>989</v>
      </c>
      <c r="K95" s="554" t="s">
        <v>990</v>
      </c>
      <c r="L95" s="557">
        <v>250</v>
      </c>
      <c r="M95" s="557">
        <v>250</v>
      </c>
      <c r="N95" s="554">
        <v>1</v>
      </c>
      <c r="O95" s="558">
        <v>1</v>
      </c>
      <c r="P95" s="557"/>
      <c r="Q95" s="559">
        <v>0</v>
      </c>
      <c r="R95" s="554"/>
      <c r="S95" s="559">
        <v>0</v>
      </c>
      <c r="T95" s="558"/>
      <c r="U95" s="560">
        <v>0</v>
      </c>
    </row>
    <row r="96" spans="1:21" ht="14.4" customHeight="1" x14ac:dyDescent="0.3">
      <c r="A96" s="553">
        <v>29</v>
      </c>
      <c r="B96" s="554" t="s">
        <v>484</v>
      </c>
      <c r="C96" s="554" t="s">
        <v>738</v>
      </c>
      <c r="D96" s="555" t="s">
        <v>1481</v>
      </c>
      <c r="E96" s="556" t="s">
        <v>743</v>
      </c>
      <c r="F96" s="554" t="s">
        <v>737</v>
      </c>
      <c r="G96" s="554" t="s">
        <v>969</v>
      </c>
      <c r="H96" s="554" t="s">
        <v>485</v>
      </c>
      <c r="I96" s="554" t="s">
        <v>991</v>
      </c>
      <c r="J96" s="554" t="s">
        <v>992</v>
      </c>
      <c r="K96" s="554" t="s">
        <v>993</v>
      </c>
      <c r="L96" s="557">
        <v>1100</v>
      </c>
      <c r="M96" s="557">
        <v>1100</v>
      </c>
      <c r="N96" s="554">
        <v>1</v>
      </c>
      <c r="O96" s="558">
        <v>1</v>
      </c>
      <c r="P96" s="557">
        <v>1100</v>
      </c>
      <c r="Q96" s="559">
        <v>1</v>
      </c>
      <c r="R96" s="554">
        <v>1</v>
      </c>
      <c r="S96" s="559">
        <v>1</v>
      </c>
      <c r="T96" s="558">
        <v>1</v>
      </c>
      <c r="U96" s="560">
        <v>1</v>
      </c>
    </row>
    <row r="97" spans="1:21" ht="14.4" customHeight="1" x14ac:dyDescent="0.3">
      <c r="A97" s="553">
        <v>29</v>
      </c>
      <c r="B97" s="554" t="s">
        <v>484</v>
      </c>
      <c r="C97" s="554" t="s">
        <v>738</v>
      </c>
      <c r="D97" s="555" t="s">
        <v>1481</v>
      </c>
      <c r="E97" s="556" t="s">
        <v>743</v>
      </c>
      <c r="F97" s="554" t="s">
        <v>737</v>
      </c>
      <c r="G97" s="554" t="s">
        <v>969</v>
      </c>
      <c r="H97" s="554" t="s">
        <v>485</v>
      </c>
      <c r="I97" s="554" t="s">
        <v>994</v>
      </c>
      <c r="J97" s="554" t="s">
        <v>995</v>
      </c>
      <c r="K97" s="554" t="s">
        <v>996</v>
      </c>
      <c r="L97" s="557">
        <v>345.18</v>
      </c>
      <c r="M97" s="557">
        <v>690.36</v>
      </c>
      <c r="N97" s="554">
        <v>2</v>
      </c>
      <c r="O97" s="558">
        <v>2</v>
      </c>
      <c r="P97" s="557">
        <v>690.36</v>
      </c>
      <c r="Q97" s="559">
        <v>1</v>
      </c>
      <c r="R97" s="554">
        <v>2</v>
      </c>
      <c r="S97" s="559">
        <v>1</v>
      </c>
      <c r="T97" s="558">
        <v>2</v>
      </c>
      <c r="U97" s="560">
        <v>1</v>
      </c>
    </row>
    <row r="98" spans="1:21" ht="14.4" customHeight="1" x14ac:dyDescent="0.3">
      <c r="A98" s="553">
        <v>29</v>
      </c>
      <c r="B98" s="554" t="s">
        <v>484</v>
      </c>
      <c r="C98" s="554" t="s">
        <v>738</v>
      </c>
      <c r="D98" s="555" t="s">
        <v>1481</v>
      </c>
      <c r="E98" s="556" t="s">
        <v>743</v>
      </c>
      <c r="F98" s="554" t="s">
        <v>737</v>
      </c>
      <c r="G98" s="554" t="s">
        <v>969</v>
      </c>
      <c r="H98" s="554" t="s">
        <v>485</v>
      </c>
      <c r="I98" s="554" t="s">
        <v>997</v>
      </c>
      <c r="J98" s="554" t="s">
        <v>998</v>
      </c>
      <c r="K98" s="554" t="s">
        <v>999</v>
      </c>
      <c r="L98" s="557">
        <v>246.48</v>
      </c>
      <c r="M98" s="557">
        <v>492.96</v>
      </c>
      <c r="N98" s="554">
        <v>2</v>
      </c>
      <c r="O98" s="558">
        <v>2</v>
      </c>
      <c r="P98" s="557">
        <v>492.96</v>
      </c>
      <c r="Q98" s="559">
        <v>1</v>
      </c>
      <c r="R98" s="554">
        <v>2</v>
      </c>
      <c r="S98" s="559">
        <v>1</v>
      </c>
      <c r="T98" s="558">
        <v>2</v>
      </c>
      <c r="U98" s="560">
        <v>1</v>
      </c>
    </row>
    <row r="99" spans="1:21" ht="14.4" customHeight="1" x14ac:dyDescent="0.3">
      <c r="A99" s="553">
        <v>29</v>
      </c>
      <c r="B99" s="554" t="s">
        <v>484</v>
      </c>
      <c r="C99" s="554" t="s">
        <v>738</v>
      </c>
      <c r="D99" s="555" t="s">
        <v>1481</v>
      </c>
      <c r="E99" s="556" t="s">
        <v>743</v>
      </c>
      <c r="F99" s="554" t="s">
        <v>737</v>
      </c>
      <c r="G99" s="554" t="s">
        <v>969</v>
      </c>
      <c r="H99" s="554" t="s">
        <v>485</v>
      </c>
      <c r="I99" s="554" t="s">
        <v>1000</v>
      </c>
      <c r="J99" s="554" t="s">
        <v>1001</v>
      </c>
      <c r="K99" s="554" t="s">
        <v>1002</v>
      </c>
      <c r="L99" s="557">
        <v>999.46</v>
      </c>
      <c r="M99" s="557">
        <v>999.46</v>
      </c>
      <c r="N99" s="554">
        <v>1</v>
      </c>
      <c r="O99" s="558">
        <v>1</v>
      </c>
      <c r="P99" s="557">
        <v>999.46</v>
      </c>
      <c r="Q99" s="559">
        <v>1</v>
      </c>
      <c r="R99" s="554">
        <v>1</v>
      </c>
      <c r="S99" s="559">
        <v>1</v>
      </c>
      <c r="T99" s="558">
        <v>1</v>
      </c>
      <c r="U99" s="560">
        <v>1</v>
      </c>
    </row>
    <row r="100" spans="1:21" ht="14.4" customHeight="1" x14ac:dyDescent="0.3">
      <c r="A100" s="553">
        <v>29</v>
      </c>
      <c r="B100" s="554" t="s">
        <v>484</v>
      </c>
      <c r="C100" s="554" t="s">
        <v>738</v>
      </c>
      <c r="D100" s="555" t="s">
        <v>1481</v>
      </c>
      <c r="E100" s="556" t="s">
        <v>743</v>
      </c>
      <c r="F100" s="554" t="s">
        <v>737</v>
      </c>
      <c r="G100" s="554" t="s">
        <v>1003</v>
      </c>
      <c r="H100" s="554" t="s">
        <v>485</v>
      </c>
      <c r="I100" s="554" t="s">
        <v>1004</v>
      </c>
      <c r="J100" s="554" t="s">
        <v>1005</v>
      </c>
      <c r="K100" s="554" t="s">
        <v>1006</v>
      </c>
      <c r="L100" s="557">
        <v>200</v>
      </c>
      <c r="M100" s="557">
        <v>600</v>
      </c>
      <c r="N100" s="554">
        <v>3</v>
      </c>
      <c r="O100" s="558">
        <v>2</v>
      </c>
      <c r="P100" s="557">
        <v>600</v>
      </c>
      <c r="Q100" s="559">
        <v>1</v>
      </c>
      <c r="R100" s="554">
        <v>3</v>
      </c>
      <c r="S100" s="559">
        <v>1</v>
      </c>
      <c r="T100" s="558">
        <v>2</v>
      </c>
      <c r="U100" s="560">
        <v>1</v>
      </c>
    </row>
    <row r="101" spans="1:21" ht="14.4" customHeight="1" x14ac:dyDescent="0.3">
      <c r="A101" s="553">
        <v>29</v>
      </c>
      <c r="B101" s="554" t="s">
        <v>484</v>
      </c>
      <c r="C101" s="554" t="s">
        <v>738</v>
      </c>
      <c r="D101" s="555" t="s">
        <v>1481</v>
      </c>
      <c r="E101" s="556" t="s">
        <v>743</v>
      </c>
      <c r="F101" s="554" t="s">
        <v>737</v>
      </c>
      <c r="G101" s="554" t="s">
        <v>1003</v>
      </c>
      <c r="H101" s="554" t="s">
        <v>485</v>
      </c>
      <c r="I101" s="554" t="s">
        <v>1007</v>
      </c>
      <c r="J101" s="554" t="s">
        <v>1008</v>
      </c>
      <c r="K101" s="554" t="s">
        <v>1009</v>
      </c>
      <c r="L101" s="557">
        <v>260</v>
      </c>
      <c r="M101" s="557">
        <v>520</v>
      </c>
      <c r="N101" s="554">
        <v>2</v>
      </c>
      <c r="O101" s="558">
        <v>1</v>
      </c>
      <c r="P101" s="557">
        <v>520</v>
      </c>
      <c r="Q101" s="559">
        <v>1</v>
      </c>
      <c r="R101" s="554">
        <v>2</v>
      </c>
      <c r="S101" s="559">
        <v>1</v>
      </c>
      <c r="T101" s="558">
        <v>1</v>
      </c>
      <c r="U101" s="560">
        <v>1</v>
      </c>
    </row>
    <row r="102" spans="1:21" ht="14.4" customHeight="1" x14ac:dyDescent="0.3">
      <c r="A102" s="553">
        <v>29</v>
      </c>
      <c r="B102" s="554" t="s">
        <v>484</v>
      </c>
      <c r="C102" s="554" t="s">
        <v>738</v>
      </c>
      <c r="D102" s="555" t="s">
        <v>1481</v>
      </c>
      <c r="E102" s="556" t="s">
        <v>743</v>
      </c>
      <c r="F102" s="554" t="s">
        <v>737</v>
      </c>
      <c r="G102" s="554" t="s">
        <v>1003</v>
      </c>
      <c r="H102" s="554" t="s">
        <v>485</v>
      </c>
      <c r="I102" s="554" t="s">
        <v>1010</v>
      </c>
      <c r="J102" s="554" t="s">
        <v>1011</v>
      </c>
      <c r="K102" s="554" t="s">
        <v>1012</v>
      </c>
      <c r="L102" s="557">
        <v>200</v>
      </c>
      <c r="M102" s="557">
        <v>400</v>
      </c>
      <c r="N102" s="554">
        <v>2</v>
      </c>
      <c r="O102" s="558">
        <v>1</v>
      </c>
      <c r="P102" s="557"/>
      <c r="Q102" s="559">
        <v>0</v>
      </c>
      <c r="R102" s="554"/>
      <c r="S102" s="559">
        <v>0</v>
      </c>
      <c r="T102" s="558"/>
      <c r="U102" s="560">
        <v>0</v>
      </c>
    </row>
    <row r="103" spans="1:21" ht="14.4" customHeight="1" x14ac:dyDescent="0.3">
      <c r="A103" s="553">
        <v>29</v>
      </c>
      <c r="B103" s="554" t="s">
        <v>484</v>
      </c>
      <c r="C103" s="554" t="s">
        <v>738</v>
      </c>
      <c r="D103" s="555" t="s">
        <v>1481</v>
      </c>
      <c r="E103" s="556" t="s">
        <v>743</v>
      </c>
      <c r="F103" s="554" t="s">
        <v>737</v>
      </c>
      <c r="G103" s="554" t="s">
        <v>1003</v>
      </c>
      <c r="H103" s="554" t="s">
        <v>485</v>
      </c>
      <c r="I103" s="554" t="s">
        <v>1013</v>
      </c>
      <c r="J103" s="554" t="s">
        <v>1014</v>
      </c>
      <c r="K103" s="554" t="s">
        <v>1015</v>
      </c>
      <c r="L103" s="557">
        <v>188.02</v>
      </c>
      <c r="M103" s="557">
        <v>376.04</v>
      </c>
      <c r="N103" s="554">
        <v>2</v>
      </c>
      <c r="O103" s="558">
        <v>1</v>
      </c>
      <c r="P103" s="557"/>
      <c r="Q103" s="559">
        <v>0</v>
      </c>
      <c r="R103" s="554"/>
      <c r="S103" s="559">
        <v>0</v>
      </c>
      <c r="T103" s="558"/>
      <c r="U103" s="560">
        <v>0</v>
      </c>
    </row>
    <row r="104" spans="1:21" ht="14.4" customHeight="1" x14ac:dyDescent="0.3">
      <c r="A104" s="553">
        <v>29</v>
      </c>
      <c r="B104" s="554" t="s">
        <v>484</v>
      </c>
      <c r="C104" s="554" t="s">
        <v>738</v>
      </c>
      <c r="D104" s="555" t="s">
        <v>1481</v>
      </c>
      <c r="E104" s="556" t="s">
        <v>743</v>
      </c>
      <c r="F104" s="554" t="s">
        <v>737</v>
      </c>
      <c r="G104" s="554" t="s">
        <v>1016</v>
      </c>
      <c r="H104" s="554" t="s">
        <v>485</v>
      </c>
      <c r="I104" s="554" t="s">
        <v>1017</v>
      </c>
      <c r="J104" s="554" t="s">
        <v>1018</v>
      </c>
      <c r="K104" s="554"/>
      <c r="L104" s="557">
        <v>0</v>
      </c>
      <c r="M104" s="557">
        <v>0</v>
      </c>
      <c r="N104" s="554">
        <v>1</v>
      </c>
      <c r="O104" s="558">
        <v>1</v>
      </c>
      <c r="P104" s="557"/>
      <c r="Q104" s="559"/>
      <c r="R104" s="554"/>
      <c r="S104" s="559">
        <v>0</v>
      </c>
      <c r="T104" s="558"/>
      <c r="U104" s="560">
        <v>0</v>
      </c>
    </row>
    <row r="105" spans="1:21" ht="14.4" customHeight="1" x14ac:dyDescent="0.3">
      <c r="A105" s="553">
        <v>29</v>
      </c>
      <c r="B105" s="554" t="s">
        <v>484</v>
      </c>
      <c r="C105" s="554" t="s">
        <v>738</v>
      </c>
      <c r="D105" s="555" t="s">
        <v>1481</v>
      </c>
      <c r="E105" s="556" t="s">
        <v>744</v>
      </c>
      <c r="F105" s="554" t="s">
        <v>735</v>
      </c>
      <c r="G105" s="554" t="s">
        <v>758</v>
      </c>
      <c r="H105" s="554" t="s">
        <v>485</v>
      </c>
      <c r="I105" s="554" t="s">
        <v>1019</v>
      </c>
      <c r="J105" s="554" t="s">
        <v>1020</v>
      </c>
      <c r="K105" s="554" t="s">
        <v>1021</v>
      </c>
      <c r="L105" s="557">
        <v>154.36000000000001</v>
      </c>
      <c r="M105" s="557">
        <v>463.08000000000004</v>
      </c>
      <c r="N105" s="554">
        <v>3</v>
      </c>
      <c r="O105" s="558">
        <v>3</v>
      </c>
      <c r="P105" s="557">
        <v>154.36000000000001</v>
      </c>
      <c r="Q105" s="559">
        <v>0.33333333333333331</v>
      </c>
      <c r="R105" s="554">
        <v>1</v>
      </c>
      <c r="S105" s="559">
        <v>0.33333333333333331</v>
      </c>
      <c r="T105" s="558">
        <v>1</v>
      </c>
      <c r="U105" s="560">
        <v>0.33333333333333331</v>
      </c>
    </row>
    <row r="106" spans="1:21" ht="14.4" customHeight="1" x14ac:dyDescent="0.3">
      <c r="A106" s="553">
        <v>29</v>
      </c>
      <c r="B106" s="554" t="s">
        <v>484</v>
      </c>
      <c r="C106" s="554" t="s">
        <v>738</v>
      </c>
      <c r="D106" s="555" t="s">
        <v>1481</v>
      </c>
      <c r="E106" s="556" t="s">
        <v>744</v>
      </c>
      <c r="F106" s="554" t="s">
        <v>735</v>
      </c>
      <c r="G106" s="554" t="s">
        <v>758</v>
      </c>
      <c r="H106" s="554" t="s">
        <v>659</v>
      </c>
      <c r="I106" s="554" t="s">
        <v>759</v>
      </c>
      <c r="J106" s="554" t="s">
        <v>760</v>
      </c>
      <c r="K106" s="554" t="s">
        <v>761</v>
      </c>
      <c r="L106" s="557">
        <v>154.36000000000001</v>
      </c>
      <c r="M106" s="557">
        <v>463.08000000000004</v>
      </c>
      <c r="N106" s="554">
        <v>3</v>
      </c>
      <c r="O106" s="558">
        <v>3</v>
      </c>
      <c r="P106" s="557"/>
      <c r="Q106" s="559">
        <v>0</v>
      </c>
      <c r="R106" s="554"/>
      <c r="S106" s="559">
        <v>0</v>
      </c>
      <c r="T106" s="558"/>
      <c r="U106" s="560">
        <v>0</v>
      </c>
    </row>
    <row r="107" spans="1:21" ht="14.4" customHeight="1" x14ac:dyDescent="0.3">
      <c r="A107" s="553">
        <v>29</v>
      </c>
      <c r="B107" s="554" t="s">
        <v>484</v>
      </c>
      <c r="C107" s="554" t="s">
        <v>738</v>
      </c>
      <c r="D107" s="555" t="s">
        <v>1481</v>
      </c>
      <c r="E107" s="556" t="s">
        <v>744</v>
      </c>
      <c r="F107" s="554" t="s">
        <v>735</v>
      </c>
      <c r="G107" s="554" t="s">
        <v>765</v>
      </c>
      <c r="H107" s="554" t="s">
        <v>485</v>
      </c>
      <c r="I107" s="554" t="s">
        <v>1022</v>
      </c>
      <c r="J107" s="554" t="s">
        <v>1023</v>
      </c>
      <c r="K107" s="554" t="s">
        <v>1024</v>
      </c>
      <c r="L107" s="557">
        <v>47.41</v>
      </c>
      <c r="M107" s="557">
        <v>94.82</v>
      </c>
      <c r="N107" s="554">
        <v>2</v>
      </c>
      <c r="O107" s="558">
        <v>0.5</v>
      </c>
      <c r="P107" s="557">
        <v>94.82</v>
      </c>
      <c r="Q107" s="559">
        <v>1</v>
      </c>
      <c r="R107" s="554">
        <v>2</v>
      </c>
      <c r="S107" s="559">
        <v>1</v>
      </c>
      <c r="T107" s="558">
        <v>0.5</v>
      </c>
      <c r="U107" s="560">
        <v>1</v>
      </c>
    </row>
    <row r="108" spans="1:21" ht="14.4" customHeight="1" x14ac:dyDescent="0.3">
      <c r="A108" s="553">
        <v>29</v>
      </c>
      <c r="B108" s="554" t="s">
        <v>484</v>
      </c>
      <c r="C108" s="554" t="s">
        <v>738</v>
      </c>
      <c r="D108" s="555" t="s">
        <v>1481</v>
      </c>
      <c r="E108" s="556" t="s">
        <v>744</v>
      </c>
      <c r="F108" s="554" t="s">
        <v>735</v>
      </c>
      <c r="G108" s="554" t="s">
        <v>765</v>
      </c>
      <c r="H108" s="554" t="s">
        <v>485</v>
      </c>
      <c r="I108" s="554" t="s">
        <v>766</v>
      </c>
      <c r="J108" s="554" t="s">
        <v>767</v>
      </c>
      <c r="K108" s="554" t="s">
        <v>768</v>
      </c>
      <c r="L108" s="557">
        <v>0</v>
      </c>
      <c r="M108" s="557">
        <v>0</v>
      </c>
      <c r="N108" s="554">
        <v>2</v>
      </c>
      <c r="O108" s="558">
        <v>2</v>
      </c>
      <c r="P108" s="557">
        <v>0</v>
      </c>
      <c r="Q108" s="559"/>
      <c r="R108" s="554">
        <v>2</v>
      </c>
      <c r="S108" s="559">
        <v>1</v>
      </c>
      <c r="T108" s="558">
        <v>2</v>
      </c>
      <c r="U108" s="560">
        <v>1</v>
      </c>
    </row>
    <row r="109" spans="1:21" ht="14.4" customHeight="1" x14ac:dyDescent="0.3">
      <c r="A109" s="553">
        <v>29</v>
      </c>
      <c r="B109" s="554" t="s">
        <v>484</v>
      </c>
      <c r="C109" s="554" t="s">
        <v>738</v>
      </c>
      <c r="D109" s="555" t="s">
        <v>1481</v>
      </c>
      <c r="E109" s="556" t="s">
        <v>744</v>
      </c>
      <c r="F109" s="554" t="s">
        <v>735</v>
      </c>
      <c r="G109" s="554" t="s">
        <v>1025</v>
      </c>
      <c r="H109" s="554" t="s">
        <v>485</v>
      </c>
      <c r="I109" s="554" t="s">
        <v>1026</v>
      </c>
      <c r="J109" s="554" t="s">
        <v>1027</v>
      </c>
      <c r="K109" s="554" t="s">
        <v>1028</v>
      </c>
      <c r="L109" s="557">
        <v>170.52</v>
      </c>
      <c r="M109" s="557">
        <v>170.52</v>
      </c>
      <c r="N109" s="554">
        <v>1</v>
      </c>
      <c r="O109" s="558">
        <v>1</v>
      </c>
      <c r="P109" s="557"/>
      <c r="Q109" s="559">
        <v>0</v>
      </c>
      <c r="R109" s="554"/>
      <c r="S109" s="559">
        <v>0</v>
      </c>
      <c r="T109" s="558"/>
      <c r="U109" s="560">
        <v>0</v>
      </c>
    </row>
    <row r="110" spans="1:21" ht="14.4" customHeight="1" x14ac:dyDescent="0.3">
      <c r="A110" s="553">
        <v>29</v>
      </c>
      <c r="B110" s="554" t="s">
        <v>484</v>
      </c>
      <c r="C110" s="554" t="s">
        <v>738</v>
      </c>
      <c r="D110" s="555" t="s">
        <v>1481</v>
      </c>
      <c r="E110" s="556" t="s">
        <v>744</v>
      </c>
      <c r="F110" s="554" t="s">
        <v>735</v>
      </c>
      <c r="G110" s="554" t="s">
        <v>1029</v>
      </c>
      <c r="H110" s="554" t="s">
        <v>485</v>
      </c>
      <c r="I110" s="554" t="s">
        <v>1030</v>
      </c>
      <c r="J110" s="554" t="s">
        <v>1031</v>
      </c>
      <c r="K110" s="554" t="s">
        <v>1028</v>
      </c>
      <c r="L110" s="557">
        <v>78.33</v>
      </c>
      <c r="M110" s="557">
        <v>78.33</v>
      </c>
      <c r="N110" s="554">
        <v>1</v>
      </c>
      <c r="O110" s="558">
        <v>1</v>
      </c>
      <c r="P110" s="557">
        <v>78.33</v>
      </c>
      <c r="Q110" s="559">
        <v>1</v>
      </c>
      <c r="R110" s="554">
        <v>1</v>
      </c>
      <c r="S110" s="559">
        <v>1</v>
      </c>
      <c r="T110" s="558">
        <v>1</v>
      </c>
      <c r="U110" s="560">
        <v>1</v>
      </c>
    </row>
    <row r="111" spans="1:21" ht="14.4" customHeight="1" x14ac:dyDescent="0.3">
      <c r="A111" s="553">
        <v>29</v>
      </c>
      <c r="B111" s="554" t="s">
        <v>484</v>
      </c>
      <c r="C111" s="554" t="s">
        <v>738</v>
      </c>
      <c r="D111" s="555" t="s">
        <v>1481</v>
      </c>
      <c r="E111" s="556" t="s">
        <v>744</v>
      </c>
      <c r="F111" s="554" t="s">
        <v>735</v>
      </c>
      <c r="G111" s="554" t="s">
        <v>771</v>
      </c>
      <c r="H111" s="554" t="s">
        <v>485</v>
      </c>
      <c r="I111" s="554" t="s">
        <v>1032</v>
      </c>
      <c r="J111" s="554" t="s">
        <v>773</v>
      </c>
      <c r="K111" s="554" t="s">
        <v>1033</v>
      </c>
      <c r="L111" s="557">
        <v>110.28</v>
      </c>
      <c r="M111" s="557">
        <v>110.28</v>
      </c>
      <c r="N111" s="554">
        <v>1</v>
      </c>
      <c r="O111" s="558">
        <v>1</v>
      </c>
      <c r="P111" s="557">
        <v>110.28</v>
      </c>
      <c r="Q111" s="559">
        <v>1</v>
      </c>
      <c r="R111" s="554">
        <v>1</v>
      </c>
      <c r="S111" s="559">
        <v>1</v>
      </c>
      <c r="T111" s="558">
        <v>1</v>
      </c>
      <c r="U111" s="560">
        <v>1</v>
      </c>
    </row>
    <row r="112" spans="1:21" ht="14.4" customHeight="1" x14ac:dyDescent="0.3">
      <c r="A112" s="553">
        <v>29</v>
      </c>
      <c r="B112" s="554" t="s">
        <v>484</v>
      </c>
      <c r="C112" s="554" t="s">
        <v>738</v>
      </c>
      <c r="D112" s="555" t="s">
        <v>1481</v>
      </c>
      <c r="E112" s="556" t="s">
        <v>744</v>
      </c>
      <c r="F112" s="554" t="s">
        <v>735</v>
      </c>
      <c r="G112" s="554" t="s">
        <v>1034</v>
      </c>
      <c r="H112" s="554" t="s">
        <v>485</v>
      </c>
      <c r="I112" s="554" t="s">
        <v>1035</v>
      </c>
      <c r="J112" s="554" t="s">
        <v>1036</v>
      </c>
      <c r="K112" s="554" t="s">
        <v>1037</v>
      </c>
      <c r="L112" s="557">
        <v>226.89</v>
      </c>
      <c r="M112" s="557">
        <v>226.89</v>
      </c>
      <c r="N112" s="554">
        <v>1</v>
      </c>
      <c r="O112" s="558">
        <v>1</v>
      </c>
      <c r="P112" s="557">
        <v>226.89</v>
      </c>
      <c r="Q112" s="559">
        <v>1</v>
      </c>
      <c r="R112" s="554">
        <v>1</v>
      </c>
      <c r="S112" s="559">
        <v>1</v>
      </c>
      <c r="T112" s="558">
        <v>1</v>
      </c>
      <c r="U112" s="560">
        <v>1</v>
      </c>
    </row>
    <row r="113" spans="1:21" ht="14.4" customHeight="1" x14ac:dyDescent="0.3">
      <c r="A113" s="553">
        <v>29</v>
      </c>
      <c r="B113" s="554" t="s">
        <v>484</v>
      </c>
      <c r="C113" s="554" t="s">
        <v>738</v>
      </c>
      <c r="D113" s="555" t="s">
        <v>1481</v>
      </c>
      <c r="E113" s="556" t="s">
        <v>744</v>
      </c>
      <c r="F113" s="554" t="s">
        <v>735</v>
      </c>
      <c r="G113" s="554" t="s">
        <v>1038</v>
      </c>
      <c r="H113" s="554" t="s">
        <v>659</v>
      </c>
      <c r="I113" s="554" t="s">
        <v>1039</v>
      </c>
      <c r="J113" s="554" t="s">
        <v>1040</v>
      </c>
      <c r="K113" s="554" t="s">
        <v>1041</v>
      </c>
      <c r="L113" s="557">
        <v>424.24</v>
      </c>
      <c r="M113" s="557">
        <v>848.48</v>
      </c>
      <c r="N113" s="554">
        <v>2</v>
      </c>
      <c r="O113" s="558">
        <v>2</v>
      </c>
      <c r="P113" s="557">
        <v>424.24</v>
      </c>
      <c r="Q113" s="559">
        <v>0.5</v>
      </c>
      <c r="R113" s="554">
        <v>1</v>
      </c>
      <c r="S113" s="559">
        <v>0.5</v>
      </c>
      <c r="T113" s="558">
        <v>1</v>
      </c>
      <c r="U113" s="560">
        <v>0.5</v>
      </c>
    </row>
    <row r="114" spans="1:21" ht="14.4" customHeight="1" x14ac:dyDescent="0.3">
      <c r="A114" s="553">
        <v>29</v>
      </c>
      <c r="B114" s="554" t="s">
        <v>484</v>
      </c>
      <c r="C114" s="554" t="s">
        <v>738</v>
      </c>
      <c r="D114" s="555" t="s">
        <v>1481</v>
      </c>
      <c r="E114" s="556" t="s">
        <v>744</v>
      </c>
      <c r="F114" s="554" t="s">
        <v>735</v>
      </c>
      <c r="G114" s="554" t="s">
        <v>782</v>
      </c>
      <c r="H114" s="554" t="s">
        <v>485</v>
      </c>
      <c r="I114" s="554" t="s">
        <v>642</v>
      </c>
      <c r="J114" s="554" t="s">
        <v>643</v>
      </c>
      <c r="K114" s="554" t="s">
        <v>783</v>
      </c>
      <c r="L114" s="557">
        <v>48.09</v>
      </c>
      <c r="M114" s="557">
        <v>336.63</v>
      </c>
      <c r="N114" s="554">
        <v>7</v>
      </c>
      <c r="O114" s="558">
        <v>7</v>
      </c>
      <c r="P114" s="557">
        <v>96.18</v>
      </c>
      <c r="Q114" s="559">
        <v>0.28571428571428575</v>
      </c>
      <c r="R114" s="554">
        <v>2</v>
      </c>
      <c r="S114" s="559">
        <v>0.2857142857142857</v>
      </c>
      <c r="T114" s="558">
        <v>2</v>
      </c>
      <c r="U114" s="560">
        <v>0.2857142857142857</v>
      </c>
    </row>
    <row r="115" spans="1:21" ht="14.4" customHeight="1" x14ac:dyDescent="0.3">
      <c r="A115" s="553">
        <v>29</v>
      </c>
      <c r="B115" s="554" t="s">
        <v>484</v>
      </c>
      <c r="C115" s="554" t="s">
        <v>738</v>
      </c>
      <c r="D115" s="555" t="s">
        <v>1481</v>
      </c>
      <c r="E115" s="556" t="s">
        <v>744</v>
      </c>
      <c r="F115" s="554" t="s">
        <v>735</v>
      </c>
      <c r="G115" s="554" t="s">
        <v>790</v>
      </c>
      <c r="H115" s="554" t="s">
        <v>485</v>
      </c>
      <c r="I115" s="554" t="s">
        <v>791</v>
      </c>
      <c r="J115" s="554" t="s">
        <v>512</v>
      </c>
      <c r="K115" s="554" t="s">
        <v>792</v>
      </c>
      <c r="L115" s="557">
        <v>0</v>
      </c>
      <c r="M115" s="557">
        <v>0</v>
      </c>
      <c r="N115" s="554">
        <v>1</v>
      </c>
      <c r="O115" s="558">
        <v>1</v>
      </c>
      <c r="P115" s="557"/>
      <c r="Q115" s="559"/>
      <c r="R115" s="554"/>
      <c r="S115" s="559">
        <v>0</v>
      </c>
      <c r="T115" s="558"/>
      <c r="U115" s="560">
        <v>0</v>
      </c>
    </row>
    <row r="116" spans="1:21" ht="14.4" customHeight="1" x14ac:dyDescent="0.3">
      <c r="A116" s="553">
        <v>29</v>
      </c>
      <c r="B116" s="554" t="s">
        <v>484</v>
      </c>
      <c r="C116" s="554" t="s">
        <v>738</v>
      </c>
      <c r="D116" s="555" t="s">
        <v>1481</v>
      </c>
      <c r="E116" s="556" t="s">
        <v>744</v>
      </c>
      <c r="F116" s="554" t="s">
        <v>735</v>
      </c>
      <c r="G116" s="554" t="s">
        <v>793</v>
      </c>
      <c r="H116" s="554" t="s">
        <v>485</v>
      </c>
      <c r="I116" s="554" t="s">
        <v>794</v>
      </c>
      <c r="J116" s="554" t="s">
        <v>795</v>
      </c>
      <c r="K116" s="554" t="s">
        <v>796</v>
      </c>
      <c r="L116" s="557">
        <v>0</v>
      </c>
      <c r="M116" s="557">
        <v>0</v>
      </c>
      <c r="N116" s="554">
        <v>1</v>
      </c>
      <c r="O116" s="558">
        <v>1</v>
      </c>
      <c r="P116" s="557"/>
      <c r="Q116" s="559"/>
      <c r="R116" s="554"/>
      <c r="S116" s="559">
        <v>0</v>
      </c>
      <c r="T116" s="558"/>
      <c r="U116" s="560">
        <v>0</v>
      </c>
    </row>
    <row r="117" spans="1:21" ht="14.4" customHeight="1" x14ac:dyDescent="0.3">
      <c r="A117" s="553">
        <v>29</v>
      </c>
      <c r="B117" s="554" t="s">
        <v>484</v>
      </c>
      <c r="C117" s="554" t="s">
        <v>738</v>
      </c>
      <c r="D117" s="555" t="s">
        <v>1481</v>
      </c>
      <c r="E117" s="556" t="s">
        <v>744</v>
      </c>
      <c r="F117" s="554" t="s">
        <v>735</v>
      </c>
      <c r="G117" s="554" t="s">
        <v>793</v>
      </c>
      <c r="H117" s="554" t="s">
        <v>485</v>
      </c>
      <c r="I117" s="554" t="s">
        <v>1042</v>
      </c>
      <c r="J117" s="554" t="s">
        <v>795</v>
      </c>
      <c r="K117" s="554" t="s">
        <v>1043</v>
      </c>
      <c r="L117" s="557">
        <v>0</v>
      </c>
      <c r="M117" s="557">
        <v>0</v>
      </c>
      <c r="N117" s="554">
        <v>1</v>
      </c>
      <c r="O117" s="558">
        <v>1</v>
      </c>
      <c r="P117" s="557">
        <v>0</v>
      </c>
      <c r="Q117" s="559"/>
      <c r="R117" s="554">
        <v>1</v>
      </c>
      <c r="S117" s="559">
        <v>1</v>
      </c>
      <c r="T117" s="558">
        <v>1</v>
      </c>
      <c r="U117" s="560">
        <v>1</v>
      </c>
    </row>
    <row r="118" spans="1:21" ht="14.4" customHeight="1" x14ac:dyDescent="0.3">
      <c r="A118" s="553">
        <v>29</v>
      </c>
      <c r="B118" s="554" t="s">
        <v>484</v>
      </c>
      <c r="C118" s="554" t="s">
        <v>738</v>
      </c>
      <c r="D118" s="555" t="s">
        <v>1481</v>
      </c>
      <c r="E118" s="556" t="s">
        <v>744</v>
      </c>
      <c r="F118" s="554" t="s">
        <v>735</v>
      </c>
      <c r="G118" s="554" t="s">
        <v>797</v>
      </c>
      <c r="H118" s="554" t="s">
        <v>485</v>
      </c>
      <c r="I118" s="554" t="s">
        <v>561</v>
      </c>
      <c r="J118" s="554" t="s">
        <v>558</v>
      </c>
      <c r="K118" s="554" t="s">
        <v>800</v>
      </c>
      <c r="L118" s="557">
        <v>105.7</v>
      </c>
      <c r="M118" s="557">
        <v>211.4</v>
      </c>
      <c r="N118" s="554">
        <v>2</v>
      </c>
      <c r="O118" s="558">
        <v>1.5</v>
      </c>
      <c r="P118" s="557">
        <v>105.7</v>
      </c>
      <c r="Q118" s="559">
        <v>0.5</v>
      </c>
      <c r="R118" s="554">
        <v>1</v>
      </c>
      <c r="S118" s="559">
        <v>0.5</v>
      </c>
      <c r="T118" s="558">
        <v>1</v>
      </c>
      <c r="U118" s="560">
        <v>0.66666666666666663</v>
      </c>
    </row>
    <row r="119" spans="1:21" ht="14.4" customHeight="1" x14ac:dyDescent="0.3">
      <c r="A119" s="553">
        <v>29</v>
      </c>
      <c r="B119" s="554" t="s">
        <v>484</v>
      </c>
      <c r="C119" s="554" t="s">
        <v>738</v>
      </c>
      <c r="D119" s="555" t="s">
        <v>1481</v>
      </c>
      <c r="E119" s="556" t="s">
        <v>744</v>
      </c>
      <c r="F119" s="554" t="s">
        <v>735</v>
      </c>
      <c r="G119" s="554" t="s">
        <v>804</v>
      </c>
      <c r="H119" s="554" t="s">
        <v>485</v>
      </c>
      <c r="I119" s="554" t="s">
        <v>805</v>
      </c>
      <c r="J119" s="554" t="s">
        <v>806</v>
      </c>
      <c r="K119" s="554" t="s">
        <v>807</v>
      </c>
      <c r="L119" s="557">
        <v>147.31</v>
      </c>
      <c r="M119" s="557">
        <v>147.31</v>
      </c>
      <c r="N119" s="554">
        <v>1</v>
      </c>
      <c r="O119" s="558">
        <v>1</v>
      </c>
      <c r="P119" s="557"/>
      <c r="Q119" s="559">
        <v>0</v>
      </c>
      <c r="R119" s="554"/>
      <c r="S119" s="559">
        <v>0</v>
      </c>
      <c r="T119" s="558"/>
      <c r="U119" s="560">
        <v>0</v>
      </c>
    </row>
    <row r="120" spans="1:21" ht="14.4" customHeight="1" x14ac:dyDescent="0.3">
      <c r="A120" s="553">
        <v>29</v>
      </c>
      <c r="B120" s="554" t="s">
        <v>484</v>
      </c>
      <c r="C120" s="554" t="s">
        <v>738</v>
      </c>
      <c r="D120" s="555" t="s">
        <v>1481</v>
      </c>
      <c r="E120" s="556" t="s">
        <v>744</v>
      </c>
      <c r="F120" s="554" t="s">
        <v>735</v>
      </c>
      <c r="G120" s="554" t="s">
        <v>1044</v>
      </c>
      <c r="H120" s="554" t="s">
        <v>485</v>
      </c>
      <c r="I120" s="554" t="s">
        <v>1045</v>
      </c>
      <c r="J120" s="554" t="s">
        <v>609</v>
      </c>
      <c r="K120" s="554" t="s">
        <v>1046</v>
      </c>
      <c r="L120" s="557">
        <v>244.64</v>
      </c>
      <c r="M120" s="557">
        <v>1223.1999999999998</v>
      </c>
      <c r="N120" s="554">
        <v>5</v>
      </c>
      <c r="O120" s="558">
        <v>3</v>
      </c>
      <c r="P120" s="557">
        <v>1223.1999999999998</v>
      </c>
      <c r="Q120" s="559">
        <v>1</v>
      </c>
      <c r="R120" s="554">
        <v>5</v>
      </c>
      <c r="S120" s="559">
        <v>1</v>
      </c>
      <c r="T120" s="558">
        <v>3</v>
      </c>
      <c r="U120" s="560">
        <v>1</v>
      </c>
    </row>
    <row r="121" spans="1:21" ht="14.4" customHeight="1" x14ac:dyDescent="0.3">
      <c r="A121" s="553">
        <v>29</v>
      </c>
      <c r="B121" s="554" t="s">
        <v>484</v>
      </c>
      <c r="C121" s="554" t="s">
        <v>738</v>
      </c>
      <c r="D121" s="555" t="s">
        <v>1481</v>
      </c>
      <c r="E121" s="556" t="s">
        <v>744</v>
      </c>
      <c r="F121" s="554" t="s">
        <v>735</v>
      </c>
      <c r="G121" s="554" t="s">
        <v>813</v>
      </c>
      <c r="H121" s="554" t="s">
        <v>485</v>
      </c>
      <c r="I121" s="554" t="s">
        <v>646</v>
      </c>
      <c r="J121" s="554" t="s">
        <v>647</v>
      </c>
      <c r="K121" s="554" t="s">
        <v>814</v>
      </c>
      <c r="L121" s="557">
        <v>36.97</v>
      </c>
      <c r="M121" s="557">
        <v>184.85</v>
      </c>
      <c r="N121" s="554">
        <v>5</v>
      </c>
      <c r="O121" s="558">
        <v>5</v>
      </c>
      <c r="P121" s="557">
        <v>110.91</v>
      </c>
      <c r="Q121" s="559">
        <v>0.6</v>
      </c>
      <c r="R121" s="554">
        <v>3</v>
      </c>
      <c r="S121" s="559">
        <v>0.6</v>
      </c>
      <c r="T121" s="558">
        <v>3</v>
      </c>
      <c r="U121" s="560">
        <v>0.6</v>
      </c>
    </row>
    <row r="122" spans="1:21" ht="14.4" customHeight="1" x14ac:dyDescent="0.3">
      <c r="A122" s="553">
        <v>29</v>
      </c>
      <c r="B122" s="554" t="s">
        <v>484</v>
      </c>
      <c r="C122" s="554" t="s">
        <v>738</v>
      </c>
      <c r="D122" s="555" t="s">
        <v>1481</v>
      </c>
      <c r="E122" s="556" t="s">
        <v>744</v>
      </c>
      <c r="F122" s="554" t="s">
        <v>735</v>
      </c>
      <c r="G122" s="554" t="s">
        <v>819</v>
      </c>
      <c r="H122" s="554" t="s">
        <v>485</v>
      </c>
      <c r="I122" s="554" t="s">
        <v>1047</v>
      </c>
      <c r="J122" s="554" t="s">
        <v>821</v>
      </c>
      <c r="K122" s="554" t="s">
        <v>1048</v>
      </c>
      <c r="L122" s="557">
        <v>47.41</v>
      </c>
      <c r="M122" s="557">
        <v>94.82</v>
      </c>
      <c r="N122" s="554">
        <v>2</v>
      </c>
      <c r="O122" s="558">
        <v>0.5</v>
      </c>
      <c r="P122" s="557">
        <v>94.82</v>
      </c>
      <c r="Q122" s="559">
        <v>1</v>
      </c>
      <c r="R122" s="554">
        <v>2</v>
      </c>
      <c r="S122" s="559">
        <v>1</v>
      </c>
      <c r="T122" s="558">
        <v>0.5</v>
      </c>
      <c r="U122" s="560">
        <v>1</v>
      </c>
    </row>
    <row r="123" spans="1:21" ht="14.4" customHeight="1" x14ac:dyDescent="0.3">
      <c r="A123" s="553">
        <v>29</v>
      </c>
      <c r="B123" s="554" t="s">
        <v>484</v>
      </c>
      <c r="C123" s="554" t="s">
        <v>738</v>
      </c>
      <c r="D123" s="555" t="s">
        <v>1481</v>
      </c>
      <c r="E123" s="556" t="s">
        <v>744</v>
      </c>
      <c r="F123" s="554" t="s">
        <v>735</v>
      </c>
      <c r="G123" s="554" t="s">
        <v>823</v>
      </c>
      <c r="H123" s="554" t="s">
        <v>485</v>
      </c>
      <c r="I123" s="554" t="s">
        <v>649</v>
      </c>
      <c r="J123" s="554" t="s">
        <v>650</v>
      </c>
      <c r="K123" s="554" t="s">
        <v>651</v>
      </c>
      <c r="L123" s="557">
        <v>115.13</v>
      </c>
      <c r="M123" s="557">
        <v>345.39</v>
      </c>
      <c r="N123" s="554">
        <v>3</v>
      </c>
      <c r="O123" s="558">
        <v>3</v>
      </c>
      <c r="P123" s="557">
        <v>230.26</v>
      </c>
      <c r="Q123" s="559">
        <v>0.66666666666666663</v>
      </c>
      <c r="R123" s="554">
        <v>2</v>
      </c>
      <c r="S123" s="559">
        <v>0.66666666666666663</v>
      </c>
      <c r="T123" s="558">
        <v>2</v>
      </c>
      <c r="U123" s="560">
        <v>0.66666666666666663</v>
      </c>
    </row>
    <row r="124" spans="1:21" ht="14.4" customHeight="1" x14ac:dyDescent="0.3">
      <c r="A124" s="553">
        <v>29</v>
      </c>
      <c r="B124" s="554" t="s">
        <v>484</v>
      </c>
      <c r="C124" s="554" t="s">
        <v>738</v>
      </c>
      <c r="D124" s="555" t="s">
        <v>1481</v>
      </c>
      <c r="E124" s="556" t="s">
        <v>744</v>
      </c>
      <c r="F124" s="554" t="s">
        <v>735</v>
      </c>
      <c r="G124" s="554" t="s">
        <v>824</v>
      </c>
      <c r="H124" s="554" t="s">
        <v>659</v>
      </c>
      <c r="I124" s="554" t="s">
        <v>1049</v>
      </c>
      <c r="J124" s="554" t="s">
        <v>1050</v>
      </c>
      <c r="K124" s="554" t="s">
        <v>1051</v>
      </c>
      <c r="L124" s="557">
        <v>1847.49</v>
      </c>
      <c r="M124" s="557">
        <v>1847.49</v>
      </c>
      <c r="N124" s="554">
        <v>1</v>
      </c>
      <c r="O124" s="558">
        <v>1</v>
      </c>
      <c r="P124" s="557">
        <v>1847.49</v>
      </c>
      <c r="Q124" s="559">
        <v>1</v>
      </c>
      <c r="R124" s="554">
        <v>1</v>
      </c>
      <c r="S124" s="559">
        <v>1</v>
      </c>
      <c r="T124" s="558">
        <v>1</v>
      </c>
      <c r="U124" s="560">
        <v>1</v>
      </c>
    </row>
    <row r="125" spans="1:21" ht="14.4" customHeight="1" x14ac:dyDescent="0.3">
      <c r="A125" s="553">
        <v>29</v>
      </c>
      <c r="B125" s="554" t="s">
        <v>484</v>
      </c>
      <c r="C125" s="554" t="s">
        <v>738</v>
      </c>
      <c r="D125" s="555" t="s">
        <v>1481</v>
      </c>
      <c r="E125" s="556" t="s">
        <v>744</v>
      </c>
      <c r="F125" s="554" t="s">
        <v>735</v>
      </c>
      <c r="G125" s="554" t="s">
        <v>848</v>
      </c>
      <c r="H125" s="554" t="s">
        <v>485</v>
      </c>
      <c r="I125" s="554" t="s">
        <v>1052</v>
      </c>
      <c r="J125" s="554" t="s">
        <v>1053</v>
      </c>
      <c r="K125" s="554" t="s">
        <v>1054</v>
      </c>
      <c r="L125" s="557">
        <v>161.66</v>
      </c>
      <c r="M125" s="557">
        <v>161.66</v>
      </c>
      <c r="N125" s="554">
        <v>1</v>
      </c>
      <c r="O125" s="558">
        <v>1</v>
      </c>
      <c r="P125" s="557">
        <v>161.66</v>
      </c>
      <c r="Q125" s="559">
        <v>1</v>
      </c>
      <c r="R125" s="554">
        <v>1</v>
      </c>
      <c r="S125" s="559">
        <v>1</v>
      </c>
      <c r="T125" s="558">
        <v>1</v>
      </c>
      <c r="U125" s="560">
        <v>1</v>
      </c>
    </row>
    <row r="126" spans="1:21" ht="14.4" customHeight="1" x14ac:dyDescent="0.3">
      <c r="A126" s="553">
        <v>29</v>
      </c>
      <c r="B126" s="554" t="s">
        <v>484</v>
      </c>
      <c r="C126" s="554" t="s">
        <v>738</v>
      </c>
      <c r="D126" s="555" t="s">
        <v>1481</v>
      </c>
      <c r="E126" s="556" t="s">
        <v>744</v>
      </c>
      <c r="F126" s="554" t="s">
        <v>735</v>
      </c>
      <c r="G126" s="554" t="s">
        <v>868</v>
      </c>
      <c r="H126" s="554" t="s">
        <v>485</v>
      </c>
      <c r="I126" s="554" t="s">
        <v>519</v>
      </c>
      <c r="J126" s="554" t="s">
        <v>869</v>
      </c>
      <c r="K126" s="554" t="s">
        <v>870</v>
      </c>
      <c r="L126" s="557">
        <v>0</v>
      </c>
      <c r="M126" s="557">
        <v>0</v>
      </c>
      <c r="N126" s="554">
        <v>1</v>
      </c>
      <c r="O126" s="558">
        <v>0.5</v>
      </c>
      <c r="P126" s="557"/>
      <c r="Q126" s="559"/>
      <c r="R126" s="554"/>
      <c r="S126" s="559">
        <v>0</v>
      </c>
      <c r="T126" s="558"/>
      <c r="U126" s="560">
        <v>0</v>
      </c>
    </row>
    <row r="127" spans="1:21" ht="14.4" customHeight="1" x14ac:dyDescent="0.3">
      <c r="A127" s="553">
        <v>29</v>
      </c>
      <c r="B127" s="554" t="s">
        <v>484</v>
      </c>
      <c r="C127" s="554" t="s">
        <v>738</v>
      </c>
      <c r="D127" s="555" t="s">
        <v>1481</v>
      </c>
      <c r="E127" s="556" t="s">
        <v>744</v>
      </c>
      <c r="F127" s="554" t="s">
        <v>735</v>
      </c>
      <c r="G127" s="554" t="s">
        <v>871</v>
      </c>
      <c r="H127" s="554" t="s">
        <v>485</v>
      </c>
      <c r="I127" s="554" t="s">
        <v>653</v>
      </c>
      <c r="J127" s="554" t="s">
        <v>654</v>
      </c>
      <c r="K127" s="554" t="s">
        <v>872</v>
      </c>
      <c r="L127" s="557">
        <v>96.42</v>
      </c>
      <c r="M127" s="557">
        <v>192.84</v>
      </c>
      <c r="N127" s="554">
        <v>2</v>
      </c>
      <c r="O127" s="558">
        <v>2</v>
      </c>
      <c r="P127" s="557">
        <v>192.84</v>
      </c>
      <c r="Q127" s="559">
        <v>1</v>
      </c>
      <c r="R127" s="554">
        <v>2</v>
      </c>
      <c r="S127" s="559">
        <v>1</v>
      </c>
      <c r="T127" s="558">
        <v>2</v>
      </c>
      <c r="U127" s="560">
        <v>1</v>
      </c>
    </row>
    <row r="128" spans="1:21" ht="14.4" customHeight="1" x14ac:dyDescent="0.3">
      <c r="A128" s="553">
        <v>29</v>
      </c>
      <c r="B128" s="554" t="s">
        <v>484</v>
      </c>
      <c r="C128" s="554" t="s">
        <v>738</v>
      </c>
      <c r="D128" s="555" t="s">
        <v>1481</v>
      </c>
      <c r="E128" s="556" t="s">
        <v>744</v>
      </c>
      <c r="F128" s="554" t="s">
        <v>735</v>
      </c>
      <c r="G128" s="554" t="s">
        <v>871</v>
      </c>
      <c r="H128" s="554" t="s">
        <v>485</v>
      </c>
      <c r="I128" s="554" t="s">
        <v>657</v>
      </c>
      <c r="J128" s="554" t="s">
        <v>654</v>
      </c>
      <c r="K128" s="554" t="s">
        <v>873</v>
      </c>
      <c r="L128" s="557">
        <v>289.27</v>
      </c>
      <c r="M128" s="557">
        <v>3471.24</v>
      </c>
      <c r="N128" s="554">
        <v>12</v>
      </c>
      <c r="O128" s="558">
        <v>10</v>
      </c>
      <c r="P128" s="557">
        <v>2892.7</v>
      </c>
      <c r="Q128" s="559">
        <v>0.83333333333333337</v>
      </c>
      <c r="R128" s="554">
        <v>10</v>
      </c>
      <c r="S128" s="559">
        <v>0.83333333333333337</v>
      </c>
      <c r="T128" s="558">
        <v>8</v>
      </c>
      <c r="U128" s="560">
        <v>0.8</v>
      </c>
    </row>
    <row r="129" spans="1:21" ht="14.4" customHeight="1" x14ac:dyDescent="0.3">
      <c r="A129" s="553">
        <v>29</v>
      </c>
      <c r="B129" s="554" t="s">
        <v>484</v>
      </c>
      <c r="C129" s="554" t="s">
        <v>738</v>
      </c>
      <c r="D129" s="555" t="s">
        <v>1481</v>
      </c>
      <c r="E129" s="556" t="s">
        <v>744</v>
      </c>
      <c r="F129" s="554" t="s">
        <v>735</v>
      </c>
      <c r="G129" s="554" t="s">
        <v>1055</v>
      </c>
      <c r="H129" s="554" t="s">
        <v>659</v>
      </c>
      <c r="I129" s="554" t="s">
        <v>1056</v>
      </c>
      <c r="J129" s="554" t="s">
        <v>1057</v>
      </c>
      <c r="K129" s="554" t="s">
        <v>1058</v>
      </c>
      <c r="L129" s="557">
        <v>31.32</v>
      </c>
      <c r="M129" s="557">
        <v>62.64</v>
      </c>
      <c r="N129" s="554">
        <v>2</v>
      </c>
      <c r="O129" s="558">
        <v>2</v>
      </c>
      <c r="P129" s="557">
        <v>62.64</v>
      </c>
      <c r="Q129" s="559">
        <v>1</v>
      </c>
      <c r="R129" s="554">
        <v>2</v>
      </c>
      <c r="S129" s="559">
        <v>1</v>
      </c>
      <c r="T129" s="558">
        <v>2</v>
      </c>
      <c r="U129" s="560">
        <v>1</v>
      </c>
    </row>
    <row r="130" spans="1:21" ht="14.4" customHeight="1" x14ac:dyDescent="0.3">
      <c r="A130" s="553">
        <v>29</v>
      </c>
      <c r="B130" s="554" t="s">
        <v>484</v>
      </c>
      <c r="C130" s="554" t="s">
        <v>738</v>
      </c>
      <c r="D130" s="555" t="s">
        <v>1481</v>
      </c>
      <c r="E130" s="556" t="s">
        <v>744</v>
      </c>
      <c r="F130" s="554" t="s">
        <v>735</v>
      </c>
      <c r="G130" s="554" t="s">
        <v>882</v>
      </c>
      <c r="H130" s="554" t="s">
        <v>485</v>
      </c>
      <c r="I130" s="554" t="s">
        <v>883</v>
      </c>
      <c r="J130" s="554" t="s">
        <v>884</v>
      </c>
      <c r="K130" s="554" t="s">
        <v>885</v>
      </c>
      <c r="L130" s="557">
        <v>50.14</v>
      </c>
      <c r="M130" s="557">
        <v>50.14</v>
      </c>
      <c r="N130" s="554">
        <v>1</v>
      </c>
      <c r="O130" s="558">
        <v>1</v>
      </c>
      <c r="P130" s="557">
        <v>50.14</v>
      </c>
      <c r="Q130" s="559">
        <v>1</v>
      </c>
      <c r="R130" s="554">
        <v>1</v>
      </c>
      <c r="S130" s="559">
        <v>1</v>
      </c>
      <c r="T130" s="558">
        <v>1</v>
      </c>
      <c r="U130" s="560">
        <v>1</v>
      </c>
    </row>
    <row r="131" spans="1:21" ht="14.4" customHeight="1" x14ac:dyDescent="0.3">
      <c r="A131" s="553">
        <v>29</v>
      </c>
      <c r="B131" s="554" t="s">
        <v>484</v>
      </c>
      <c r="C131" s="554" t="s">
        <v>738</v>
      </c>
      <c r="D131" s="555" t="s">
        <v>1481</v>
      </c>
      <c r="E131" s="556" t="s">
        <v>744</v>
      </c>
      <c r="F131" s="554" t="s">
        <v>735</v>
      </c>
      <c r="G131" s="554" t="s">
        <v>1059</v>
      </c>
      <c r="H131" s="554" t="s">
        <v>485</v>
      </c>
      <c r="I131" s="554" t="s">
        <v>1060</v>
      </c>
      <c r="J131" s="554" t="s">
        <v>1061</v>
      </c>
      <c r="K131" s="554" t="s">
        <v>1062</v>
      </c>
      <c r="L131" s="557">
        <v>0</v>
      </c>
      <c r="M131" s="557">
        <v>0</v>
      </c>
      <c r="N131" s="554">
        <v>1</v>
      </c>
      <c r="O131" s="558">
        <v>1</v>
      </c>
      <c r="P131" s="557">
        <v>0</v>
      </c>
      <c r="Q131" s="559"/>
      <c r="R131" s="554">
        <v>1</v>
      </c>
      <c r="S131" s="559">
        <v>1</v>
      </c>
      <c r="T131" s="558">
        <v>1</v>
      </c>
      <c r="U131" s="560">
        <v>1</v>
      </c>
    </row>
    <row r="132" spans="1:21" ht="14.4" customHeight="1" x14ac:dyDescent="0.3">
      <c r="A132" s="553">
        <v>29</v>
      </c>
      <c r="B132" s="554" t="s">
        <v>484</v>
      </c>
      <c r="C132" s="554" t="s">
        <v>738</v>
      </c>
      <c r="D132" s="555" t="s">
        <v>1481</v>
      </c>
      <c r="E132" s="556" t="s">
        <v>744</v>
      </c>
      <c r="F132" s="554" t="s">
        <v>737</v>
      </c>
      <c r="G132" s="554" t="s">
        <v>892</v>
      </c>
      <c r="H132" s="554" t="s">
        <v>485</v>
      </c>
      <c r="I132" s="554" t="s">
        <v>896</v>
      </c>
      <c r="J132" s="554" t="s">
        <v>894</v>
      </c>
      <c r="K132" s="554" t="s">
        <v>897</v>
      </c>
      <c r="L132" s="557">
        <v>175.15</v>
      </c>
      <c r="M132" s="557">
        <v>700.6</v>
      </c>
      <c r="N132" s="554">
        <v>4</v>
      </c>
      <c r="O132" s="558">
        <v>4</v>
      </c>
      <c r="P132" s="557">
        <v>525.45000000000005</v>
      </c>
      <c r="Q132" s="559">
        <v>0.75</v>
      </c>
      <c r="R132" s="554">
        <v>3</v>
      </c>
      <c r="S132" s="559">
        <v>0.75</v>
      </c>
      <c r="T132" s="558">
        <v>3</v>
      </c>
      <c r="U132" s="560">
        <v>0.75</v>
      </c>
    </row>
    <row r="133" spans="1:21" ht="14.4" customHeight="1" x14ac:dyDescent="0.3">
      <c r="A133" s="553">
        <v>29</v>
      </c>
      <c r="B133" s="554" t="s">
        <v>484</v>
      </c>
      <c r="C133" s="554" t="s">
        <v>738</v>
      </c>
      <c r="D133" s="555" t="s">
        <v>1481</v>
      </c>
      <c r="E133" s="556" t="s">
        <v>744</v>
      </c>
      <c r="F133" s="554" t="s">
        <v>737</v>
      </c>
      <c r="G133" s="554" t="s">
        <v>892</v>
      </c>
      <c r="H133" s="554" t="s">
        <v>485</v>
      </c>
      <c r="I133" s="554" t="s">
        <v>896</v>
      </c>
      <c r="J133" s="554" t="s">
        <v>894</v>
      </c>
      <c r="K133" s="554" t="s">
        <v>897</v>
      </c>
      <c r="L133" s="557">
        <v>56.25</v>
      </c>
      <c r="M133" s="557">
        <v>112.5</v>
      </c>
      <c r="N133" s="554">
        <v>2</v>
      </c>
      <c r="O133" s="558">
        <v>2</v>
      </c>
      <c r="P133" s="557">
        <v>112.5</v>
      </c>
      <c r="Q133" s="559">
        <v>1</v>
      </c>
      <c r="R133" s="554">
        <v>2</v>
      </c>
      <c r="S133" s="559">
        <v>1</v>
      </c>
      <c r="T133" s="558">
        <v>2</v>
      </c>
      <c r="U133" s="560">
        <v>1</v>
      </c>
    </row>
    <row r="134" spans="1:21" ht="14.4" customHeight="1" x14ac:dyDescent="0.3">
      <c r="A134" s="553">
        <v>29</v>
      </c>
      <c r="B134" s="554" t="s">
        <v>484</v>
      </c>
      <c r="C134" s="554" t="s">
        <v>738</v>
      </c>
      <c r="D134" s="555" t="s">
        <v>1481</v>
      </c>
      <c r="E134" s="556" t="s">
        <v>744</v>
      </c>
      <c r="F134" s="554" t="s">
        <v>737</v>
      </c>
      <c r="G134" s="554" t="s">
        <v>892</v>
      </c>
      <c r="H134" s="554" t="s">
        <v>485</v>
      </c>
      <c r="I134" s="554" t="s">
        <v>898</v>
      </c>
      <c r="J134" s="554" t="s">
        <v>894</v>
      </c>
      <c r="K134" s="554" t="s">
        <v>899</v>
      </c>
      <c r="L134" s="557">
        <v>100</v>
      </c>
      <c r="M134" s="557">
        <v>700</v>
      </c>
      <c r="N134" s="554">
        <v>7</v>
      </c>
      <c r="O134" s="558">
        <v>7</v>
      </c>
      <c r="P134" s="557">
        <v>600</v>
      </c>
      <c r="Q134" s="559">
        <v>0.8571428571428571</v>
      </c>
      <c r="R134" s="554">
        <v>6</v>
      </c>
      <c r="S134" s="559">
        <v>0.8571428571428571</v>
      </c>
      <c r="T134" s="558">
        <v>6</v>
      </c>
      <c r="U134" s="560">
        <v>0.8571428571428571</v>
      </c>
    </row>
    <row r="135" spans="1:21" ht="14.4" customHeight="1" x14ac:dyDescent="0.3">
      <c r="A135" s="553">
        <v>29</v>
      </c>
      <c r="B135" s="554" t="s">
        <v>484</v>
      </c>
      <c r="C135" s="554" t="s">
        <v>738</v>
      </c>
      <c r="D135" s="555" t="s">
        <v>1481</v>
      </c>
      <c r="E135" s="556" t="s">
        <v>744</v>
      </c>
      <c r="F135" s="554" t="s">
        <v>737</v>
      </c>
      <c r="G135" s="554" t="s">
        <v>892</v>
      </c>
      <c r="H135" s="554" t="s">
        <v>485</v>
      </c>
      <c r="I135" s="554" t="s">
        <v>898</v>
      </c>
      <c r="J135" s="554" t="s">
        <v>894</v>
      </c>
      <c r="K135" s="554" t="s">
        <v>899</v>
      </c>
      <c r="L135" s="557">
        <v>200</v>
      </c>
      <c r="M135" s="557">
        <v>4000</v>
      </c>
      <c r="N135" s="554">
        <v>20</v>
      </c>
      <c r="O135" s="558">
        <v>12</v>
      </c>
      <c r="P135" s="557">
        <v>2400</v>
      </c>
      <c r="Q135" s="559">
        <v>0.6</v>
      </c>
      <c r="R135" s="554">
        <v>12</v>
      </c>
      <c r="S135" s="559">
        <v>0.6</v>
      </c>
      <c r="T135" s="558">
        <v>7</v>
      </c>
      <c r="U135" s="560">
        <v>0.58333333333333337</v>
      </c>
    </row>
    <row r="136" spans="1:21" ht="14.4" customHeight="1" x14ac:dyDescent="0.3">
      <c r="A136" s="553">
        <v>29</v>
      </c>
      <c r="B136" s="554" t="s">
        <v>484</v>
      </c>
      <c r="C136" s="554" t="s">
        <v>738</v>
      </c>
      <c r="D136" s="555" t="s">
        <v>1481</v>
      </c>
      <c r="E136" s="556" t="s">
        <v>744</v>
      </c>
      <c r="F136" s="554" t="s">
        <v>737</v>
      </c>
      <c r="G136" s="554" t="s">
        <v>892</v>
      </c>
      <c r="H136" s="554" t="s">
        <v>485</v>
      </c>
      <c r="I136" s="554" t="s">
        <v>1063</v>
      </c>
      <c r="J136" s="554" t="s">
        <v>907</v>
      </c>
      <c r="K136" s="554" t="s">
        <v>1064</v>
      </c>
      <c r="L136" s="557">
        <v>128</v>
      </c>
      <c r="M136" s="557">
        <v>128</v>
      </c>
      <c r="N136" s="554">
        <v>1</v>
      </c>
      <c r="O136" s="558">
        <v>1</v>
      </c>
      <c r="P136" s="557">
        <v>128</v>
      </c>
      <c r="Q136" s="559">
        <v>1</v>
      </c>
      <c r="R136" s="554">
        <v>1</v>
      </c>
      <c r="S136" s="559">
        <v>1</v>
      </c>
      <c r="T136" s="558">
        <v>1</v>
      </c>
      <c r="U136" s="560">
        <v>1</v>
      </c>
    </row>
    <row r="137" spans="1:21" ht="14.4" customHeight="1" x14ac:dyDescent="0.3">
      <c r="A137" s="553">
        <v>29</v>
      </c>
      <c r="B137" s="554" t="s">
        <v>484</v>
      </c>
      <c r="C137" s="554" t="s">
        <v>738</v>
      </c>
      <c r="D137" s="555" t="s">
        <v>1481</v>
      </c>
      <c r="E137" s="556" t="s">
        <v>744</v>
      </c>
      <c r="F137" s="554" t="s">
        <v>737</v>
      </c>
      <c r="G137" s="554" t="s">
        <v>892</v>
      </c>
      <c r="H137" s="554" t="s">
        <v>485</v>
      </c>
      <c r="I137" s="554" t="s">
        <v>906</v>
      </c>
      <c r="J137" s="554" t="s">
        <v>907</v>
      </c>
      <c r="K137" s="554" t="s">
        <v>908</v>
      </c>
      <c r="L137" s="557">
        <v>156</v>
      </c>
      <c r="M137" s="557">
        <v>780</v>
      </c>
      <c r="N137" s="554">
        <v>5</v>
      </c>
      <c r="O137" s="558">
        <v>5</v>
      </c>
      <c r="P137" s="557">
        <v>624</v>
      </c>
      <c r="Q137" s="559">
        <v>0.8</v>
      </c>
      <c r="R137" s="554">
        <v>4</v>
      </c>
      <c r="S137" s="559">
        <v>0.8</v>
      </c>
      <c r="T137" s="558">
        <v>4</v>
      </c>
      <c r="U137" s="560">
        <v>0.8</v>
      </c>
    </row>
    <row r="138" spans="1:21" ht="14.4" customHeight="1" x14ac:dyDescent="0.3">
      <c r="A138" s="553">
        <v>29</v>
      </c>
      <c r="B138" s="554" t="s">
        <v>484</v>
      </c>
      <c r="C138" s="554" t="s">
        <v>738</v>
      </c>
      <c r="D138" s="555" t="s">
        <v>1481</v>
      </c>
      <c r="E138" s="556" t="s">
        <v>744</v>
      </c>
      <c r="F138" s="554" t="s">
        <v>737</v>
      </c>
      <c r="G138" s="554" t="s">
        <v>892</v>
      </c>
      <c r="H138" s="554" t="s">
        <v>485</v>
      </c>
      <c r="I138" s="554" t="s">
        <v>947</v>
      </c>
      <c r="J138" s="554" t="s">
        <v>907</v>
      </c>
      <c r="K138" s="554" t="s">
        <v>948</v>
      </c>
      <c r="L138" s="557">
        <v>178</v>
      </c>
      <c r="M138" s="557">
        <v>356</v>
      </c>
      <c r="N138" s="554">
        <v>2</v>
      </c>
      <c r="O138" s="558">
        <v>1</v>
      </c>
      <c r="P138" s="557">
        <v>356</v>
      </c>
      <c r="Q138" s="559">
        <v>1</v>
      </c>
      <c r="R138" s="554">
        <v>2</v>
      </c>
      <c r="S138" s="559">
        <v>1</v>
      </c>
      <c r="T138" s="558">
        <v>1</v>
      </c>
      <c r="U138" s="560">
        <v>1</v>
      </c>
    </row>
    <row r="139" spans="1:21" ht="14.4" customHeight="1" x14ac:dyDescent="0.3">
      <c r="A139" s="553">
        <v>29</v>
      </c>
      <c r="B139" s="554" t="s">
        <v>484</v>
      </c>
      <c r="C139" s="554" t="s">
        <v>738</v>
      </c>
      <c r="D139" s="555" t="s">
        <v>1481</v>
      </c>
      <c r="E139" s="556" t="s">
        <v>744</v>
      </c>
      <c r="F139" s="554" t="s">
        <v>737</v>
      </c>
      <c r="G139" s="554" t="s">
        <v>892</v>
      </c>
      <c r="H139" s="554" t="s">
        <v>485</v>
      </c>
      <c r="I139" s="554" t="s">
        <v>1065</v>
      </c>
      <c r="J139" s="554" t="s">
        <v>945</v>
      </c>
      <c r="K139" s="554" t="s">
        <v>1066</v>
      </c>
      <c r="L139" s="557">
        <v>1127.52</v>
      </c>
      <c r="M139" s="557">
        <v>3382.56</v>
      </c>
      <c r="N139" s="554">
        <v>3</v>
      </c>
      <c r="O139" s="558">
        <v>1</v>
      </c>
      <c r="P139" s="557">
        <v>3382.56</v>
      </c>
      <c r="Q139" s="559">
        <v>1</v>
      </c>
      <c r="R139" s="554">
        <v>3</v>
      </c>
      <c r="S139" s="559">
        <v>1</v>
      </c>
      <c r="T139" s="558">
        <v>1</v>
      </c>
      <c r="U139" s="560">
        <v>1</v>
      </c>
    </row>
    <row r="140" spans="1:21" ht="14.4" customHeight="1" x14ac:dyDescent="0.3">
      <c r="A140" s="553">
        <v>29</v>
      </c>
      <c r="B140" s="554" t="s">
        <v>484</v>
      </c>
      <c r="C140" s="554" t="s">
        <v>738</v>
      </c>
      <c r="D140" s="555" t="s">
        <v>1481</v>
      </c>
      <c r="E140" s="556" t="s">
        <v>744</v>
      </c>
      <c r="F140" s="554" t="s">
        <v>737</v>
      </c>
      <c r="G140" s="554" t="s">
        <v>892</v>
      </c>
      <c r="H140" s="554" t="s">
        <v>485</v>
      </c>
      <c r="I140" s="554" t="s">
        <v>1067</v>
      </c>
      <c r="J140" s="554" t="s">
        <v>945</v>
      </c>
      <c r="K140" s="554" t="s">
        <v>1068</v>
      </c>
      <c r="L140" s="557">
        <v>886.16</v>
      </c>
      <c r="M140" s="557">
        <v>5316.96</v>
      </c>
      <c r="N140" s="554">
        <v>6</v>
      </c>
      <c r="O140" s="558">
        <v>2</v>
      </c>
      <c r="P140" s="557">
        <v>5316.96</v>
      </c>
      <c r="Q140" s="559">
        <v>1</v>
      </c>
      <c r="R140" s="554">
        <v>6</v>
      </c>
      <c r="S140" s="559">
        <v>1</v>
      </c>
      <c r="T140" s="558">
        <v>2</v>
      </c>
      <c r="U140" s="560">
        <v>1</v>
      </c>
    </row>
    <row r="141" spans="1:21" ht="14.4" customHeight="1" x14ac:dyDescent="0.3">
      <c r="A141" s="553">
        <v>29</v>
      </c>
      <c r="B141" s="554" t="s">
        <v>484</v>
      </c>
      <c r="C141" s="554" t="s">
        <v>738</v>
      </c>
      <c r="D141" s="555" t="s">
        <v>1481</v>
      </c>
      <c r="E141" s="556" t="s">
        <v>744</v>
      </c>
      <c r="F141" s="554" t="s">
        <v>737</v>
      </c>
      <c r="G141" s="554" t="s">
        <v>892</v>
      </c>
      <c r="H141" s="554" t="s">
        <v>485</v>
      </c>
      <c r="I141" s="554" t="s">
        <v>1069</v>
      </c>
      <c r="J141" s="554" t="s">
        <v>916</v>
      </c>
      <c r="K141" s="554" t="s">
        <v>1070</v>
      </c>
      <c r="L141" s="557">
        <v>1600</v>
      </c>
      <c r="M141" s="557">
        <v>1600</v>
      </c>
      <c r="N141" s="554">
        <v>1</v>
      </c>
      <c r="O141" s="558">
        <v>1</v>
      </c>
      <c r="P141" s="557">
        <v>1600</v>
      </c>
      <c r="Q141" s="559">
        <v>1</v>
      </c>
      <c r="R141" s="554">
        <v>1</v>
      </c>
      <c r="S141" s="559">
        <v>1</v>
      </c>
      <c r="T141" s="558">
        <v>1</v>
      </c>
      <c r="U141" s="560">
        <v>1</v>
      </c>
    </row>
    <row r="142" spans="1:21" ht="14.4" customHeight="1" x14ac:dyDescent="0.3">
      <c r="A142" s="553">
        <v>29</v>
      </c>
      <c r="B142" s="554" t="s">
        <v>484</v>
      </c>
      <c r="C142" s="554" t="s">
        <v>738</v>
      </c>
      <c r="D142" s="555" t="s">
        <v>1481</v>
      </c>
      <c r="E142" s="556" t="s">
        <v>744</v>
      </c>
      <c r="F142" s="554" t="s">
        <v>737</v>
      </c>
      <c r="G142" s="554" t="s">
        <v>959</v>
      </c>
      <c r="H142" s="554" t="s">
        <v>485</v>
      </c>
      <c r="I142" s="554" t="s">
        <v>960</v>
      </c>
      <c r="J142" s="554" t="s">
        <v>961</v>
      </c>
      <c r="K142" s="554" t="s">
        <v>962</v>
      </c>
      <c r="L142" s="557">
        <v>410</v>
      </c>
      <c r="M142" s="557">
        <v>2460</v>
      </c>
      <c r="N142" s="554">
        <v>6</v>
      </c>
      <c r="O142" s="558">
        <v>6</v>
      </c>
      <c r="P142" s="557">
        <v>2460</v>
      </c>
      <c r="Q142" s="559">
        <v>1</v>
      </c>
      <c r="R142" s="554">
        <v>6</v>
      </c>
      <c r="S142" s="559">
        <v>1</v>
      </c>
      <c r="T142" s="558">
        <v>6</v>
      </c>
      <c r="U142" s="560">
        <v>1</v>
      </c>
    </row>
    <row r="143" spans="1:21" ht="14.4" customHeight="1" x14ac:dyDescent="0.3">
      <c r="A143" s="553">
        <v>29</v>
      </c>
      <c r="B143" s="554" t="s">
        <v>484</v>
      </c>
      <c r="C143" s="554" t="s">
        <v>738</v>
      </c>
      <c r="D143" s="555" t="s">
        <v>1481</v>
      </c>
      <c r="E143" s="556" t="s">
        <v>744</v>
      </c>
      <c r="F143" s="554" t="s">
        <v>737</v>
      </c>
      <c r="G143" s="554" t="s">
        <v>959</v>
      </c>
      <c r="H143" s="554" t="s">
        <v>485</v>
      </c>
      <c r="I143" s="554" t="s">
        <v>963</v>
      </c>
      <c r="J143" s="554" t="s">
        <v>964</v>
      </c>
      <c r="K143" s="554" t="s">
        <v>965</v>
      </c>
      <c r="L143" s="557">
        <v>566</v>
      </c>
      <c r="M143" s="557">
        <v>2830</v>
      </c>
      <c r="N143" s="554">
        <v>5</v>
      </c>
      <c r="O143" s="558">
        <v>4</v>
      </c>
      <c r="P143" s="557">
        <v>2264</v>
      </c>
      <c r="Q143" s="559">
        <v>0.8</v>
      </c>
      <c r="R143" s="554">
        <v>4</v>
      </c>
      <c r="S143" s="559">
        <v>0.8</v>
      </c>
      <c r="T143" s="558">
        <v>3</v>
      </c>
      <c r="U143" s="560">
        <v>0.75</v>
      </c>
    </row>
    <row r="144" spans="1:21" ht="14.4" customHeight="1" x14ac:dyDescent="0.3">
      <c r="A144" s="553">
        <v>29</v>
      </c>
      <c r="B144" s="554" t="s">
        <v>484</v>
      </c>
      <c r="C144" s="554" t="s">
        <v>738</v>
      </c>
      <c r="D144" s="555" t="s">
        <v>1481</v>
      </c>
      <c r="E144" s="556" t="s">
        <v>744</v>
      </c>
      <c r="F144" s="554" t="s">
        <v>737</v>
      </c>
      <c r="G144" s="554" t="s">
        <v>969</v>
      </c>
      <c r="H144" s="554" t="s">
        <v>485</v>
      </c>
      <c r="I144" s="554" t="s">
        <v>970</v>
      </c>
      <c r="J144" s="554" t="s">
        <v>971</v>
      </c>
      <c r="K144" s="554" t="s">
        <v>972</v>
      </c>
      <c r="L144" s="557">
        <v>378.48</v>
      </c>
      <c r="M144" s="557">
        <v>378.48</v>
      </c>
      <c r="N144" s="554">
        <v>1</v>
      </c>
      <c r="O144" s="558">
        <v>1</v>
      </c>
      <c r="P144" s="557">
        <v>378.48</v>
      </c>
      <c r="Q144" s="559">
        <v>1</v>
      </c>
      <c r="R144" s="554">
        <v>1</v>
      </c>
      <c r="S144" s="559">
        <v>1</v>
      </c>
      <c r="T144" s="558">
        <v>1</v>
      </c>
      <c r="U144" s="560">
        <v>1</v>
      </c>
    </row>
    <row r="145" spans="1:21" ht="14.4" customHeight="1" x14ac:dyDescent="0.3">
      <c r="A145" s="553">
        <v>29</v>
      </c>
      <c r="B145" s="554" t="s">
        <v>484</v>
      </c>
      <c r="C145" s="554" t="s">
        <v>738</v>
      </c>
      <c r="D145" s="555" t="s">
        <v>1481</v>
      </c>
      <c r="E145" s="556" t="s">
        <v>744</v>
      </c>
      <c r="F145" s="554" t="s">
        <v>737</v>
      </c>
      <c r="G145" s="554" t="s">
        <v>969</v>
      </c>
      <c r="H145" s="554" t="s">
        <v>485</v>
      </c>
      <c r="I145" s="554" t="s">
        <v>976</v>
      </c>
      <c r="J145" s="554" t="s">
        <v>977</v>
      </c>
      <c r="K145" s="554" t="s">
        <v>978</v>
      </c>
      <c r="L145" s="557">
        <v>409.87</v>
      </c>
      <c r="M145" s="557">
        <v>409.87</v>
      </c>
      <c r="N145" s="554">
        <v>1</v>
      </c>
      <c r="O145" s="558">
        <v>1</v>
      </c>
      <c r="P145" s="557">
        <v>409.87</v>
      </c>
      <c r="Q145" s="559">
        <v>1</v>
      </c>
      <c r="R145" s="554">
        <v>1</v>
      </c>
      <c r="S145" s="559">
        <v>1</v>
      </c>
      <c r="T145" s="558">
        <v>1</v>
      </c>
      <c r="U145" s="560">
        <v>1</v>
      </c>
    </row>
    <row r="146" spans="1:21" ht="14.4" customHeight="1" x14ac:dyDescent="0.3">
      <c r="A146" s="553">
        <v>29</v>
      </c>
      <c r="B146" s="554" t="s">
        <v>484</v>
      </c>
      <c r="C146" s="554" t="s">
        <v>738</v>
      </c>
      <c r="D146" s="555" t="s">
        <v>1481</v>
      </c>
      <c r="E146" s="556" t="s">
        <v>744</v>
      </c>
      <c r="F146" s="554" t="s">
        <v>737</v>
      </c>
      <c r="G146" s="554" t="s">
        <v>969</v>
      </c>
      <c r="H146" s="554" t="s">
        <v>485</v>
      </c>
      <c r="I146" s="554" t="s">
        <v>982</v>
      </c>
      <c r="J146" s="554" t="s">
        <v>983</v>
      </c>
      <c r="K146" s="554" t="s">
        <v>984</v>
      </c>
      <c r="L146" s="557">
        <v>58.5</v>
      </c>
      <c r="M146" s="557">
        <v>58.5</v>
      </c>
      <c r="N146" s="554">
        <v>1</v>
      </c>
      <c r="O146" s="558">
        <v>1</v>
      </c>
      <c r="P146" s="557">
        <v>58.5</v>
      </c>
      <c r="Q146" s="559">
        <v>1</v>
      </c>
      <c r="R146" s="554">
        <v>1</v>
      </c>
      <c r="S146" s="559">
        <v>1</v>
      </c>
      <c r="T146" s="558">
        <v>1</v>
      </c>
      <c r="U146" s="560">
        <v>1</v>
      </c>
    </row>
    <row r="147" spans="1:21" ht="14.4" customHeight="1" x14ac:dyDescent="0.3">
      <c r="A147" s="553">
        <v>29</v>
      </c>
      <c r="B147" s="554" t="s">
        <v>484</v>
      </c>
      <c r="C147" s="554" t="s">
        <v>738</v>
      </c>
      <c r="D147" s="555" t="s">
        <v>1481</v>
      </c>
      <c r="E147" s="556" t="s">
        <v>744</v>
      </c>
      <c r="F147" s="554" t="s">
        <v>737</v>
      </c>
      <c r="G147" s="554" t="s">
        <v>969</v>
      </c>
      <c r="H147" s="554" t="s">
        <v>485</v>
      </c>
      <c r="I147" s="554" t="s">
        <v>1071</v>
      </c>
      <c r="J147" s="554" t="s">
        <v>1072</v>
      </c>
      <c r="K147" s="554" t="s">
        <v>1073</v>
      </c>
      <c r="L147" s="557">
        <v>195.56</v>
      </c>
      <c r="M147" s="557">
        <v>195.56</v>
      </c>
      <c r="N147" s="554">
        <v>1</v>
      </c>
      <c r="O147" s="558">
        <v>1</v>
      </c>
      <c r="P147" s="557"/>
      <c r="Q147" s="559">
        <v>0</v>
      </c>
      <c r="R147" s="554"/>
      <c r="S147" s="559">
        <v>0</v>
      </c>
      <c r="T147" s="558"/>
      <c r="U147" s="560">
        <v>0</v>
      </c>
    </row>
    <row r="148" spans="1:21" ht="14.4" customHeight="1" x14ac:dyDescent="0.3">
      <c r="A148" s="553">
        <v>29</v>
      </c>
      <c r="B148" s="554" t="s">
        <v>484</v>
      </c>
      <c r="C148" s="554" t="s">
        <v>738</v>
      </c>
      <c r="D148" s="555" t="s">
        <v>1481</v>
      </c>
      <c r="E148" s="556" t="s">
        <v>744</v>
      </c>
      <c r="F148" s="554" t="s">
        <v>737</v>
      </c>
      <c r="G148" s="554" t="s">
        <v>969</v>
      </c>
      <c r="H148" s="554" t="s">
        <v>485</v>
      </c>
      <c r="I148" s="554" t="s">
        <v>1074</v>
      </c>
      <c r="J148" s="554" t="s">
        <v>1075</v>
      </c>
      <c r="K148" s="554" t="s">
        <v>1076</v>
      </c>
      <c r="L148" s="557">
        <v>45.52</v>
      </c>
      <c r="M148" s="557">
        <v>182.08</v>
      </c>
      <c r="N148" s="554">
        <v>4</v>
      </c>
      <c r="O148" s="558">
        <v>4</v>
      </c>
      <c r="P148" s="557">
        <v>182.08</v>
      </c>
      <c r="Q148" s="559">
        <v>1</v>
      </c>
      <c r="R148" s="554">
        <v>4</v>
      </c>
      <c r="S148" s="559">
        <v>1</v>
      </c>
      <c r="T148" s="558">
        <v>4</v>
      </c>
      <c r="U148" s="560">
        <v>1</v>
      </c>
    </row>
    <row r="149" spans="1:21" ht="14.4" customHeight="1" x14ac:dyDescent="0.3">
      <c r="A149" s="553">
        <v>29</v>
      </c>
      <c r="B149" s="554" t="s">
        <v>484</v>
      </c>
      <c r="C149" s="554" t="s">
        <v>738</v>
      </c>
      <c r="D149" s="555" t="s">
        <v>1481</v>
      </c>
      <c r="E149" s="556" t="s">
        <v>744</v>
      </c>
      <c r="F149" s="554" t="s">
        <v>737</v>
      </c>
      <c r="G149" s="554" t="s">
        <v>969</v>
      </c>
      <c r="H149" s="554" t="s">
        <v>485</v>
      </c>
      <c r="I149" s="554" t="s">
        <v>1077</v>
      </c>
      <c r="J149" s="554" t="s">
        <v>1078</v>
      </c>
      <c r="K149" s="554" t="s">
        <v>1079</v>
      </c>
      <c r="L149" s="557">
        <v>999.78</v>
      </c>
      <c r="M149" s="557">
        <v>999.78</v>
      </c>
      <c r="N149" s="554">
        <v>1</v>
      </c>
      <c r="O149" s="558">
        <v>1</v>
      </c>
      <c r="P149" s="557"/>
      <c r="Q149" s="559">
        <v>0</v>
      </c>
      <c r="R149" s="554"/>
      <c r="S149" s="559">
        <v>0</v>
      </c>
      <c r="T149" s="558"/>
      <c r="U149" s="560">
        <v>0</v>
      </c>
    </row>
    <row r="150" spans="1:21" ht="14.4" customHeight="1" x14ac:dyDescent="0.3">
      <c r="A150" s="553">
        <v>29</v>
      </c>
      <c r="B150" s="554" t="s">
        <v>484</v>
      </c>
      <c r="C150" s="554" t="s">
        <v>738</v>
      </c>
      <c r="D150" s="555" t="s">
        <v>1481</v>
      </c>
      <c r="E150" s="556" t="s">
        <v>744</v>
      </c>
      <c r="F150" s="554" t="s">
        <v>737</v>
      </c>
      <c r="G150" s="554" t="s">
        <v>969</v>
      </c>
      <c r="H150" s="554" t="s">
        <v>485</v>
      </c>
      <c r="I150" s="554" t="s">
        <v>1080</v>
      </c>
      <c r="J150" s="554" t="s">
        <v>1081</v>
      </c>
      <c r="K150" s="554" t="s">
        <v>1082</v>
      </c>
      <c r="L150" s="557">
        <v>250</v>
      </c>
      <c r="M150" s="557">
        <v>250</v>
      </c>
      <c r="N150" s="554">
        <v>1</v>
      </c>
      <c r="O150" s="558">
        <v>1</v>
      </c>
      <c r="P150" s="557"/>
      <c r="Q150" s="559">
        <v>0</v>
      </c>
      <c r="R150" s="554"/>
      <c r="S150" s="559">
        <v>0</v>
      </c>
      <c r="T150" s="558"/>
      <c r="U150" s="560">
        <v>0</v>
      </c>
    </row>
    <row r="151" spans="1:21" ht="14.4" customHeight="1" x14ac:dyDescent="0.3">
      <c r="A151" s="553">
        <v>29</v>
      </c>
      <c r="B151" s="554" t="s">
        <v>484</v>
      </c>
      <c r="C151" s="554" t="s">
        <v>738</v>
      </c>
      <c r="D151" s="555" t="s">
        <v>1481</v>
      </c>
      <c r="E151" s="556" t="s">
        <v>744</v>
      </c>
      <c r="F151" s="554" t="s">
        <v>737</v>
      </c>
      <c r="G151" s="554" t="s">
        <v>969</v>
      </c>
      <c r="H151" s="554" t="s">
        <v>485</v>
      </c>
      <c r="I151" s="554" t="s">
        <v>1083</v>
      </c>
      <c r="J151" s="554" t="s">
        <v>1084</v>
      </c>
      <c r="K151" s="554" t="s">
        <v>1085</v>
      </c>
      <c r="L151" s="557">
        <v>1139.25</v>
      </c>
      <c r="M151" s="557">
        <v>1139.25</v>
      </c>
      <c r="N151" s="554">
        <v>1</v>
      </c>
      <c r="O151" s="558">
        <v>1</v>
      </c>
      <c r="P151" s="557"/>
      <c r="Q151" s="559">
        <v>0</v>
      </c>
      <c r="R151" s="554"/>
      <c r="S151" s="559">
        <v>0</v>
      </c>
      <c r="T151" s="558"/>
      <c r="U151" s="560">
        <v>0</v>
      </c>
    </row>
    <row r="152" spans="1:21" ht="14.4" customHeight="1" x14ac:dyDescent="0.3">
      <c r="A152" s="553">
        <v>29</v>
      </c>
      <c r="B152" s="554" t="s">
        <v>484</v>
      </c>
      <c r="C152" s="554" t="s">
        <v>738</v>
      </c>
      <c r="D152" s="555" t="s">
        <v>1481</v>
      </c>
      <c r="E152" s="556" t="s">
        <v>744</v>
      </c>
      <c r="F152" s="554" t="s">
        <v>737</v>
      </c>
      <c r="G152" s="554" t="s">
        <v>969</v>
      </c>
      <c r="H152" s="554" t="s">
        <v>485</v>
      </c>
      <c r="I152" s="554" t="s">
        <v>1086</v>
      </c>
      <c r="J152" s="554" t="s">
        <v>1087</v>
      </c>
      <c r="K152" s="554" t="s">
        <v>1088</v>
      </c>
      <c r="L152" s="557">
        <v>331.32</v>
      </c>
      <c r="M152" s="557">
        <v>331.32</v>
      </c>
      <c r="N152" s="554">
        <v>1</v>
      </c>
      <c r="O152" s="558">
        <v>1</v>
      </c>
      <c r="P152" s="557"/>
      <c r="Q152" s="559">
        <v>0</v>
      </c>
      <c r="R152" s="554"/>
      <c r="S152" s="559">
        <v>0</v>
      </c>
      <c r="T152" s="558"/>
      <c r="U152" s="560">
        <v>0</v>
      </c>
    </row>
    <row r="153" spans="1:21" ht="14.4" customHeight="1" x14ac:dyDescent="0.3">
      <c r="A153" s="553">
        <v>29</v>
      </c>
      <c r="B153" s="554" t="s">
        <v>484</v>
      </c>
      <c r="C153" s="554" t="s">
        <v>738</v>
      </c>
      <c r="D153" s="555" t="s">
        <v>1481</v>
      </c>
      <c r="E153" s="556" t="s">
        <v>744</v>
      </c>
      <c r="F153" s="554" t="s">
        <v>737</v>
      </c>
      <c r="G153" s="554" t="s">
        <v>969</v>
      </c>
      <c r="H153" s="554" t="s">
        <v>485</v>
      </c>
      <c r="I153" s="554" t="s">
        <v>994</v>
      </c>
      <c r="J153" s="554" t="s">
        <v>995</v>
      </c>
      <c r="K153" s="554" t="s">
        <v>996</v>
      </c>
      <c r="L153" s="557">
        <v>345.18</v>
      </c>
      <c r="M153" s="557">
        <v>345.18</v>
      </c>
      <c r="N153" s="554">
        <v>1</v>
      </c>
      <c r="O153" s="558">
        <v>1</v>
      </c>
      <c r="P153" s="557">
        <v>345.18</v>
      </c>
      <c r="Q153" s="559">
        <v>1</v>
      </c>
      <c r="R153" s="554">
        <v>1</v>
      </c>
      <c r="S153" s="559">
        <v>1</v>
      </c>
      <c r="T153" s="558">
        <v>1</v>
      </c>
      <c r="U153" s="560">
        <v>1</v>
      </c>
    </row>
    <row r="154" spans="1:21" ht="14.4" customHeight="1" x14ac:dyDescent="0.3">
      <c r="A154" s="553">
        <v>29</v>
      </c>
      <c r="B154" s="554" t="s">
        <v>484</v>
      </c>
      <c r="C154" s="554" t="s">
        <v>738</v>
      </c>
      <c r="D154" s="555" t="s">
        <v>1481</v>
      </c>
      <c r="E154" s="556" t="s">
        <v>744</v>
      </c>
      <c r="F154" s="554" t="s">
        <v>737</v>
      </c>
      <c r="G154" s="554" t="s">
        <v>969</v>
      </c>
      <c r="H154" s="554" t="s">
        <v>485</v>
      </c>
      <c r="I154" s="554" t="s">
        <v>1089</v>
      </c>
      <c r="J154" s="554" t="s">
        <v>1090</v>
      </c>
      <c r="K154" s="554" t="s">
        <v>1091</v>
      </c>
      <c r="L154" s="557">
        <v>318.76</v>
      </c>
      <c r="M154" s="557">
        <v>318.76</v>
      </c>
      <c r="N154" s="554">
        <v>1</v>
      </c>
      <c r="O154" s="558">
        <v>1</v>
      </c>
      <c r="P154" s="557"/>
      <c r="Q154" s="559">
        <v>0</v>
      </c>
      <c r="R154" s="554"/>
      <c r="S154" s="559">
        <v>0</v>
      </c>
      <c r="T154" s="558"/>
      <c r="U154" s="560">
        <v>0</v>
      </c>
    </row>
    <row r="155" spans="1:21" ht="14.4" customHeight="1" x14ac:dyDescent="0.3">
      <c r="A155" s="553">
        <v>29</v>
      </c>
      <c r="B155" s="554" t="s">
        <v>484</v>
      </c>
      <c r="C155" s="554" t="s">
        <v>738</v>
      </c>
      <c r="D155" s="555" t="s">
        <v>1481</v>
      </c>
      <c r="E155" s="556" t="s">
        <v>744</v>
      </c>
      <c r="F155" s="554" t="s">
        <v>737</v>
      </c>
      <c r="G155" s="554" t="s">
        <v>969</v>
      </c>
      <c r="H155" s="554" t="s">
        <v>485</v>
      </c>
      <c r="I155" s="554" t="s">
        <v>997</v>
      </c>
      <c r="J155" s="554" t="s">
        <v>998</v>
      </c>
      <c r="K155" s="554" t="s">
        <v>999</v>
      </c>
      <c r="L155" s="557">
        <v>246.48</v>
      </c>
      <c r="M155" s="557">
        <v>246.48</v>
      </c>
      <c r="N155" s="554">
        <v>1</v>
      </c>
      <c r="O155" s="558">
        <v>1</v>
      </c>
      <c r="P155" s="557">
        <v>246.48</v>
      </c>
      <c r="Q155" s="559">
        <v>1</v>
      </c>
      <c r="R155" s="554">
        <v>1</v>
      </c>
      <c r="S155" s="559">
        <v>1</v>
      </c>
      <c r="T155" s="558">
        <v>1</v>
      </c>
      <c r="U155" s="560">
        <v>1</v>
      </c>
    </row>
    <row r="156" spans="1:21" ht="14.4" customHeight="1" x14ac:dyDescent="0.3">
      <c r="A156" s="553">
        <v>29</v>
      </c>
      <c r="B156" s="554" t="s">
        <v>484</v>
      </c>
      <c r="C156" s="554" t="s">
        <v>738</v>
      </c>
      <c r="D156" s="555" t="s">
        <v>1481</v>
      </c>
      <c r="E156" s="556" t="s">
        <v>744</v>
      </c>
      <c r="F156" s="554" t="s">
        <v>737</v>
      </c>
      <c r="G156" s="554" t="s">
        <v>969</v>
      </c>
      <c r="H156" s="554" t="s">
        <v>485</v>
      </c>
      <c r="I156" s="554" t="s">
        <v>1000</v>
      </c>
      <c r="J156" s="554" t="s">
        <v>1001</v>
      </c>
      <c r="K156" s="554" t="s">
        <v>1002</v>
      </c>
      <c r="L156" s="557">
        <v>999.46</v>
      </c>
      <c r="M156" s="557">
        <v>999.46</v>
      </c>
      <c r="N156" s="554">
        <v>1</v>
      </c>
      <c r="O156" s="558">
        <v>1</v>
      </c>
      <c r="P156" s="557">
        <v>999.46</v>
      </c>
      <c r="Q156" s="559">
        <v>1</v>
      </c>
      <c r="R156" s="554">
        <v>1</v>
      </c>
      <c r="S156" s="559">
        <v>1</v>
      </c>
      <c r="T156" s="558">
        <v>1</v>
      </c>
      <c r="U156" s="560">
        <v>1</v>
      </c>
    </row>
    <row r="157" spans="1:21" ht="14.4" customHeight="1" x14ac:dyDescent="0.3">
      <c r="A157" s="553">
        <v>29</v>
      </c>
      <c r="B157" s="554" t="s">
        <v>484</v>
      </c>
      <c r="C157" s="554" t="s">
        <v>738</v>
      </c>
      <c r="D157" s="555" t="s">
        <v>1481</v>
      </c>
      <c r="E157" s="556" t="s">
        <v>744</v>
      </c>
      <c r="F157" s="554" t="s">
        <v>737</v>
      </c>
      <c r="G157" s="554" t="s">
        <v>1003</v>
      </c>
      <c r="H157" s="554" t="s">
        <v>485</v>
      </c>
      <c r="I157" s="554" t="s">
        <v>1004</v>
      </c>
      <c r="J157" s="554" t="s">
        <v>1005</v>
      </c>
      <c r="K157" s="554" t="s">
        <v>1006</v>
      </c>
      <c r="L157" s="557">
        <v>200</v>
      </c>
      <c r="M157" s="557">
        <v>400</v>
      </c>
      <c r="N157" s="554">
        <v>2</v>
      </c>
      <c r="O157" s="558">
        <v>1</v>
      </c>
      <c r="P157" s="557">
        <v>400</v>
      </c>
      <c r="Q157" s="559">
        <v>1</v>
      </c>
      <c r="R157" s="554">
        <v>2</v>
      </c>
      <c r="S157" s="559">
        <v>1</v>
      </c>
      <c r="T157" s="558">
        <v>1</v>
      </c>
      <c r="U157" s="560">
        <v>1</v>
      </c>
    </row>
    <row r="158" spans="1:21" ht="14.4" customHeight="1" x14ac:dyDescent="0.3">
      <c r="A158" s="553">
        <v>29</v>
      </c>
      <c r="B158" s="554" t="s">
        <v>484</v>
      </c>
      <c r="C158" s="554" t="s">
        <v>738</v>
      </c>
      <c r="D158" s="555" t="s">
        <v>1481</v>
      </c>
      <c r="E158" s="556" t="s">
        <v>744</v>
      </c>
      <c r="F158" s="554" t="s">
        <v>737</v>
      </c>
      <c r="G158" s="554" t="s">
        <v>1016</v>
      </c>
      <c r="H158" s="554" t="s">
        <v>485</v>
      </c>
      <c r="I158" s="554" t="s">
        <v>1017</v>
      </c>
      <c r="J158" s="554" t="s">
        <v>1018</v>
      </c>
      <c r="K158" s="554"/>
      <c r="L158" s="557">
        <v>0</v>
      </c>
      <c r="M158" s="557">
        <v>0</v>
      </c>
      <c r="N158" s="554">
        <v>2</v>
      </c>
      <c r="O158" s="558">
        <v>2</v>
      </c>
      <c r="P158" s="557"/>
      <c r="Q158" s="559"/>
      <c r="R158" s="554"/>
      <c r="S158" s="559">
        <v>0</v>
      </c>
      <c r="T158" s="558"/>
      <c r="U158" s="560">
        <v>0</v>
      </c>
    </row>
    <row r="159" spans="1:21" ht="14.4" customHeight="1" x14ac:dyDescent="0.3">
      <c r="A159" s="553">
        <v>29</v>
      </c>
      <c r="B159" s="554" t="s">
        <v>484</v>
      </c>
      <c r="C159" s="554" t="s">
        <v>738</v>
      </c>
      <c r="D159" s="555" t="s">
        <v>1481</v>
      </c>
      <c r="E159" s="556" t="s">
        <v>745</v>
      </c>
      <c r="F159" s="554" t="s">
        <v>735</v>
      </c>
      <c r="G159" s="554" t="s">
        <v>758</v>
      </c>
      <c r="H159" s="554" t="s">
        <v>659</v>
      </c>
      <c r="I159" s="554" t="s">
        <v>759</v>
      </c>
      <c r="J159" s="554" t="s">
        <v>760</v>
      </c>
      <c r="K159" s="554" t="s">
        <v>761</v>
      </c>
      <c r="L159" s="557">
        <v>150.04</v>
      </c>
      <c r="M159" s="557">
        <v>150.04</v>
      </c>
      <c r="N159" s="554">
        <v>1</v>
      </c>
      <c r="O159" s="558">
        <v>0.5</v>
      </c>
      <c r="P159" s="557">
        <v>150.04</v>
      </c>
      <c r="Q159" s="559">
        <v>1</v>
      </c>
      <c r="R159" s="554">
        <v>1</v>
      </c>
      <c r="S159" s="559">
        <v>1</v>
      </c>
      <c r="T159" s="558">
        <v>0.5</v>
      </c>
      <c r="U159" s="560">
        <v>1</v>
      </c>
    </row>
    <row r="160" spans="1:21" ht="14.4" customHeight="1" x14ac:dyDescent="0.3">
      <c r="A160" s="553">
        <v>29</v>
      </c>
      <c r="B160" s="554" t="s">
        <v>484</v>
      </c>
      <c r="C160" s="554" t="s">
        <v>738</v>
      </c>
      <c r="D160" s="555" t="s">
        <v>1481</v>
      </c>
      <c r="E160" s="556" t="s">
        <v>745</v>
      </c>
      <c r="F160" s="554" t="s">
        <v>735</v>
      </c>
      <c r="G160" s="554" t="s">
        <v>758</v>
      </c>
      <c r="H160" s="554" t="s">
        <v>659</v>
      </c>
      <c r="I160" s="554" t="s">
        <v>759</v>
      </c>
      <c r="J160" s="554" t="s">
        <v>760</v>
      </c>
      <c r="K160" s="554" t="s">
        <v>761</v>
      </c>
      <c r="L160" s="557">
        <v>154.36000000000001</v>
      </c>
      <c r="M160" s="557">
        <v>2006.6800000000003</v>
      </c>
      <c r="N160" s="554">
        <v>13</v>
      </c>
      <c r="O160" s="558">
        <v>10</v>
      </c>
      <c r="P160" s="557">
        <v>771.80000000000007</v>
      </c>
      <c r="Q160" s="559">
        <v>0.38461538461538458</v>
      </c>
      <c r="R160" s="554">
        <v>5</v>
      </c>
      <c r="S160" s="559">
        <v>0.38461538461538464</v>
      </c>
      <c r="T160" s="558">
        <v>4</v>
      </c>
      <c r="U160" s="560">
        <v>0.4</v>
      </c>
    </row>
    <row r="161" spans="1:21" ht="14.4" customHeight="1" x14ac:dyDescent="0.3">
      <c r="A161" s="553">
        <v>29</v>
      </c>
      <c r="B161" s="554" t="s">
        <v>484</v>
      </c>
      <c r="C161" s="554" t="s">
        <v>738</v>
      </c>
      <c r="D161" s="555" t="s">
        <v>1481</v>
      </c>
      <c r="E161" s="556" t="s">
        <v>745</v>
      </c>
      <c r="F161" s="554" t="s">
        <v>735</v>
      </c>
      <c r="G161" s="554" t="s">
        <v>758</v>
      </c>
      <c r="H161" s="554" t="s">
        <v>659</v>
      </c>
      <c r="I161" s="554" t="s">
        <v>1092</v>
      </c>
      <c r="J161" s="554" t="s">
        <v>1093</v>
      </c>
      <c r="K161" s="554" t="s">
        <v>1094</v>
      </c>
      <c r="L161" s="557">
        <v>66.08</v>
      </c>
      <c r="M161" s="557">
        <v>66.08</v>
      </c>
      <c r="N161" s="554">
        <v>1</v>
      </c>
      <c r="O161" s="558">
        <v>0.5</v>
      </c>
      <c r="P161" s="557">
        <v>66.08</v>
      </c>
      <c r="Q161" s="559">
        <v>1</v>
      </c>
      <c r="R161" s="554">
        <v>1</v>
      </c>
      <c r="S161" s="559">
        <v>1</v>
      </c>
      <c r="T161" s="558">
        <v>0.5</v>
      </c>
      <c r="U161" s="560">
        <v>1</v>
      </c>
    </row>
    <row r="162" spans="1:21" ht="14.4" customHeight="1" x14ac:dyDescent="0.3">
      <c r="A162" s="553">
        <v>29</v>
      </c>
      <c r="B162" s="554" t="s">
        <v>484</v>
      </c>
      <c r="C162" s="554" t="s">
        <v>738</v>
      </c>
      <c r="D162" s="555" t="s">
        <v>1481</v>
      </c>
      <c r="E162" s="556" t="s">
        <v>745</v>
      </c>
      <c r="F162" s="554" t="s">
        <v>735</v>
      </c>
      <c r="G162" s="554" t="s">
        <v>758</v>
      </c>
      <c r="H162" s="554" t="s">
        <v>659</v>
      </c>
      <c r="I162" s="554" t="s">
        <v>763</v>
      </c>
      <c r="J162" s="554" t="s">
        <v>760</v>
      </c>
      <c r="K162" s="554" t="s">
        <v>764</v>
      </c>
      <c r="L162" s="557">
        <v>225.06</v>
      </c>
      <c r="M162" s="557">
        <v>225.06</v>
      </c>
      <c r="N162" s="554">
        <v>1</v>
      </c>
      <c r="O162" s="558">
        <v>0.5</v>
      </c>
      <c r="P162" s="557">
        <v>225.06</v>
      </c>
      <c r="Q162" s="559">
        <v>1</v>
      </c>
      <c r="R162" s="554">
        <v>1</v>
      </c>
      <c r="S162" s="559">
        <v>1</v>
      </c>
      <c r="T162" s="558">
        <v>0.5</v>
      </c>
      <c r="U162" s="560">
        <v>1</v>
      </c>
    </row>
    <row r="163" spans="1:21" ht="14.4" customHeight="1" x14ac:dyDescent="0.3">
      <c r="A163" s="553">
        <v>29</v>
      </c>
      <c r="B163" s="554" t="s">
        <v>484</v>
      </c>
      <c r="C163" s="554" t="s">
        <v>738</v>
      </c>
      <c r="D163" s="555" t="s">
        <v>1481</v>
      </c>
      <c r="E163" s="556" t="s">
        <v>745</v>
      </c>
      <c r="F163" s="554" t="s">
        <v>735</v>
      </c>
      <c r="G163" s="554" t="s">
        <v>1095</v>
      </c>
      <c r="H163" s="554" t="s">
        <v>485</v>
      </c>
      <c r="I163" s="554" t="s">
        <v>1096</v>
      </c>
      <c r="J163" s="554" t="s">
        <v>1097</v>
      </c>
      <c r="K163" s="554" t="s">
        <v>814</v>
      </c>
      <c r="L163" s="557">
        <v>43.76</v>
      </c>
      <c r="M163" s="557">
        <v>131.28</v>
      </c>
      <c r="N163" s="554">
        <v>3</v>
      </c>
      <c r="O163" s="558">
        <v>2</v>
      </c>
      <c r="P163" s="557">
        <v>131.28</v>
      </c>
      <c r="Q163" s="559">
        <v>1</v>
      </c>
      <c r="R163" s="554">
        <v>3</v>
      </c>
      <c r="S163" s="559">
        <v>1</v>
      </c>
      <c r="T163" s="558">
        <v>2</v>
      </c>
      <c r="U163" s="560">
        <v>1</v>
      </c>
    </row>
    <row r="164" spans="1:21" ht="14.4" customHeight="1" x14ac:dyDescent="0.3">
      <c r="A164" s="553">
        <v>29</v>
      </c>
      <c r="B164" s="554" t="s">
        <v>484</v>
      </c>
      <c r="C164" s="554" t="s">
        <v>738</v>
      </c>
      <c r="D164" s="555" t="s">
        <v>1481</v>
      </c>
      <c r="E164" s="556" t="s">
        <v>745</v>
      </c>
      <c r="F164" s="554" t="s">
        <v>735</v>
      </c>
      <c r="G164" s="554" t="s">
        <v>765</v>
      </c>
      <c r="H164" s="554" t="s">
        <v>485</v>
      </c>
      <c r="I164" s="554" t="s">
        <v>766</v>
      </c>
      <c r="J164" s="554" t="s">
        <v>767</v>
      </c>
      <c r="K164" s="554" t="s">
        <v>768</v>
      </c>
      <c r="L164" s="557">
        <v>0</v>
      </c>
      <c r="M164" s="557">
        <v>0</v>
      </c>
      <c r="N164" s="554">
        <v>13</v>
      </c>
      <c r="O164" s="558">
        <v>13</v>
      </c>
      <c r="P164" s="557">
        <v>0</v>
      </c>
      <c r="Q164" s="559"/>
      <c r="R164" s="554">
        <v>13</v>
      </c>
      <c r="S164" s="559">
        <v>1</v>
      </c>
      <c r="T164" s="558">
        <v>13</v>
      </c>
      <c r="U164" s="560">
        <v>1</v>
      </c>
    </row>
    <row r="165" spans="1:21" ht="14.4" customHeight="1" x14ac:dyDescent="0.3">
      <c r="A165" s="553">
        <v>29</v>
      </c>
      <c r="B165" s="554" t="s">
        <v>484</v>
      </c>
      <c r="C165" s="554" t="s">
        <v>738</v>
      </c>
      <c r="D165" s="555" t="s">
        <v>1481</v>
      </c>
      <c r="E165" s="556" t="s">
        <v>745</v>
      </c>
      <c r="F165" s="554" t="s">
        <v>735</v>
      </c>
      <c r="G165" s="554" t="s">
        <v>765</v>
      </c>
      <c r="H165" s="554" t="s">
        <v>485</v>
      </c>
      <c r="I165" s="554" t="s">
        <v>766</v>
      </c>
      <c r="J165" s="554" t="s">
        <v>767</v>
      </c>
      <c r="K165" s="554" t="s">
        <v>768</v>
      </c>
      <c r="L165" s="557">
        <v>55.22</v>
      </c>
      <c r="M165" s="557">
        <v>55.22</v>
      </c>
      <c r="N165" s="554">
        <v>1</v>
      </c>
      <c r="O165" s="558">
        <v>1</v>
      </c>
      <c r="P165" s="557">
        <v>55.22</v>
      </c>
      <c r="Q165" s="559">
        <v>1</v>
      </c>
      <c r="R165" s="554">
        <v>1</v>
      </c>
      <c r="S165" s="559">
        <v>1</v>
      </c>
      <c r="T165" s="558">
        <v>1</v>
      </c>
      <c r="U165" s="560">
        <v>1</v>
      </c>
    </row>
    <row r="166" spans="1:21" ht="14.4" customHeight="1" x14ac:dyDescent="0.3">
      <c r="A166" s="553">
        <v>29</v>
      </c>
      <c r="B166" s="554" t="s">
        <v>484</v>
      </c>
      <c r="C166" s="554" t="s">
        <v>738</v>
      </c>
      <c r="D166" s="555" t="s">
        <v>1481</v>
      </c>
      <c r="E166" s="556" t="s">
        <v>745</v>
      </c>
      <c r="F166" s="554" t="s">
        <v>735</v>
      </c>
      <c r="G166" s="554" t="s">
        <v>765</v>
      </c>
      <c r="H166" s="554" t="s">
        <v>485</v>
      </c>
      <c r="I166" s="554" t="s">
        <v>1098</v>
      </c>
      <c r="J166" s="554" t="s">
        <v>767</v>
      </c>
      <c r="K166" s="554" t="s">
        <v>768</v>
      </c>
      <c r="L166" s="557">
        <v>0</v>
      </c>
      <c r="M166" s="557">
        <v>0</v>
      </c>
      <c r="N166" s="554">
        <v>14</v>
      </c>
      <c r="O166" s="558">
        <v>14</v>
      </c>
      <c r="P166" s="557">
        <v>0</v>
      </c>
      <c r="Q166" s="559"/>
      <c r="R166" s="554">
        <v>14</v>
      </c>
      <c r="S166" s="559">
        <v>1</v>
      </c>
      <c r="T166" s="558">
        <v>14</v>
      </c>
      <c r="U166" s="560">
        <v>1</v>
      </c>
    </row>
    <row r="167" spans="1:21" ht="14.4" customHeight="1" x14ac:dyDescent="0.3">
      <c r="A167" s="553">
        <v>29</v>
      </c>
      <c r="B167" s="554" t="s">
        <v>484</v>
      </c>
      <c r="C167" s="554" t="s">
        <v>738</v>
      </c>
      <c r="D167" s="555" t="s">
        <v>1481</v>
      </c>
      <c r="E167" s="556" t="s">
        <v>745</v>
      </c>
      <c r="F167" s="554" t="s">
        <v>735</v>
      </c>
      <c r="G167" s="554" t="s">
        <v>765</v>
      </c>
      <c r="H167" s="554" t="s">
        <v>485</v>
      </c>
      <c r="I167" s="554" t="s">
        <v>769</v>
      </c>
      <c r="J167" s="554" t="s">
        <v>767</v>
      </c>
      <c r="K167" s="554" t="s">
        <v>770</v>
      </c>
      <c r="L167" s="557">
        <v>264.07</v>
      </c>
      <c r="M167" s="557">
        <v>264.07</v>
      </c>
      <c r="N167" s="554">
        <v>1</v>
      </c>
      <c r="O167" s="558">
        <v>1</v>
      </c>
      <c r="P167" s="557">
        <v>264.07</v>
      </c>
      <c r="Q167" s="559">
        <v>1</v>
      </c>
      <c r="R167" s="554">
        <v>1</v>
      </c>
      <c r="S167" s="559">
        <v>1</v>
      </c>
      <c r="T167" s="558">
        <v>1</v>
      </c>
      <c r="U167" s="560">
        <v>1</v>
      </c>
    </row>
    <row r="168" spans="1:21" ht="14.4" customHeight="1" x14ac:dyDescent="0.3">
      <c r="A168" s="553">
        <v>29</v>
      </c>
      <c r="B168" s="554" t="s">
        <v>484</v>
      </c>
      <c r="C168" s="554" t="s">
        <v>738</v>
      </c>
      <c r="D168" s="555" t="s">
        <v>1481</v>
      </c>
      <c r="E168" s="556" t="s">
        <v>745</v>
      </c>
      <c r="F168" s="554" t="s">
        <v>735</v>
      </c>
      <c r="G168" s="554" t="s">
        <v>1025</v>
      </c>
      <c r="H168" s="554" t="s">
        <v>485</v>
      </c>
      <c r="I168" s="554" t="s">
        <v>1099</v>
      </c>
      <c r="J168" s="554" t="s">
        <v>1027</v>
      </c>
      <c r="K168" s="554" t="s">
        <v>1028</v>
      </c>
      <c r="L168" s="557">
        <v>170.52</v>
      </c>
      <c r="M168" s="557">
        <v>1193.6400000000001</v>
      </c>
      <c r="N168" s="554">
        <v>7</v>
      </c>
      <c r="O168" s="558">
        <v>5.5</v>
      </c>
      <c r="P168" s="557">
        <v>1023.12</v>
      </c>
      <c r="Q168" s="559">
        <v>0.8571428571428571</v>
      </c>
      <c r="R168" s="554">
        <v>6</v>
      </c>
      <c r="S168" s="559">
        <v>0.8571428571428571</v>
      </c>
      <c r="T168" s="558">
        <v>4.5</v>
      </c>
      <c r="U168" s="560">
        <v>0.81818181818181823</v>
      </c>
    </row>
    <row r="169" spans="1:21" ht="14.4" customHeight="1" x14ac:dyDescent="0.3">
      <c r="A169" s="553">
        <v>29</v>
      </c>
      <c r="B169" s="554" t="s">
        <v>484</v>
      </c>
      <c r="C169" s="554" t="s">
        <v>738</v>
      </c>
      <c r="D169" s="555" t="s">
        <v>1481</v>
      </c>
      <c r="E169" s="556" t="s">
        <v>745</v>
      </c>
      <c r="F169" s="554" t="s">
        <v>735</v>
      </c>
      <c r="G169" s="554" t="s">
        <v>1025</v>
      </c>
      <c r="H169" s="554" t="s">
        <v>485</v>
      </c>
      <c r="I169" s="554" t="s">
        <v>1026</v>
      </c>
      <c r="J169" s="554" t="s">
        <v>1027</v>
      </c>
      <c r="K169" s="554" t="s">
        <v>1028</v>
      </c>
      <c r="L169" s="557">
        <v>170.52</v>
      </c>
      <c r="M169" s="557">
        <v>1193.6400000000001</v>
      </c>
      <c r="N169" s="554">
        <v>7</v>
      </c>
      <c r="O169" s="558">
        <v>4</v>
      </c>
      <c r="P169" s="557">
        <v>1023.12</v>
      </c>
      <c r="Q169" s="559">
        <v>0.8571428571428571</v>
      </c>
      <c r="R169" s="554">
        <v>6</v>
      </c>
      <c r="S169" s="559">
        <v>0.8571428571428571</v>
      </c>
      <c r="T169" s="558">
        <v>3</v>
      </c>
      <c r="U169" s="560">
        <v>0.75</v>
      </c>
    </row>
    <row r="170" spans="1:21" ht="14.4" customHeight="1" x14ac:dyDescent="0.3">
      <c r="A170" s="553">
        <v>29</v>
      </c>
      <c r="B170" s="554" t="s">
        <v>484</v>
      </c>
      <c r="C170" s="554" t="s">
        <v>738</v>
      </c>
      <c r="D170" s="555" t="s">
        <v>1481</v>
      </c>
      <c r="E170" s="556" t="s">
        <v>745</v>
      </c>
      <c r="F170" s="554" t="s">
        <v>735</v>
      </c>
      <c r="G170" s="554" t="s">
        <v>1100</v>
      </c>
      <c r="H170" s="554" t="s">
        <v>485</v>
      </c>
      <c r="I170" s="554" t="s">
        <v>1101</v>
      </c>
      <c r="J170" s="554" t="s">
        <v>1102</v>
      </c>
      <c r="K170" s="554" t="s">
        <v>1103</v>
      </c>
      <c r="L170" s="557">
        <v>72.5</v>
      </c>
      <c r="M170" s="557">
        <v>72.5</v>
      </c>
      <c r="N170" s="554">
        <v>1</v>
      </c>
      <c r="O170" s="558">
        <v>0.5</v>
      </c>
      <c r="P170" s="557"/>
      <c r="Q170" s="559">
        <v>0</v>
      </c>
      <c r="R170" s="554"/>
      <c r="S170" s="559">
        <v>0</v>
      </c>
      <c r="T170" s="558"/>
      <c r="U170" s="560">
        <v>0</v>
      </c>
    </row>
    <row r="171" spans="1:21" ht="14.4" customHeight="1" x14ac:dyDescent="0.3">
      <c r="A171" s="553">
        <v>29</v>
      </c>
      <c r="B171" s="554" t="s">
        <v>484</v>
      </c>
      <c r="C171" s="554" t="s">
        <v>738</v>
      </c>
      <c r="D171" s="555" t="s">
        <v>1481</v>
      </c>
      <c r="E171" s="556" t="s">
        <v>745</v>
      </c>
      <c r="F171" s="554" t="s">
        <v>735</v>
      </c>
      <c r="G171" s="554" t="s">
        <v>1029</v>
      </c>
      <c r="H171" s="554" t="s">
        <v>485</v>
      </c>
      <c r="I171" s="554" t="s">
        <v>1030</v>
      </c>
      <c r="J171" s="554" t="s">
        <v>1031</v>
      </c>
      <c r="K171" s="554" t="s">
        <v>1028</v>
      </c>
      <c r="L171" s="557">
        <v>66.819999999999993</v>
      </c>
      <c r="M171" s="557">
        <v>66.819999999999993</v>
      </c>
      <c r="N171" s="554">
        <v>1</v>
      </c>
      <c r="O171" s="558">
        <v>1</v>
      </c>
      <c r="P171" s="557"/>
      <c r="Q171" s="559">
        <v>0</v>
      </c>
      <c r="R171" s="554"/>
      <c r="S171" s="559">
        <v>0</v>
      </c>
      <c r="T171" s="558"/>
      <c r="U171" s="560">
        <v>0</v>
      </c>
    </row>
    <row r="172" spans="1:21" ht="14.4" customHeight="1" x14ac:dyDescent="0.3">
      <c r="A172" s="553">
        <v>29</v>
      </c>
      <c r="B172" s="554" t="s">
        <v>484</v>
      </c>
      <c r="C172" s="554" t="s">
        <v>738</v>
      </c>
      <c r="D172" s="555" t="s">
        <v>1481</v>
      </c>
      <c r="E172" s="556" t="s">
        <v>745</v>
      </c>
      <c r="F172" s="554" t="s">
        <v>735</v>
      </c>
      <c r="G172" s="554" t="s">
        <v>1029</v>
      </c>
      <c r="H172" s="554" t="s">
        <v>485</v>
      </c>
      <c r="I172" s="554" t="s">
        <v>1030</v>
      </c>
      <c r="J172" s="554" t="s">
        <v>1031</v>
      </c>
      <c r="K172" s="554" t="s">
        <v>1028</v>
      </c>
      <c r="L172" s="557">
        <v>78.33</v>
      </c>
      <c r="M172" s="557">
        <v>783.3</v>
      </c>
      <c r="N172" s="554">
        <v>10</v>
      </c>
      <c r="O172" s="558">
        <v>5</v>
      </c>
      <c r="P172" s="557">
        <v>783.3</v>
      </c>
      <c r="Q172" s="559">
        <v>1</v>
      </c>
      <c r="R172" s="554">
        <v>10</v>
      </c>
      <c r="S172" s="559">
        <v>1</v>
      </c>
      <c r="T172" s="558">
        <v>5</v>
      </c>
      <c r="U172" s="560">
        <v>1</v>
      </c>
    </row>
    <row r="173" spans="1:21" ht="14.4" customHeight="1" x14ac:dyDescent="0.3">
      <c r="A173" s="553">
        <v>29</v>
      </c>
      <c r="B173" s="554" t="s">
        <v>484</v>
      </c>
      <c r="C173" s="554" t="s">
        <v>738</v>
      </c>
      <c r="D173" s="555" t="s">
        <v>1481</v>
      </c>
      <c r="E173" s="556" t="s">
        <v>745</v>
      </c>
      <c r="F173" s="554" t="s">
        <v>735</v>
      </c>
      <c r="G173" s="554" t="s">
        <v>1104</v>
      </c>
      <c r="H173" s="554" t="s">
        <v>485</v>
      </c>
      <c r="I173" s="554" t="s">
        <v>1105</v>
      </c>
      <c r="J173" s="554" t="s">
        <v>1106</v>
      </c>
      <c r="K173" s="554" t="s">
        <v>1107</v>
      </c>
      <c r="L173" s="557">
        <v>69.16</v>
      </c>
      <c r="M173" s="557">
        <v>69.16</v>
      </c>
      <c r="N173" s="554">
        <v>1</v>
      </c>
      <c r="O173" s="558">
        <v>0.5</v>
      </c>
      <c r="P173" s="557">
        <v>69.16</v>
      </c>
      <c r="Q173" s="559">
        <v>1</v>
      </c>
      <c r="R173" s="554">
        <v>1</v>
      </c>
      <c r="S173" s="559">
        <v>1</v>
      </c>
      <c r="T173" s="558">
        <v>0.5</v>
      </c>
      <c r="U173" s="560">
        <v>1</v>
      </c>
    </row>
    <row r="174" spans="1:21" ht="14.4" customHeight="1" x14ac:dyDescent="0.3">
      <c r="A174" s="553">
        <v>29</v>
      </c>
      <c r="B174" s="554" t="s">
        <v>484</v>
      </c>
      <c r="C174" s="554" t="s">
        <v>738</v>
      </c>
      <c r="D174" s="555" t="s">
        <v>1481</v>
      </c>
      <c r="E174" s="556" t="s">
        <v>745</v>
      </c>
      <c r="F174" s="554" t="s">
        <v>735</v>
      </c>
      <c r="G174" s="554" t="s">
        <v>1108</v>
      </c>
      <c r="H174" s="554" t="s">
        <v>485</v>
      </c>
      <c r="I174" s="554" t="s">
        <v>1109</v>
      </c>
      <c r="J174" s="554" t="s">
        <v>1110</v>
      </c>
      <c r="K174" s="554" t="s">
        <v>1111</v>
      </c>
      <c r="L174" s="557">
        <v>90.77</v>
      </c>
      <c r="M174" s="557">
        <v>90.77</v>
      </c>
      <c r="N174" s="554">
        <v>1</v>
      </c>
      <c r="O174" s="558">
        <v>0.5</v>
      </c>
      <c r="P174" s="557">
        <v>90.77</v>
      </c>
      <c r="Q174" s="559">
        <v>1</v>
      </c>
      <c r="R174" s="554">
        <v>1</v>
      </c>
      <c r="S174" s="559">
        <v>1</v>
      </c>
      <c r="T174" s="558">
        <v>0.5</v>
      </c>
      <c r="U174" s="560">
        <v>1</v>
      </c>
    </row>
    <row r="175" spans="1:21" ht="14.4" customHeight="1" x14ac:dyDescent="0.3">
      <c r="A175" s="553">
        <v>29</v>
      </c>
      <c r="B175" s="554" t="s">
        <v>484</v>
      </c>
      <c r="C175" s="554" t="s">
        <v>738</v>
      </c>
      <c r="D175" s="555" t="s">
        <v>1481</v>
      </c>
      <c r="E175" s="556" t="s">
        <v>745</v>
      </c>
      <c r="F175" s="554" t="s">
        <v>735</v>
      </c>
      <c r="G175" s="554" t="s">
        <v>771</v>
      </c>
      <c r="H175" s="554" t="s">
        <v>485</v>
      </c>
      <c r="I175" s="554" t="s">
        <v>1032</v>
      </c>
      <c r="J175" s="554" t="s">
        <v>773</v>
      </c>
      <c r="K175" s="554" t="s">
        <v>1033</v>
      </c>
      <c r="L175" s="557">
        <v>110.28</v>
      </c>
      <c r="M175" s="557">
        <v>110.28</v>
      </c>
      <c r="N175" s="554">
        <v>1</v>
      </c>
      <c r="O175" s="558">
        <v>1</v>
      </c>
      <c r="P175" s="557">
        <v>110.28</v>
      </c>
      <c r="Q175" s="559">
        <v>1</v>
      </c>
      <c r="R175" s="554">
        <v>1</v>
      </c>
      <c r="S175" s="559">
        <v>1</v>
      </c>
      <c r="T175" s="558">
        <v>1</v>
      </c>
      <c r="U175" s="560">
        <v>1</v>
      </c>
    </row>
    <row r="176" spans="1:21" ht="14.4" customHeight="1" x14ac:dyDescent="0.3">
      <c r="A176" s="553">
        <v>29</v>
      </c>
      <c r="B176" s="554" t="s">
        <v>484</v>
      </c>
      <c r="C176" s="554" t="s">
        <v>738</v>
      </c>
      <c r="D176" s="555" t="s">
        <v>1481</v>
      </c>
      <c r="E176" s="556" t="s">
        <v>745</v>
      </c>
      <c r="F176" s="554" t="s">
        <v>735</v>
      </c>
      <c r="G176" s="554" t="s">
        <v>1112</v>
      </c>
      <c r="H176" s="554" t="s">
        <v>485</v>
      </c>
      <c r="I176" s="554" t="s">
        <v>1113</v>
      </c>
      <c r="J176" s="554" t="s">
        <v>1114</v>
      </c>
      <c r="K176" s="554" t="s">
        <v>1115</v>
      </c>
      <c r="L176" s="557">
        <v>39.74</v>
      </c>
      <c r="M176" s="557">
        <v>158.96</v>
      </c>
      <c r="N176" s="554">
        <v>4</v>
      </c>
      <c r="O176" s="558">
        <v>1</v>
      </c>
      <c r="P176" s="557">
        <v>158.96</v>
      </c>
      <c r="Q176" s="559">
        <v>1</v>
      </c>
      <c r="R176" s="554">
        <v>4</v>
      </c>
      <c r="S176" s="559">
        <v>1</v>
      </c>
      <c r="T176" s="558">
        <v>1</v>
      </c>
      <c r="U176" s="560">
        <v>1</v>
      </c>
    </row>
    <row r="177" spans="1:21" ht="14.4" customHeight="1" x14ac:dyDescent="0.3">
      <c r="A177" s="553">
        <v>29</v>
      </c>
      <c r="B177" s="554" t="s">
        <v>484</v>
      </c>
      <c r="C177" s="554" t="s">
        <v>738</v>
      </c>
      <c r="D177" s="555" t="s">
        <v>1481</v>
      </c>
      <c r="E177" s="556" t="s">
        <v>745</v>
      </c>
      <c r="F177" s="554" t="s">
        <v>735</v>
      </c>
      <c r="G177" s="554" t="s">
        <v>1116</v>
      </c>
      <c r="H177" s="554" t="s">
        <v>485</v>
      </c>
      <c r="I177" s="554" t="s">
        <v>1117</v>
      </c>
      <c r="J177" s="554" t="s">
        <v>1118</v>
      </c>
      <c r="K177" s="554" t="s">
        <v>1119</v>
      </c>
      <c r="L177" s="557">
        <v>173.14</v>
      </c>
      <c r="M177" s="557">
        <v>173.14</v>
      </c>
      <c r="N177" s="554">
        <v>1</v>
      </c>
      <c r="O177" s="558">
        <v>0.5</v>
      </c>
      <c r="P177" s="557"/>
      <c r="Q177" s="559">
        <v>0</v>
      </c>
      <c r="R177" s="554"/>
      <c r="S177" s="559">
        <v>0</v>
      </c>
      <c r="T177" s="558"/>
      <c r="U177" s="560">
        <v>0</v>
      </c>
    </row>
    <row r="178" spans="1:21" ht="14.4" customHeight="1" x14ac:dyDescent="0.3">
      <c r="A178" s="553">
        <v>29</v>
      </c>
      <c r="B178" s="554" t="s">
        <v>484</v>
      </c>
      <c r="C178" s="554" t="s">
        <v>738</v>
      </c>
      <c r="D178" s="555" t="s">
        <v>1481</v>
      </c>
      <c r="E178" s="556" t="s">
        <v>745</v>
      </c>
      <c r="F178" s="554" t="s">
        <v>735</v>
      </c>
      <c r="G178" s="554" t="s">
        <v>1038</v>
      </c>
      <c r="H178" s="554" t="s">
        <v>659</v>
      </c>
      <c r="I178" s="554" t="s">
        <v>1120</v>
      </c>
      <c r="J178" s="554" t="s">
        <v>1121</v>
      </c>
      <c r="K178" s="554" t="s">
        <v>1122</v>
      </c>
      <c r="L178" s="557">
        <v>107.42</v>
      </c>
      <c r="M178" s="557">
        <v>107.42</v>
      </c>
      <c r="N178" s="554">
        <v>1</v>
      </c>
      <c r="O178" s="558">
        <v>1</v>
      </c>
      <c r="P178" s="557">
        <v>107.42</v>
      </c>
      <c r="Q178" s="559">
        <v>1</v>
      </c>
      <c r="R178" s="554">
        <v>1</v>
      </c>
      <c r="S178" s="559">
        <v>1</v>
      </c>
      <c r="T178" s="558">
        <v>1</v>
      </c>
      <c r="U178" s="560">
        <v>1</v>
      </c>
    </row>
    <row r="179" spans="1:21" ht="14.4" customHeight="1" x14ac:dyDescent="0.3">
      <c r="A179" s="553">
        <v>29</v>
      </c>
      <c r="B179" s="554" t="s">
        <v>484</v>
      </c>
      <c r="C179" s="554" t="s">
        <v>738</v>
      </c>
      <c r="D179" s="555" t="s">
        <v>1481</v>
      </c>
      <c r="E179" s="556" t="s">
        <v>745</v>
      </c>
      <c r="F179" s="554" t="s">
        <v>735</v>
      </c>
      <c r="G179" s="554" t="s">
        <v>1123</v>
      </c>
      <c r="H179" s="554" t="s">
        <v>485</v>
      </c>
      <c r="I179" s="554" t="s">
        <v>1124</v>
      </c>
      <c r="J179" s="554" t="s">
        <v>1125</v>
      </c>
      <c r="K179" s="554" t="s">
        <v>1048</v>
      </c>
      <c r="L179" s="557">
        <v>0</v>
      </c>
      <c r="M179" s="557">
        <v>0</v>
      </c>
      <c r="N179" s="554">
        <v>1</v>
      </c>
      <c r="O179" s="558">
        <v>0.5</v>
      </c>
      <c r="P179" s="557">
        <v>0</v>
      </c>
      <c r="Q179" s="559"/>
      <c r="R179" s="554">
        <v>1</v>
      </c>
      <c r="S179" s="559">
        <v>1</v>
      </c>
      <c r="T179" s="558">
        <v>0.5</v>
      </c>
      <c r="U179" s="560">
        <v>1</v>
      </c>
    </row>
    <row r="180" spans="1:21" ht="14.4" customHeight="1" x14ac:dyDescent="0.3">
      <c r="A180" s="553">
        <v>29</v>
      </c>
      <c r="B180" s="554" t="s">
        <v>484</v>
      </c>
      <c r="C180" s="554" t="s">
        <v>738</v>
      </c>
      <c r="D180" s="555" t="s">
        <v>1481</v>
      </c>
      <c r="E180" s="556" t="s">
        <v>745</v>
      </c>
      <c r="F180" s="554" t="s">
        <v>735</v>
      </c>
      <c r="G180" s="554" t="s">
        <v>782</v>
      </c>
      <c r="H180" s="554" t="s">
        <v>485</v>
      </c>
      <c r="I180" s="554" t="s">
        <v>642</v>
      </c>
      <c r="J180" s="554" t="s">
        <v>643</v>
      </c>
      <c r="K180" s="554" t="s">
        <v>783</v>
      </c>
      <c r="L180" s="557">
        <v>48.09</v>
      </c>
      <c r="M180" s="557">
        <v>288.54000000000002</v>
      </c>
      <c r="N180" s="554">
        <v>6</v>
      </c>
      <c r="O180" s="558">
        <v>4.5</v>
      </c>
      <c r="P180" s="557">
        <v>240.45000000000002</v>
      </c>
      <c r="Q180" s="559">
        <v>0.83333333333333337</v>
      </c>
      <c r="R180" s="554">
        <v>5</v>
      </c>
      <c r="S180" s="559">
        <v>0.83333333333333337</v>
      </c>
      <c r="T180" s="558">
        <v>3.5</v>
      </c>
      <c r="U180" s="560">
        <v>0.77777777777777779</v>
      </c>
    </row>
    <row r="181" spans="1:21" ht="14.4" customHeight="1" x14ac:dyDescent="0.3">
      <c r="A181" s="553">
        <v>29</v>
      </c>
      <c r="B181" s="554" t="s">
        <v>484</v>
      </c>
      <c r="C181" s="554" t="s">
        <v>738</v>
      </c>
      <c r="D181" s="555" t="s">
        <v>1481</v>
      </c>
      <c r="E181" s="556" t="s">
        <v>745</v>
      </c>
      <c r="F181" s="554" t="s">
        <v>735</v>
      </c>
      <c r="G181" s="554" t="s">
        <v>793</v>
      </c>
      <c r="H181" s="554" t="s">
        <v>485</v>
      </c>
      <c r="I181" s="554" t="s">
        <v>794</v>
      </c>
      <c r="J181" s="554" t="s">
        <v>795</v>
      </c>
      <c r="K181" s="554" t="s">
        <v>796</v>
      </c>
      <c r="L181" s="557">
        <v>0</v>
      </c>
      <c r="M181" s="557">
        <v>0</v>
      </c>
      <c r="N181" s="554">
        <v>12</v>
      </c>
      <c r="O181" s="558">
        <v>5</v>
      </c>
      <c r="P181" s="557">
        <v>0</v>
      </c>
      <c r="Q181" s="559"/>
      <c r="R181" s="554">
        <v>7</v>
      </c>
      <c r="S181" s="559">
        <v>0.58333333333333337</v>
      </c>
      <c r="T181" s="558">
        <v>3</v>
      </c>
      <c r="U181" s="560">
        <v>0.6</v>
      </c>
    </row>
    <row r="182" spans="1:21" ht="14.4" customHeight="1" x14ac:dyDescent="0.3">
      <c r="A182" s="553">
        <v>29</v>
      </c>
      <c r="B182" s="554" t="s">
        <v>484</v>
      </c>
      <c r="C182" s="554" t="s">
        <v>738</v>
      </c>
      <c r="D182" s="555" t="s">
        <v>1481</v>
      </c>
      <c r="E182" s="556" t="s">
        <v>745</v>
      </c>
      <c r="F182" s="554" t="s">
        <v>735</v>
      </c>
      <c r="G182" s="554" t="s">
        <v>793</v>
      </c>
      <c r="H182" s="554" t="s">
        <v>485</v>
      </c>
      <c r="I182" s="554" t="s">
        <v>1042</v>
      </c>
      <c r="J182" s="554" t="s">
        <v>795</v>
      </c>
      <c r="K182" s="554" t="s">
        <v>1043</v>
      </c>
      <c r="L182" s="557">
        <v>0</v>
      </c>
      <c r="M182" s="557">
        <v>0</v>
      </c>
      <c r="N182" s="554">
        <v>2</v>
      </c>
      <c r="O182" s="558">
        <v>1</v>
      </c>
      <c r="P182" s="557">
        <v>0</v>
      </c>
      <c r="Q182" s="559"/>
      <c r="R182" s="554">
        <v>2</v>
      </c>
      <c r="S182" s="559">
        <v>1</v>
      </c>
      <c r="T182" s="558">
        <v>1</v>
      </c>
      <c r="U182" s="560">
        <v>1</v>
      </c>
    </row>
    <row r="183" spans="1:21" ht="14.4" customHeight="1" x14ac:dyDescent="0.3">
      <c r="A183" s="553">
        <v>29</v>
      </c>
      <c r="B183" s="554" t="s">
        <v>484</v>
      </c>
      <c r="C183" s="554" t="s">
        <v>738</v>
      </c>
      <c r="D183" s="555" t="s">
        <v>1481</v>
      </c>
      <c r="E183" s="556" t="s">
        <v>745</v>
      </c>
      <c r="F183" s="554" t="s">
        <v>735</v>
      </c>
      <c r="G183" s="554" t="s">
        <v>793</v>
      </c>
      <c r="H183" s="554" t="s">
        <v>485</v>
      </c>
      <c r="I183" s="554" t="s">
        <v>1126</v>
      </c>
      <c r="J183" s="554" t="s">
        <v>1127</v>
      </c>
      <c r="K183" s="554" t="s">
        <v>1128</v>
      </c>
      <c r="L183" s="557">
        <v>0</v>
      </c>
      <c r="M183" s="557">
        <v>0</v>
      </c>
      <c r="N183" s="554">
        <v>5</v>
      </c>
      <c r="O183" s="558">
        <v>2.5</v>
      </c>
      <c r="P183" s="557">
        <v>0</v>
      </c>
      <c r="Q183" s="559"/>
      <c r="R183" s="554">
        <v>1</v>
      </c>
      <c r="S183" s="559">
        <v>0.2</v>
      </c>
      <c r="T183" s="558">
        <v>0.5</v>
      </c>
      <c r="U183" s="560">
        <v>0.2</v>
      </c>
    </row>
    <row r="184" spans="1:21" ht="14.4" customHeight="1" x14ac:dyDescent="0.3">
      <c r="A184" s="553">
        <v>29</v>
      </c>
      <c r="B184" s="554" t="s">
        <v>484</v>
      </c>
      <c r="C184" s="554" t="s">
        <v>738</v>
      </c>
      <c r="D184" s="555" t="s">
        <v>1481</v>
      </c>
      <c r="E184" s="556" t="s">
        <v>745</v>
      </c>
      <c r="F184" s="554" t="s">
        <v>735</v>
      </c>
      <c r="G184" s="554" t="s">
        <v>1129</v>
      </c>
      <c r="H184" s="554" t="s">
        <v>485</v>
      </c>
      <c r="I184" s="554" t="s">
        <v>1130</v>
      </c>
      <c r="J184" s="554" t="s">
        <v>1131</v>
      </c>
      <c r="K184" s="554" t="s">
        <v>1132</v>
      </c>
      <c r="L184" s="557">
        <v>59.85</v>
      </c>
      <c r="M184" s="557">
        <v>59.85</v>
      </c>
      <c r="N184" s="554">
        <v>1</v>
      </c>
      <c r="O184" s="558">
        <v>1</v>
      </c>
      <c r="P184" s="557">
        <v>59.85</v>
      </c>
      <c r="Q184" s="559">
        <v>1</v>
      </c>
      <c r="R184" s="554">
        <v>1</v>
      </c>
      <c r="S184" s="559">
        <v>1</v>
      </c>
      <c r="T184" s="558">
        <v>1</v>
      </c>
      <c r="U184" s="560">
        <v>1</v>
      </c>
    </row>
    <row r="185" spans="1:21" ht="14.4" customHeight="1" x14ac:dyDescent="0.3">
      <c r="A185" s="553">
        <v>29</v>
      </c>
      <c r="B185" s="554" t="s">
        <v>484</v>
      </c>
      <c r="C185" s="554" t="s">
        <v>738</v>
      </c>
      <c r="D185" s="555" t="s">
        <v>1481</v>
      </c>
      <c r="E185" s="556" t="s">
        <v>745</v>
      </c>
      <c r="F185" s="554" t="s">
        <v>735</v>
      </c>
      <c r="G185" s="554" t="s">
        <v>1129</v>
      </c>
      <c r="H185" s="554" t="s">
        <v>485</v>
      </c>
      <c r="I185" s="554" t="s">
        <v>1133</v>
      </c>
      <c r="J185" s="554" t="s">
        <v>1131</v>
      </c>
      <c r="K185" s="554" t="s">
        <v>1134</v>
      </c>
      <c r="L185" s="557">
        <v>83.79</v>
      </c>
      <c r="M185" s="557">
        <v>83.79</v>
      </c>
      <c r="N185" s="554">
        <v>1</v>
      </c>
      <c r="O185" s="558">
        <v>0.5</v>
      </c>
      <c r="P185" s="557">
        <v>83.79</v>
      </c>
      <c r="Q185" s="559">
        <v>1</v>
      </c>
      <c r="R185" s="554">
        <v>1</v>
      </c>
      <c r="S185" s="559">
        <v>1</v>
      </c>
      <c r="T185" s="558">
        <v>0.5</v>
      </c>
      <c r="U185" s="560">
        <v>1</v>
      </c>
    </row>
    <row r="186" spans="1:21" ht="14.4" customHeight="1" x14ac:dyDescent="0.3">
      <c r="A186" s="553">
        <v>29</v>
      </c>
      <c r="B186" s="554" t="s">
        <v>484</v>
      </c>
      <c r="C186" s="554" t="s">
        <v>738</v>
      </c>
      <c r="D186" s="555" t="s">
        <v>1481</v>
      </c>
      <c r="E186" s="556" t="s">
        <v>745</v>
      </c>
      <c r="F186" s="554" t="s">
        <v>735</v>
      </c>
      <c r="G186" s="554" t="s">
        <v>1044</v>
      </c>
      <c r="H186" s="554" t="s">
        <v>485</v>
      </c>
      <c r="I186" s="554" t="s">
        <v>1045</v>
      </c>
      <c r="J186" s="554" t="s">
        <v>609</v>
      </c>
      <c r="K186" s="554" t="s">
        <v>1046</v>
      </c>
      <c r="L186" s="557">
        <v>244.64</v>
      </c>
      <c r="M186" s="557">
        <v>244.64</v>
      </c>
      <c r="N186" s="554">
        <v>1</v>
      </c>
      <c r="O186" s="558">
        <v>1</v>
      </c>
      <c r="P186" s="557">
        <v>244.64</v>
      </c>
      <c r="Q186" s="559">
        <v>1</v>
      </c>
      <c r="R186" s="554">
        <v>1</v>
      </c>
      <c r="S186" s="559">
        <v>1</v>
      </c>
      <c r="T186" s="558">
        <v>1</v>
      </c>
      <c r="U186" s="560">
        <v>1</v>
      </c>
    </row>
    <row r="187" spans="1:21" ht="14.4" customHeight="1" x14ac:dyDescent="0.3">
      <c r="A187" s="553">
        <v>29</v>
      </c>
      <c r="B187" s="554" t="s">
        <v>484</v>
      </c>
      <c r="C187" s="554" t="s">
        <v>738</v>
      </c>
      <c r="D187" s="555" t="s">
        <v>1481</v>
      </c>
      <c r="E187" s="556" t="s">
        <v>745</v>
      </c>
      <c r="F187" s="554" t="s">
        <v>735</v>
      </c>
      <c r="G187" s="554" t="s">
        <v>1135</v>
      </c>
      <c r="H187" s="554" t="s">
        <v>485</v>
      </c>
      <c r="I187" s="554" t="s">
        <v>1136</v>
      </c>
      <c r="J187" s="554" t="s">
        <v>1137</v>
      </c>
      <c r="K187" s="554" t="s">
        <v>1138</v>
      </c>
      <c r="L187" s="557">
        <v>0</v>
      </c>
      <c r="M187" s="557">
        <v>0</v>
      </c>
      <c r="N187" s="554">
        <v>1</v>
      </c>
      <c r="O187" s="558">
        <v>0.5</v>
      </c>
      <c r="P187" s="557">
        <v>0</v>
      </c>
      <c r="Q187" s="559"/>
      <c r="R187" s="554">
        <v>1</v>
      </c>
      <c r="S187" s="559">
        <v>1</v>
      </c>
      <c r="T187" s="558">
        <v>0.5</v>
      </c>
      <c r="U187" s="560">
        <v>1</v>
      </c>
    </row>
    <row r="188" spans="1:21" ht="14.4" customHeight="1" x14ac:dyDescent="0.3">
      <c r="A188" s="553">
        <v>29</v>
      </c>
      <c r="B188" s="554" t="s">
        <v>484</v>
      </c>
      <c r="C188" s="554" t="s">
        <v>738</v>
      </c>
      <c r="D188" s="555" t="s">
        <v>1481</v>
      </c>
      <c r="E188" s="556" t="s">
        <v>745</v>
      </c>
      <c r="F188" s="554" t="s">
        <v>735</v>
      </c>
      <c r="G188" s="554" t="s">
        <v>813</v>
      </c>
      <c r="H188" s="554" t="s">
        <v>485</v>
      </c>
      <c r="I188" s="554" t="s">
        <v>646</v>
      </c>
      <c r="J188" s="554" t="s">
        <v>647</v>
      </c>
      <c r="K188" s="554" t="s">
        <v>814</v>
      </c>
      <c r="L188" s="557">
        <v>36.97</v>
      </c>
      <c r="M188" s="557">
        <v>369.69999999999993</v>
      </c>
      <c r="N188" s="554">
        <v>10</v>
      </c>
      <c r="O188" s="558">
        <v>9</v>
      </c>
      <c r="P188" s="557">
        <v>110.91</v>
      </c>
      <c r="Q188" s="559">
        <v>0.30000000000000004</v>
      </c>
      <c r="R188" s="554">
        <v>3</v>
      </c>
      <c r="S188" s="559">
        <v>0.3</v>
      </c>
      <c r="T188" s="558">
        <v>3</v>
      </c>
      <c r="U188" s="560">
        <v>0.33333333333333331</v>
      </c>
    </row>
    <row r="189" spans="1:21" ht="14.4" customHeight="1" x14ac:dyDescent="0.3">
      <c r="A189" s="553">
        <v>29</v>
      </c>
      <c r="B189" s="554" t="s">
        <v>484</v>
      </c>
      <c r="C189" s="554" t="s">
        <v>738</v>
      </c>
      <c r="D189" s="555" t="s">
        <v>1481</v>
      </c>
      <c r="E189" s="556" t="s">
        <v>745</v>
      </c>
      <c r="F189" s="554" t="s">
        <v>735</v>
      </c>
      <c r="G189" s="554" t="s">
        <v>815</v>
      </c>
      <c r="H189" s="554" t="s">
        <v>485</v>
      </c>
      <c r="I189" s="554" t="s">
        <v>1139</v>
      </c>
      <c r="J189" s="554" t="s">
        <v>1140</v>
      </c>
      <c r="K189" s="554" t="s">
        <v>837</v>
      </c>
      <c r="L189" s="557">
        <v>0</v>
      </c>
      <c r="M189" s="557">
        <v>0</v>
      </c>
      <c r="N189" s="554">
        <v>1</v>
      </c>
      <c r="O189" s="558">
        <v>1</v>
      </c>
      <c r="P189" s="557">
        <v>0</v>
      </c>
      <c r="Q189" s="559"/>
      <c r="R189" s="554">
        <v>1</v>
      </c>
      <c r="S189" s="559">
        <v>1</v>
      </c>
      <c r="T189" s="558">
        <v>1</v>
      </c>
      <c r="U189" s="560">
        <v>1</v>
      </c>
    </row>
    <row r="190" spans="1:21" ht="14.4" customHeight="1" x14ac:dyDescent="0.3">
      <c r="A190" s="553">
        <v>29</v>
      </c>
      <c r="B190" s="554" t="s">
        <v>484</v>
      </c>
      <c r="C190" s="554" t="s">
        <v>738</v>
      </c>
      <c r="D190" s="555" t="s">
        <v>1481</v>
      </c>
      <c r="E190" s="556" t="s">
        <v>745</v>
      </c>
      <c r="F190" s="554" t="s">
        <v>735</v>
      </c>
      <c r="G190" s="554" t="s">
        <v>815</v>
      </c>
      <c r="H190" s="554" t="s">
        <v>485</v>
      </c>
      <c r="I190" s="554" t="s">
        <v>1141</v>
      </c>
      <c r="J190" s="554" t="s">
        <v>1140</v>
      </c>
      <c r="K190" s="554" t="s">
        <v>1142</v>
      </c>
      <c r="L190" s="557">
        <v>0</v>
      </c>
      <c r="M190" s="557">
        <v>0</v>
      </c>
      <c r="N190" s="554">
        <v>2</v>
      </c>
      <c r="O190" s="558">
        <v>1</v>
      </c>
      <c r="P190" s="557">
        <v>0</v>
      </c>
      <c r="Q190" s="559"/>
      <c r="R190" s="554">
        <v>2</v>
      </c>
      <c r="S190" s="559">
        <v>1</v>
      </c>
      <c r="T190" s="558">
        <v>1</v>
      </c>
      <c r="U190" s="560">
        <v>1</v>
      </c>
    </row>
    <row r="191" spans="1:21" ht="14.4" customHeight="1" x14ac:dyDescent="0.3">
      <c r="A191" s="553">
        <v>29</v>
      </c>
      <c r="B191" s="554" t="s">
        <v>484</v>
      </c>
      <c r="C191" s="554" t="s">
        <v>738</v>
      </c>
      <c r="D191" s="555" t="s">
        <v>1481</v>
      </c>
      <c r="E191" s="556" t="s">
        <v>745</v>
      </c>
      <c r="F191" s="554" t="s">
        <v>735</v>
      </c>
      <c r="G191" s="554" t="s">
        <v>1143</v>
      </c>
      <c r="H191" s="554" t="s">
        <v>659</v>
      </c>
      <c r="I191" s="554" t="s">
        <v>1144</v>
      </c>
      <c r="J191" s="554" t="s">
        <v>1145</v>
      </c>
      <c r="K191" s="554" t="s">
        <v>1146</v>
      </c>
      <c r="L191" s="557">
        <v>21.13</v>
      </c>
      <c r="M191" s="557">
        <v>42.26</v>
      </c>
      <c r="N191" s="554">
        <v>2</v>
      </c>
      <c r="O191" s="558">
        <v>2</v>
      </c>
      <c r="P191" s="557">
        <v>42.26</v>
      </c>
      <c r="Q191" s="559">
        <v>1</v>
      </c>
      <c r="R191" s="554">
        <v>2</v>
      </c>
      <c r="S191" s="559">
        <v>1</v>
      </c>
      <c r="T191" s="558">
        <v>2</v>
      </c>
      <c r="U191" s="560">
        <v>1</v>
      </c>
    </row>
    <row r="192" spans="1:21" ht="14.4" customHeight="1" x14ac:dyDescent="0.3">
      <c r="A192" s="553">
        <v>29</v>
      </c>
      <c r="B192" s="554" t="s">
        <v>484</v>
      </c>
      <c r="C192" s="554" t="s">
        <v>738</v>
      </c>
      <c r="D192" s="555" t="s">
        <v>1481</v>
      </c>
      <c r="E192" s="556" t="s">
        <v>745</v>
      </c>
      <c r="F192" s="554" t="s">
        <v>735</v>
      </c>
      <c r="G192" s="554" t="s">
        <v>823</v>
      </c>
      <c r="H192" s="554" t="s">
        <v>485</v>
      </c>
      <c r="I192" s="554" t="s">
        <v>649</v>
      </c>
      <c r="J192" s="554" t="s">
        <v>650</v>
      </c>
      <c r="K192" s="554" t="s">
        <v>651</v>
      </c>
      <c r="L192" s="557">
        <v>115.13</v>
      </c>
      <c r="M192" s="557">
        <v>1036.17</v>
      </c>
      <c r="N192" s="554">
        <v>9</v>
      </c>
      <c r="O192" s="558">
        <v>7</v>
      </c>
      <c r="P192" s="557">
        <v>575.65</v>
      </c>
      <c r="Q192" s="559">
        <v>0.55555555555555547</v>
      </c>
      <c r="R192" s="554">
        <v>5</v>
      </c>
      <c r="S192" s="559">
        <v>0.55555555555555558</v>
      </c>
      <c r="T192" s="558">
        <v>4</v>
      </c>
      <c r="U192" s="560">
        <v>0.5714285714285714</v>
      </c>
    </row>
    <row r="193" spans="1:21" ht="14.4" customHeight="1" x14ac:dyDescent="0.3">
      <c r="A193" s="553">
        <v>29</v>
      </c>
      <c r="B193" s="554" t="s">
        <v>484</v>
      </c>
      <c r="C193" s="554" t="s">
        <v>738</v>
      </c>
      <c r="D193" s="555" t="s">
        <v>1481</v>
      </c>
      <c r="E193" s="556" t="s">
        <v>745</v>
      </c>
      <c r="F193" s="554" t="s">
        <v>735</v>
      </c>
      <c r="G193" s="554" t="s">
        <v>824</v>
      </c>
      <c r="H193" s="554" t="s">
        <v>659</v>
      </c>
      <c r="I193" s="554" t="s">
        <v>825</v>
      </c>
      <c r="J193" s="554" t="s">
        <v>826</v>
      </c>
      <c r="K193" s="554" t="s">
        <v>827</v>
      </c>
      <c r="L193" s="557">
        <v>407.55</v>
      </c>
      <c r="M193" s="557">
        <v>407.55</v>
      </c>
      <c r="N193" s="554">
        <v>1</v>
      </c>
      <c r="O193" s="558">
        <v>0.5</v>
      </c>
      <c r="P193" s="557">
        <v>407.55</v>
      </c>
      <c r="Q193" s="559">
        <v>1</v>
      </c>
      <c r="R193" s="554">
        <v>1</v>
      </c>
      <c r="S193" s="559">
        <v>1</v>
      </c>
      <c r="T193" s="558">
        <v>0.5</v>
      </c>
      <c r="U193" s="560">
        <v>1</v>
      </c>
    </row>
    <row r="194" spans="1:21" ht="14.4" customHeight="1" x14ac:dyDescent="0.3">
      <c r="A194" s="553">
        <v>29</v>
      </c>
      <c r="B194" s="554" t="s">
        <v>484</v>
      </c>
      <c r="C194" s="554" t="s">
        <v>738</v>
      </c>
      <c r="D194" s="555" t="s">
        <v>1481</v>
      </c>
      <c r="E194" s="556" t="s">
        <v>745</v>
      </c>
      <c r="F194" s="554" t="s">
        <v>735</v>
      </c>
      <c r="G194" s="554" t="s">
        <v>824</v>
      </c>
      <c r="H194" s="554" t="s">
        <v>659</v>
      </c>
      <c r="I194" s="554" t="s">
        <v>828</v>
      </c>
      <c r="J194" s="554" t="s">
        <v>826</v>
      </c>
      <c r="K194" s="554" t="s">
        <v>829</v>
      </c>
      <c r="L194" s="557">
        <v>543.39</v>
      </c>
      <c r="M194" s="557">
        <v>543.39</v>
      </c>
      <c r="N194" s="554">
        <v>1</v>
      </c>
      <c r="O194" s="558">
        <v>1</v>
      </c>
      <c r="P194" s="557">
        <v>543.39</v>
      </c>
      <c r="Q194" s="559">
        <v>1</v>
      </c>
      <c r="R194" s="554">
        <v>1</v>
      </c>
      <c r="S194" s="559">
        <v>1</v>
      </c>
      <c r="T194" s="558">
        <v>1</v>
      </c>
      <c r="U194" s="560">
        <v>1</v>
      </c>
    </row>
    <row r="195" spans="1:21" ht="14.4" customHeight="1" x14ac:dyDescent="0.3">
      <c r="A195" s="553">
        <v>29</v>
      </c>
      <c r="B195" s="554" t="s">
        <v>484</v>
      </c>
      <c r="C195" s="554" t="s">
        <v>738</v>
      </c>
      <c r="D195" s="555" t="s">
        <v>1481</v>
      </c>
      <c r="E195" s="556" t="s">
        <v>745</v>
      </c>
      <c r="F195" s="554" t="s">
        <v>735</v>
      </c>
      <c r="G195" s="554" t="s">
        <v>824</v>
      </c>
      <c r="H195" s="554" t="s">
        <v>659</v>
      </c>
      <c r="I195" s="554" t="s">
        <v>1147</v>
      </c>
      <c r="J195" s="554" t="s">
        <v>826</v>
      </c>
      <c r="K195" s="554" t="s">
        <v>1051</v>
      </c>
      <c r="L195" s="557">
        <v>923.74</v>
      </c>
      <c r="M195" s="557">
        <v>923.74</v>
      </c>
      <c r="N195" s="554">
        <v>1</v>
      </c>
      <c r="O195" s="558">
        <v>1</v>
      </c>
      <c r="P195" s="557">
        <v>923.74</v>
      </c>
      <c r="Q195" s="559">
        <v>1</v>
      </c>
      <c r="R195" s="554">
        <v>1</v>
      </c>
      <c r="S195" s="559">
        <v>1</v>
      </c>
      <c r="T195" s="558">
        <v>1</v>
      </c>
      <c r="U195" s="560">
        <v>1</v>
      </c>
    </row>
    <row r="196" spans="1:21" ht="14.4" customHeight="1" x14ac:dyDescent="0.3">
      <c r="A196" s="553">
        <v>29</v>
      </c>
      <c r="B196" s="554" t="s">
        <v>484</v>
      </c>
      <c r="C196" s="554" t="s">
        <v>738</v>
      </c>
      <c r="D196" s="555" t="s">
        <v>1481</v>
      </c>
      <c r="E196" s="556" t="s">
        <v>745</v>
      </c>
      <c r="F196" s="554" t="s">
        <v>735</v>
      </c>
      <c r="G196" s="554" t="s">
        <v>834</v>
      </c>
      <c r="H196" s="554" t="s">
        <v>659</v>
      </c>
      <c r="I196" s="554" t="s">
        <v>835</v>
      </c>
      <c r="J196" s="554" t="s">
        <v>836</v>
      </c>
      <c r="K196" s="554" t="s">
        <v>837</v>
      </c>
      <c r="L196" s="557">
        <v>48.42</v>
      </c>
      <c r="M196" s="557">
        <v>96.84</v>
      </c>
      <c r="N196" s="554">
        <v>2</v>
      </c>
      <c r="O196" s="558">
        <v>1</v>
      </c>
      <c r="P196" s="557"/>
      <c r="Q196" s="559">
        <v>0</v>
      </c>
      <c r="R196" s="554"/>
      <c r="S196" s="559">
        <v>0</v>
      </c>
      <c r="T196" s="558"/>
      <c r="U196" s="560">
        <v>0</v>
      </c>
    </row>
    <row r="197" spans="1:21" ht="14.4" customHeight="1" x14ac:dyDescent="0.3">
      <c r="A197" s="553">
        <v>29</v>
      </c>
      <c r="B197" s="554" t="s">
        <v>484</v>
      </c>
      <c r="C197" s="554" t="s">
        <v>738</v>
      </c>
      <c r="D197" s="555" t="s">
        <v>1481</v>
      </c>
      <c r="E197" s="556" t="s">
        <v>745</v>
      </c>
      <c r="F197" s="554" t="s">
        <v>735</v>
      </c>
      <c r="G197" s="554" t="s">
        <v>834</v>
      </c>
      <c r="H197" s="554" t="s">
        <v>659</v>
      </c>
      <c r="I197" s="554" t="s">
        <v>838</v>
      </c>
      <c r="J197" s="554" t="s">
        <v>836</v>
      </c>
      <c r="K197" s="554" t="s">
        <v>839</v>
      </c>
      <c r="L197" s="557">
        <v>0</v>
      </c>
      <c r="M197" s="557">
        <v>0</v>
      </c>
      <c r="N197" s="554">
        <v>1</v>
      </c>
      <c r="O197" s="558">
        <v>0.5</v>
      </c>
      <c r="P197" s="557">
        <v>0</v>
      </c>
      <c r="Q197" s="559"/>
      <c r="R197" s="554">
        <v>1</v>
      </c>
      <c r="S197" s="559">
        <v>1</v>
      </c>
      <c r="T197" s="558">
        <v>0.5</v>
      </c>
      <c r="U197" s="560">
        <v>1</v>
      </c>
    </row>
    <row r="198" spans="1:21" ht="14.4" customHeight="1" x14ac:dyDescent="0.3">
      <c r="A198" s="553">
        <v>29</v>
      </c>
      <c r="B198" s="554" t="s">
        <v>484</v>
      </c>
      <c r="C198" s="554" t="s">
        <v>738</v>
      </c>
      <c r="D198" s="555" t="s">
        <v>1481</v>
      </c>
      <c r="E198" s="556" t="s">
        <v>745</v>
      </c>
      <c r="F198" s="554" t="s">
        <v>735</v>
      </c>
      <c r="G198" s="554" t="s">
        <v>834</v>
      </c>
      <c r="H198" s="554" t="s">
        <v>485</v>
      </c>
      <c r="I198" s="554" t="s">
        <v>1148</v>
      </c>
      <c r="J198" s="554" t="s">
        <v>1149</v>
      </c>
      <c r="K198" s="554" t="s">
        <v>1150</v>
      </c>
      <c r="L198" s="557">
        <v>0</v>
      </c>
      <c r="M198" s="557">
        <v>0</v>
      </c>
      <c r="N198" s="554">
        <v>1</v>
      </c>
      <c r="O198" s="558">
        <v>0.5</v>
      </c>
      <c r="P198" s="557">
        <v>0</v>
      </c>
      <c r="Q198" s="559"/>
      <c r="R198" s="554">
        <v>1</v>
      </c>
      <c r="S198" s="559">
        <v>1</v>
      </c>
      <c r="T198" s="558">
        <v>0.5</v>
      </c>
      <c r="U198" s="560">
        <v>1</v>
      </c>
    </row>
    <row r="199" spans="1:21" ht="14.4" customHeight="1" x14ac:dyDescent="0.3">
      <c r="A199" s="553">
        <v>29</v>
      </c>
      <c r="B199" s="554" t="s">
        <v>484</v>
      </c>
      <c r="C199" s="554" t="s">
        <v>738</v>
      </c>
      <c r="D199" s="555" t="s">
        <v>1481</v>
      </c>
      <c r="E199" s="556" t="s">
        <v>745</v>
      </c>
      <c r="F199" s="554" t="s">
        <v>735</v>
      </c>
      <c r="G199" s="554" t="s">
        <v>834</v>
      </c>
      <c r="H199" s="554" t="s">
        <v>485</v>
      </c>
      <c r="I199" s="554" t="s">
        <v>1151</v>
      </c>
      <c r="J199" s="554" t="s">
        <v>1149</v>
      </c>
      <c r="K199" s="554" t="s">
        <v>1152</v>
      </c>
      <c r="L199" s="557">
        <v>0</v>
      </c>
      <c r="M199" s="557">
        <v>0</v>
      </c>
      <c r="N199" s="554">
        <v>2</v>
      </c>
      <c r="O199" s="558">
        <v>1</v>
      </c>
      <c r="P199" s="557"/>
      <c r="Q199" s="559"/>
      <c r="R199" s="554"/>
      <c r="S199" s="559">
        <v>0</v>
      </c>
      <c r="T199" s="558"/>
      <c r="U199" s="560">
        <v>0</v>
      </c>
    </row>
    <row r="200" spans="1:21" ht="14.4" customHeight="1" x14ac:dyDescent="0.3">
      <c r="A200" s="553">
        <v>29</v>
      </c>
      <c r="B200" s="554" t="s">
        <v>484</v>
      </c>
      <c r="C200" s="554" t="s">
        <v>738</v>
      </c>
      <c r="D200" s="555" t="s">
        <v>1481</v>
      </c>
      <c r="E200" s="556" t="s">
        <v>745</v>
      </c>
      <c r="F200" s="554" t="s">
        <v>735</v>
      </c>
      <c r="G200" s="554" t="s">
        <v>1153</v>
      </c>
      <c r="H200" s="554" t="s">
        <v>659</v>
      </c>
      <c r="I200" s="554" t="s">
        <v>1154</v>
      </c>
      <c r="J200" s="554" t="s">
        <v>1155</v>
      </c>
      <c r="K200" s="554" t="s">
        <v>1156</v>
      </c>
      <c r="L200" s="557">
        <v>28.81</v>
      </c>
      <c r="M200" s="557">
        <v>57.62</v>
      </c>
      <c r="N200" s="554">
        <v>2</v>
      </c>
      <c r="O200" s="558">
        <v>1.5</v>
      </c>
      <c r="P200" s="557">
        <v>57.62</v>
      </c>
      <c r="Q200" s="559">
        <v>1</v>
      </c>
      <c r="R200" s="554">
        <v>2</v>
      </c>
      <c r="S200" s="559">
        <v>1</v>
      </c>
      <c r="T200" s="558">
        <v>1.5</v>
      </c>
      <c r="U200" s="560">
        <v>1</v>
      </c>
    </row>
    <row r="201" spans="1:21" ht="14.4" customHeight="1" x14ac:dyDescent="0.3">
      <c r="A201" s="553">
        <v>29</v>
      </c>
      <c r="B201" s="554" t="s">
        <v>484</v>
      </c>
      <c r="C201" s="554" t="s">
        <v>738</v>
      </c>
      <c r="D201" s="555" t="s">
        <v>1481</v>
      </c>
      <c r="E201" s="556" t="s">
        <v>745</v>
      </c>
      <c r="F201" s="554" t="s">
        <v>735</v>
      </c>
      <c r="G201" s="554" t="s">
        <v>1153</v>
      </c>
      <c r="H201" s="554" t="s">
        <v>659</v>
      </c>
      <c r="I201" s="554" t="s">
        <v>1154</v>
      </c>
      <c r="J201" s="554" t="s">
        <v>1155</v>
      </c>
      <c r="K201" s="554" t="s">
        <v>1156</v>
      </c>
      <c r="L201" s="557">
        <v>46.85</v>
      </c>
      <c r="M201" s="557">
        <v>46.85</v>
      </c>
      <c r="N201" s="554">
        <v>1</v>
      </c>
      <c r="O201" s="558">
        <v>0.5</v>
      </c>
      <c r="P201" s="557">
        <v>46.85</v>
      </c>
      <c r="Q201" s="559">
        <v>1</v>
      </c>
      <c r="R201" s="554">
        <v>1</v>
      </c>
      <c r="S201" s="559">
        <v>1</v>
      </c>
      <c r="T201" s="558">
        <v>0.5</v>
      </c>
      <c r="U201" s="560">
        <v>1</v>
      </c>
    </row>
    <row r="202" spans="1:21" ht="14.4" customHeight="1" x14ac:dyDescent="0.3">
      <c r="A202" s="553">
        <v>29</v>
      </c>
      <c r="B202" s="554" t="s">
        <v>484</v>
      </c>
      <c r="C202" s="554" t="s">
        <v>738</v>
      </c>
      <c r="D202" s="555" t="s">
        <v>1481</v>
      </c>
      <c r="E202" s="556" t="s">
        <v>745</v>
      </c>
      <c r="F202" s="554" t="s">
        <v>735</v>
      </c>
      <c r="G202" s="554" t="s">
        <v>1153</v>
      </c>
      <c r="H202" s="554" t="s">
        <v>659</v>
      </c>
      <c r="I202" s="554" t="s">
        <v>1157</v>
      </c>
      <c r="J202" s="554" t="s">
        <v>1155</v>
      </c>
      <c r="K202" s="554" t="s">
        <v>1158</v>
      </c>
      <c r="L202" s="557">
        <v>0</v>
      </c>
      <c r="M202" s="557">
        <v>0</v>
      </c>
      <c r="N202" s="554">
        <v>1</v>
      </c>
      <c r="O202" s="558">
        <v>1</v>
      </c>
      <c r="P202" s="557">
        <v>0</v>
      </c>
      <c r="Q202" s="559"/>
      <c r="R202" s="554">
        <v>1</v>
      </c>
      <c r="S202" s="559">
        <v>1</v>
      </c>
      <c r="T202" s="558">
        <v>1</v>
      </c>
      <c r="U202" s="560">
        <v>1</v>
      </c>
    </row>
    <row r="203" spans="1:21" ht="14.4" customHeight="1" x14ac:dyDescent="0.3">
      <c r="A203" s="553">
        <v>29</v>
      </c>
      <c r="B203" s="554" t="s">
        <v>484</v>
      </c>
      <c r="C203" s="554" t="s">
        <v>738</v>
      </c>
      <c r="D203" s="555" t="s">
        <v>1481</v>
      </c>
      <c r="E203" s="556" t="s">
        <v>745</v>
      </c>
      <c r="F203" s="554" t="s">
        <v>735</v>
      </c>
      <c r="G203" s="554" t="s">
        <v>848</v>
      </c>
      <c r="H203" s="554" t="s">
        <v>485</v>
      </c>
      <c r="I203" s="554" t="s">
        <v>849</v>
      </c>
      <c r="J203" s="554" t="s">
        <v>850</v>
      </c>
      <c r="K203" s="554" t="s">
        <v>851</v>
      </c>
      <c r="L203" s="557">
        <v>27.49</v>
      </c>
      <c r="M203" s="557">
        <v>27.49</v>
      </c>
      <c r="N203" s="554">
        <v>1</v>
      </c>
      <c r="O203" s="558">
        <v>0.5</v>
      </c>
      <c r="P203" s="557">
        <v>27.49</v>
      </c>
      <c r="Q203" s="559">
        <v>1</v>
      </c>
      <c r="R203" s="554">
        <v>1</v>
      </c>
      <c r="S203" s="559">
        <v>1</v>
      </c>
      <c r="T203" s="558">
        <v>0.5</v>
      </c>
      <c r="U203" s="560">
        <v>1</v>
      </c>
    </row>
    <row r="204" spans="1:21" ht="14.4" customHeight="1" x14ac:dyDescent="0.3">
      <c r="A204" s="553">
        <v>29</v>
      </c>
      <c r="B204" s="554" t="s">
        <v>484</v>
      </c>
      <c r="C204" s="554" t="s">
        <v>738</v>
      </c>
      <c r="D204" s="555" t="s">
        <v>1481</v>
      </c>
      <c r="E204" s="556" t="s">
        <v>745</v>
      </c>
      <c r="F204" s="554" t="s">
        <v>735</v>
      </c>
      <c r="G204" s="554" t="s">
        <v>868</v>
      </c>
      <c r="H204" s="554" t="s">
        <v>485</v>
      </c>
      <c r="I204" s="554" t="s">
        <v>519</v>
      </c>
      <c r="J204" s="554" t="s">
        <v>869</v>
      </c>
      <c r="K204" s="554" t="s">
        <v>870</v>
      </c>
      <c r="L204" s="557">
        <v>0</v>
      </c>
      <c r="M204" s="557">
        <v>0</v>
      </c>
      <c r="N204" s="554">
        <v>45</v>
      </c>
      <c r="O204" s="558">
        <v>33</v>
      </c>
      <c r="P204" s="557">
        <v>0</v>
      </c>
      <c r="Q204" s="559"/>
      <c r="R204" s="554">
        <v>24</v>
      </c>
      <c r="S204" s="559">
        <v>0.53333333333333333</v>
      </c>
      <c r="T204" s="558">
        <v>17.5</v>
      </c>
      <c r="U204" s="560">
        <v>0.53030303030303028</v>
      </c>
    </row>
    <row r="205" spans="1:21" ht="14.4" customHeight="1" x14ac:dyDescent="0.3">
      <c r="A205" s="553">
        <v>29</v>
      </c>
      <c r="B205" s="554" t="s">
        <v>484</v>
      </c>
      <c r="C205" s="554" t="s">
        <v>738</v>
      </c>
      <c r="D205" s="555" t="s">
        <v>1481</v>
      </c>
      <c r="E205" s="556" t="s">
        <v>745</v>
      </c>
      <c r="F205" s="554" t="s">
        <v>735</v>
      </c>
      <c r="G205" s="554" t="s">
        <v>871</v>
      </c>
      <c r="H205" s="554" t="s">
        <v>485</v>
      </c>
      <c r="I205" s="554" t="s">
        <v>653</v>
      </c>
      <c r="J205" s="554" t="s">
        <v>654</v>
      </c>
      <c r="K205" s="554" t="s">
        <v>872</v>
      </c>
      <c r="L205" s="557">
        <v>96.42</v>
      </c>
      <c r="M205" s="557">
        <v>192.84</v>
      </c>
      <c r="N205" s="554">
        <v>2</v>
      </c>
      <c r="O205" s="558">
        <v>2</v>
      </c>
      <c r="P205" s="557">
        <v>192.84</v>
      </c>
      <c r="Q205" s="559">
        <v>1</v>
      </c>
      <c r="R205" s="554">
        <v>2</v>
      </c>
      <c r="S205" s="559">
        <v>1</v>
      </c>
      <c r="T205" s="558">
        <v>2</v>
      </c>
      <c r="U205" s="560">
        <v>1</v>
      </c>
    </row>
    <row r="206" spans="1:21" ht="14.4" customHeight="1" x14ac:dyDescent="0.3">
      <c r="A206" s="553">
        <v>29</v>
      </c>
      <c r="B206" s="554" t="s">
        <v>484</v>
      </c>
      <c r="C206" s="554" t="s">
        <v>738</v>
      </c>
      <c r="D206" s="555" t="s">
        <v>1481</v>
      </c>
      <c r="E206" s="556" t="s">
        <v>745</v>
      </c>
      <c r="F206" s="554" t="s">
        <v>735</v>
      </c>
      <c r="G206" s="554" t="s">
        <v>871</v>
      </c>
      <c r="H206" s="554" t="s">
        <v>485</v>
      </c>
      <c r="I206" s="554" t="s">
        <v>657</v>
      </c>
      <c r="J206" s="554" t="s">
        <v>654</v>
      </c>
      <c r="K206" s="554" t="s">
        <v>873</v>
      </c>
      <c r="L206" s="557">
        <v>289.27</v>
      </c>
      <c r="M206" s="557">
        <v>1735.62</v>
      </c>
      <c r="N206" s="554">
        <v>6</v>
      </c>
      <c r="O206" s="558">
        <v>5.5</v>
      </c>
      <c r="P206" s="557">
        <v>578.54</v>
      </c>
      <c r="Q206" s="559">
        <v>0.33333333333333331</v>
      </c>
      <c r="R206" s="554">
        <v>2</v>
      </c>
      <c r="S206" s="559">
        <v>0.33333333333333331</v>
      </c>
      <c r="T206" s="558">
        <v>1.5</v>
      </c>
      <c r="U206" s="560">
        <v>0.27272727272727271</v>
      </c>
    </row>
    <row r="207" spans="1:21" ht="14.4" customHeight="1" x14ac:dyDescent="0.3">
      <c r="A207" s="553">
        <v>29</v>
      </c>
      <c r="B207" s="554" t="s">
        <v>484</v>
      </c>
      <c r="C207" s="554" t="s">
        <v>738</v>
      </c>
      <c r="D207" s="555" t="s">
        <v>1481</v>
      </c>
      <c r="E207" s="556" t="s">
        <v>745</v>
      </c>
      <c r="F207" s="554" t="s">
        <v>735</v>
      </c>
      <c r="G207" s="554" t="s">
        <v>882</v>
      </c>
      <c r="H207" s="554" t="s">
        <v>485</v>
      </c>
      <c r="I207" s="554" t="s">
        <v>1159</v>
      </c>
      <c r="J207" s="554" t="s">
        <v>1160</v>
      </c>
      <c r="K207" s="554" t="s">
        <v>1161</v>
      </c>
      <c r="L207" s="557">
        <v>75.22</v>
      </c>
      <c r="M207" s="557">
        <v>150.44</v>
      </c>
      <c r="N207" s="554">
        <v>2</v>
      </c>
      <c r="O207" s="558">
        <v>1</v>
      </c>
      <c r="P207" s="557">
        <v>75.22</v>
      </c>
      <c r="Q207" s="559">
        <v>0.5</v>
      </c>
      <c r="R207" s="554">
        <v>1</v>
      </c>
      <c r="S207" s="559">
        <v>0.5</v>
      </c>
      <c r="T207" s="558">
        <v>0.5</v>
      </c>
      <c r="U207" s="560">
        <v>0.5</v>
      </c>
    </row>
    <row r="208" spans="1:21" ht="14.4" customHeight="1" x14ac:dyDescent="0.3">
      <c r="A208" s="553">
        <v>29</v>
      </c>
      <c r="B208" s="554" t="s">
        <v>484</v>
      </c>
      <c r="C208" s="554" t="s">
        <v>738</v>
      </c>
      <c r="D208" s="555" t="s">
        <v>1481</v>
      </c>
      <c r="E208" s="556" t="s">
        <v>745</v>
      </c>
      <c r="F208" s="554" t="s">
        <v>735</v>
      </c>
      <c r="G208" s="554" t="s">
        <v>882</v>
      </c>
      <c r="H208" s="554" t="s">
        <v>485</v>
      </c>
      <c r="I208" s="554" t="s">
        <v>886</v>
      </c>
      <c r="J208" s="554" t="s">
        <v>884</v>
      </c>
      <c r="K208" s="554" t="s">
        <v>887</v>
      </c>
      <c r="L208" s="557">
        <v>75.22</v>
      </c>
      <c r="M208" s="557">
        <v>451.32</v>
      </c>
      <c r="N208" s="554">
        <v>6</v>
      </c>
      <c r="O208" s="558">
        <v>5</v>
      </c>
      <c r="P208" s="557">
        <v>225.66</v>
      </c>
      <c r="Q208" s="559">
        <v>0.5</v>
      </c>
      <c r="R208" s="554">
        <v>3</v>
      </c>
      <c r="S208" s="559">
        <v>0.5</v>
      </c>
      <c r="T208" s="558">
        <v>2</v>
      </c>
      <c r="U208" s="560">
        <v>0.4</v>
      </c>
    </row>
    <row r="209" spans="1:21" ht="14.4" customHeight="1" x14ac:dyDescent="0.3">
      <c r="A209" s="553">
        <v>29</v>
      </c>
      <c r="B209" s="554" t="s">
        <v>484</v>
      </c>
      <c r="C209" s="554" t="s">
        <v>738</v>
      </c>
      <c r="D209" s="555" t="s">
        <v>1481</v>
      </c>
      <c r="E209" s="556" t="s">
        <v>745</v>
      </c>
      <c r="F209" s="554" t="s">
        <v>737</v>
      </c>
      <c r="G209" s="554" t="s">
        <v>892</v>
      </c>
      <c r="H209" s="554" t="s">
        <v>485</v>
      </c>
      <c r="I209" s="554" t="s">
        <v>898</v>
      </c>
      <c r="J209" s="554" t="s">
        <v>894</v>
      </c>
      <c r="K209" s="554" t="s">
        <v>899</v>
      </c>
      <c r="L209" s="557">
        <v>100</v>
      </c>
      <c r="M209" s="557">
        <v>200</v>
      </c>
      <c r="N209" s="554">
        <v>2</v>
      </c>
      <c r="O209" s="558">
        <v>1</v>
      </c>
      <c r="P209" s="557">
        <v>200</v>
      </c>
      <c r="Q209" s="559">
        <v>1</v>
      </c>
      <c r="R209" s="554">
        <v>2</v>
      </c>
      <c r="S209" s="559">
        <v>1</v>
      </c>
      <c r="T209" s="558">
        <v>1</v>
      </c>
      <c r="U209" s="560">
        <v>1</v>
      </c>
    </row>
    <row r="210" spans="1:21" ht="14.4" customHeight="1" x14ac:dyDescent="0.3">
      <c r="A210" s="553">
        <v>29</v>
      </c>
      <c r="B210" s="554" t="s">
        <v>484</v>
      </c>
      <c r="C210" s="554" t="s">
        <v>738</v>
      </c>
      <c r="D210" s="555" t="s">
        <v>1481</v>
      </c>
      <c r="E210" s="556" t="s">
        <v>745</v>
      </c>
      <c r="F210" s="554" t="s">
        <v>737</v>
      </c>
      <c r="G210" s="554" t="s">
        <v>892</v>
      </c>
      <c r="H210" s="554" t="s">
        <v>485</v>
      </c>
      <c r="I210" s="554" t="s">
        <v>898</v>
      </c>
      <c r="J210" s="554" t="s">
        <v>894</v>
      </c>
      <c r="K210" s="554" t="s">
        <v>899</v>
      </c>
      <c r="L210" s="557">
        <v>200</v>
      </c>
      <c r="M210" s="557">
        <v>400</v>
      </c>
      <c r="N210" s="554">
        <v>2</v>
      </c>
      <c r="O210" s="558">
        <v>1</v>
      </c>
      <c r="P210" s="557"/>
      <c r="Q210" s="559">
        <v>0</v>
      </c>
      <c r="R210" s="554"/>
      <c r="S210" s="559">
        <v>0</v>
      </c>
      <c r="T210" s="558"/>
      <c r="U210" s="560">
        <v>0</v>
      </c>
    </row>
    <row r="211" spans="1:21" ht="14.4" customHeight="1" x14ac:dyDescent="0.3">
      <c r="A211" s="553">
        <v>29</v>
      </c>
      <c r="B211" s="554" t="s">
        <v>484</v>
      </c>
      <c r="C211" s="554" t="s">
        <v>738</v>
      </c>
      <c r="D211" s="555" t="s">
        <v>1481</v>
      </c>
      <c r="E211" s="556" t="s">
        <v>745</v>
      </c>
      <c r="F211" s="554" t="s">
        <v>737</v>
      </c>
      <c r="G211" s="554" t="s">
        <v>892</v>
      </c>
      <c r="H211" s="554" t="s">
        <v>485</v>
      </c>
      <c r="I211" s="554" t="s">
        <v>900</v>
      </c>
      <c r="J211" s="554" t="s">
        <v>901</v>
      </c>
      <c r="K211" s="554" t="s">
        <v>902</v>
      </c>
      <c r="L211" s="557">
        <v>774.12</v>
      </c>
      <c r="M211" s="557">
        <v>774.12</v>
      </c>
      <c r="N211" s="554">
        <v>1</v>
      </c>
      <c r="O211" s="558">
        <v>1</v>
      </c>
      <c r="P211" s="557">
        <v>774.12</v>
      </c>
      <c r="Q211" s="559">
        <v>1</v>
      </c>
      <c r="R211" s="554">
        <v>1</v>
      </c>
      <c r="S211" s="559">
        <v>1</v>
      </c>
      <c r="T211" s="558">
        <v>1</v>
      </c>
      <c r="U211" s="560">
        <v>1</v>
      </c>
    </row>
    <row r="212" spans="1:21" ht="14.4" customHeight="1" x14ac:dyDescent="0.3">
      <c r="A212" s="553">
        <v>29</v>
      </c>
      <c r="B212" s="554" t="s">
        <v>484</v>
      </c>
      <c r="C212" s="554" t="s">
        <v>738</v>
      </c>
      <c r="D212" s="555" t="s">
        <v>1481</v>
      </c>
      <c r="E212" s="556" t="s">
        <v>745</v>
      </c>
      <c r="F212" s="554" t="s">
        <v>737</v>
      </c>
      <c r="G212" s="554" t="s">
        <v>892</v>
      </c>
      <c r="H212" s="554" t="s">
        <v>485</v>
      </c>
      <c r="I212" s="554" t="s">
        <v>912</v>
      </c>
      <c r="J212" s="554" t="s">
        <v>910</v>
      </c>
      <c r="K212" s="554" t="s">
        <v>913</v>
      </c>
      <c r="L212" s="557">
        <v>1333.95</v>
      </c>
      <c r="M212" s="557">
        <v>2667.9</v>
      </c>
      <c r="N212" s="554">
        <v>2</v>
      </c>
      <c r="O212" s="558">
        <v>1</v>
      </c>
      <c r="P212" s="557">
        <v>2667.9</v>
      </c>
      <c r="Q212" s="559">
        <v>1</v>
      </c>
      <c r="R212" s="554">
        <v>2</v>
      </c>
      <c r="S212" s="559">
        <v>1</v>
      </c>
      <c r="T212" s="558">
        <v>1</v>
      </c>
      <c r="U212" s="560">
        <v>1</v>
      </c>
    </row>
    <row r="213" spans="1:21" ht="14.4" customHeight="1" x14ac:dyDescent="0.3">
      <c r="A213" s="553">
        <v>29</v>
      </c>
      <c r="B213" s="554" t="s">
        <v>484</v>
      </c>
      <c r="C213" s="554" t="s">
        <v>738</v>
      </c>
      <c r="D213" s="555" t="s">
        <v>1481</v>
      </c>
      <c r="E213" s="556" t="s">
        <v>745</v>
      </c>
      <c r="F213" s="554" t="s">
        <v>737</v>
      </c>
      <c r="G213" s="554" t="s">
        <v>892</v>
      </c>
      <c r="H213" s="554" t="s">
        <v>485</v>
      </c>
      <c r="I213" s="554" t="s">
        <v>1162</v>
      </c>
      <c r="J213" s="554" t="s">
        <v>1163</v>
      </c>
      <c r="K213" s="554" t="s">
        <v>1164</v>
      </c>
      <c r="L213" s="557">
        <v>1600</v>
      </c>
      <c r="M213" s="557">
        <v>1600</v>
      </c>
      <c r="N213" s="554">
        <v>1</v>
      </c>
      <c r="O213" s="558">
        <v>1</v>
      </c>
      <c r="P213" s="557">
        <v>1600</v>
      </c>
      <c r="Q213" s="559">
        <v>1</v>
      </c>
      <c r="R213" s="554">
        <v>1</v>
      </c>
      <c r="S213" s="559">
        <v>1</v>
      </c>
      <c r="T213" s="558">
        <v>1</v>
      </c>
      <c r="U213" s="560">
        <v>1</v>
      </c>
    </row>
    <row r="214" spans="1:21" ht="14.4" customHeight="1" x14ac:dyDescent="0.3">
      <c r="A214" s="553">
        <v>29</v>
      </c>
      <c r="B214" s="554" t="s">
        <v>484</v>
      </c>
      <c r="C214" s="554" t="s">
        <v>738</v>
      </c>
      <c r="D214" s="555" t="s">
        <v>1481</v>
      </c>
      <c r="E214" s="556" t="s">
        <v>745</v>
      </c>
      <c r="F214" s="554" t="s">
        <v>737</v>
      </c>
      <c r="G214" s="554" t="s">
        <v>892</v>
      </c>
      <c r="H214" s="554" t="s">
        <v>485</v>
      </c>
      <c r="I214" s="554" t="s">
        <v>923</v>
      </c>
      <c r="J214" s="554" t="s">
        <v>924</v>
      </c>
      <c r="K214" s="554" t="s">
        <v>925</v>
      </c>
      <c r="L214" s="557">
        <v>8</v>
      </c>
      <c r="M214" s="557">
        <v>16</v>
      </c>
      <c r="N214" s="554">
        <v>2</v>
      </c>
      <c r="O214" s="558">
        <v>1</v>
      </c>
      <c r="P214" s="557"/>
      <c r="Q214" s="559">
        <v>0</v>
      </c>
      <c r="R214" s="554"/>
      <c r="S214" s="559">
        <v>0</v>
      </c>
      <c r="T214" s="558"/>
      <c r="U214" s="560">
        <v>0</v>
      </c>
    </row>
    <row r="215" spans="1:21" ht="14.4" customHeight="1" x14ac:dyDescent="0.3">
      <c r="A215" s="553">
        <v>29</v>
      </c>
      <c r="B215" s="554" t="s">
        <v>484</v>
      </c>
      <c r="C215" s="554" t="s">
        <v>738</v>
      </c>
      <c r="D215" s="555" t="s">
        <v>1481</v>
      </c>
      <c r="E215" s="556" t="s">
        <v>745</v>
      </c>
      <c r="F215" s="554" t="s">
        <v>737</v>
      </c>
      <c r="G215" s="554" t="s">
        <v>892</v>
      </c>
      <c r="H215" s="554" t="s">
        <v>485</v>
      </c>
      <c r="I215" s="554" t="s">
        <v>1165</v>
      </c>
      <c r="J215" s="554" t="s">
        <v>1166</v>
      </c>
      <c r="K215" s="554" t="s">
        <v>1167</v>
      </c>
      <c r="L215" s="557">
        <v>2400</v>
      </c>
      <c r="M215" s="557">
        <v>2400</v>
      </c>
      <c r="N215" s="554">
        <v>1</v>
      </c>
      <c r="O215" s="558">
        <v>1</v>
      </c>
      <c r="P215" s="557"/>
      <c r="Q215" s="559">
        <v>0</v>
      </c>
      <c r="R215" s="554"/>
      <c r="S215" s="559">
        <v>0</v>
      </c>
      <c r="T215" s="558"/>
      <c r="U215" s="560">
        <v>0</v>
      </c>
    </row>
    <row r="216" spans="1:21" ht="14.4" customHeight="1" x14ac:dyDescent="0.3">
      <c r="A216" s="553">
        <v>29</v>
      </c>
      <c r="B216" s="554" t="s">
        <v>484</v>
      </c>
      <c r="C216" s="554" t="s">
        <v>738</v>
      </c>
      <c r="D216" s="555" t="s">
        <v>1481</v>
      </c>
      <c r="E216" s="556" t="s">
        <v>745</v>
      </c>
      <c r="F216" s="554" t="s">
        <v>737</v>
      </c>
      <c r="G216" s="554" t="s">
        <v>959</v>
      </c>
      <c r="H216" s="554" t="s">
        <v>485</v>
      </c>
      <c r="I216" s="554" t="s">
        <v>960</v>
      </c>
      <c r="J216" s="554" t="s">
        <v>961</v>
      </c>
      <c r="K216" s="554" t="s">
        <v>962</v>
      </c>
      <c r="L216" s="557">
        <v>410</v>
      </c>
      <c r="M216" s="557">
        <v>5740</v>
      </c>
      <c r="N216" s="554">
        <v>14</v>
      </c>
      <c r="O216" s="558">
        <v>13</v>
      </c>
      <c r="P216" s="557">
        <v>5740</v>
      </c>
      <c r="Q216" s="559">
        <v>1</v>
      </c>
      <c r="R216" s="554">
        <v>14</v>
      </c>
      <c r="S216" s="559">
        <v>1</v>
      </c>
      <c r="T216" s="558">
        <v>13</v>
      </c>
      <c r="U216" s="560">
        <v>1</v>
      </c>
    </row>
    <row r="217" spans="1:21" ht="14.4" customHeight="1" x14ac:dyDescent="0.3">
      <c r="A217" s="553">
        <v>29</v>
      </c>
      <c r="B217" s="554" t="s">
        <v>484</v>
      </c>
      <c r="C217" s="554" t="s">
        <v>738</v>
      </c>
      <c r="D217" s="555" t="s">
        <v>1481</v>
      </c>
      <c r="E217" s="556" t="s">
        <v>745</v>
      </c>
      <c r="F217" s="554" t="s">
        <v>737</v>
      </c>
      <c r="G217" s="554" t="s">
        <v>959</v>
      </c>
      <c r="H217" s="554" t="s">
        <v>485</v>
      </c>
      <c r="I217" s="554" t="s">
        <v>963</v>
      </c>
      <c r="J217" s="554" t="s">
        <v>964</v>
      </c>
      <c r="K217" s="554" t="s">
        <v>965</v>
      </c>
      <c r="L217" s="557">
        <v>566</v>
      </c>
      <c r="M217" s="557">
        <v>566</v>
      </c>
      <c r="N217" s="554">
        <v>1</v>
      </c>
      <c r="O217" s="558">
        <v>1</v>
      </c>
      <c r="P217" s="557">
        <v>566</v>
      </c>
      <c r="Q217" s="559">
        <v>1</v>
      </c>
      <c r="R217" s="554">
        <v>1</v>
      </c>
      <c r="S217" s="559">
        <v>1</v>
      </c>
      <c r="T217" s="558">
        <v>1</v>
      </c>
      <c r="U217" s="560">
        <v>1</v>
      </c>
    </row>
    <row r="218" spans="1:21" ht="14.4" customHeight="1" x14ac:dyDescent="0.3">
      <c r="A218" s="553">
        <v>29</v>
      </c>
      <c r="B218" s="554" t="s">
        <v>484</v>
      </c>
      <c r="C218" s="554" t="s">
        <v>738</v>
      </c>
      <c r="D218" s="555" t="s">
        <v>1481</v>
      </c>
      <c r="E218" s="556" t="s">
        <v>745</v>
      </c>
      <c r="F218" s="554" t="s">
        <v>737</v>
      </c>
      <c r="G218" s="554" t="s">
        <v>959</v>
      </c>
      <c r="H218" s="554" t="s">
        <v>485</v>
      </c>
      <c r="I218" s="554" t="s">
        <v>1168</v>
      </c>
      <c r="J218" s="554" t="s">
        <v>964</v>
      </c>
      <c r="K218" s="554" t="s">
        <v>1169</v>
      </c>
      <c r="L218" s="557">
        <v>566</v>
      </c>
      <c r="M218" s="557">
        <v>566</v>
      </c>
      <c r="N218" s="554">
        <v>1</v>
      </c>
      <c r="O218" s="558">
        <v>1</v>
      </c>
      <c r="P218" s="557">
        <v>566</v>
      </c>
      <c r="Q218" s="559">
        <v>1</v>
      </c>
      <c r="R218" s="554">
        <v>1</v>
      </c>
      <c r="S218" s="559">
        <v>1</v>
      </c>
      <c r="T218" s="558">
        <v>1</v>
      </c>
      <c r="U218" s="560">
        <v>1</v>
      </c>
    </row>
    <row r="219" spans="1:21" ht="14.4" customHeight="1" x14ac:dyDescent="0.3">
      <c r="A219" s="553">
        <v>29</v>
      </c>
      <c r="B219" s="554" t="s">
        <v>484</v>
      </c>
      <c r="C219" s="554" t="s">
        <v>738</v>
      </c>
      <c r="D219" s="555" t="s">
        <v>1481</v>
      </c>
      <c r="E219" s="556" t="s">
        <v>745</v>
      </c>
      <c r="F219" s="554" t="s">
        <v>737</v>
      </c>
      <c r="G219" s="554" t="s">
        <v>969</v>
      </c>
      <c r="H219" s="554" t="s">
        <v>485</v>
      </c>
      <c r="I219" s="554" t="s">
        <v>1170</v>
      </c>
      <c r="J219" s="554" t="s">
        <v>983</v>
      </c>
      <c r="K219" s="554" t="s">
        <v>1171</v>
      </c>
      <c r="L219" s="557">
        <v>58.5</v>
      </c>
      <c r="M219" s="557">
        <v>175.5</v>
      </c>
      <c r="N219" s="554">
        <v>3</v>
      </c>
      <c r="O219" s="558">
        <v>2</v>
      </c>
      <c r="P219" s="557">
        <v>58.5</v>
      </c>
      <c r="Q219" s="559">
        <v>0.33333333333333331</v>
      </c>
      <c r="R219" s="554">
        <v>1</v>
      </c>
      <c r="S219" s="559">
        <v>0.33333333333333331</v>
      </c>
      <c r="T219" s="558">
        <v>1</v>
      </c>
      <c r="U219" s="560">
        <v>0.5</v>
      </c>
    </row>
    <row r="220" spans="1:21" ht="14.4" customHeight="1" x14ac:dyDescent="0.3">
      <c r="A220" s="553">
        <v>29</v>
      </c>
      <c r="B220" s="554" t="s">
        <v>484</v>
      </c>
      <c r="C220" s="554" t="s">
        <v>738</v>
      </c>
      <c r="D220" s="555" t="s">
        <v>1481</v>
      </c>
      <c r="E220" s="556" t="s">
        <v>745</v>
      </c>
      <c r="F220" s="554" t="s">
        <v>737</v>
      </c>
      <c r="G220" s="554" t="s">
        <v>969</v>
      </c>
      <c r="H220" s="554" t="s">
        <v>485</v>
      </c>
      <c r="I220" s="554" t="s">
        <v>1172</v>
      </c>
      <c r="J220" s="554" t="s">
        <v>1173</v>
      </c>
      <c r="K220" s="554" t="s">
        <v>1174</v>
      </c>
      <c r="L220" s="557">
        <v>378.48</v>
      </c>
      <c r="M220" s="557">
        <v>1135.44</v>
      </c>
      <c r="N220" s="554">
        <v>3</v>
      </c>
      <c r="O220" s="558">
        <v>3</v>
      </c>
      <c r="P220" s="557">
        <v>756.96</v>
      </c>
      <c r="Q220" s="559">
        <v>0.66666666666666663</v>
      </c>
      <c r="R220" s="554">
        <v>2</v>
      </c>
      <c r="S220" s="559">
        <v>0.66666666666666663</v>
      </c>
      <c r="T220" s="558">
        <v>2</v>
      </c>
      <c r="U220" s="560">
        <v>0.66666666666666663</v>
      </c>
    </row>
    <row r="221" spans="1:21" ht="14.4" customHeight="1" x14ac:dyDescent="0.3">
      <c r="A221" s="553">
        <v>29</v>
      </c>
      <c r="B221" s="554" t="s">
        <v>484</v>
      </c>
      <c r="C221" s="554" t="s">
        <v>738</v>
      </c>
      <c r="D221" s="555" t="s">
        <v>1481</v>
      </c>
      <c r="E221" s="556" t="s">
        <v>745</v>
      </c>
      <c r="F221" s="554" t="s">
        <v>737</v>
      </c>
      <c r="G221" s="554" t="s">
        <v>969</v>
      </c>
      <c r="H221" s="554" t="s">
        <v>485</v>
      </c>
      <c r="I221" s="554" t="s">
        <v>976</v>
      </c>
      <c r="J221" s="554" t="s">
        <v>977</v>
      </c>
      <c r="K221" s="554" t="s">
        <v>978</v>
      </c>
      <c r="L221" s="557">
        <v>409.87</v>
      </c>
      <c r="M221" s="557">
        <v>409.87</v>
      </c>
      <c r="N221" s="554">
        <v>1</v>
      </c>
      <c r="O221" s="558">
        <v>1</v>
      </c>
      <c r="P221" s="557">
        <v>409.87</v>
      </c>
      <c r="Q221" s="559">
        <v>1</v>
      </c>
      <c r="R221" s="554">
        <v>1</v>
      </c>
      <c r="S221" s="559">
        <v>1</v>
      </c>
      <c r="T221" s="558">
        <v>1</v>
      </c>
      <c r="U221" s="560">
        <v>1</v>
      </c>
    </row>
    <row r="222" spans="1:21" ht="14.4" customHeight="1" x14ac:dyDescent="0.3">
      <c r="A222" s="553">
        <v>29</v>
      </c>
      <c r="B222" s="554" t="s">
        <v>484</v>
      </c>
      <c r="C222" s="554" t="s">
        <v>738</v>
      </c>
      <c r="D222" s="555" t="s">
        <v>1481</v>
      </c>
      <c r="E222" s="556" t="s">
        <v>745</v>
      </c>
      <c r="F222" s="554" t="s">
        <v>737</v>
      </c>
      <c r="G222" s="554" t="s">
        <v>969</v>
      </c>
      <c r="H222" s="554" t="s">
        <v>485</v>
      </c>
      <c r="I222" s="554" t="s">
        <v>1175</v>
      </c>
      <c r="J222" s="554" t="s">
        <v>1176</v>
      </c>
      <c r="K222" s="554" t="s">
        <v>1177</v>
      </c>
      <c r="L222" s="557">
        <v>600</v>
      </c>
      <c r="M222" s="557">
        <v>600</v>
      </c>
      <c r="N222" s="554">
        <v>1</v>
      </c>
      <c r="O222" s="558">
        <v>1</v>
      </c>
      <c r="P222" s="557">
        <v>600</v>
      </c>
      <c r="Q222" s="559">
        <v>1</v>
      </c>
      <c r="R222" s="554">
        <v>1</v>
      </c>
      <c r="S222" s="559">
        <v>1</v>
      </c>
      <c r="T222" s="558">
        <v>1</v>
      </c>
      <c r="U222" s="560">
        <v>1</v>
      </c>
    </row>
    <row r="223" spans="1:21" ht="14.4" customHeight="1" x14ac:dyDescent="0.3">
      <c r="A223" s="553">
        <v>29</v>
      </c>
      <c r="B223" s="554" t="s">
        <v>484</v>
      </c>
      <c r="C223" s="554" t="s">
        <v>738</v>
      </c>
      <c r="D223" s="555" t="s">
        <v>1481</v>
      </c>
      <c r="E223" s="556" t="s">
        <v>745</v>
      </c>
      <c r="F223" s="554" t="s">
        <v>737</v>
      </c>
      <c r="G223" s="554" t="s">
        <v>969</v>
      </c>
      <c r="H223" s="554" t="s">
        <v>485</v>
      </c>
      <c r="I223" s="554" t="s">
        <v>982</v>
      </c>
      <c r="J223" s="554" t="s">
        <v>983</v>
      </c>
      <c r="K223" s="554" t="s">
        <v>984</v>
      </c>
      <c r="L223" s="557">
        <v>58.5</v>
      </c>
      <c r="M223" s="557">
        <v>175.5</v>
      </c>
      <c r="N223" s="554">
        <v>3</v>
      </c>
      <c r="O223" s="558">
        <v>3</v>
      </c>
      <c r="P223" s="557">
        <v>175.5</v>
      </c>
      <c r="Q223" s="559">
        <v>1</v>
      </c>
      <c r="R223" s="554">
        <v>3</v>
      </c>
      <c r="S223" s="559">
        <v>1</v>
      </c>
      <c r="T223" s="558">
        <v>3</v>
      </c>
      <c r="U223" s="560">
        <v>1</v>
      </c>
    </row>
    <row r="224" spans="1:21" ht="14.4" customHeight="1" x14ac:dyDescent="0.3">
      <c r="A224" s="553">
        <v>29</v>
      </c>
      <c r="B224" s="554" t="s">
        <v>484</v>
      </c>
      <c r="C224" s="554" t="s">
        <v>738</v>
      </c>
      <c r="D224" s="555" t="s">
        <v>1481</v>
      </c>
      <c r="E224" s="556" t="s">
        <v>745</v>
      </c>
      <c r="F224" s="554" t="s">
        <v>737</v>
      </c>
      <c r="G224" s="554" t="s">
        <v>969</v>
      </c>
      <c r="H224" s="554" t="s">
        <v>485</v>
      </c>
      <c r="I224" s="554" t="s">
        <v>1178</v>
      </c>
      <c r="J224" s="554" t="s">
        <v>1179</v>
      </c>
      <c r="K224" s="554" t="s">
        <v>1180</v>
      </c>
      <c r="L224" s="557">
        <v>748.13</v>
      </c>
      <c r="M224" s="557">
        <v>748.13</v>
      </c>
      <c r="N224" s="554">
        <v>1</v>
      </c>
      <c r="O224" s="558">
        <v>1</v>
      </c>
      <c r="P224" s="557"/>
      <c r="Q224" s="559">
        <v>0</v>
      </c>
      <c r="R224" s="554"/>
      <c r="S224" s="559">
        <v>0</v>
      </c>
      <c r="T224" s="558"/>
      <c r="U224" s="560">
        <v>0</v>
      </c>
    </row>
    <row r="225" spans="1:21" ht="14.4" customHeight="1" x14ac:dyDescent="0.3">
      <c r="A225" s="553">
        <v>29</v>
      </c>
      <c r="B225" s="554" t="s">
        <v>484</v>
      </c>
      <c r="C225" s="554" t="s">
        <v>738</v>
      </c>
      <c r="D225" s="555" t="s">
        <v>1481</v>
      </c>
      <c r="E225" s="556" t="s">
        <v>745</v>
      </c>
      <c r="F225" s="554" t="s">
        <v>737</v>
      </c>
      <c r="G225" s="554" t="s">
        <v>969</v>
      </c>
      <c r="H225" s="554" t="s">
        <v>485</v>
      </c>
      <c r="I225" s="554" t="s">
        <v>1181</v>
      </c>
      <c r="J225" s="554" t="s">
        <v>1182</v>
      </c>
      <c r="K225" s="554" t="s">
        <v>1183</v>
      </c>
      <c r="L225" s="557">
        <v>713.95</v>
      </c>
      <c r="M225" s="557">
        <v>713.95</v>
      </c>
      <c r="N225" s="554">
        <v>1</v>
      </c>
      <c r="O225" s="558">
        <v>1</v>
      </c>
      <c r="P225" s="557"/>
      <c r="Q225" s="559">
        <v>0</v>
      </c>
      <c r="R225" s="554"/>
      <c r="S225" s="559">
        <v>0</v>
      </c>
      <c r="T225" s="558"/>
      <c r="U225" s="560">
        <v>0</v>
      </c>
    </row>
    <row r="226" spans="1:21" ht="14.4" customHeight="1" x14ac:dyDescent="0.3">
      <c r="A226" s="553">
        <v>29</v>
      </c>
      <c r="B226" s="554" t="s">
        <v>484</v>
      </c>
      <c r="C226" s="554" t="s">
        <v>738</v>
      </c>
      <c r="D226" s="555" t="s">
        <v>1481</v>
      </c>
      <c r="E226" s="556" t="s">
        <v>745</v>
      </c>
      <c r="F226" s="554" t="s">
        <v>737</v>
      </c>
      <c r="G226" s="554" t="s">
        <v>969</v>
      </c>
      <c r="H226" s="554" t="s">
        <v>485</v>
      </c>
      <c r="I226" s="554" t="s">
        <v>1086</v>
      </c>
      <c r="J226" s="554" t="s">
        <v>1087</v>
      </c>
      <c r="K226" s="554" t="s">
        <v>1088</v>
      </c>
      <c r="L226" s="557">
        <v>331.32</v>
      </c>
      <c r="M226" s="557">
        <v>331.32</v>
      </c>
      <c r="N226" s="554">
        <v>1</v>
      </c>
      <c r="O226" s="558">
        <v>1</v>
      </c>
      <c r="P226" s="557"/>
      <c r="Q226" s="559">
        <v>0</v>
      </c>
      <c r="R226" s="554"/>
      <c r="S226" s="559">
        <v>0</v>
      </c>
      <c r="T226" s="558"/>
      <c r="U226" s="560">
        <v>0</v>
      </c>
    </row>
    <row r="227" spans="1:21" ht="14.4" customHeight="1" x14ac:dyDescent="0.3">
      <c r="A227" s="553">
        <v>29</v>
      </c>
      <c r="B227" s="554" t="s">
        <v>484</v>
      </c>
      <c r="C227" s="554" t="s">
        <v>738</v>
      </c>
      <c r="D227" s="555" t="s">
        <v>1481</v>
      </c>
      <c r="E227" s="556" t="s">
        <v>745</v>
      </c>
      <c r="F227" s="554" t="s">
        <v>737</v>
      </c>
      <c r="G227" s="554" t="s">
        <v>969</v>
      </c>
      <c r="H227" s="554" t="s">
        <v>485</v>
      </c>
      <c r="I227" s="554" t="s">
        <v>1184</v>
      </c>
      <c r="J227" s="554" t="s">
        <v>1185</v>
      </c>
      <c r="K227" s="554" t="s">
        <v>1186</v>
      </c>
      <c r="L227" s="557">
        <v>731.31</v>
      </c>
      <c r="M227" s="557">
        <v>731.31</v>
      </c>
      <c r="N227" s="554">
        <v>1</v>
      </c>
      <c r="O227" s="558">
        <v>1</v>
      </c>
      <c r="P227" s="557">
        <v>731.31</v>
      </c>
      <c r="Q227" s="559">
        <v>1</v>
      </c>
      <c r="R227" s="554">
        <v>1</v>
      </c>
      <c r="S227" s="559">
        <v>1</v>
      </c>
      <c r="T227" s="558">
        <v>1</v>
      </c>
      <c r="U227" s="560">
        <v>1</v>
      </c>
    </row>
    <row r="228" spans="1:21" ht="14.4" customHeight="1" x14ac:dyDescent="0.3">
      <c r="A228" s="553">
        <v>29</v>
      </c>
      <c r="B228" s="554" t="s">
        <v>484</v>
      </c>
      <c r="C228" s="554" t="s">
        <v>738</v>
      </c>
      <c r="D228" s="555" t="s">
        <v>1481</v>
      </c>
      <c r="E228" s="556" t="s">
        <v>745</v>
      </c>
      <c r="F228" s="554" t="s">
        <v>737</v>
      </c>
      <c r="G228" s="554" t="s">
        <v>969</v>
      </c>
      <c r="H228" s="554" t="s">
        <v>485</v>
      </c>
      <c r="I228" s="554" t="s">
        <v>1187</v>
      </c>
      <c r="J228" s="554" t="s">
        <v>1188</v>
      </c>
      <c r="K228" s="554" t="s">
        <v>1189</v>
      </c>
      <c r="L228" s="557">
        <v>63</v>
      </c>
      <c r="M228" s="557">
        <v>63</v>
      </c>
      <c r="N228" s="554">
        <v>1</v>
      </c>
      <c r="O228" s="558">
        <v>1</v>
      </c>
      <c r="P228" s="557">
        <v>63</v>
      </c>
      <c r="Q228" s="559">
        <v>1</v>
      </c>
      <c r="R228" s="554">
        <v>1</v>
      </c>
      <c r="S228" s="559">
        <v>1</v>
      </c>
      <c r="T228" s="558">
        <v>1</v>
      </c>
      <c r="U228" s="560">
        <v>1</v>
      </c>
    </row>
    <row r="229" spans="1:21" ht="14.4" customHeight="1" x14ac:dyDescent="0.3">
      <c r="A229" s="553">
        <v>29</v>
      </c>
      <c r="B229" s="554" t="s">
        <v>484</v>
      </c>
      <c r="C229" s="554" t="s">
        <v>738</v>
      </c>
      <c r="D229" s="555" t="s">
        <v>1481</v>
      </c>
      <c r="E229" s="556" t="s">
        <v>745</v>
      </c>
      <c r="F229" s="554" t="s">
        <v>737</v>
      </c>
      <c r="G229" s="554" t="s">
        <v>969</v>
      </c>
      <c r="H229" s="554" t="s">
        <v>485</v>
      </c>
      <c r="I229" s="554" t="s">
        <v>994</v>
      </c>
      <c r="J229" s="554" t="s">
        <v>995</v>
      </c>
      <c r="K229" s="554" t="s">
        <v>996</v>
      </c>
      <c r="L229" s="557">
        <v>345.18</v>
      </c>
      <c r="M229" s="557">
        <v>345.18</v>
      </c>
      <c r="N229" s="554">
        <v>1</v>
      </c>
      <c r="O229" s="558">
        <v>1</v>
      </c>
      <c r="P229" s="557">
        <v>345.18</v>
      </c>
      <c r="Q229" s="559">
        <v>1</v>
      </c>
      <c r="R229" s="554">
        <v>1</v>
      </c>
      <c r="S229" s="559">
        <v>1</v>
      </c>
      <c r="T229" s="558">
        <v>1</v>
      </c>
      <c r="U229" s="560">
        <v>1</v>
      </c>
    </row>
    <row r="230" spans="1:21" ht="14.4" customHeight="1" x14ac:dyDescent="0.3">
      <c r="A230" s="553">
        <v>29</v>
      </c>
      <c r="B230" s="554" t="s">
        <v>484</v>
      </c>
      <c r="C230" s="554" t="s">
        <v>738</v>
      </c>
      <c r="D230" s="555" t="s">
        <v>1481</v>
      </c>
      <c r="E230" s="556" t="s">
        <v>745</v>
      </c>
      <c r="F230" s="554" t="s">
        <v>737</v>
      </c>
      <c r="G230" s="554" t="s">
        <v>969</v>
      </c>
      <c r="H230" s="554" t="s">
        <v>485</v>
      </c>
      <c r="I230" s="554" t="s">
        <v>1190</v>
      </c>
      <c r="J230" s="554" t="s">
        <v>1191</v>
      </c>
      <c r="K230" s="554" t="s">
        <v>1192</v>
      </c>
      <c r="L230" s="557">
        <v>509.64</v>
      </c>
      <c r="M230" s="557">
        <v>1019.28</v>
      </c>
      <c r="N230" s="554">
        <v>2</v>
      </c>
      <c r="O230" s="558">
        <v>2</v>
      </c>
      <c r="P230" s="557">
        <v>1019.28</v>
      </c>
      <c r="Q230" s="559">
        <v>1</v>
      </c>
      <c r="R230" s="554">
        <v>2</v>
      </c>
      <c r="S230" s="559">
        <v>1</v>
      </c>
      <c r="T230" s="558">
        <v>2</v>
      </c>
      <c r="U230" s="560">
        <v>1</v>
      </c>
    </row>
    <row r="231" spans="1:21" ht="14.4" customHeight="1" x14ac:dyDescent="0.3">
      <c r="A231" s="553">
        <v>29</v>
      </c>
      <c r="B231" s="554" t="s">
        <v>484</v>
      </c>
      <c r="C231" s="554" t="s">
        <v>738</v>
      </c>
      <c r="D231" s="555" t="s">
        <v>1481</v>
      </c>
      <c r="E231" s="556" t="s">
        <v>745</v>
      </c>
      <c r="F231" s="554" t="s">
        <v>737</v>
      </c>
      <c r="G231" s="554" t="s">
        <v>969</v>
      </c>
      <c r="H231" s="554" t="s">
        <v>485</v>
      </c>
      <c r="I231" s="554" t="s">
        <v>1193</v>
      </c>
      <c r="J231" s="554" t="s">
        <v>1194</v>
      </c>
      <c r="K231" s="554" t="s">
        <v>1195</v>
      </c>
      <c r="L231" s="557">
        <v>543.55999999999995</v>
      </c>
      <c r="M231" s="557">
        <v>543.55999999999995</v>
      </c>
      <c r="N231" s="554">
        <v>1</v>
      </c>
      <c r="O231" s="558">
        <v>1</v>
      </c>
      <c r="P231" s="557">
        <v>543.55999999999995</v>
      </c>
      <c r="Q231" s="559">
        <v>1</v>
      </c>
      <c r="R231" s="554">
        <v>1</v>
      </c>
      <c r="S231" s="559">
        <v>1</v>
      </c>
      <c r="T231" s="558">
        <v>1</v>
      </c>
      <c r="U231" s="560">
        <v>1</v>
      </c>
    </row>
    <row r="232" spans="1:21" ht="14.4" customHeight="1" x14ac:dyDescent="0.3">
      <c r="A232" s="553">
        <v>29</v>
      </c>
      <c r="B232" s="554" t="s">
        <v>484</v>
      </c>
      <c r="C232" s="554" t="s">
        <v>738</v>
      </c>
      <c r="D232" s="555" t="s">
        <v>1481</v>
      </c>
      <c r="E232" s="556" t="s">
        <v>746</v>
      </c>
      <c r="F232" s="554" t="s">
        <v>735</v>
      </c>
      <c r="G232" s="554" t="s">
        <v>758</v>
      </c>
      <c r="H232" s="554" t="s">
        <v>485</v>
      </c>
      <c r="I232" s="554" t="s">
        <v>1019</v>
      </c>
      <c r="J232" s="554" t="s">
        <v>1020</v>
      </c>
      <c r="K232" s="554" t="s">
        <v>1021</v>
      </c>
      <c r="L232" s="557">
        <v>154.36000000000001</v>
      </c>
      <c r="M232" s="557">
        <v>1234.8800000000001</v>
      </c>
      <c r="N232" s="554">
        <v>8</v>
      </c>
      <c r="O232" s="558">
        <v>5</v>
      </c>
      <c r="P232" s="557">
        <v>617.44000000000005</v>
      </c>
      <c r="Q232" s="559">
        <v>0.5</v>
      </c>
      <c r="R232" s="554">
        <v>4</v>
      </c>
      <c r="S232" s="559">
        <v>0.5</v>
      </c>
      <c r="T232" s="558">
        <v>2</v>
      </c>
      <c r="U232" s="560">
        <v>0.4</v>
      </c>
    </row>
    <row r="233" spans="1:21" ht="14.4" customHeight="1" x14ac:dyDescent="0.3">
      <c r="A233" s="553">
        <v>29</v>
      </c>
      <c r="B233" s="554" t="s">
        <v>484</v>
      </c>
      <c r="C233" s="554" t="s">
        <v>738</v>
      </c>
      <c r="D233" s="555" t="s">
        <v>1481</v>
      </c>
      <c r="E233" s="556" t="s">
        <v>746</v>
      </c>
      <c r="F233" s="554" t="s">
        <v>735</v>
      </c>
      <c r="G233" s="554" t="s">
        <v>758</v>
      </c>
      <c r="H233" s="554" t="s">
        <v>659</v>
      </c>
      <c r="I233" s="554" t="s">
        <v>759</v>
      </c>
      <c r="J233" s="554" t="s">
        <v>760</v>
      </c>
      <c r="K233" s="554" t="s">
        <v>761</v>
      </c>
      <c r="L233" s="557">
        <v>154.36000000000001</v>
      </c>
      <c r="M233" s="557">
        <v>154.36000000000001</v>
      </c>
      <c r="N233" s="554">
        <v>1</v>
      </c>
      <c r="O233" s="558">
        <v>1</v>
      </c>
      <c r="P233" s="557"/>
      <c r="Q233" s="559">
        <v>0</v>
      </c>
      <c r="R233" s="554"/>
      <c r="S233" s="559">
        <v>0</v>
      </c>
      <c r="T233" s="558"/>
      <c r="U233" s="560">
        <v>0</v>
      </c>
    </row>
    <row r="234" spans="1:21" ht="14.4" customHeight="1" x14ac:dyDescent="0.3">
      <c r="A234" s="553">
        <v>29</v>
      </c>
      <c r="B234" s="554" t="s">
        <v>484</v>
      </c>
      <c r="C234" s="554" t="s">
        <v>738</v>
      </c>
      <c r="D234" s="555" t="s">
        <v>1481</v>
      </c>
      <c r="E234" s="556" t="s">
        <v>746</v>
      </c>
      <c r="F234" s="554" t="s">
        <v>735</v>
      </c>
      <c r="G234" s="554" t="s">
        <v>758</v>
      </c>
      <c r="H234" s="554" t="s">
        <v>485</v>
      </c>
      <c r="I234" s="554" t="s">
        <v>1196</v>
      </c>
      <c r="J234" s="554" t="s">
        <v>1020</v>
      </c>
      <c r="K234" s="554" t="s">
        <v>761</v>
      </c>
      <c r="L234" s="557">
        <v>154.36000000000001</v>
      </c>
      <c r="M234" s="557">
        <v>154.36000000000001</v>
      </c>
      <c r="N234" s="554">
        <v>1</v>
      </c>
      <c r="O234" s="558">
        <v>0.5</v>
      </c>
      <c r="P234" s="557"/>
      <c r="Q234" s="559">
        <v>0</v>
      </c>
      <c r="R234" s="554"/>
      <c r="S234" s="559">
        <v>0</v>
      </c>
      <c r="T234" s="558"/>
      <c r="U234" s="560">
        <v>0</v>
      </c>
    </row>
    <row r="235" spans="1:21" ht="14.4" customHeight="1" x14ac:dyDescent="0.3">
      <c r="A235" s="553">
        <v>29</v>
      </c>
      <c r="B235" s="554" t="s">
        <v>484</v>
      </c>
      <c r="C235" s="554" t="s">
        <v>738</v>
      </c>
      <c r="D235" s="555" t="s">
        <v>1481</v>
      </c>
      <c r="E235" s="556" t="s">
        <v>746</v>
      </c>
      <c r="F235" s="554" t="s">
        <v>735</v>
      </c>
      <c r="G235" s="554" t="s">
        <v>765</v>
      </c>
      <c r="H235" s="554" t="s">
        <v>485</v>
      </c>
      <c r="I235" s="554" t="s">
        <v>766</v>
      </c>
      <c r="J235" s="554" t="s">
        <v>767</v>
      </c>
      <c r="K235" s="554" t="s">
        <v>768</v>
      </c>
      <c r="L235" s="557">
        <v>0</v>
      </c>
      <c r="M235" s="557">
        <v>0</v>
      </c>
      <c r="N235" s="554">
        <v>1</v>
      </c>
      <c r="O235" s="558">
        <v>1</v>
      </c>
      <c r="P235" s="557">
        <v>0</v>
      </c>
      <c r="Q235" s="559"/>
      <c r="R235" s="554">
        <v>1</v>
      </c>
      <c r="S235" s="559">
        <v>1</v>
      </c>
      <c r="T235" s="558">
        <v>1</v>
      </c>
      <c r="U235" s="560">
        <v>1</v>
      </c>
    </row>
    <row r="236" spans="1:21" ht="14.4" customHeight="1" x14ac:dyDescent="0.3">
      <c r="A236" s="553">
        <v>29</v>
      </c>
      <c r="B236" s="554" t="s">
        <v>484</v>
      </c>
      <c r="C236" s="554" t="s">
        <v>738</v>
      </c>
      <c r="D236" s="555" t="s">
        <v>1481</v>
      </c>
      <c r="E236" s="556" t="s">
        <v>746</v>
      </c>
      <c r="F236" s="554" t="s">
        <v>735</v>
      </c>
      <c r="G236" s="554" t="s">
        <v>1197</v>
      </c>
      <c r="H236" s="554" t="s">
        <v>485</v>
      </c>
      <c r="I236" s="554" t="s">
        <v>1198</v>
      </c>
      <c r="J236" s="554" t="s">
        <v>1199</v>
      </c>
      <c r="K236" s="554" t="s">
        <v>1200</v>
      </c>
      <c r="L236" s="557">
        <v>0</v>
      </c>
      <c r="M236" s="557">
        <v>0</v>
      </c>
      <c r="N236" s="554">
        <v>3</v>
      </c>
      <c r="O236" s="558">
        <v>2</v>
      </c>
      <c r="P236" s="557">
        <v>0</v>
      </c>
      <c r="Q236" s="559"/>
      <c r="R236" s="554">
        <v>2</v>
      </c>
      <c r="S236" s="559">
        <v>0.66666666666666663</v>
      </c>
      <c r="T236" s="558">
        <v>1</v>
      </c>
      <c r="U236" s="560">
        <v>0.5</v>
      </c>
    </row>
    <row r="237" spans="1:21" ht="14.4" customHeight="1" x14ac:dyDescent="0.3">
      <c r="A237" s="553">
        <v>29</v>
      </c>
      <c r="B237" s="554" t="s">
        <v>484</v>
      </c>
      <c r="C237" s="554" t="s">
        <v>738</v>
      </c>
      <c r="D237" s="555" t="s">
        <v>1481</v>
      </c>
      <c r="E237" s="556" t="s">
        <v>746</v>
      </c>
      <c r="F237" s="554" t="s">
        <v>735</v>
      </c>
      <c r="G237" s="554" t="s">
        <v>1201</v>
      </c>
      <c r="H237" s="554" t="s">
        <v>485</v>
      </c>
      <c r="I237" s="554" t="s">
        <v>1202</v>
      </c>
      <c r="J237" s="554" t="s">
        <v>1203</v>
      </c>
      <c r="K237" s="554" t="s">
        <v>1204</v>
      </c>
      <c r="L237" s="557">
        <v>0</v>
      </c>
      <c r="M237" s="557">
        <v>0</v>
      </c>
      <c r="N237" s="554">
        <v>1</v>
      </c>
      <c r="O237" s="558">
        <v>1</v>
      </c>
      <c r="P237" s="557">
        <v>0</v>
      </c>
      <c r="Q237" s="559"/>
      <c r="R237" s="554">
        <v>1</v>
      </c>
      <c r="S237" s="559">
        <v>1</v>
      </c>
      <c r="T237" s="558">
        <v>1</v>
      </c>
      <c r="U237" s="560">
        <v>1</v>
      </c>
    </row>
    <row r="238" spans="1:21" ht="14.4" customHeight="1" x14ac:dyDescent="0.3">
      <c r="A238" s="553">
        <v>29</v>
      </c>
      <c r="B238" s="554" t="s">
        <v>484</v>
      </c>
      <c r="C238" s="554" t="s">
        <v>738</v>
      </c>
      <c r="D238" s="555" t="s">
        <v>1481</v>
      </c>
      <c r="E238" s="556" t="s">
        <v>746</v>
      </c>
      <c r="F238" s="554" t="s">
        <v>735</v>
      </c>
      <c r="G238" s="554" t="s">
        <v>1205</v>
      </c>
      <c r="H238" s="554" t="s">
        <v>485</v>
      </c>
      <c r="I238" s="554" t="s">
        <v>1206</v>
      </c>
      <c r="J238" s="554" t="s">
        <v>1207</v>
      </c>
      <c r="K238" s="554" t="s">
        <v>1208</v>
      </c>
      <c r="L238" s="557">
        <v>0</v>
      </c>
      <c r="M238" s="557">
        <v>0</v>
      </c>
      <c r="N238" s="554">
        <v>1</v>
      </c>
      <c r="O238" s="558">
        <v>1</v>
      </c>
      <c r="P238" s="557">
        <v>0</v>
      </c>
      <c r="Q238" s="559"/>
      <c r="R238" s="554">
        <v>1</v>
      </c>
      <c r="S238" s="559">
        <v>1</v>
      </c>
      <c r="T238" s="558">
        <v>1</v>
      </c>
      <c r="U238" s="560">
        <v>1</v>
      </c>
    </row>
    <row r="239" spans="1:21" ht="14.4" customHeight="1" x14ac:dyDescent="0.3">
      <c r="A239" s="553">
        <v>29</v>
      </c>
      <c r="B239" s="554" t="s">
        <v>484</v>
      </c>
      <c r="C239" s="554" t="s">
        <v>738</v>
      </c>
      <c r="D239" s="555" t="s">
        <v>1481</v>
      </c>
      <c r="E239" s="556" t="s">
        <v>746</v>
      </c>
      <c r="F239" s="554" t="s">
        <v>735</v>
      </c>
      <c r="G239" s="554" t="s">
        <v>775</v>
      </c>
      <c r="H239" s="554" t="s">
        <v>485</v>
      </c>
      <c r="I239" s="554" t="s">
        <v>776</v>
      </c>
      <c r="J239" s="554" t="s">
        <v>777</v>
      </c>
      <c r="K239" s="554" t="s">
        <v>778</v>
      </c>
      <c r="L239" s="557">
        <v>107.27</v>
      </c>
      <c r="M239" s="557">
        <v>107.27</v>
      </c>
      <c r="N239" s="554">
        <v>1</v>
      </c>
      <c r="O239" s="558">
        <v>0.5</v>
      </c>
      <c r="P239" s="557">
        <v>107.27</v>
      </c>
      <c r="Q239" s="559">
        <v>1</v>
      </c>
      <c r="R239" s="554">
        <v>1</v>
      </c>
      <c r="S239" s="559">
        <v>1</v>
      </c>
      <c r="T239" s="558">
        <v>0.5</v>
      </c>
      <c r="U239" s="560">
        <v>1</v>
      </c>
    </row>
    <row r="240" spans="1:21" ht="14.4" customHeight="1" x14ac:dyDescent="0.3">
      <c r="A240" s="553">
        <v>29</v>
      </c>
      <c r="B240" s="554" t="s">
        <v>484</v>
      </c>
      <c r="C240" s="554" t="s">
        <v>738</v>
      </c>
      <c r="D240" s="555" t="s">
        <v>1481</v>
      </c>
      <c r="E240" s="556" t="s">
        <v>746</v>
      </c>
      <c r="F240" s="554" t="s">
        <v>735</v>
      </c>
      <c r="G240" s="554" t="s">
        <v>1209</v>
      </c>
      <c r="H240" s="554" t="s">
        <v>485</v>
      </c>
      <c r="I240" s="554" t="s">
        <v>1210</v>
      </c>
      <c r="J240" s="554" t="s">
        <v>1211</v>
      </c>
      <c r="K240" s="554" t="s">
        <v>1212</v>
      </c>
      <c r="L240" s="557">
        <v>0</v>
      </c>
      <c r="M240" s="557">
        <v>0</v>
      </c>
      <c r="N240" s="554">
        <v>1</v>
      </c>
      <c r="O240" s="558">
        <v>0.5</v>
      </c>
      <c r="P240" s="557"/>
      <c r="Q240" s="559"/>
      <c r="R240" s="554"/>
      <c r="S240" s="559">
        <v>0</v>
      </c>
      <c r="T240" s="558"/>
      <c r="U240" s="560">
        <v>0</v>
      </c>
    </row>
    <row r="241" spans="1:21" ht="14.4" customHeight="1" x14ac:dyDescent="0.3">
      <c r="A241" s="553">
        <v>29</v>
      </c>
      <c r="B241" s="554" t="s">
        <v>484</v>
      </c>
      <c r="C241" s="554" t="s">
        <v>738</v>
      </c>
      <c r="D241" s="555" t="s">
        <v>1481</v>
      </c>
      <c r="E241" s="556" t="s">
        <v>746</v>
      </c>
      <c r="F241" s="554" t="s">
        <v>735</v>
      </c>
      <c r="G241" s="554" t="s">
        <v>782</v>
      </c>
      <c r="H241" s="554" t="s">
        <v>485</v>
      </c>
      <c r="I241" s="554" t="s">
        <v>642</v>
      </c>
      <c r="J241" s="554" t="s">
        <v>643</v>
      </c>
      <c r="K241" s="554" t="s">
        <v>783</v>
      </c>
      <c r="L241" s="557">
        <v>48.09</v>
      </c>
      <c r="M241" s="557">
        <v>528.99</v>
      </c>
      <c r="N241" s="554">
        <v>11</v>
      </c>
      <c r="O241" s="558">
        <v>9.5</v>
      </c>
      <c r="P241" s="557">
        <v>384.72</v>
      </c>
      <c r="Q241" s="559">
        <v>0.72727272727272729</v>
      </c>
      <c r="R241" s="554">
        <v>8</v>
      </c>
      <c r="S241" s="559">
        <v>0.72727272727272729</v>
      </c>
      <c r="T241" s="558">
        <v>7</v>
      </c>
      <c r="U241" s="560">
        <v>0.73684210526315785</v>
      </c>
    </row>
    <row r="242" spans="1:21" ht="14.4" customHeight="1" x14ac:dyDescent="0.3">
      <c r="A242" s="553">
        <v>29</v>
      </c>
      <c r="B242" s="554" t="s">
        <v>484</v>
      </c>
      <c r="C242" s="554" t="s">
        <v>738</v>
      </c>
      <c r="D242" s="555" t="s">
        <v>1481</v>
      </c>
      <c r="E242" s="556" t="s">
        <v>746</v>
      </c>
      <c r="F242" s="554" t="s">
        <v>735</v>
      </c>
      <c r="G242" s="554" t="s">
        <v>793</v>
      </c>
      <c r="H242" s="554" t="s">
        <v>485</v>
      </c>
      <c r="I242" s="554" t="s">
        <v>794</v>
      </c>
      <c r="J242" s="554" t="s">
        <v>795</v>
      </c>
      <c r="K242" s="554" t="s">
        <v>796</v>
      </c>
      <c r="L242" s="557">
        <v>0</v>
      </c>
      <c r="M242" s="557">
        <v>0</v>
      </c>
      <c r="N242" s="554">
        <v>1</v>
      </c>
      <c r="O242" s="558">
        <v>0.5</v>
      </c>
      <c r="P242" s="557">
        <v>0</v>
      </c>
      <c r="Q242" s="559"/>
      <c r="R242" s="554">
        <v>1</v>
      </c>
      <c r="S242" s="559">
        <v>1</v>
      </c>
      <c r="T242" s="558">
        <v>0.5</v>
      </c>
      <c r="U242" s="560">
        <v>1</v>
      </c>
    </row>
    <row r="243" spans="1:21" ht="14.4" customHeight="1" x14ac:dyDescent="0.3">
      <c r="A243" s="553">
        <v>29</v>
      </c>
      <c r="B243" s="554" t="s">
        <v>484</v>
      </c>
      <c r="C243" s="554" t="s">
        <v>738</v>
      </c>
      <c r="D243" s="555" t="s">
        <v>1481</v>
      </c>
      <c r="E243" s="556" t="s">
        <v>746</v>
      </c>
      <c r="F243" s="554" t="s">
        <v>735</v>
      </c>
      <c r="G243" s="554" t="s">
        <v>797</v>
      </c>
      <c r="H243" s="554" t="s">
        <v>485</v>
      </c>
      <c r="I243" s="554" t="s">
        <v>561</v>
      </c>
      <c r="J243" s="554" t="s">
        <v>558</v>
      </c>
      <c r="K243" s="554" t="s">
        <v>800</v>
      </c>
      <c r="L243" s="557">
        <v>114</v>
      </c>
      <c r="M243" s="557">
        <v>342</v>
      </c>
      <c r="N243" s="554">
        <v>3</v>
      </c>
      <c r="O243" s="558">
        <v>2.5</v>
      </c>
      <c r="P243" s="557">
        <v>114</v>
      </c>
      <c r="Q243" s="559">
        <v>0.33333333333333331</v>
      </c>
      <c r="R243" s="554">
        <v>1</v>
      </c>
      <c r="S243" s="559">
        <v>0.33333333333333331</v>
      </c>
      <c r="T243" s="558">
        <v>1</v>
      </c>
      <c r="U243" s="560">
        <v>0.4</v>
      </c>
    </row>
    <row r="244" spans="1:21" ht="14.4" customHeight="1" x14ac:dyDescent="0.3">
      <c r="A244" s="553">
        <v>29</v>
      </c>
      <c r="B244" s="554" t="s">
        <v>484</v>
      </c>
      <c r="C244" s="554" t="s">
        <v>738</v>
      </c>
      <c r="D244" s="555" t="s">
        <v>1481</v>
      </c>
      <c r="E244" s="556" t="s">
        <v>746</v>
      </c>
      <c r="F244" s="554" t="s">
        <v>735</v>
      </c>
      <c r="G244" s="554" t="s">
        <v>797</v>
      </c>
      <c r="H244" s="554" t="s">
        <v>485</v>
      </c>
      <c r="I244" s="554" t="s">
        <v>557</v>
      </c>
      <c r="J244" s="554" t="s">
        <v>558</v>
      </c>
      <c r="K244" s="554" t="s">
        <v>559</v>
      </c>
      <c r="L244" s="557">
        <v>210.22</v>
      </c>
      <c r="M244" s="557">
        <v>210.22</v>
      </c>
      <c r="N244" s="554">
        <v>1</v>
      </c>
      <c r="O244" s="558">
        <v>1</v>
      </c>
      <c r="P244" s="557">
        <v>210.22</v>
      </c>
      <c r="Q244" s="559">
        <v>1</v>
      </c>
      <c r="R244" s="554">
        <v>1</v>
      </c>
      <c r="S244" s="559">
        <v>1</v>
      </c>
      <c r="T244" s="558">
        <v>1</v>
      </c>
      <c r="U244" s="560">
        <v>1</v>
      </c>
    </row>
    <row r="245" spans="1:21" ht="14.4" customHeight="1" x14ac:dyDescent="0.3">
      <c r="A245" s="553">
        <v>29</v>
      </c>
      <c r="B245" s="554" t="s">
        <v>484</v>
      </c>
      <c r="C245" s="554" t="s">
        <v>738</v>
      </c>
      <c r="D245" s="555" t="s">
        <v>1481</v>
      </c>
      <c r="E245" s="556" t="s">
        <v>746</v>
      </c>
      <c r="F245" s="554" t="s">
        <v>735</v>
      </c>
      <c r="G245" s="554" t="s">
        <v>1044</v>
      </c>
      <c r="H245" s="554" t="s">
        <v>485</v>
      </c>
      <c r="I245" s="554" t="s">
        <v>1045</v>
      </c>
      <c r="J245" s="554" t="s">
        <v>609</v>
      </c>
      <c r="K245" s="554" t="s">
        <v>1046</v>
      </c>
      <c r="L245" s="557">
        <v>244.64</v>
      </c>
      <c r="M245" s="557">
        <v>244.64</v>
      </c>
      <c r="N245" s="554">
        <v>1</v>
      </c>
      <c r="O245" s="558">
        <v>1</v>
      </c>
      <c r="P245" s="557"/>
      <c r="Q245" s="559">
        <v>0</v>
      </c>
      <c r="R245" s="554"/>
      <c r="S245" s="559">
        <v>0</v>
      </c>
      <c r="T245" s="558"/>
      <c r="U245" s="560">
        <v>0</v>
      </c>
    </row>
    <row r="246" spans="1:21" ht="14.4" customHeight="1" x14ac:dyDescent="0.3">
      <c r="A246" s="553">
        <v>29</v>
      </c>
      <c r="B246" s="554" t="s">
        <v>484</v>
      </c>
      <c r="C246" s="554" t="s">
        <v>738</v>
      </c>
      <c r="D246" s="555" t="s">
        <v>1481</v>
      </c>
      <c r="E246" s="556" t="s">
        <v>746</v>
      </c>
      <c r="F246" s="554" t="s">
        <v>735</v>
      </c>
      <c r="G246" s="554" t="s">
        <v>1044</v>
      </c>
      <c r="H246" s="554" t="s">
        <v>485</v>
      </c>
      <c r="I246" s="554" t="s">
        <v>608</v>
      </c>
      <c r="J246" s="554" t="s">
        <v>609</v>
      </c>
      <c r="K246" s="554" t="s">
        <v>610</v>
      </c>
      <c r="L246" s="557">
        <v>0</v>
      </c>
      <c r="M246" s="557">
        <v>0</v>
      </c>
      <c r="N246" s="554">
        <v>3</v>
      </c>
      <c r="O246" s="558">
        <v>1</v>
      </c>
      <c r="P246" s="557"/>
      <c r="Q246" s="559"/>
      <c r="R246" s="554"/>
      <c r="S246" s="559">
        <v>0</v>
      </c>
      <c r="T246" s="558"/>
      <c r="U246" s="560">
        <v>0</v>
      </c>
    </row>
    <row r="247" spans="1:21" ht="14.4" customHeight="1" x14ac:dyDescent="0.3">
      <c r="A247" s="553">
        <v>29</v>
      </c>
      <c r="B247" s="554" t="s">
        <v>484</v>
      </c>
      <c r="C247" s="554" t="s">
        <v>738</v>
      </c>
      <c r="D247" s="555" t="s">
        <v>1481</v>
      </c>
      <c r="E247" s="556" t="s">
        <v>746</v>
      </c>
      <c r="F247" s="554" t="s">
        <v>735</v>
      </c>
      <c r="G247" s="554" t="s">
        <v>813</v>
      </c>
      <c r="H247" s="554" t="s">
        <v>485</v>
      </c>
      <c r="I247" s="554" t="s">
        <v>646</v>
      </c>
      <c r="J247" s="554" t="s">
        <v>647</v>
      </c>
      <c r="K247" s="554" t="s">
        <v>814</v>
      </c>
      <c r="L247" s="557">
        <v>36.97</v>
      </c>
      <c r="M247" s="557">
        <v>443.64</v>
      </c>
      <c r="N247" s="554">
        <v>12</v>
      </c>
      <c r="O247" s="558">
        <v>9.5</v>
      </c>
      <c r="P247" s="557">
        <v>221.82</v>
      </c>
      <c r="Q247" s="559">
        <v>0.5</v>
      </c>
      <c r="R247" s="554">
        <v>6</v>
      </c>
      <c r="S247" s="559">
        <v>0.5</v>
      </c>
      <c r="T247" s="558">
        <v>3.5</v>
      </c>
      <c r="U247" s="560">
        <v>0.36842105263157893</v>
      </c>
    </row>
    <row r="248" spans="1:21" ht="14.4" customHeight="1" x14ac:dyDescent="0.3">
      <c r="A248" s="553">
        <v>29</v>
      </c>
      <c r="B248" s="554" t="s">
        <v>484</v>
      </c>
      <c r="C248" s="554" t="s">
        <v>738</v>
      </c>
      <c r="D248" s="555" t="s">
        <v>1481</v>
      </c>
      <c r="E248" s="556" t="s">
        <v>746</v>
      </c>
      <c r="F248" s="554" t="s">
        <v>735</v>
      </c>
      <c r="G248" s="554" t="s">
        <v>1143</v>
      </c>
      <c r="H248" s="554" t="s">
        <v>659</v>
      </c>
      <c r="I248" s="554" t="s">
        <v>1144</v>
      </c>
      <c r="J248" s="554" t="s">
        <v>1145</v>
      </c>
      <c r="K248" s="554" t="s">
        <v>1146</v>
      </c>
      <c r="L248" s="557">
        <v>21.13</v>
      </c>
      <c r="M248" s="557">
        <v>105.64999999999999</v>
      </c>
      <c r="N248" s="554">
        <v>5</v>
      </c>
      <c r="O248" s="558">
        <v>5</v>
      </c>
      <c r="P248" s="557">
        <v>105.64999999999999</v>
      </c>
      <c r="Q248" s="559">
        <v>1</v>
      </c>
      <c r="R248" s="554">
        <v>5</v>
      </c>
      <c r="S248" s="559">
        <v>1</v>
      </c>
      <c r="T248" s="558">
        <v>5</v>
      </c>
      <c r="U248" s="560">
        <v>1</v>
      </c>
    </row>
    <row r="249" spans="1:21" ht="14.4" customHeight="1" x14ac:dyDescent="0.3">
      <c r="A249" s="553">
        <v>29</v>
      </c>
      <c r="B249" s="554" t="s">
        <v>484</v>
      </c>
      <c r="C249" s="554" t="s">
        <v>738</v>
      </c>
      <c r="D249" s="555" t="s">
        <v>1481</v>
      </c>
      <c r="E249" s="556" t="s">
        <v>746</v>
      </c>
      <c r="F249" s="554" t="s">
        <v>735</v>
      </c>
      <c r="G249" s="554" t="s">
        <v>834</v>
      </c>
      <c r="H249" s="554" t="s">
        <v>485</v>
      </c>
      <c r="I249" s="554" t="s">
        <v>1213</v>
      </c>
      <c r="J249" s="554" t="s">
        <v>1214</v>
      </c>
      <c r="K249" s="554" t="s">
        <v>1215</v>
      </c>
      <c r="L249" s="557">
        <v>48.42</v>
      </c>
      <c r="M249" s="557">
        <v>145.26</v>
      </c>
      <c r="N249" s="554">
        <v>3</v>
      </c>
      <c r="O249" s="558">
        <v>1.5</v>
      </c>
      <c r="P249" s="557">
        <v>96.84</v>
      </c>
      <c r="Q249" s="559">
        <v>0.66666666666666674</v>
      </c>
      <c r="R249" s="554">
        <v>2</v>
      </c>
      <c r="S249" s="559">
        <v>0.66666666666666663</v>
      </c>
      <c r="T249" s="558">
        <v>1</v>
      </c>
      <c r="U249" s="560">
        <v>0.66666666666666663</v>
      </c>
    </row>
    <row r="250" spans="1:21" ht="14.4" customHeight="1" x14ac:dyDescent="0.3">
      <c r="A250" s="553">
        <v>29</v>
      </c>
      <c r="B250" s="554" t="s">
        <v>484</v>
      </c>
      <c r="C250" s="554" t="s">
        <v>738</v>
      </c>
      <c r="D250" s="555" t="s">
        <v>1481</v>
      </c>
      <c r="E250" s="556" t="s">
        <v>746</v>
      </c>
      <c r="F250" s="554" t="s">
        <v>735</v>
      </c>
      <c r="G250" s="554" t="s">
        <v>1216</v>
      </c>
      <c r="H250" s="554" t="s">
        <v>485</v>
      </c>
      <c r="I250" s="554" t="s">
        <v>1217</v>
      </c>
      <c r="J250" s="554" t="s">
        <v>1218</v>
      </c>
      <c r="K250" s="554" t="s">
        <v>1219</v>
      </c>
      <c r="L250" s="557">
        <v>0</v>
      </c>
      <c r="M250" s="557">
        <v>0</v>
      </c>
      <c r="N250" s="554">
        <v>1</v>
      </c>
      <c r="O250" s="558">
        <v>1</v>
      </c>
      <c r="P250" s="557">
        <v>0</v>
      </c>
      <c r="Q250" s="559"/>
      <c r="R250" s="554">
        <v>1</v>
      </c>
      <c r="S250" s="559">
        <v>1</v>
      </c>
      <c r="T250" s="558">
        <v>1</v>
      </c>
      <c r="U250" s="560">
        <v>1</v>
      </c>
    </row>
    <row r="251" spans="1:21" ht="14.4" customHeight="1" x14ac:dyDescent="0.3">
      <c r="A251" s="553">
        <v>29</v>
      </c>
      <c r="B251" s="554" t="s">
        <v>484</v>
      </c>
      <c r="C251" s="554" t="s">
        <v>738</v>
      </c>
      <c r="D251" s="555" t="s">
        <v>1481</v>
      </c>
      <c r="E251" s="556" t="s">
        <v>746</v>
      </c>
      <c r="F251" s="554" t="s">
        <v>735</v>
      </c>
      <c r="G251" s="554" t="s">
        <v>1220</v>
      </c>
      <c r="H251" s="554" t="s">
        <v>659</v>
      </c>
      <c r="I251" s="554" t="s">
        <v>1221</v>
      </c>
      <c r="J251" s="554" t="s">
        <v>1222</v>
      </c>
      <c r="K251" s="554" t="s">
        <v>1223</v>
      </c>
      <c r="L251" s="557">
        <v>63.75</v>
      </c>
      <c r="M251" s="557">
        <v>127.5</v>
      </c>
      <c r="N251" s="554">
        <v>2</v>
      </c>
      <c r="O251" s="558">
        <v>1</v>
      </c>
      <c r="P251" s="557">
        <v>127.5</v>
      </c>
      <c r="Q251" s="559">
        <v>1</v>
      </c>
      <c r="R251" s="554">
        <v>2</v>
      </c>
      <c r="S251" s="559">
        <v>1</v>
      </c>
      <c r="T251" s="558">
        <v>1</v>
      </c>
      <c r="U251" s="560">
        <v>1</v>
      </c>
    </row>
    <row r="252" spans="1:21" ht="14.4" customHeight="1" x14ac:dyDescent="0.3">
      <c r="A252" s="553">
        <v>29</v>
      </c>
      <c r="B252" s="554" t="s">
        <v>484</v>
      </c>
      <c r="C252" s="554" t="s">
        <v>738</v>
      </c>
      <c r="D252" s="555" t="s">
        <v>1481</v>
      </c>
      <c r="E252" s="556" t="s">
        <v>746</v>
      </c>
      <c r="F252" s="554" t="s">
        <v>735</v>
      </c>
      <c r="G252" s="554" t="s">
        <v>868</v>
      </c>
      <c r="H252" s="554" t="s">
        <v>485</v>
      </c>
      <c r="I252" s="554" t="s">
        <v>519</v>
      </c>
      <c r="J252" s="554" t="s">
        <v>869</v>
      </c>
      <c r="K252" s="554" t="s">
        <v>870</v>
      </c>
      <c r="L252" s="557">
        <v>0</v>
      </c>
      <c r="M252" s="557">
        <v>0</v>
      </c>
      <c r="N252" s="554">
        <v>4</v>
      </c>
      <c r="O252" s="558">
        <v>3</v>
      </c>
      <c r="P252" s="557">
        <v>0</v>
      </c>
      <c r="Q252" s="559"/>
      <c r="R252" s="554">
        <v>4</v>
      </c>
      <c r="S252" s="559">
        <v>1</v>
      </c>
      <c r="T252" s="558">
        <v>3</v>
      </c>
      <c r="U252" s="560">
        <v>1</v>
      </c>
    </row>
    <row r="253" spans="1:21" ht="14.4" customHeight="1" x14ac:dyDescent="0.3">
      <c r="A253" s="553">
        <v>29</v>
      </c>
      <c r="B253" s="554" t="s">
        <v>484</v>
      </c>
      <c r="C253" s="554" t="s">
        <v>738</v>
      </c>
      <c r="D253" s="555" t="s">
        <v>1481</v>
      </c>
      <c r="E253" s="556" t="s">
        <v>746</v>
      </c>
      <c r="F253" s="554" t="s">
        <v>735</v>
      </c>
      <c r="G253" s="554" t="s">
        <v>871</v>
      </c>
      <c r="H253" s="554" t="s">
        <v>485</v>
      </c>
      <c r="I253" s="554" t="s">
        <v>657</v>
      </c>
      <c r="J253" s="554" t="s">
        <v>654</v>
      </c>
      <c r="K253" s="554" t="s">
        <v>873</v>
      </c>
      <c r="L253" s="557">
        <v>289.27</v>
      </c>
      <c r="M253" s="557">
        <v>2024.8899999999999</v>
      </c>
      <c r="N253" s="554">
        <v>7</v>
      </c>
      <c r="O253" s="558">
        <v>7</v>
      </c>
      <c r="P253" s="557">
        <v>1735.62</v>
      </c>
      <c r="Q253" s="559">
        <v>0.8571428571428571</v>
      </c>
      <c r="R253" s="554">
        <v>6</v>
      </c>
      <c r="S253" s="559">
        <v>0.8571428571428571</v>
      </c>
      <c r="T253" s="558">
        <v>6</v>
      </c>
      <c r="U253" s="560">
        <v>0.8571428571428571</v>
      </c>
    </row>
    <row r="254" spans="1:21" ht="14.4" customHeight="1" x14ac:dyDescent="0.3">
      <c r="A254" s="553">
        <v>29</v>
      </c>
      <c r="B254" s="554" t="s">
        <v>484</v>
      </c>
      <c r="C254" s="554" t="s">
        <v>738</v>
      </c>
      <c r="D254" s="555" t="s">
        <v>1481</v>
      </c>
      <c r="E254" s="556" t="s">
        <v>746</v>
      </c>
      <c r="F254" s="554" t="s">
        <v>735</v>
      </c>
      <c r="G254" s="554" t="s">
        <v>882</v>
      </c>
      <c r="H254" s="554" t="s">
        <v>485</v>
      </c>
      <c r="I254" s="554" t="s">
        <v>1224</v>
      </c>
      <c r="J254" s="554" t="s">
        <v>884</v>
      </c>
      <c r="K254" s="554" t="s">
        <v>1225</v>
      </c>
      <c r="L254" s="557">
        <v>25.07</v>
      </c>
      <c r="M254" s="557">
        <v>50.14</v>
      </c>
      <c r="N254" s="554">
        <v>2</v>
      </c>
      <c r="O254" s="558">
        <v>1.5</v>
      </c>
      <c r="P254" s="557">
        <v>50.14</v>
      </c>
      <c r="Q254" s="559">
        <v>1</v>
      </c>
      <c r="R254" s="554">
        <v>2</v>
      </c>
      <c r="S254" s="559">
        <v>1</v>
      </c>
      <c r="T254" s="558">
        <v>1.5</v>
      </c>
      <c r="U254" s="560">
        <v>1</v>
      </c>
    </row>
    <row r="255" spans="1:21" ht="14.4" customHeight="1" x14ac:dyDescent="0.3">
      <c r="A255" s="553">
        <v>29</v>
      </c>
      <c r="B255" s="554" t="s">
        <v>484</v>
      </c>
      <c r="C255" s="554" t="s">
        <v>738</v>
      </c>
      <c r="D255" s="555" t="s">
        <v>1481</v>
      </c>
      <c r="E255" s="556" t="s">
        <v>746</v>
      </c>
      <c r="F255" s="554" t="s">
        <v>735</v>
      </c>
      <c r="G255" s="554" t="s">
        <v>882</v>
      </c>
      <c r="H255" s="554" t="s">
        <v>485</v>
      </c>
      <c r="I255" s="554" t="s">
        <v>886</v>
      </c>
      <c r="J255" s="554" t="s">
        <v>884</v>
      </c>
      <c r="K255" s="554" t="s">
        <v>887</v>
      </c>
      <c r="L255" s="557">
        <v>75.22</v>
      </c>
      <c r="M255" s="557">
        <v>75.22</v>
      </c>
      <c r="N255" s="554">
        <v>1</v>
      </c>
      <c r="O255" s="558">
        <v>0.5</v>
      </c>
      <c r="P255" s="557"/>
      <c r="Q255" s="559">
        <v>0</v>
      </c>
      <c r="R255" s="554"/>
      <c r="S255" s="559">
        <v>0</v>
      </c>
      <c r="T255" s="558"/>
      <c r="U255" s="560">
        <v>0</v>
      </c>
    </row>
    <row r="256" spans="1:21" ht="14.4" customHeight="1" x14ac:dyDescent="0.3">
      <c r="A256" s="553">
        <v>29</v>
      </c>
      <c r="B256" s="554" t="s">
        <v>484</v>
      </c>
      <c r="C256" s="554" t="s">
        <v>738</v>
      </c>
      <c r="D256" s="555" t="s">
        <v>1481</v>
      </c>
      <c r="E256" s="556" t="s">
        <v>746</v>
      </c>
      <c r="F256" s="554" t="s">
        <v>735</v>
      </c>
      <c r="G256" s="554" t="s">
        <v>882</v>
      </c>
      <c r="H256" s="554" t="s">
        <v>485</v>
      </c>
      <c r="I256" s="554" t="s">
        <v>1226</v>
      </c>
      <c r="J256" s="554" t="s">
        <v>884</v>
      </c>
      <c r="K256" s="554" t="s">
        <v>887</v>
      </c>
      <c r="L256" s="557">
        <v>75.22</v>
      </c>
      <c r="M256" s="557">
        <v>75.22</v>
      </c>
      <c r="N256" s="554">
        <v>1</v>
      </c>
      <c r="O256" s="558">
        <v>1</v>
      </c>
      <c r="P256" s="557">
        <v>75.22</v>
      </c>
      <c r="Q256" s="559">
        <v>1</v>
      </c>
      <c r="R256" s="554">
        <v>1</v>
      </c>
      <c r="S256" s="559">
        <v>1</v>
      </c>
      <c r="T256" s="558">
        <v>1</v>
      </c>
      <c r="U256" s="560">
        <v>1</v>
      </c>
    </row>
    <row r="257" spans="1:21" ht="14.4" customHeight="1" x14ac:dyDescent="0.3">
      <c r="A257" s="553">
        <v>29</v>
      </c>
      <c r="B257" s="554" t="s">
        <v>484</v>
      </c>
      <c r="C257" s="554" t="s">
        <v>738</v>
      </c>
      <c r="D257" s="555" t="s">
        <v>1481</v>
      </c>
      <c r="E257" s="556" t="s">
        <v>746</v>
      </c>
      <c r="F257" s="554" t="s">
        <v>737</v>
      </c>
      <c r="G257" s="554" t="s">
        <v>892</v>
      </c>
      <c r="H257" s="554" t="s">
        <v>485</v>
      </c>
      <c r="I257" s="554" t="s">
        <v>893</v>
      </c>
      <c r="J257" s="554" t="s">
        <v>894</v>
      </c>
      <c r="K257" s="554" t="s">
        <v>895</v>
      </c>
      <c r="L257" s="557">
        <v>133.69</v>
      </c>
      <c r="M257" s="557">
        <v>401.07</v>
      </c>
      <c r="N257" s="554">
        <v>3</v>
      </c>
      <c r="O257" s="558">
        <v>3</v>
      </c>
      <c r="P257" s="557">
        <v>401.07</v>
      </c>
      <c r="Q257" s="559">
        <v>1</v>
      </c>
      <c r="R257" s="554">
        <v>3</v>
      </c>
      <c r="S257" s="559">
        <v>1</v>
      </c>
      <c r="T257" s="558">
        <v>3</v>
      </c>
      <c r="U257" s="560">
        <v>1</v>
      </c>
    </row>
    <row r="258" spans="1:21" ht="14.4" customHeight="1" x14ac:dyDescent="0.3">
      <c r="A258" s="553">
        <v>29</v>
      </c>
      <c r="B258" s="554" t="s">
        <v>484</v>
      </c>
      <c r="C258" s="554" t="s">
        <v>738</v>
      </c>
      <c r="D258" s="555" t="s">
        <v>1481</v>
      </c>
      <c r="E258" s="556" t="s">
        <v>746</v>
      </c>
      <c r="F258" s="554" t="s">
        <v>737</v>
      </c>
      <c r="G258" s="554" t="s">
        <v>892</v>
      </c>
      <c r="H258" s="554" t="s">
        <v>485</v>
      </c>
      <c r="I258" s="554" t="s">
        <v>893</v>
      </c>
      <c r="J258" s="554" t="s">
        <v>894</v>
      </c>
      <c r="K258" s="554" t="s">
        <v>895</v>
      </c>
      <c r="L258" s="557">
        <v>25</v>
      </c>
      <c r="M258" s="557">
        <v>100</v>
      </c>
      <c r="N258" s="554">
        <v>4</v>
      </c>
      <c r="O258" s="558">
        <v>4</v>
      </c>
      <c r="P258" s="557">
        <v>75</v>
      </c>
      <c r="Q258" s="559">
        <v>0.75</v>
      </c>
      <c r="R258" s="554">
        <v>3</v>
      </c>
      <c r="S258" s="559">
        <v>0.75</v>
      </c>
      <c r="T258" s="558">
        <v>3</v>
      </c>
      <c r="U258" s="560">
        <v>0.75</v>
      </c>
    </row>
    <row r="259" spans="1:21" ht="14.4" customHeight="1" x14ac:dyDescent="0.3">
      <c r="A259" s="553">
        <v>29</v>
      </c>
      <c r="B259" s="554" t="s">
        <v>484</v>
      </c>
      <c r="C259" s="554" t="s">
        <v>738</v>
      </c>
      <c r="D259" s="555" t="s">
        <v>1481</v>
      </c>
      <c r="E259" s="556" t="s">
        <v>746</v>
      </c>
      <c r="F259" s="554" t="s">
        <v>737</v>
      </c>
      <c r="G259" s="554" t="s">
        <v>892</v>
      </c>
      <c r="H259" s="554" t="s">
        <v>485</v>
      </c>
      <c r="I259" s="554" t="s">
        <v>896</v>
      </c>
      <c r="J259" s="554" t="s">
        <v>894</v>
      </c>
      <c r="K259" s="554" t="s">
        <v>897</v>
      </c>
      <c r="L259" s="557">
        <v>175.15</v>
      </c>
      <c r="M259" s="557">
        <v>875.75</v>
      </c>
      <c r="N259" s="554">
        <v>5</v>
      </c>
      <c r="O259" s="558">
        <v>3</v>
      </c>
      <c r="P259" s="557">
        <v>875.75</v>
      </c>
      <c r="Q259" s="559">
        <v>1</v>
      </c>
      <c r="R259" s="554">
        <v>5</v>
      </c>
      <c r="S259" s="559">
        <v>1</v>
      </c>
      <c r="T259" s="558">
        <v>3</v>
      </c>
      <c r="U259" s="560">
        <v>1</v>
      </c>
    </row>
    <row r="260" spans="1:21" ht="14.4" customHeight="1" x14ac:dyDescent="0.3">
      <c r="A260" s="553">
        <v>29</v>
      </c>
      <c r="B260" s="554" t="s">
        <v>484</v>
      </c>
      <c r="C260" s="554" t="s">
        <v>738</v>
      </c>
      <c r="D260" s="555" t="s">
        <v>1481</v>
      </c>
      <c r="E260" s="556" t="s">
        <v>746</v>
      </c>
      <c r="F260" s="554" t="s">
        <v>737</v>
      </c>
      <c r="G260" s="554" t="s">
        <v>892</v>
      </c>
      <c r="H260" s="554" t="s">
        <v>485</v>
      </c>
      <c r="I260" s="554" t="s">
        <v>896</v>
      </c>
      <c r="J260" s="554" t="s">
        <v>894</v>
      </c>
      <c r="K260" s="554" t="s">
        <v>897</v>
      </c>
      <c r="L260" s="557">
        <v>56.25</v>
      </c>
      <c r="M260" s="557">
        <v>450</v>
      </c>
      <c r="N260" s="554">
        <v>8</v>
      </c>
      <c r="O260" s="558">
        <v>4</v>
      </c>
      <c r="P260" s="557">
        <v>337.5</v>
      </c>
      <c r="Q260" s="559">
        <v>0.75</v>
      </c>
      <c r="R260" s="554">
        <v>6</v>
      </c>
      <c r="S260" s="559">
        <v>0.75</v>
      </c>
      <c r="T260" s="558">
        <v>3</v>
      </c>
      <c r="U260" s="560">
        <v>0.75</v>
      </c>
    </row>
    <row r="261" spans="1:21" ht="14.4" customHeight="1" x14ac:dyDescent="0.3">
      <c r="A261" s="553">
        <v>29</v>
      </c>
      <c r="B261" s="554" t="s">
        <v>484</v>
      </c>
      <c r="C261" s="554" t="s">
        <v>738</v>
      </c>
      <c r="D261" s="555" t="s">
        <v>1481</v>
      </c>
      <c r="E261" s="556" t="s">
        <v>746</v>
      </c>
      <c r="F261" s="554" t="s">
        <v>737</v>
      </c>
      <c r="G261" s="554" t="s">
        <v>892</v>
      </c>
      <c r="H261" s="554" t="s">
        <v>485</v>
      </c>
      <c r="I261" s="554" t="s">
        <v>898</v>
      </c>
      <c r="J261" s="554" t="s">
        <v>894</v>
      </c>
      <c r="K261" s="554" t="s">
        <v>899</v>
      </c>
      <c r="L261" s="557">
        <v>200</v>
      </c>
      <c r="M261" s="557">
        <v>6600</v>
      </c>
      <c r="N261" s="554">
        <v>33</v>
      </c>
      <c r="O261" s="558">
        <v>15</v>
      </c>
      <c r="P261" s="557">
        <v>5000</v>
      </c>
      <c r="Q261" s="559">
        <v>0.75757575757575757</v>
      </c>
      <c r="R261" s="554">
        <v>25</v>
      </c>
      <c r="S261" s="559">
        <v>0.75757575757575757</v>
      </c>
      <c r="T261" s="558">
        <v>12</v>
      </c>
      <c r="U261" s="560">
        <v>0.8</v>
      </c>
    </row>
    <row r="262" spans="1:21" ht="14.4" customHeight="1" x14ac:dyDescent="0.3">
      <c r="A262" s="553">
        <v>29</v>
      </c>
      <c r="B262" s="554" t="s">
        <v>484</v>
      </c>
      <c r="C262" s="554" t="s">
        <v>738</v>
      </c>
      <c r="D262" s="555" t="s">
        <v>1481</v>
      </c>
      <c r="E262" s="556" t="s">
        <v>746</v>
      </c>
      <c r="F262" s="554" t="s">
        <v>737</v>
      </c>
      <c r="G262" s="554" t="s">
        <v>892</v>
      </c>
      <c r="H262" s="554" t="s">
        <v>485</v>
      </c>
      <c r="I262" s="554" t="s">
        <v>906</v>
      </c>
      <c r="J262" s="554" t="s">
        <v>907</v>
      </c>
      <c r="K262" s="554" t="s">
        <v>908</v>
      </c>
      <c r="L262" s="557">
        <v>156</v>
      </c>
      <c r="M262" s="557">
        <v>312</v>
      </c>
      <c r="N262" s="554">
        <v>2</v>
      </c>
      <c r="O262" s="558">
        <v>1</v>
      </c>
      <c r="P262" s="557"/>
      <c r="Q262" s="559">
        <v>0</v>
      </c>
      <c r="R262" s="554"/>
      <c r="S262" s="559">
        <v>0</v>
      </c>
      <c r="T262" s="558"/>
      <c r="U262" s="560">
        <v>0</v>
      </c>
    </row>
    <row r="263" spans="1:21" ht="14.4" customHeight="1" x14ac:dyDescent="0.3">
      <c r="A263" s="553">
        <v>29</v>
      </c>
      <c r="B263" s="554" t="s">
        <v>484</v>
      </c>
      <c r="C263" s="554" t="s">
        <v>738</v>
      </c>
      <c r="D263" s="555" t="s">
        <v>1481</v>
      </c>
      <c r="E263" s="556" t="s">
        <v>746</v>
      </c>
      <c r="F263" s="554" t="s">
        <v>737</v>
      </c>
      <c r="G263" s="554" t="s">
        <v>892</v>
      </c>
      <c r="H263" s="554" t="s">
        <v>485</v>
      </c>
      <c r="I263" s="554" t="s">
        <v>1065</v>
      </c>
      <c r="J263" s="554" t="s">
        <v>945</v>
      </c>
      <c r="K263" s="554" t="s">
        <v>1066</v>
      </c>
      <c r="L263" s="557">
        <v>1127.52</v>
      </c>
      <c r="M263" s="557">
        <v>3382.56</v>
      </c>
      <c r="N263" s="554">
        <v>3</v>
      </c>
      <c r="O263" s="558">
        <v>1</v>
      </c>
      <c r="P263" s="557">
        <v>3382.56</v>
      </c>
      <c r="Q263" s="559">
        <v>1</v>
      </c>
      <c r="R263" s="554">
        <v>3</v>
      </c>
      <c r="S263" s="559">
        <v>1</v>
      </c>
      <c r="T263" s="558">
        <v>1</v>
      </c>
      <c r="U263" s="560">
        <v>1</v>
      </c>
    </row>
    <row r="264" spans="1:21" ht="14.4" customHeight="1" x14ac:dyDescent="0.3">
      <c r="A264" s="553">
        <v>29</v>
      </c>
      <c r="B264" s="554" t="s">
        <v>484</v>
      </c>
      <c r="C264" s="554" t="s">
        <v>738</v>
      </c>
      <c r="D264" s="555" t="s">
        <v>1481</v>
      </c>
      <c r="E264" s="556" t="s">
        <v>746</v>
      </c>
      <c r="F264" s="554" t="s">
        <v>737</v>
      </c>
      <c r="G264" s="554" t="s">
        <v>959</v>
      </c>
      <c r="H264" s="554" t="s">
        <v>485</v>
      </c>
      <c r="I264" s="554" t="s">
        <v>960</v>
      </c>
      <c r="J264" s="554" t="s">
        <v>961</v>
      </c>
      <c r="K264" s="554" t="s">
        <v>962</v>
      </c>
      <c r="L264" s="557">
        <v>410</v>
      </c>
      <c r="M264" s="557">
        <v>3690</v>
      </c>
      <c r="N264" s="554">
        <v>9</v>
      </c>
      <c r="O264" s="558">
        <v>9</v>
      </c>
      <c r="P264" s="557">
        <v>3690</v>
      </c>
      <c r="Q264" s="559">
        <v>1</v>
      </c>
      <c r="R264" s="554">
        <v>9</v>
      </c>
      <c r="S264" s="559">
        <v>1</v>
      </c>
      <c r="T264" s="558">
        <v>9</v>
      </c>
      <c r="U264" s="560">
        <v>1</v>
      </c>
    </row>
    <row r="265" spans="1:21" ht="14.4" customHeight="1" x14ac:dyDescent="0.3">
      <c r="A265" s="553">
        <v>29</v>
      </c>
      <c r="B265" s="554" t="s">
        <v>484</v>
      </c>
      <c r="C265" s="554" t="s">
        <v>738</v>
      </c>
      <c r="D265" s="555" t="s">
        <v>1481</v>
      </c>
      <c r="E265" s="556" t="s">
        <v>746</v>
      </c>
      <c r="F265" s="554" t="s">
        <v>737</v>
      </c>
      <c r="G265" s="554" t="s">
        <v>959</v>
      </c>
      <c r="H265" s="554" t="s">
        <v>485</v>
      </c>
      <c r="I265" s="554" t="s">
        <v>963</v>
      </c>
      <c r="J265" s="554" t="s">
        <v>964</v>
      </c>
      <c r="K265" s="554" t="s">
        <v>965</v>
      </c>
      <c r="L265" s="557">
        <v>566</v>
      </c>
      <c r="M265" s="557">
        <v>3962</v>
      </c>
      <c r="N265" s="554">
        <v>7</v>
      </c>
      <c r="O265" s="558">
        <v>6</v>
      </c>
      <c r="P265" s="557">
        <v>2830</v>
      </c>
      <c r="Q265" s="559">
        <v>0.7142857142857143</v>
      </c>
      <c r="R265" s="554">
        <v>5</v>
      </c>
      <c r="S265" s="559">
        <v>0.7142857142857143</v>
      </c>
      <c r="T265" s="558">
        <v>4</v>
      </c>
      <c r="U265" s="560">
        <v>0.66666666666666663</v>
      </c>
    </row>
    <row r="266" spans="1:21" ht="14.4" customHeight="1" x14ac:dyDescent="0.3">
      <c r="A266" s="553">
        <v>29</v>
      </c>
      <c r="B266" s="554" t="s">
        <v>484</v>
      </c>
      <c r="C266" s="554" t="s">
        <v>738</v>
      </c>
      <c r="D266" s="555" t="s">
        <v>1481</v>
      </c>
      <c r="E266" s="556" t="s">
        <v>746</v>
      </c>
      <c r="F266" s="554" t="s">
        <v>737</v>
      </c>
      <c r="G266" s="554" t="s">
        <v>959</v>
      </c>
      <c r="H266" s="554" t="s">
        <v>485</v>
      </c>
      <c r="I266" s="554" t="s">
        <v>1227</v>
      </c>
      <c r="J266" s="554" t="s">
        <v>964</v>
      </c>
      <c r="K266" s="554" t="s">
        <v>1228</v>
      </c>
      <c r="L266" s="557">
        <v>600</v>
      </c>
      <c r="M266" s="557">
        <v>600</v>
      </c>
      <c r="N266" s="554">
        <v>1</v>
      </c>
      <c r="O266" s="558">
        <v>1</v>
      </c>
      <c r="P266" s="557">
        <v>600</v>
      </c>
      <c r="Q266" s="559">
        <v>1</v>
      </c>
      <c r="R266" s="554">
        <v>1</v>
      </c>
      <c r="S266" s="559">
        <v>1</v>
      </c>
      <c r="T266" s="558">
        <v>1</v>
      </c>
      <c r="U266" s="560">
        <v>1</v>
      </c>
    </row>
    <row r="267" spans="1:21" ht="14.4" customHeight="1" x14ac:dyDescent="0.3">
      <c r="A267" s="553">
        <v>29</v>
      </c>
      <c r="B267" s="554" t="s">
        <v>484</v>
      </c>
      <c r="C267" s="554" t="s">
        <v>738</v>
      </c>
      <c r="D267" s="555" t="s">
        <v>1481</v>
      </c>
      <c r="E267" s="556" t="s">
        <v>746</v>
      </c>
      <c r="F267" s="554" t="s">
        <v>737</v>
      </c>
      <c r="G267" s="554" t="s">
        <v>969</v>
      </c>
      <c r="H267" s="554" t="s">
        <v>485</v>
      </c>
      <c r="I267" s="554" t="s">
        <v>1229</v>
      </c>
      <c r="J267" s="554" t="s">
        <v>1230</v>
      </c>
      <c r="K267" s="554" t="s">
        <v>1231</v>
      </c>
      <c r="L267" s="557">
        <v>378.48</v>
      </c>
      <c r="M267" s="557">
        <v>756.96</v>
      </c>
      <c r="N267" s="554">
        <v>2</v>
      </c>
      <c r="O267" s="558">
        <v>2</v>
      </c>
      <c r="P267" s="557">
        <v>756.96</v>
      </c>
      <c r="Q267" s="559">
        <v>1</v>
      </c>
      <c r="R267" s="554">
        <v>2</v>
      </c>
      <c r="S267" s="559">
        <v>1</v>
      </c>
      <c r="T267" s="558">
        <v>2</v>
      </c>
      <c r="U267" s="560">
        <v>1</v>
      </c>
    </row>
    <row r="268" spans="1:21" ht="14.4" customHeight="1" x14ac:dyDescent="0.3">
      <c r="A268" s="553">
        <v>29</v>
      </c>
      <c r="B268" s="554" t="s">
        <v>484</v>
      </c>
      <c r="C268" s="554" t="s">
        <v>738</v>
      </c>
      <c r="D268" s="555" t="s">
        <v>1481</v>
      </c>
      <c r="E268" s="556" t="s">
        <v>746</v>
      </c>
      <c r="F268" s="554" t="s">
        <v>737</v>
      </c>
      <c r="G268" s="554" t="s">
        <v>969</v>
      </c>
      <c r="H268" s="554" t="s">
        <v>485</v>
      </c>
      <c r="I268" s="554" t="s">
        <v>976</v>
      </c>
      <c r="J268" s="554" t="s">
        <v>977</v>
      </c>
      <c r="K268" s="554" t="s">
        <v>978</v>
      </c>
      <c r="L268" s="557">
        <v>409.87</v>
      </c>
      <c r="M268" s="557">
        <v>819.74</v>
      </c>
      <c r="N268" s="554">
        <v>2</v>
      </c>
      <c r="O268" s="558">
        <v>2</v>
      </c>
      <c r="P268" s="557">
        <v>819.74</v>
      </c>
      <c r="Q268" s="559">
        <v>1</v>
      </c>
      <c r="R268" s="554">
        <v>2</v>
      </c>
      <c r="S268" s="559">
        <v>1</v>
      </c>
      <c r="T268" s="558">
        <v>2</v>
      </c>
      <c r="U268" s="560">
        <v>1</v>
      </c>
    </row>
    <row r="269" spans="1:21" ht="14.4" customHeight="1" x14ac:dyDescent="0.3">
      <c r="A269" s="553">
        <v>29</v>
      </c>
      <c r="B269" s="554" t="s">
        <v>484</v>
      </c>
      <c r="C269" s="554" t="s">
        <v>738</v>
      </c>
      <c r="D269" s="555" t="s">
        <v>1481</v>
      </c>
      <c r="E269" s="556" t="s">
        <v>746</v>
      </c>
      <c r="F269" s="554" t="s">
        <v>737</v>
      </c>
      <c r="G269" s="554" t="s">
        <v>1016</v>
      </c>
      <c r="H269" s="554" t="s">
        <v>485</v>
      </c>
      <c r="I269" s="554" t="s">
        <v>1017</v>
      </c>
      <c r="J269" s="554" t="s">
        <v>1018</v>
      </c>
      <c r="K269" s="554"/>
      <c r="L269" s="557">
        <v>0</v>
      </c>
      <c r="M269" s="557">
        <v>0</v>
      </c>
      <c r="N269" s="554">
        <v>2</v>
      </c>
      <c r="O269" s="558">
        <v>2</v>
      </c>
      <c r="P269" s="557"/>
      <c r="Q269" s="559"/>
      <c r="R269" s="554"/>
      <c r="S269" s="559">
        <v>0</v>
      </c>
      <c r="T269" s="558"/>
      <c r="U269" s="560">
        <v>0</v>
      </c>
    </row>
    <row r="270" spans="1:21" ht="14.4" customHeight="1" x14ac:dyDescent="0.3">
      <c r="A270" s="553">
        <v>29</v>
      </c>
      <c r="B270" s="554" t="s">
        <v>484</v>
      </c>
      <c r="C270" s="554" t="s">
        <v>738</v>
      </c>
      <c r="D270" s="555" t="s">
        <v>1481</v>
      </c>
      <c r="E270" s="556" t="s">
        <v>747</v>
      </c>
      <c r="F270" s="554" t="s">
        <v>735</v>
      </c>
      <c r="G270" s="554" t="s">
        <v>765</v>
      </c>
      <c r="H270" s="554" t="s">
        <v>485</v>
      </c>
      <c r="I270" s="554" t="s">
        <v>766</v>
      </c>
      <c r="J270" s="554" t="s">
        <v>767</v>
      </c>
      <c r="K270" s="554" t="s">
        <v>768</v>
      </c>
      <c r="L270" s="557">
        <v>0</v>
      </c>
      <c r="M270" s="557">
        <v>0</v>
      </c>
      <c r="N270" s="554">
        <v>5</v>
      </c>
      <c r="O270" s="558">
        <v>5</v>
      </c>
      <c r="P270" s="557">
        <v>0</v>
      </c>
      <c r="Q270" s="559"/>
      <c r="R270" s="554">
        <v>5</v>
      </c>
      <c r="S270" s="559">
        <v>1</v>
      </c>
      <c r="T270" s="558">
        <v>5</v>
      </c>
      <c r="U270" s="560">
        <v>1</v>
      </c>
    </row>
    <row r="271" spans="1:21" ht="14.4" customHeight="1" x14ac:dyDescent="0.3">
      <c r="A271" s="553">
        <v>29</v>
      </c>
      <c r="B271" s="554" t="s">
        <v>484</v>
      </c>
      <c r="C271" s="554" t="s">
        <v>738</v>
      </c>
      <c r="D271" s="555" t="s">
        <v>1481</v>
      </c>
      <c r="E271" s="556" t="s">
        <v>747</v>
      </c>
      <c r="F271" s="554" t="s">
        <v>735</v>
      </c>
      <c r="G271" s="554" t="s">
        <v>765</v>
      </c>
      <c r="H271" s="554" t="s">
        <v>485</v>
      </c>
      <c r="I271" s="554" t="s">
        <v>766</v>
      </c>
      <c r="J271" s="554" t="s">
        <v>767</v>
      </c>
      <c r="K271" s="554" t="s">
        <v>768</v>
      </c>
      <c r="L271" s="557">
        <v>55.22</v>
      </c>
      <c r="M271" s="557">
        <v>55.22</v>
      </c>
      <c r="N271" s="554">
        <v>1</v>
      </c>
      <c r="O271" s="558">
        <v>1</v>
      </c>
      <c r="P271" s="557">
        <v>55.22</v>
      </c>
      <c r="Q271" s="559">
        <v>1</v>
      </c>
      <c r="R271" s="554">
        <v>1</v>
      </c>
      <c r="S271" s="559">
        <v>1</v>
      </c>
      <c r="T271" s="558">
        <v>1</v>
      </c>
      <c r="U271" s="560">
        <v>1</v>
      </c>
    </row>
    <row r="272" spans="1:21" ht="14.4" customHeight="1" x14ac:dyDescent="0.3">
      <c r="A272" s="553">
        <v>29</v>
      </c>
      <c r="B272" s="554" t="s">
        <v>484</v>
      </c>
      <c r="C272" s="554" t="s">
        <v>738</v>
      </c>
      <c r="D272" s="555" t="s">
        <v>1481</v>
      </c>
      <c r="E272" s="556" t="s">
        <v>747</v>
      </c>
      <c r="F272" s="554" t="s">
        <v>735</v>
      </c>
      <c r="G272" s="554" t="s">
        <v>765</v>
      </c>
      <c r="H272" s="554" t="s">
        <v>485</v>
      </c>
      <c r="I272" s="554" t="s">
        <v>1098</v>
      </c>
      <c r="J272" s="554" t="s">
        <v>767</v>
      </c>
      <c r="K272" s="554" t="s">
        <v>768</v>
      </c>
      <c r="L272" s="557">
        <v>0</v>
      </c>
      <c r="M272" s="557">
        <v>0</v>
      </c>
      <c r="N272" s="554">
        <v>2</v>
      </c>
      <c r="O272" s="558">
        <v>2</v>
      </c>
      <c r="P272" s="557">
        <v>0</v>
      </c>
      <c r="Q272" s="559"/>
      <c r="R272" s="554">
        <v>1</v>
      </c>
      <c r="S272" s="559">
        <v>0.5</v>
      </c>
      <c r="T272" s="558">
        <v>1</v>
      </c>
      <c r="U272" s="560">
        <v>0.5</v>
      </c>
    </row>
    <row r="273" spans="1:21" ht="14.4" customHeight="1" x14ac:dyDescent="0.3">
      <c r="A273" s="553">
        <v>29</v>
      </c>
      <c r="B273" s="554" t="s">
        <v>484</v>
      </c>
      <c r="C273" s="554" t="s">
        <v>738</v>
      </c>
      <c r="D273" s="555" t="s">
        <v>1481</v>
      </c>
      <c r="E273" s="556" t="s">
        <v>747</v>
      </c>
      <c r="F273" s="554" t="s">
        <v>735</v>
      </c>
      <c r="G273" s="554" t="s">
        <v>765</v>
      </c>
      <c r="H273" s="554" t="s">
        <v>485</v>
      </c>
      <c r="I273" s="554" t="s">
        <v>769</v>
      </c>
      <c r="J273" s="554" t="s">
        <v>767</v>
      </c>
      <c r="K273" s="554" t="s">
        <v>770</v>
      </c>
      <c r="L273" s="557">
        <v>264.07</v>
      </c>
      <c r="M273" s="557">
        <v>528.14</v>
      </c>
      <c r="N273" s="554">
        <v>2</v>
      </c>
      <c r="O273" s="558">
        <v>2</v>
      </c>
      <c r="P273" s="557">
        <v>528.14</v>
      </c>
      <c r="Q273" s="559">
        <v>1</v>
      </c>
      <c r="R273" s="554">
        <v>2</v>
      </c>
      <c r="S273" s="559">
        <v>1</v>
      </c>
      <c r="T273" s="558">
        <v>2</v>
      </c>
      <c r="U273" s="560">
        <v>1</v>
      </c>
    </row>
    <row r="274" spans="1:21" ht="14.4" customHeight="1" x14ac:dyDescent="0.3">
      <c r="A274" s="553">
        <v>29</v>
      </c>
      <c r="B274" s="554" t="s">
        <v>484</v>
      </c>
      <c r="C274" s="554" t="s">
        <v>738</v>
      </c>
      <c r="D274" s="555" t="s">
        <v>1481</v>
      </c>
      <c r="E274" s="556" t="s">
        <v>747</v>
      </c>
      <c r="F274" s="554" t="s">
        <v>735</v>
      </c>
      <c r="G274" s="554" t="s">
        <v>1025</v>
      </c>
      <c r="H274" s="554" t="s">
        <v>485</v>
      </c>
      <c r="I274" s="554" t="s">
        <v>1026</v>
      </c>
      <c r="J274" s="554" t="s">
        <v>1027</v>
      </c>
      <c r="K274" s="554" t="s">
        <v>1028</v>
      </c>
      <c r="L274" s="557">
        <v>170.52</v>
      </c>
      <c r="M274" s="557">
        <v>341.04</v>
      </c>
      <c r="N274" s="554">
        <v>2</v>
      </c>
      <c r="O274" s="558">
        <v>2</v>
      </c>
      <c r="P274" s="557">
        <v>170.52</v>
      </c>
      <c r="Q274" s="559">
        <v>0.5</v>
      </c>
      <c r="R274" s="554">
        <v>1</v>
      </c>
      <c r="S274" s="559">
        <v>0.5</v>
      </c>
      <c r="T274" s="558">
        <v>1</v>
      </c>
      <c r="U274" s="560">
        <v>0.5</v>
      </c>
    </row>
    <row r="275" spans="1:21" ht="14.4" customHeight="1" x14ac:dyDescent="0.3">
      <c r="A275" s="553">
        <v>29</v>
      </c>
      <c r="B275" s="554" t="s">
        <v>484</v>
      </c>
      <c r="C275" s="554" t="s">
        <v>738</v>
      </c>
      <c r="D275" s="555" t="s">
        <v>1481</v>
      </c>
      <c r="E275" s="556" t="s">
        <v>747</v>
      </c>
      <c r="F275" s="554" t="s">
        <v>735</v>
      </c>
      <c r="G275" s="554" t="s">
        <v>1232</v>
      </c>
      <c r="H275" s="554" t="s">
        <v>485</v>
      </c>
      <c r="I275" s="554" t="s">
        <v>1233</v>
      </c>
      <c r="J275" s="554" t="s">
        <v>1234</v>
      </c>
      <c r="K275" s="554" t="s">
        <v>1235</v>
      </c>
      <c r="L275" s="557">
        <v>0</v>
      </c>
      <c r="M275" s="557">
        <v>0</v>
      </c>
      <c r="N275" s="554">
        <v>1</v>
      </c>
      <c r="O275" s="558">
        <v>1</v>
      </c>
      <c r="P275" s="557"/>
      <c r="Q275" s="559"/>
      <c r="R275" s="554"/>
      <c r="S275" s="559">
        <v>0</v>
      </c>
      <c r="T275" s="558"/>
      <c r="U275" s="560">
        <v>0</v>
      </c>
    </row>
    <row r="276" spans="1:21" ht="14.4" customHeight="1" x14ac:dyDescent="0.3">
      <c r="A276" s="553">
        <v>29</v>
      </c>
      <c r="B276" s="554" t="s">
        <v>484</v>
      </c>
      <c r="C276" s="554" t="s">
        <v>738</v>
      </c>
      <c r="D276" s="555" t="s">
        <v>1481</v>
      </c>
      <c r="E276" s="556" t="s">
        <v>747</v>
      </c>
      <c r="F276" s="554" t="s">
        <v>735</v>
      </c>
      <c r="G276" s="554" t="s">
        <v>1029</v>
      </c>
      <c r="H276" s="554" t="s">
        <v>485</v>
      </c>
      <c r="I276" s="554" t="s">
        <v>1030</v>
      </c>
      <c r="J276" s="554" t="s">
        <v>1031</v>
      </c>
      <c r="K276" s="554" t="s">
        <v>1028</v>
      </c>
      <c r="L276" s="557">
        <v>78.33</v>
      </c>
      <c r="M276" s="557">
        <v>156.66</v>
      </c>
      <c r="N276" s="554">
        <v>2</v>
      </c>
      <c r="O276" s="558">
        <v>0.5</v>
      </c>
      <c r="P276" s="557"/>
      <c r="Q276" s="559">
        <v>0</v>
      </c>
      <c r="R276" s="554"/>
      <c r="S276" s="559">
        <v>0</v>
      </c>
      <c r="T276" s="558"/>
      <c r="U276" s="560">
        <v>0</v>
      </c>
    </row>
    <row r="277" spans="1:21" ht="14.4" customHeight="1" x14ac:dyDescent="0.3">
      <c r="A277" s="553">
        <v>29</v>
      </c>
      <c r="B277" s="554" t="s">
        <v>484</v>
      </c>
      <c r="C277" s="554" t="s">
        <v>738</v>
      </c>
      <c r="D277" s="555" t="s">
        <v>1481</v>
      </c>
      <c r="E277" s="556" t="s">
        <v>747</v>
      </c>
      <c r="F277" s="554" t="s">
        <v>735</v>
      </c>
      <c r="G277" s="554" t="s">
        <v>1236</v>
      </c>
      <c r="H277" s="554" t="s">
        <v>485</v>
      </c>
      <c r="I277" s="554" t="s">
        <v>1237</v>
      </c>
      <c r="J277" s="554" t="s">
        <v>551</v>
      </c>
      <c r="K277" s="554" t="s">
        <v>1238</v>
      </c>
      <c r="L277" s="557">
        <v>0</v>
      </c>
      <c r="M277" s="557">
        <v>0</v>
      </c>
      <c r="N277" s="554">
        <v>5</v>
      </c>
      <c r="O277" s="558">
        <v>1</v>
      </c>
      <c r="P277" s="557">
        <v>0</v>
      </c>
      <c r="Q277" s="559"/>
      <c r="R277" s="554">
        <v>5</v>
      </c>
      <c r="S277" s="559">
        <v>1</v>
      </c>
      <c r="T277" s="558">
        <v>1</v>
      </c>
      <c r="U277" s="560">
        <v>1</v>
      </c>
    </row>
    <row r="278" spans="1:21" ht="14.4" customHeight="1" x14ac:dyDescent="0.3">
      <c r="A278" s="553">
        <v>29</v>
      </c>
      <c r="B278" s="554" t="s">
        <v>484</v>
      </c>
      <c r="C278" s="554" t="s">
        <v>738</v>
      </c>
      <c r="D278" s="555" t="s">
        <v>1481</v>
      </c>
      <c r="E278" s="556" t="s">
        <v>747</v>
      </c>
      <c r="F278" s="554" t="s">
        <v>735</v>
      </c>
      <c r="G278" s="554" t="s">
        <v>775</v>
      </c>
      <c r="H278" s="554" t="s">
        <v>485</v>
      </c>
      <c r="I278" s="554" t="s">
        <v>776</v>
      </c>
      <c r="J278" s="554" t="s">
        <v>777</v>
      </c>
      <c r="K278" s="554" t="s">
        <v>778</v>
      </c>
      <c r="L278" s="557">
        <v>156.77000000000001</v>
      </c>
      <c r="M278" s="557">
        <v>627.08000000000004</v>
      </c>
      <c r="N278" s="554">
        <v>4</v>
      </c>
      <c r="O278" s="558">
        <v>2</v>
      </c>
      <c r="P278" s="557">
        <v>627.08000000000004</v>
      </c>
      <c r="Q278" s="559">
        <v>1</v>
      </c>
      <c r="R278" s="554">
        <v>4</v>
      </c>
      <c r="S278" s="559">
        <v>1</v>
      </c>
      <c r="T278" s="558">
        <v>2</v>
      </c>
      <c r="U278" s="560">
        <v>1</v>
      </c>
    </row>
    <row r="279" spans="1:21" ht="14.4" customHeight="1" x14ac:dyDescent="0.3">
      <c r="A279" s="553">
        <v>29</v>
      </c>
      <c r="B279" s="554" t="s">
        <v>484</v>
      </c>
      <c r="C279" s="554" t="s">
        <v>738</v>
      </c>
      <c r="D279" s="555" t="s">
        <v>1481</v>
      </c>
      <c r="E279" s="556" t="s">
        <v>747</v>
      </c>
      <c r="F279" s="554" t="s">
        <v>735</v>
      </c>
      <c r="G279" s="554" t="s">
        <v>1209</v>
      </c>
      <c r="H279" s="554" t="s">
        <v>485</v>
      </c>
      <c r="I279" s="554" t="s">
        <v>1210</v>
      </c>
      <c r="J279" s="554" t="s">
        <v>1211</v>
      </c>
      <c r="K279" s="554" t="s">
        <v>1212</v>
      </c>
      <c r="L279" s="557">
        <v>0</v>
      </c>
      <c r="M279" s="557">
        <v>0</v>
      </c>
      <c r="N279" s="554">
        <v>4</v>
      </c>
      <c r="O279" s="558">
        <v>2</v>
      </c>
      <c r="P279" s="557">
        <v>0</v>
      </c>
      <c r="Q279" s="559"/>
      <c r="R279" s="554">
        <v>2</v>
      </c>
      <c r="S279" s="559">
        <v>0.5</v>
      </c>
      <c r="T279" s="558">
        <v>1</v>
      </c>
      <c r="U279" s="560">
        <v>0.5</v>
      </c>
    </row>
    <row r="280" spans="1:21" ht="14.4" customHeight="1" x14ac:dyDescent="0.3">
      <c r="A280" s="553">
        <v>29</v>
      </c>
      <c r="B280" s="554" t="s">
        <v>484</v>
      </c>
      <c r="C280" s="554" t="s">
        <v>738</v>
      </c>
      <c r="D280" s="555" t="s">
        <v>1481</v>
      </c>
      <c r="E280" s="556" t="s">
        <v>747</v>
      </c>
      <c r="F280" s="554" t="s">
        <v>735</v>
      </c>
      <c r="G280" s="554" t="s">
        <v>782</v>
      </c>
      <c r="H280" s="554" t="s">
        <v>485</v>
      </c>
      <c r="I280" s="554" t="s">
        <v>642</v>
      </c>
      <c r="J280" s="554" t="s">
        <v>643</v>
      </c>
      <c r="K280" s="554" t="s">
        <v>783</v>
      </c>
      <c r="L280" s="557">
        <v>48.09</v>
      </c>
      <c r="M280" s="557">
        <v>96.18</v>
      </c>
      <c r="N280" s="554">
        <v>2</v>
      </c>
      <c r="O280" s="558">
        <v>2</v>
      </c>
      <c r="P280" s="557">
        <v>48.09</v>
      </c>
      <c r="Q280" s="559">
        <v>0.5</v>
      </c>
      <c r="R280" s="554">
        <v>1</v>
      </c>
      <c r="S280" s="559">
        <v>0.5</v>
      </c>
      <c r="T280" s="558">
        <v>1</v>
      </c>
      <c r="U280" s="560">
        <v>0.5</v>
      </c>
    </row>
    <row r="281" spans="1:21" ht="14.4" customHeight="1" x14ac:dyDescent="0.3">
      <c r="A281" s="553">
        <v>29</v>
      </c>
      <c r="B281" s="554" t="s">
        <v>484</v>
      </c>
      <c r="C281" s="554" t="s">
        <v>738</v>
      </c>
      <c r="D281" s="555" t="s">
        <v>1481</v>
      </c>
      <c r="E281" s="556" t="s">
        <v>747</v>
      </c>
      <c r="F281" s="554" t="s">
        <v>735</v>
      </c>
      <c r="G281" s="554" t="s">
        <v>793</v>
      </c>
      <c r="H281" s="554" t="s">
        <v>485</v>
      </c>
      <c r="I281" s="554" t="s">
        <v>1042</v>
      </c>
      <c r="J281" s="554" t="s">
        <v>795</v>
      </c>
      <c r="K281" s="554" t="s">
        <v>1043</v>
      </c>
      <c r="L281" s="557">
        <v>0</v>
      </c>
      <c r="M281" s="557">
        <v>0</v>
      </c>
      <c r="N281" s="554">
        <v>1</v>
      </c>
      <c r="O281" s="558">
        <v>1</v>
      </c>
      <c r="P281" s="557">
        <v>0</v>
      </c>
      <c r="Q281" s="559"/>
      <c r="R281" s="554">
        <v>1</v>
      </c>
      <c r="S281" s="559">
        <v>1</v>
      </c>
      <c r="T281" s="558">
        <v>1</v>
      </c>
      <c r="U281" s="560">
        <v>1</v>
      </c>
    </row>
    <row r="282" spans="1:21" ht="14.4" customHeight="1" x14ac:dyDescent="0.3">
      <c r="A282" s="553">
        <v>29</v>
      </c>
      <c r="B282" s="554" t="s">
        <v>484</v>
      </c>
      <c r="C282" s="554" t="s">
        <v>738</v>
      </c>
      <c r="D282" s="555" t="s">
        <v>1481</v>
      </c>
      <c r="E282" s="556" t="s">
        <v>747</v>
      </c>
      <c r="F282" s="554" t="s">
        <v>735</v>
      </c>
      <c r="G282" s="554" t="s">
        <v>797</v>
      </c>
      <c r="H282" s="554" t="s">
        <v>485</v>
      </c>
      <c r="I282" s="554" t="s">
        <v>561</v>
      </c>
      <c r="J282" s="554" t="s">
        <v>558</v>
      </c>
      <c r="K282" s="554" t="s">
        <v>800</v>
      </c>
      <c r="L282" s="557">
        <v>114</v>
      </c>
      <c r="M282" s="557">
        <v>114</v>
      </c>
      <c r="N282" s="554">
        <v>1</v>
      </c>
      <c r="O282" s="558">
        <v>1</v>
      </c>
      <c r="P282" s="557">
        <v>114</v>
      </c>
      <c r="Q282" s="559">
        <v>1</v>
      </c>
      <c r="R282" s="554">
        <v>1</v>
      </c>
      <c r="S282" s="559">
        <v>1</v>
      </c>
      <c r="T282" s="558">
        <v>1</v>
      </c>
      <c r="U282" s="560">
        <v>1</v>
      </c>
    </row>
    <row r="283" spans="1:21" ht="14.4" customHeight="1" x14ac:dyDescent="0.3">
      <c r="A283" s="553">
        <v>29</v>
      </c>
      <c r="B283" s="554" t="s">
        <v>484</v>
      </c>
      <c r="C283" s="554" t="s">
        <v>738</v>
      </c>
      <c r="D283" s="555" t="s">
        <v>1481</v>
      </c>
      <c r="E283" s="556" t="s">
        <v>747</v>
      </c>
      <c r="F283" s="554" t="s">
        <v>735</v>
      </c>
      <c r="G283" s="554" t="s">
        <v>797</v>
      </c>
      <c r="H283" s="554" t="s">
        <v>485</v>
      </c>
      <c r="I283" s="554" t="s">
        <v>1239</v>
      </c>
      <c r="J283" s="554" t="s">
        <v>558</v>
      </c>
      <c r="K283" s="554" t="s">
        <v>559</v>
      </c>
      <c r="L283" s="557">
        <v>0</v>
      </c>
      <c r="M283" s="557">
        <v>0</v>
      </c>
      <c r="N283" s="554">
        <v>1</v>
      </c>
      <c r="O283" s="558">
        <v>1</v>
      </c>
      <c r="P283" s="557">
        <v>0</v>
      </c>
      <c r="Q283" s="559"/>
      <c r="R283" s="554">
        <v>1</v>
      </c>
      <c r="S283" s="559">
        <v>1</v>
      </c>
      <c r="T283" s="558">
        <v>1</v>
      </c>
      <c r="U283" s="560">
        <v>1</v>
      </c>
    </row>
    <row r="284" spans="1:21" ht="14.4" customHeight="1" x14ac:dyDescent="0.3">
      <c r="A284" s="553">
        <v>29</v>
      </c>
      <c r="B284" s="554" t="s">
        <v>484</v>
      </c>
      <c r="C284" s="554" t="s">
        <v>738</v>
      </c>
      <c r="D284" s="555" t="s">
        <v>1481</v>
      </c>
      <c r="E284" s="556" t="s">
        <v>747</v>
      </c>
      <c r="F284" s="554" t="s">
        <v>735</v>
      </c>
      <c r="G284" s="554" t="s">
        <v>797</v>
      </c>
      <c r="H284" s="554" t="s">
        <v>485</v>
      </c>
      <c r="I284" s="554" t="s">
        <v>1240</v>
      </c>
      <c r="J284" s="554" t="s">
        <v>706</v>
      </c>
      <c r="K284" s="554" t="s">
        <v>1241</v>
      </c>
      <c r="L284" s="557">
        <v>124.82</v>
      </c>
      <c r="M284" s="557">
        <v>249.64</v>
      </c>
      <c r="N284" s="554">
        <v>2</v>
      </c>
      <c r="O284" s="558">
        <v>1</v>
      </c>
      <c r="P284" s="557">
        <v>249.64</v>
      </c>
      <c r="Q284" s="559">
        <v>1</v>
      </c>
      <c r="R284" s="554">
        <v>2</v>
      </c>
      <c r="S284" s="559">
        <v>1</v>
      </c>
      <c r="T284" s="558">
        <v>1</v>
      </c>
      <c r="U284" s="560">
        <v>1</v>
      </c>
    </row>
    <row r="285" spans="1:21" ht="14.4" customHeight="1" x14ac:dyDescent="0.3">
      <c r="A285" s="553">
        <v>29</v>
      </c>
      <c r="B285" s="554" t="s">
        <v>484</v>
      </c>
      <c r="C285" s="554" t="s">
        <v>738</v>
      </c>
      <c r="D285" s="555" t="s">
        <v>1481</v>
      </c>
      <c r="E285" s="556" t="s">
        <v>747</v>
      </c>
      <c r="F285" s="554" t="s">
        <v>735</v>
      </c>
      <c r="G285" s="554" t="s">
        <v>813</v>
      </c>
      <c r="H285" s="554" t="s">
        <v>485</v>
      </c>
      <c r="I285" s="554" t="s">
        <v>646</v>
      </c>
      <c r="J285" s="554" t="s">
        <v>647</v>
      </c>
      <c r="K285" s="554" t="s">
        <v>814</v>
      </c>
      <c r="L285" s="557">
        <v>36.97</v>
      </c>
      <c r="M285" s="557">
        <v>332.73</v>
      </c>
      <c r="N285" s="554">
        <v>9</v>
      </c>
      <c r="O285" s="558">
        <v>8</v>
      </c>
      <c r="P285" s="557">
        <v>184.85</v>
      </c>
      <c r="Q285" s="559">
        <v>0.55555555555555547</v>
      </c>
      <c r="R285" s="554">
        <v>5</v>
      </c>
      <c r="S285" s="559">
        <v>0.55555555555555558</v>
      </c>
      <c r="T285" s="558">
        <v>5</v>
      </c>
      <c r="U285" s="560">
        <v>0.625</v>
      </c>
    </row>
    <row r="286" spans="1:21" ht="14.4" customHeight="1" x14ac:dyDescent="0.3">
      <c r="A286" s="553">
        <v>29</v>
      </c>
      <c r="B286" s="554" t="s">
        <v>484</v>
      </c>
      <c r="C286" s="554" t="s">
        <v>738</v>
      </c>
      <c r="D286" s="555" t="s">
        <v>1481</v>
      </c>
      <c r="E286" s="556" t="s">
        <v>747</v>
      </c>
      <c r="F286" s="554" t="s">
        <v>735</v>
      </c>
      <c r="G286" s="554" t="s">
        <v>1242</v>
      </c>
      <c r="H286" s="554" t="s">
        <v>659</v>
      </c>
      <c r="I286" s="554" t="s">
        <v>1243</v>
      </c>
      <c r="J286" s="554" t="s">
        <v>1244</v>
      </c>
      <c r="K286" s="554" t="s">
        <v>1107</v>
      </c>
      <c r="L286" s="557">
        <v>113.66</v>
      </c>
      <c r="M286" s="557">
        <v>113.66</v>
      </c>
      <c r="N286" s="554">
        <v>1</v>
      </c>
      <c r="O286" s="558">
        <v>1</v>
      </c>
      <c r="P286" s="557"/>
      <c r="Q286" s="559">
        <v>0</v>
      </c>
      <c r="R286" s="554"/>
      <c r="S286" s="559">
        <v>0</v>
      </c>
      <c r="T286" s="558"/>
      <c r="U286" s="560">
        <v>0</v>
      </c>
    </row>
    <row r="287" spans="1:21" ht="14.4" customHeight="1" x14ac:dyDescent="0.3">
      <c r="A287" s="553">
        <v>29</v>
      </c>
      <c r="B287" s="554" t="s">
        <v>484</v>
      </c>
      <c r="C287" s="554" t="s">
        <v>738</v>
      </c>
      <c r="D287" s="555" t="s">
        <v>1481</v>
      </c>
      <c r="E287" s="556" t="s">
        <v>747</v>
      </c>
      <c r="F287" s="554" t="s">
        <v>735</v>
      </c>
      <c r="G287" s="554" t="s">
        <v>1245</v>
      </c>
      <c r="H287" s="554" t="s">
        <v>485</v>
      </c>
      <c r="I287" s="554" t="s">
        <v>1246</v>
      </c>
      <c r="J287" s="554" t="s">
        <v>1247</v>
      </c>
      <c r="K287" s="554" t="s">
        <v>1248</v>
      </c>
      <c r="L287" s="557">
        <v>0</v>
      </c>
      <c r="M287" s="557">
        <v>0</v>
      </c>
      <c r="N287" s="554">
        <v>1</v>
      </c>
      <c r="O287" s="558">
        <v>1</v>
      </c>
      <c r="P287" s="557"/>
      <c r="Q287" s="559"/>
      <c r="R287" s="554"/>
      <c r="S287" s="559">
        <v>0</v>
      </c>
      <c r="T287" s="558"/>
      <c r="U287" s="560">
        <v>0</v>
      </c>
    </row>
    <row r="288" spans="1:21" ht="14.4" customHeight="1" x14ac:dyDescent="0.3">
      <c r="A288" s="553">
        <v>29</v>
      </c>
      <c r="B288" s="554" t="s">
        <v>484</v>
      </c>
      <c r="C288" s="554" t="s">
        <v>738</v>
      </c>
      <c r="D288" s="555" t="s">
        <v>1481</v>
      </c>
      <c r="E288" s="556" t="s">
        <v>747</v>
      </c>
      <c r="F288" s="554" t="s">
        <v>735</v>
      </c>
      <c r="G288" s="554" t="s">
        <v>1249</v>
      </c>
      <c r="H288" s="554" t="s">
        <v>485</v>
      </c>
      <c r="I288" s="554" t="s">
        <v>1250</v>
      </c>
      <c r="J288" s="554" t="s">
        <v>1251</v>
      </c>
      <c r="K288" s="554" t="s">
        <v>1252</v>
      </c>
      <c r="L288" s="557">
        <v>0</v>
      </c>
      <c r="M288" s="557">
        <v>0</v>
      </c>
      <c r="N288" s="554">
        <v>1</v>
      </c>
      <c r="O288" s="558">
        <v>0.5</v>
      </c>
      <c r="P288" s="557"/>
      <c r="Q288" s="559"/>
      <c r="R288" s="554"/>
      <c r="S288" s="559">
        <v>0</v>
      </c>
      <c r="T288" s="558"/>
      <c r="U288" s="560">
        <v>0</v>
      </c>
    </row>
    <row r="289" spans="1:21" ht="14.4" customHeight="1" x14ac:dyDescent="0.3">
      <c r="A289" s="553">
        <v>29</v>
      </c>
      <c r="B289" s="554" t="s">
        <v>484</v>
      </c>
      <c r="C289" s="554" t="s">
        <v>738</v>
      </c>
      <c r="D289" s="555" t="s">
        <v>1481</v>
      </c>
      <c r="E289" s="556" t="s">
        <v>747</v>
      </c>
      <c r="F289" s="554" t="s">
        <v>735</v>
      </c>
      <c r="G289" s="554" t="s">
        <v>1253</v>
      </c>
      <c r="H289" s="554" t="s">
        <v>485</v>
      </c>
      <c r="I289" s="554" t="s">
        <v>1254</v>
      </c>
      <c r="J289" s="554" t="s">
        <v>1255</v>
      </c>
      <c r="K289" s="554" t="s">
        <v>1256</v>
      </c>
      <c r="L289" s="557">
        <v>0</v>
      </c>
      <c r="M289" s="557">
        <v>0</v>
      </c>
      <c r="N289" s="554">
        <v>1</v>
      </c>
      <c r="O289" s="558">
        <v>1</v>
      </c>
      <c r="P289" s="557">
        <v>0</v>
      </c>
      <c r="Q289" s="559"/>
      <c r="R289" s="554">
        <v>1</v>
      </c>
      <c r="S289" s="559">
        <v>1</v>
      </c>
      <c r="T289" s="558">
        <v>1</v>
      </c>
      <c r="U289" s="560">
        <v>1</v>
      </c>
    </row>
    <row r="290" spans="1:21" ht="14.4" customHeight="1" x14ac:dyDescent="0.3">
      <c r="A290" s="553">
        <v>29</v>
      </c>
      <c r="B290" s="554" t="s">
        <v>484</v>
      </c>
      <c r="C290" s="554" t="s">
        <v>738</v>
      </c>
      <c r="D290" s="555" t="s">
        <v>1481</v>
      </c>
      <c r="E290" s="556" t="s">
        <v>747</v>
      </c>
      <c r="F290" s="554" t="s">
        <v>735</v>
      </c>
      <c r="G290" s="554" t="s">
        <v>1257</v>
      </c>
      <c r="H290" s="554" t="s">
        <v>659</v>
      </c>
      <c r="I290" s="554" t="s">
        <v>1258</v>
      </c>
      <c r="J290" s="554" t="s">
        <v>1259</v>
      </c>
      <c r="K290" s="554" t="s">
        <v>1260</v>
      </c>
      <c r="L290" s="557">
        <v>291.82</v>
      </c>
      <c r="M290" s="557">
        <v>583.64</v>
      </c>
      <c r="N290" s="554">
        <v>2</v>
      </c>
      <c r="O290" s="558">
        <v>2</v>
      </c>
      <c r="P290" s="557"/>
      <c r="Q290" s="559">
        <v>0</v>
      </c>
      <c r="R290" s="554"/>
      <c r="S290" s="559">
        <v>0</v>
      </c>
      <c r="T290" s="558"/>
      <c r="U290" s="560">
        <v>0</v>
      </c>
    </row>
    <row r="291" spans="1:21" ht="14.4" customHeight="1" x14ac:dyDescent="0.3">
      <c r="A291" s="553">
        <v>29</v>
      </c>
      <c r="B291" s="554" t="s">
        <v>484</v>
      </c>
      <c r="C291" s="554" t="s">
        <v>738</v>
      </c>
      <c r="D291" s="555" t="s">
        <v>1481</v>
      </c>
      <c r="E291" s="556" t="s">
        <v>747</v>
      </c>
      <c r="F291" s="554" t="s">
        <v>735</v>
      </c>
      <c r="G291" s="554" t="s">
        <v>1261</v>
      </c>
      <c r="H291" s="554" t="s">
        <v>485</v>
      </c>
      <c r="I291" s="554" t="s">
        <v>1262</v>
      </c>
      <c r="J291" s="554" t="s">
        <v>1263</v>
      </c>
      <c r="K291" s="554" t="s">
        <v>1264</v>
      </c>
      <c r="L291" s="557">
        <v>24.78</v>
      </c>
      <c r="M291" s="557">
        <v>24.78</v>
      </c>
      <c r="N291" s="554">
        <v>1</v>
      </c>
      <c r="O291" s="558">
        <v>1</v>
      </c>
      <c r="P291" s="557">
        <v>24.78</v>
      </c>
      <c r="Q291" s="559">
        <v>1</v>
      </c>
      <c r="R291" s="554">
        <v>1</v>
      </c>
      <c r="S291" s="559">
        <v>1</v>
      </c>
      <c r="T291" s="558">
        <v>1</v>
      </c>
      <c r="U291" s="560">
        <v>1</v>
      </c>
    </row>
    <row r="292" spans="1:21" ht="14.4" customHeight="1" x14ac:dyDescent="0.3">
      <c r="A292" s="553">
        <v>29</v>
      </c>
      <c r="B292" s="554" t="s">
        <v>484</v>
      </c>
      <c r="C292" s="554" t="s">
        <v>738</v>
      </c>
      <c r="D292" s="555" t="s">
        <v>1481</v>
      </c>
      <c r="E292" s="556" t="s">
        <v>747</v>
      </c>
      <c r="F292" s="554" t="s">
        <v>735</v>
      </c>
      <c r="G292" s="554" t="s">
        <v>1265</v>
      </c>
      <c r="H292" s="554" t="s">
        <v>485</v>
      </c>
      <c r="I292" s="554" t="s">
        <v>1266</v>
      </c>
      <c r="J292" s="554" t="s">
        <v>1267</v>
      </c>
      <c r="K292" s="554" t="s">
        <v>1268</v>
      </c>
      <c r="L292" s="557">
        <v>22.44</v>
      </c>
      <c r="M292" s="557">
        <v>22.44</v>
      </c>
      <c r="N292" s="554">
        <v>1</v>
      </c>
      <c r="O292" s="558">
        <v>1</v>
      </c>
      <c r="P292" s="557">
        <v>22.44</v>
      </c>
      <c r="Q292" s="559">
        <v>1</v>
      </c>
      <c r="R292" s="554">
        <v>1</v>
      </c>
      <c r="S292" s="559">
        <v>1</v>
      </c>
      <c r="T292" s="558">
        <v>1</v>
      </c>
      <c r="U292" s="560">
        <v>1</v>
      </c>
    </row>
    <row r="293" spans="1:21" ht="14.4" customHeight="1" x14ac:dyDescent="0.3">
      <c r="A293" s="553">
        <v>29</v>
      </c>
      <c r="B293" s="554" t="s">
        <v>484</v>
      </c>
      <c r="C293" s="554" t="s">
        <v>738</v>
      </c>
      <c r="D293" s="555" t="s">
        <v>1481</v>
      </c>
      <c r="E293" s="556" t="s">
        <v>747</v>
      </c>
      <c r="F293" s="554" t="s">
        <v>735</v>
      </c>
      <c r="G293" s="554" t="s">
        <v>882</v>
      </c>
      <c r="H293" s="554" t="s">
        <v>485</v>
      </c>
      <c r="I293" s="554" t="s">
        <v>883</v>
      </c>
      <c r="J293" s="554" t="s">
        <v>884</v>
      </c>
      <c r="K293" s="554" t="s">
        <v>885</v>
      </c>
      <c r="L293" s="557">
        <v>50.14</v>
      </c>
      <c r="M293" s="557">
        <v>100.28</v>
      </c>
      <c r="N293" s="554">
        <v>2</v>
      </c>
      <c r="O293" s="558">
        <v>2</v>
      </c>
      <c r="P293" s="557">
        <v>100.28</v>
      </c>
      <c r="Q293" s="559">
        <v>1</v>
      </c>
      <c r="R293" s="554">
        <v>2</v>
      </c>
      <c r="S293" s="559">
        <v>1</v>
      </c>
      <c r="T293" s="558">
        <v>2</v>
      </c>
      <c r="U293" s="560">
        <v>1</v>
      </c>
    </row>
    <row r="294" spans="1:21" ht="14.4" customHeight="1" x14ac:dyDescent="0.3">
      <c r="A294" s="553">
        <v>29</v>
      </c>
      <c r="B294" s="554" t="s">
        <v>484</v>
      </c>
      <c r="C294" s="554" t="s">
        <v>738</v>
      </c>
      <c r="D294" s="555" t="s">
        <v>1481</v>
      </c>
      <c r="E294" s="556" t="s">
        <v>747</v>
      </c>
      <c r="F294" s="554" t="s">
        <v>735</v>
      </c>
      <c r="G294" s="554" t="s">
        <v>882</v>
      </c>
      <c r="H294" s="554" t="s">
        <v>485</v>
      </c>
      <c r="I294" s="554" t="s">
        <v>886</v>
      </c>
      <c r="J294" s="554" t="s">
        <v>884</v>
      </c>
      <c r="K294" s="554" t="s">
        <v>887</v>
      </c>
      <c r="L294" s="557">
        <v>75.22</v>
      </c>
      <c r="M294" s="557">
        <v>75.22</v>
      </c>
      <c r="N294" s="554">
        <v>1</v>
      </c>
      <c r="O294" s="558">
        <v>1</v>
      </c>
      <c r="P294" s="557"/>
      <c r="Q294" s="559">
        <v>0</v>
      </c>
      <c r="R294" s="554"/>
      <c r="S294" s="559">
        <v>0</v>
      </c>
      <c r="T294" s="558"/>
      <c r="U294" s="560">
        <v>0</v>
      </c>
    </row>
    <row r="295" spans="1:21" ht="14.4" customHeight="1" x14ac:dyDescent="0.3">
      <c r="A295" s="553">
        <v>29</v>
      </c>
      <c r="B295" s="554" t="s">
        <v>484</v>
      </c>
      <c r="C295" s="554" t="s">
        <v>738</v>
      </c>
      <c r="D295" s="555" t="s">
        <v>1481</v>
      </c>
      <c r="E295" s="556" t="s">
        <v>747</v>
      </c>
      <c r="F295" s="554" t="s">
        <v>736</v>
      </c>
      <c r="G295" s="554" t="s">
        <v>779</v>
      </c>
      <c r="H295" s="554" t="s">
        <v>485</v>
      </c>
      <c r="I295" s="554" t="s">
        <v>1269</v>
      </c>
      <c r="J295" s="554" t="s">
        <v>781</v>
      </c>
      <c r="K295" s="554"/>
      <c r="L295" s="557">
        <v>0</v>
      </c>
      <c r="M295" s="557">
        <v>0</v>
      </c>
      <c r="N295" s="554">
        <v>3</v>
      </c>
      <c r="O295" s="558">
        <v>2</v>
      </c>
      <c r="P295" s="557"/>
      <c r="Q295" s="559"/>
      <c r="R295" s="554"/>
      <c r="S295" s="559">
        <v>0</v>
      </c>
      <c r="T295" s="558"/>
      <c r="U295" s="560">
        <v>0</v>
      </c>
    </row>
    <row r="296" spans="1:21" ht="14.4" customHeight="1" x14ac:dyDescent="0.3">
      <c r="A296" s="553">
        <v>29</v>
      </c>
      <c r="B296" s="554" t="s">
        <v>484</v>
      </c>
      <c r="C296" s="554" t="s">
        <v>738</v>
      </c>
      <c r="D296" s="555" t="s">
        <v>1481</v>
      </c>
      <c r="E296" s="556" t="s">
        <v>747</v>
      </c>
      <c r="F296" s="554" t="s">
        <v>737</v>
      </c>
      <c r="G296" s="554" t="s">
        <v>1270</v>
      </c>
      <c r="H296" s="554" t="s">
        <v>485</v>
      </c>
      <c r="I296" s="554" t="s">
        <v>1271</v>
      </c>
      <c r="J296" s="554" t="s">
        <v>1272</v>
      </c>
      <c r="K296" s="554" t="s">
        <v>1273</v>
      </c>
      <c r="L296" s="557">
        <v>75</v>
      </c>
      <c r="M296" s="557">
        <v>75</v>
      </c>
      <c r="N296" s="554">
        <v>1</v>
      </c>
      <c r="O296" s="558">
        <v>1</v>
      </c>
      <c r="P296" s="557"/>
      <c r="Q296" s="559">
        <v>0</v>
      </c>
      <c r="R296" s="554"/>
      <c r="S296" s="559">
        <v>0</v>
      </c>
      <c r="T296" s="558"/>
      <c r="U296" s="560">
        <v>0</v>
      </c>
    </row>
    <row r="297" spans="1:21" ht="14.4" customHeight="1" x14ac:dyDescent="0.3">
      <c r="A297" s="553">
        <v>29</v>
      </c>
      <c r="B297" s="554" t="s">
        <v>484</v>
      </c>
      <c r="C297" s="554" t="s">
        <v>738</v>
      </c>
      <c r="D297" s="555" t="s">
        <v>1481</v>
      </c>
      <c r="E297" s="556" t="s">
        <v>747</v>
      </c>
      <c r="F297" s="554" t="s">
        <v>737</v>
      </c>
      <c r="G297" s="554" t="s">
        <v>1270</v>
      </c>
      <c r="H297" s="554" t="s">
        <v>485</v>
      </c>
      <c r="I297" s="554" t="s">
        <v>1274</v>
      </c>
      <c r="J297" s="554" t="s">
        <v>1275</v>
      </c>
      <c r="K297" s="554" t="s">
        <v>1276</v>
      </c>
      <c r="L297" s="557">
        <v>63.6</v>
      </c>
      <c r="M297" s="557">
        <v>127.2</v>
      </c>
      <c r="N297" s="554">
        <v>2</v>
      </c>
      <c r="O297" s="558">
        <v>2</v>
      </c>
      <c r="P297" s="557"/>
      <c r="Q297" s="559">
        <v>0</v>
      </c>
      <c r="R297" s="554"/>
      <c r="S297" s="559">
        <v>0</v>
      </c>
      <c r="T297" s="558"/>
      <c r="U297" s="560">
        <v>0</v>
      </c>
    </row>
    <row r="298" spans="1:21" ht="14.4" customHeight="1" x14ac:dyDescent="0.3">
      <c r="A298" s="553">
        <v>29</v>
      </c>
      <c r="B298" s="554" t="s">
        <v>484</v>
      </c>
      <c r="C298" s="554" t="s">
        <v>738</v>
      </c>
      <c r="D298" s="555" t="s">
        <v>1481</v>
      </c>
      <c r="E298" s="556" t="s">
        <v>747</v>
      </c>
      <c r="F298" s="554" t="s">
        <v>737</v>
      </c>
      <c r="G298" s="554" t="s">
        <v>1270</v>
      </c>
      <c r="H298" s="554" t="s">
        <v>485</v>
      </c>
      <c r="I298" s="554" t="s">
        <v>1277</v>
      </c>
      <c r="J298" s="554" t="s">
        <v>1278</v>
      </c>
      <c r="K298" s="554" t="s">
        <v>1279</v>
      </c>
      <c r="L298" s="557">
        <v>63.6</v>
      </c>
      <c r="M298" s="557">
        <v>63.6</v>
      </c>
      <c r="N298" s="554">
        <v>1</v>
      </c>
      <c r="O298" s="558">
        <v>1</v>
      </c>
      <c r="P298" s="557"/>
      <c r="Q298" s="559">
        <v>0</v>
      </c>
      <c r="R298" s="554"/>
      <c r="S298" s="559">
        <v>0</v>
      </c>
      <c r="T298" s="558"/>
      <c r="U298" s="560">
        <v>0</v>
      </c>
    </row>
    <row r="299" spans="1:21" ht="14.4" customHeight="1" x14ac:dyDescent="0.3">
      <c r="A299" s="553">
        <v>29</v>
      </c>
      <c r="B299" s="554" t="s">
        <v>484</v>
      </c>
      <c r="C299" s="554" t="s">
        <v>738</v>
      </c>
      <c r="D299" s="555" t="s">
        <v>1481</v>
      </c>
      <c r="E299" s="556" t="s">
        <v>747</v>
      </c>
      <c r="F299" s="554" t="s">
        <v>737</v>
      </c>
      <c r="G299" s="554" t="s">
        <v>892</v>
      </c>
      <c r="H299" s="554" t="s">
        <v>485</v>
      </c>
      <c r="I299" s="554" t="s">
        <v>1280</v>
      </c>
      <c r="J299" s="554" t="s">
        <v>1281</v>
      </c>
      <c r="K299" s="554" t="s">
        <v>1282</v>
      </c>
      <c r="L299" s="557">
        <v>92.24</v>
      </c>
      <c r="M299" s="557">
        <v>276.71999999999997</v>
      </c>
      <c r="N299" s="554">
        <v>3</v>
      </c>
      <c r="O299" s="558">
        <v>1</v>
      </c>
      <c r="P299" s="557"/>
      <c r="Q299" s="559">
        <v>0</v>
      </c>
      <c r="R299" s="554"/>
      <c r="S299" s="559">
        <v>0</v>
      </c>
      <c r="T299" s="558"/>
      <c r="U299" s="560">
        <v>0</v>
      </c>
    </row>
    <row r="300" spans="1:21" ht="14.4" customHeight="1" x14ac:dyDescent="0.3">
      <c r="A300" s="553">
        <v>29</v>
      </c>
      <c r="B300" s="554" t="s">
        <v>484</v>
      </c>
      <c r="C300" s="554" t="s">
        <v>738</v>
      </c>
      <c r="D300" s="555" t="s">
        <v>1481</v>
      </c>
      <c r="E300" s="556" t="s">
        <v>747</v>
      </c>
      <c r="F300" s="554" t="s">
        <v>737</v>
      </c>
      <c r="G300" s="554" t="s">
        <v>892</v>
      </c>
      <c r="H300" s="554" t="s">
        <v>485</v>
      </c>
      <c r="I300" s="554" t="s">
        <v>893</v>
      </c>
      <c r="J300" s="554" t="s">
        <v>894</v>
      </c>
      <c r="K300" s="554" t="s">
        <v>895</v>
      </c>
      <c r="L300" s="557">
        <v>133.69</v>
      </c>
      <c r="M300" s="557">
        <v>133.69</v>
      </c>
      <c r="N300" s="554">
        <v>1</v>
      </c>
      <c r="O300" s="558">
        <v>1</v>
      </c>
      <c r="P300" s="557"/>
      <c r="Q300" s="559">
        <v>0</v>
      </c>
      <c r="R300" s="554"/>
      <c r="S300" s="559">
        <v>0</v>
      </c>
      <c r="T300" s="558"/>
      <c r="U300" s="560">
        <v>0</v>
      </c>
    </row>
    <row r="301" spans="1:21" ht="14.4" customHeight="1" x14ac:dyDescent="0.3">
      <c r="A301" s="553">
        <v>29</v>
      </c>
      <c r="B301" s="554" t="s">
        <v>484</v>
      </c>
      <c r="C301" s="554" t="s">
        <v>738</v>
      </c>
      <c r="D301" s="555" t="s">
        <v>1481</v>
      </c>
      <c r="E301" s="556" t="s">
        <v>747</v>
      </c>
      <c r="F301" s="554" t="s">
        <v>737</v>
      </c>
      <c r="G301" s="554" t="s">
        <v>892</v>
      </c>
      <c r="H301" s="554" t="s">
        <v>485</v>
      </c>
      <c r="I301" s="554" t="s">
        <v>896</v>
      </c>
      <c r="J301" s="554" t="s">
        <v>894</v>
      </c>
      <c r="K301" s="554" t="s">
        <v>897</v>
      </c>
      <c r="L301" s="557">
        <v>175.15</v>
      </c>
      <c r="M301" s="557">
        <v>525.45000000000005</v>
      </c>
      <c r="N301" s="554">
        <v>3</v>
      </c>
      <c r="O301" s="558">
        <v>1</v>
      </c>
      <c r="P301" s="557">
        <v>525.45000000000005</v>
      </c>
      <c r="Q301" s="559">
        <v>1</v>
      </c>
      <c r="R301" s="554">
        <v>3</v>
      </c>
      <c r="S301" s="559">
        <v>1</v>
      </c>
      <c r="T301" s="558">
        <v>1</v>
      </c>
      <c r="U301" s="560">
        <v>1</v>
      </c>
    </row>
    <row r="302" spans="1:21" ht="14.4" customHeight="1" x14ac:dyDescent="0.3">
      <c r="A302" s="553">
        <v>29</v>
      </c>
      <c r="B302" s="554" t="s">
        <v>484</v>
      </c>
      <c r="C302" s="554" t="s">
        <v>738</v>
      </c>
      <c r="D302" s="555" t="s">
        <v>1481</v>
      </c>
      <c r="E302" s="556" t="s">
        <v>747</v>
      </c>
      <c r="F302" s="554" t="s">
        <v>737</v>
      </c>
      <c r="G302" s="554" t="s">
        <v>892</v>
      </c>
      <c r="H302" s="554" t="s">
        <v>485</v>
      </c>
      <c r="I302" s="554" t="s">
        <v>1063</v>
      </c>
      <c r="J302" s="554" t="s">
        <v>907</v>
      </c>
      <c r="K302" s="554" t="s">
        <v>1064</v>
      </c>
      <c r="L302" s="557">
        <v>128</v>
      </c>
      <c r="M302" s="557">
        <v>128</v>
      </c>
      <c r="N302" s="554">
        <v>1</v>
      </c>
      <c r="O302" s="558">
        <v>1</v>
      </c>
      <c r="P302" s="557">
        <v>128</v>
      </c>
      <c r="Q302" s="559">
        <v>1</v>
      </c>
      <c r="R302" s="554">
        <v>1</v>
      </c>
      <c r="S302" s="559">
        <v>1</v>
      </c>
      <c r="T302" s="558">
        <v>1</v>
      </c>
      <c r="U302" s="560">
        <v>1</v>
      </c>
    </row>
    <row r="303" spans="1:21" ht="14.4" customHeight="1" x14ac:dyDescent="0.3">
      <c r="A303" s="553">
        <v>29</v>
      </c>
      <c r="B303" s="554" t="s">
        <v>484</v>
      </c>
      <c r="C303" s="554" t="s">
        <v>738</v>
      </c>
      <c r="D303" s="555" t="s">
        <v>1481</v>
      </c>
      <c r="E303" s="556" t="s">
        <v>747</v>
      </c>
      <c r="F303" s="554" t="s">
        <v>737</v>
      </c>
      <c r="G303" s="554" t="s">
        <v>892</v>
      </c>
      <c r="H303" s="554" t="s">
        <v>485</v>
      </c>
      <c r="I303" s="554" t="s">
        <v>1283</v>
      </c>
      <c r="J303" s="554" t="s">
        <v>1284</v>
      </c>
      <c r="K303" s="554" t="s">
        <v>1285</v>
      </c>
      <c r="L303" s="557">
        <v>25</v>
      </c>
      <c r="M303" s="557">
        <v>75</v>
      </c>
      <c r="N303" s="554">
        <v>3</v>
      </c>
      <c r="O303" s="558">
        <v>1</v>
      </c>
      <c r="P303" s="557">
        <v>75</v>
      </c>
      <c r="Q303" s="559">
        <v>1</v>
      </c>
      <c r="R303" s="554">
        <v>3</v>
      </c>
      <c r="S303" s="559">
        <v>1</v>
      </c>
      <c r="T303" s="558">
        <v>1</v>
      </c>
      <c r="U303" s="560">
        <v>1</v>
      </c>
    </row>
    <row r="304" spans="1:21" ht="14.4" customHeight="1" x14ac:dyDescent="0.3">
      <c r="A304" s="553">
        <v>29</v>
      </c>
      <c r="B304" s="554" t="s">
        <v>484</v>
      </c>
      <c r="C304" s="554" t="s">
        <v>738</v>
      </c>
      <c r="D304" s="555" t="s">
        <v>1481</v>
      </c>
      <c r="E304" s="556" t="s">
        <v>747</v>
      </c>
      <c r="F304" s="554" t="s">
        <v>737</v>
      </c>
      <c r="G304" s="554" t="s">
        <v>892</v>
      </c>
      <c r="H304" s="554" t="s">
        <v>485</v>
      </c>
      <c r="I304" s="554" t="s">
        <v>1286</v>
      </c>
      <c r="J304" s="554" t="s">
        <v>924</v>
      </c>
      <c r="K304" s="554" t="s">
        <v>1287</v>
      </c>
      <c r="L304" s="557">
        <v>4.87</v>
      </c>
      <c r="M304" s="557">
        <v>19.48</v>
      </c>
      <c r="N304" s="554">
        <v>4</v>
      </c>
      <c r="O304" s="558">
        <v>2</v>
      </c>
      <c r="P304" s="557">
        <v>19.48</v>
      </c>
      <c r="Q304" s="559">
        <v>1</v>
      </c>
      <c r="R304" s="554">
        <v>4</v>
      </c>
      <c r="S304" s="559">
        <v>1</v>
      </c>
      <c r="T304" s="558">
        <v>2</v>
      </c>
      <c r="U304" s="560">
        <v>1</v>
      </c>
    </row>
    <row r="305" spans="1:21" ht="14.4" customHeight="1" x14ac:dyDescent="0.3">
      <c r="A305" s="553">
        <v>29</v>
      </c>
      <c r="B305" s="554" t="s">
        <v>484</v>
      </c>
      <c r="C305" s="554" t="s">
        <v>738</v>
      </c>
      <c r="D305" s="555" t="s">
        <v>1481</v>
      </c>
      <c r="E305" s="556" t="s">
        <v>747</v>
      </c>
      <c r="F305" s="554" t="s">
        <v>737</v>
      </c>
      <c r="G305" s="554" t="s">
        <v>892</v>
      </c>
      <c r="H305" s="554" t="s">
        <v>485</v>
      </c>
      <c r="I305" s="554" t="s">
        <v>602</v>
      </c>
      <c r="J305" s="554" t="s">
        <v>930</v>
      </c>
      <c r="K305" s="554" t="s">
        <v>931</v>
      </c>
      <c r="L305" s="557">
        <v>1197.75</v>
      </c>
      <c r="M305" s="557">
        <v>2395.5</v>
      </c>
      <c r="N305" s="554">
        <v>2</v>
      </c>
      <c r="O305" s="558">
        <v>2</v>
      </c>
      <c r="P305" s="557">
        <v>2395.5</v>
      </c>
      <c r="Q305" s="559">
        <v>1</v>
      </c>
      <c r="R305" s="554">
        <v>2</v>
      </c>
      <c r="S305" s="559">
        <v>1</v>
      </c>
      <c r="T305" s="558">
        <v>2</v>
      </c>
      <c r="U305" s="560">
        <v>1</v>
      </c>
    </row>
    <row r="306" spans="1:21" ht="14.4" customHeight="1" x14ac:dyDescent="0.3">
      <c r="A306" s="553">
        <v>29</v>
      </c>
      <c r="B306" s="554" t="s">
        <v>484</v>
      </c>
      <c r="C306" s="554" t="s">
        <v>738</v>
      </c>
      <c r="D306" s="555" t="s">
        <v>1481</v>
      </c>
      <c r="E306" s="556" t="s">
        <v>747</v>
      </c>
      <c r="F306" s="554" t="s">
        <v>737</v>
      </c>
      <c r="G306" s="554" t="s">
        <v>959</v>
      </c>
      <c r="H306" s="554" t="s">
        <v>485</v>
      </c>
      <c r="I306" s="554" t="s">
        <v>960</v>
      </c>
      <c r="J306" s="554" t="s">
        <v>961</v>
      </c>
      <c r="K306" s="554" t="s">
        <v>962</v>
      </c>
      <c r="L306" s="557">
        <v>410</v>
      </c>
      <c r="M306" s="557">
        <v>410</v>
      </c>
      <c r="N306" s="554">
        <v>1</v>
      </c>
      <c r="O306" s="558">
        <v>1</v>
      </c>
      <c r="P306" s="557"/>
      <c r="Q306" s="559">
        <v>0</v>
      </c>
      <c r="R306" s="554"/>
      <c r="S306" s="559">
        <v>0</v>
      </c>
      <c r="T306" s="558"/>
      <c r="U306" s="560">
        <v>0</v>
      </c>
    </row>
    <row r="307" spans="1:21" ht="14.4" customHeight="1" x14ac:dyDescent="0.3">
      <c r="A307" s="553">
        <v>29</v>
      </c>
      <c r="B307" s="554" t="s">
        <v>484</v>
      </c>
      <c r="C307" s="554" t="s">
        <v>738</v>
      </c>
      <c r="D307" s="555" t="s">
        <v>1481</v>
      </c>
      <c r="E307" s="556" t="s">
        <v>747</v>
      </c>
      <c r="F307" s="554" t="s">
        <v>737</v>
      </c>
      <c r="G307" s="554" t="s">
        <v>969</v>
      </c>
      <c r="H307" s="554" t="s">
        <v>485</v>
      </c>
      <c r="I307" s="554" t="s">
        <v>973</v>
      </c>
      <c r="J307" s="554" t="s">
        <v>974</v>
      </c>
      <c r="K307" s="554" t="s">
        <v>975</v>
      </c>
      <c r="L307" s="557">
        <v>338.94</v>
      </c>
      <c r="M307" s="557">
        <v>338.94</v>
      </c>
      <c r="N307" s="554">
        <v>1</v>
      </c>
      <c r="O307" s="558">
        <v>1</v>
      </c>
      <c r="P307" s="557">
        <v>338.94</v>
      </c>
      <c r="Q307" s="559">
        <v>1</v>
      </c>
      <c r="R307" s="554">
        <v>1</v>
      </c>
      <c r="S307" s="559">
        <v>1</v>
      </c>
      <c r="T307" s="558">
        <v>1</v>
      </c>
      <c r="U307" s="560">
        <v>1</v>
      </c>
    </row>
    <row r="308" spans="1:21" ht="14.4" customHeight="1" x14ac:dyDescent="0.3">
      <c r="A308" s="553">
        <v>29</v>
      </c>
      <c r="B308" s="554" t="s">
        <v>484</v>
      </c>
      <c r="C308" s="554" t="s">
        <v>738</v>
      </c>
      <c r="D308" s="555" t="s">
        <v>1481</v>
      </c>
      <c r="E308" s="556" t="s">
        <v>747</v>
      </c>
      <c r="F308" s="554" t="s">
        <v>737</v>
      </c>
      <c r="G308" s="554" t="s">
        <v>969</v>
      </c>
      <c r="H308" s="554" t="s">
        <v>485</v>
      </c>
      <c r="I308" s="554" t="s">
        <v>1288</v>
      </c>
      <c r="J308" s="554" t="s">
        <v>1289</v>
      </c>
      <c r="K308" s="554" t="s">
        <v>1290</v>
      </c>
      <c r="L308" s="557">
        <v>906.78</v>
      </c>
      <c r="M308" s="557">
        <v>906.78</v>
      </c>
      <c r="N308" s="554">
        <v>1</v>
      </c>
      <c r="O308" s="558">
        <v>1</v>
      </c>
      <c r="P308" s="557">
        <v>906.78</v>
      </c>
      <c r="Q308" s="559">
        <v>1</v>
      </c>
      <c r="R308" s="554">
        <v>1</v>
      </c>
      <c r="S308" s="559">
        <v>1</v>
      </c>
      <c r="T308" s="558">
        <v>1</v>
      </c>
      <c r="U308" s="560">
        <v>1</v>
      </c>
    </row>
    <row r="309" spans="1:21" ht="14.4" customHeight="1" x14ac:dyDescent="0.3">
      <c r="A309" s="553">
        <v>29</v>
      </c>
      <c r="B309" s="554" t="s">
        <v>484</v>
      </c>
      <c r="C309" s="554" t="s">
        <v>738</v>
      </c>
      <c r="D309" s="555" t="s">
        <v>1481</v>
      </c>
      <c r="E309" s="556" t="s">
        <v>747</v>
      </c>
      <c r="F309" s="554" t="s">
        <v>737</v>
      </c>
      <c r="G309" s="554" t="s">
        <v>1003</v>
      </c>
      <c r="H309" s="554" t="s">
        <v>485</v>
      </c>
      <c r="I309" s="554" t="s">
        <v>1007</v>
      </c>
      <c r="J309" s="554" t="s">
        <v>1008</v>
      </c>
      <c r="K309" s="554" t="s">
        <v>1009</v>
      </c>
      <c r="L309" s="557">
        <v>260</v>
      </c>
      <c r="M309" s="557">
        <v>780</v>
      </c>
      <c r="N309" s="554">
        <v>3</v>
      </c>
      <c r="O309" s="558">
        <v>2</v>
      </c>
      <c r="P309" s="557">
        <v>260</v>
      </c>
      <c r="Q309" s="559">
        <v>0.33333333333333331</v>
      </c>
      <c r="R309" s="554">
        <v>1</v>
      </c>
      <c r="S309" s="559">
        <v>0.33333333333333331</v>
      </c>
      <c r="T309" s="558">
        <v>1</v>
      </c>
      <c r="U309" s="560">
        <v>0.5</v>
      </c>
    </row>
    <row r="310" spans="1:21" ht="14.4" customHeight="1" x14ac:dyDescent="0.3">
      <c r="A310" s="553">
        <v>29</v>
      </c>
      <c r="B310" s="554" t="s">
        <v>484</v>
      </c>
      <c r="C310" s="554" t="s">
        <v>738</v>
      </c>
      <c r="D310" s="555" t="s">
        <v>1481</v>
      </c>
      <c r="E310" s="556" t="s">
        <v>747</v>
      </c>
      <c r="F310" s="554" t="s">
        <v>737</v>
      </c>
      <c r="G310" s="554" t="s">
        <v>1003</v>
      </c>
      <c r="H310" s="554" t="s">
        <v>485</v>
      </c>
      <c r="I310" s="554" t="s">
        <v>1291</v>
      </c>
      <c r="J310" s="554" t="s">
        <v>1292</v>
      </c>
      <c r="K310" s="554" t="s">
        <v>1293</v>
      </c>
      <c r="L310" s="557">
        <v>1110</v>
      </c>
      <c r="M310" s="557">
        <v>1110</v>
      </c>
      <c r="N310" s="554">
        <v>1</v>
      </c>
      <c r="O310" s="558">
        <v>1</v>
      </c>
      <c r="P310" s="557"/>
      <c r="Q310" s="559">
        <v>0</v>
      </c>
      <c r="R310" s="554"/>
      <c r="S310" s="559">
        <v>0</v>
      </c>
      <c r="T310" s="558"/>
      <c r="U310" s="560">
        <v>0</v>
      </c>
    </row>
    <row r="311" spans="1:21" ht="14.4" customHeight="1" x14ac:dyDescent="0.3">
      <c r="A311" s="553">
        <v>29</v>
      </c>
      <c r="B311" s="554" t="s">
        <v>484</v>
      </c>
      <c r="C311" s="554" t="s">
        <v>738</v>
      </c>
      <c r="D311" s="555" t="s">
        <v>1481</v>
      </c>
      <c r="E311" s="556" t="s">
        <v>747</v>
      </c>
      <c r="F311" s="554" t="s">
        <v>737</v>
      </c>
      <c r="G311" s="554" t="s">
        <v>1016</v>
      </c>
      <c r="H311" s="554" t="s">
        <v>485</v>
      </c>
      <c r="I311" s="554" t="s">
        <v>1017</v>
      </c>
      <c r="J311" s="554" t="s">
        <v>1018</v>
      </c>
      <c r="K311" s="554"/>
      <c r="L311" s="557">
        <v>0</v>
      </c>
      <c r="M311" s="557">
        <v>0</v>
      </c>
      <c r="N311" s="554">
        <v>1</v>
      </c>
      <c r="O311" s="558">
        <v>1</v>
      </c>
      <c r="P311" s="557"/>
      <c r="Q311" s="559"/>
      <c r="R311" s="554"/>
      <c r="S311" s="559">
        <v>0</v>
      </c>
      <c r="T311" s="558"/>
      <c r="U311" s="560">
        <v>0</v>
      </c>
    </row>
    <row r="312" spans="1:21" ht="14.4" customHeight="1" x14ac:dyDescent="0.3">
      <c r="A312" s="553">
        <v>29</v>
      </c>
      <c r="B312" s="554" t="s">
        <v>484</v>
      </c>
      <c r="C312" s="554" t="s">
        <v>738</v>
      </c>
      <c r="D312" s="555" t="s">
        <v>1481</v>
      </c>
      <c r="E312" s="556" t="s">
        <v>748</v>
      </c>
      <c r="F312" s="554" t="s">
        <v>735</v>
      </c>
      <c r="G312" s="554" t="s">
        <v>758</v>
      </c>
      <c r="H312" s="554" t="s">
        <v>485</v>
      </c>
      <c r="I312" s="554" t="s">
        <v>1019</v>
      </c>
      <c r="J312" s="554" t="s">
        <v>1020</v>
      </c>
      <c r="K312" s="554" t="s">
        <v>1021</v>
      </c>
      <c r="L312" s="557">
        <v>154.36000000000001</v>
      </c>
      <c r="M312" s="557">
        <v>154.36000000000001</v>
      </c>
      <c r="N312" s="554">
        <v>1</v>
      </c>
      <c r="O312" s="558">
        <v>1</v>
      </c>
      <c r="P312" s="557">
        <v>154.36000000000001</v>
      </c>
      <c r="Q312" s="559">
        <v>1</v>
      </c>
      <c r="R312" s="554">
        <v>1</v>
      </c>
      <c r="S312" s="559">
        <v>1</v>
      </c>
      <c r="T312" s="558">
        <v>1</v>
      </c>
      <c r="U312" s="560">
        <v>1</v>
      </c>
    </row>
    <row r="313" spans="1:21" ht="14.4" customHeight="1" x14ac:dyDescent="0.3">
      <c r="A313" s="553">
        <v>29</v>
      </c>
      <c r="B313" s="554" t="s">
        <v>484</v>
      </c>
      <c r="C313" s="554" t="s">
        <v>738</v>
      </c>
      <c r="D313" s="555" t="s">
        <v>1481</v>
      </c>
      <c r="E313" s="556" t="s">
        <v>748</v>
      </c>
      <c r="F313" s="554" t="s">
        <v>735</v>
      </c>
      <c r="G313" s="554" t="s">
        <v>758</v>
      </c>
      <c r="H313" s="554" t="s">
        <v>659</v>
      </c>
      <c r="I313" s="554" t="s">
        <v>759</v>
      </c>
      <c r="J313" s="554" t="s">
        <v>760</v>
      </c>
      <c r="K313" s="554" t="s">
        <v>761</v>
      </c>
      <c r="L313" s="557">
        <v>150.04</v>
      </c>
      <c r="M313" s="557">
        <v>450.12</v>
      </c>
      <c r="N313" s="554">
        <v>3</v>
      </c>
      <c r="O313" s="558">
        <v>2.5</v>
      </c>
      <c r="P313" s="557">
        <v>300.08</v>
      </c>
      <c r="Q313" s="559">
        <v>0.66666666666666663</v>
      </c>
      <c r="R313" s="554">
        <v>2</v>
      </c>
      <c r="S313" s="559">
        <v>0.66666666666666663</v>
      </c>
      <c r="T313" s="558">
        <v>1.5</v>
      </c>
      <c r="U313" s="560">
        <v>0.6</v>
      </c>
    </row>
    <row r="314" spans="1:21" ht="14.4" customHeight="1" x14ac:dyDescent="0.3">
      <c r="A314" s="553">
        <v>29</v>
      </c>
      <c r="B314" s="554" t="s">
        <v>484</v>
      </c>
      <c r="C314" s="554" t="s">
        <v>738</v>
      </c>
      <c r="D314" s="555" t="s">
        <v>1481</v>
      </c>
      <c r="E314" s="556" t="s">
        <v>748</v>
      </c>
      <c r="F314" s="554" t="s">
        <v>735</v>
      </c>
      <c r="G314" s="554" t="s">
        <v>758</v>
      </c>
      <c r="H314" s="554" t="s">
        <v>659</v>
      </c>
      <c r="I314" s="554" t="s">
        <v>759</v>
      </c>
      <c r="J314" s="554" t="s">
        <v>760</v>
      </c>
      <c r="K314" s="554" t="s">
        <v>761</v>
      </c>
      <c r="L314" s="557">
        <v>154.36000000000001</v>
      </c>
      <c r="M314" s="557">
        <v>4322.0800000000017</v>
      </c>
      <c r="N314" s="554">
        <v>28</v>
      </c>
      <c r="O314" s="558">
        <v>24</v>
      </c>
      <c r="P314" s="557">
        <v>2315.400000000001</v>
      </c>
      <c r="Q314" s="559">
        <v>0.5357142857142857</v>
      </c>
      <c r="R314" s="554">
        <v>15</v>
      </c>
      <c r="S314" s="559">
        <v>0.5357142857142857</v>
      </c>
      <c r="T314" s="558">
        <v>13.5</v>
      </c>
      <c r="U314" s="560">
        <v>0.5625</v>
      </c>
    </row>
    <row r="315" spans="1:21" ht="14.4" customHeight="1" x14ac:dyDescent="0.3">
      <c r="A315" s="553">
        <v>29</v>
      </c>
      <c r="B315" s="554" t="s">
        <v>484</v>
      </c>
      <c r="C315" s="554" t="s">
        <v>738</v>
      </c>
      <c r="D315" s="555" t="s">
        <v>1481</v>
      </c>
      <c r="E315" s="556" t="s">
        <v>748</v>
      </c>
      <c r="F315" s="554" t="s">
        <v>735</v>
      </c>
      <c r="G315" s="554" t="s">
        <v>758</v>
      </c>
      <c r="H315" s="554" t="s">
        <v>659</v>
      </c>
      <c r="I315" s="554" t="s">
        <v>1294</v>
      </c>
      <c r="J315" s="554" t="s">
        <v>1295</v>
      </c>
      <c r="K315" s="554" t="s">
        <v>764</v>
      </c>
      <c r="L315" s="557">
        <v>107.86</v>
      </c>
      <c r="M315" s="557">
        <v>107.86</v>
      </c>
      <c r="N315" s="554">
        <v>1</v>
      </c>
      <c r="O315" s="558">
        <v>1</v>
      </c>
      <c r="P315" s="557"/>
      <c r="Q315" s="559">
        <v>0</v>
      </c>
      <c r="R315" s="554"/>
      <c r="S315" s="559">
        <v>0</v>
      </c>
      <c r="T315" s="558"/>
      <c r="U315" s="560">
        <v>0</v>
      </c>
    </row>
    <row r="316" spans="1:21" ht="14.4" customHeight="1" x14ac:dyDescent="0.3">
      <c r="A316" s="553">
        <v>29</v>
      </c>
      <c r="B316" s="554" t="s">
        <v>484</v>
      </c>
      <c r="C316" s="554" t="s">
        <v>738</v>
      </c>
      <c r="D316" s="555" t="s">
        <v>1481</v>
      </c>
      <c r="E316" s="556" t="s">
        <v>748</v>
      </c>
      <c r="F316" s="554" t="s">
        <v>735</v>
      </c>
      <c r="G316" s="554" t="s">
        <v>758</v>
      </c>
      <c r="H316" s="554" t="s">
        <v>659</v>
      </c>
      <c r="I316" s="554" t="s">
        <v>1296</v>
      </c>
      <c r="J316" s="554" t="s">
        <v>1297</v>
      </c>
      <c r="K316" s="554" t="s">
        <v>764</v>
      </c>
      <c r="L316" s="557">
        <v>149.52000000000001</v>
      </c>
      <c r="M316" s="557">
        <v>448.56000000000006</v>
      </c>
      <c r="N316" s="554">
        <v>3</v>
      </c>
      <c r="O316" s="558">
        <v>2.5</v>
      </c>
      <c r="P316" s="557">
        <v>299.04000000000002</v>
      </c>
      <c r="Q316" s="559">
        <v>0.66666666666666663</v>
      </c>
      <c r="R316" s="554">
        <v>2</v>
      </c>
      <c r="S316" s="559">
        <v>0.66666666666666663</v>
      </c>
      <c r="T316" s="558">
        <v>1.5</v>
      </c>
      <c r="U316" s="560">
        <v>0.6</v>
      </c>
    </row>
    <row r="317" spans="1:21" ht="14.4" customHeight="1" x14ac:dyDescent="0.3">
      <c r="A317" s="553">
        <v>29</v>
      </c>
      <c r="B317" s="554" t="s">
        <v>484</v>
      </c>
      <c r="C317" s="554" t="s">
        <v>738</v>
      </c>
      <c r="D317" s="555" t="s">
        <v>1481</v>
      </c>
      <c r="E317" s="556" t="s">
        <v>748</v>
      </c>
      <c r="F317" s="554" t="s">
        <v>735</v>
      </c>
      <c r="G317" s="554" t="s">
        <v>758</v>
      </c>
      <c r="H317" s="554" t="s">
        <v>659</v>
      </c>
      <c r="I317" s="554" t="s">
        <v>763</v>
      </c>
      <c r="J317" s="554" t="s">
        <v>760</v>
      </c>
      <c r="K317" s="554" t="s">
        <v>764</v>
      </c>
      <c r="L317" s="557">
        <v>225.06</v>
      </c>
      <c r="M317" s="557">
        <v>450.12</v>
      </c>
      <c r="N317" s="554">
        <v>2</v>
      </c>
      <c r="O317" s="558">
        <v>2</v>
      </c>
      <c r="P317" s="557">
        <v>225.06</v>
      </c>
      <c r="Q317" s="559">
        <v>0.5</v>
      </c>
      <c r="R317" s="554">
        <v>1</v>
      </c>
      <c r="S317" s="559">
        <v>0.5</v>
      </c>
      <c r="T317" s="558">
        <v>1</v>
      </c>
      <c r="U317" s="560">
        <v>0.5</v>
      </c>
    </row>
    <row r="318" spans="1:21" ht="14.4" customHeight="1" x14ac:dyDescent="0.3">
      <c r="A318" s="553">
        <v>29</v>
      </c>
      <c r="B318" s="554" t="s">
        <v>484</v>
      </c>
      <c r="C318" s="554" t="s">
        <v>738</v>
      </c>
      <c r="D318" s="555" t="s">
        <v>1481</v>
      </c>
      <c r="E318" s="556" t="s">
        <v>748</v>
      </c>
      <c r="F318" s="554" t="s">
        <v>735</v>
      </c>
      <c r="G318" s="554" t="s">
        <v>765</v>
      </c>
      <c r="H318" s="554" t="s">
        <v>485</v>
      </c>
      <c r="I318" s="554" t="s">
        <v>766</v>
      </c>
      <c r="J318" s="554" t="s">
        <v>767</v>
      </c>
      <c r="K318" s="554" t="s">
        <v>768</v>
      </c>
      <c r="L318" s="557">
        <v>0</v>
      </c>
      <c r="M318" s="557">
        <v>0</v>
      </c>
      <c r="N318" s="554">
        <v>5</v>
      </c>
      <c r="O318" s="558">
        <v>5</v>
      </c>
      <c r="P318" s="557">
        <v>0</v>
      </c>
      <c r="Q318" s="559"/>
      <c r="R318" s="554">
        <v>5</v>
      </c>
      <c r="S318" s="559">
        <v>1</v>
      </c>
      <c r="T318" s="558">
        <v>5</v>
      </c>
      <c r="U318" s="560">
        <v>1</v>
      </c>
    </row>
    <row r="319" spans="1:21" ht="14.4" customHeight="1" x14ac:dyDescent="0.3">
      <c r="A319" s="553">
        <v>29</v>
      </c>
      <c r="B319" s="554" t="s">
        <v>484</v>
      </c>
      <c r="C319" s="554" t="s">
        <v>738</v>
      </c>
      <c r="D319" s="555" t="s">
        <v>1481</v>
      </c>
      <c r="E319" s="556" t="s">
        <v>748</v>
      </c>
      <c r="F319" s="554" t="s">
        <v>735</v>
      </c>
      <c r="G319" s="554" t="s">
        <v>765</v>
      </c>
      <c r="H319" s="554" t="s">
        <v>485</v>
      </c>
      <c r="I319" s="554" t="s">
        <v>769</v>
      </c>
      <c r="J319" s="554" t="s">
        <v>767</v>
      </c>
      <c r="K319" s="554" t="s">
        <v>770</v>
      </c>
      <c r="L319" s="557">
        <v>264.07</v>
      </c>
      <c r="M319" s="557">
        <v>264.07</v>
      </c>
      <c r="N319" s="554">
        <v>1</v>
      </c>
      <c r="O319" s="558">
        <v>1</v>
      </c>
      <c r="P319" s="557">
        <v>264.07</v>
      </c>
      <c r="Q319" s="559">
        <v>1</v>
      </c>
      <c r="R319" s="554">
        <v>1</v>
      </c>
      <c r="S319" s="559">
        <v>1</v>
      </c>
      <c r="T319" s="558">
        <v>1</v>
      </c>
      <c r="U319" s="560">
        <v>1</v>
      </c>
    </row>
    <row r="320" spans="1:21" ht="14.4" customHeight="1" x14ac:dyDescent="0.3">
      <c r="A320" s="553">
        <v>29</v>
      </c>
      <c r="B320" s="554" t="s">
        <v>484</v>
      </c>
      <c r="C320" s="554" t="s">
        <v>738</v>
      </c>
      <c r="D320" s="555" t="s">
        <v>1481</v>
      </c>
      <c r="E320" s="556" t="s">
        <v>748</v>
      </c>
      <c r="F320" s="554" t="s">
        <v>735</v>
      </c>
      <c r="G320" s="554" t="s">
        <v>1025</v>
      </c>
      <c r="H320" s="554" t="s">
        <v>485</v>
      </c>
      <c r="I320" s="554" t="s">
        <v>1026</v>
      </c>
      <c r="J320" s="554" t="s">
        <v>1027</v>
      </c>
      <c r="K320" s="554" t="s">
        <v>1028</v>
      </c>
      <c r="L320" s="557">
        <v>170.52</v>
      </c>
      <c r="M320" s="557">
        <v>341.04</v>
      </c>
      <c r="N320" s="554">
        <v>2</v>
      </c>
      <c r="O320" s="558">
        <v>2</v>
      </c>
      <c r="P320" s="557">
        <v>170.52</v>
      </c>
      <c r="Q320" s="559">
        <v>0.5</v>
      </c>
      <c r="R320" s="554">
        <v>1</v>
      </c>
      <c r="S320" s="559">
        <v>0.5</v>
      </c>
      <c r="T320" s="558">
        <v>1</v>
      </c>
      <c r="U320" s="560">
        <v>0.5</v>
      </c>
    </row>
    <row r="321" spans="1:21" ht="14.4" customHeight="1" x14ac:dyDescent="0.3">
      <c r="A321" s="553">
        <v>29</v>
      </c>
      <c r="B321" s="554" t="s">
        <v>484</v>
      </c>
      <c r="C321" s="554" t="s">
        <v>738</v>
      </c>
      <c r="D321" s="555" t="s">
        <v>1481</v>
      </c>
      <c r="E321" s="556" t="s">
        <v>748</v>
      </c>
      <c r="F321" s="554" t="s">
        <v>735</v>
      </c>
      <c r="G321" s="554" t="s">
        <v>1029</v>
      </c>
      <c r="H321" s="554" t="s">
        <v>485</v>
      </c>
      <c r="I321" s="554" t="s">
        <v>1030</v>
      </c>
      <c r="J321" s="554" t="s">
        <v>1031</v>
      </c>
      <c r="K321" s="554" t="s">
        <v>1028</v>
      </c>
      <c r="L321" s="557">
        <v>66.819999999999993</v>
      </c>
      <c r="M321" s="557">
        <v>267.27999999999997</v>
      </c>
      <c r="N321" s="554">
        <v>4</v>
      </c>
      <c r="O321" s="558">
        <v>1.5</v>
      </c>
      <c r="P321" s="557">
        <v>133.63999999999999</v>
      </c>
      <c r="Q321" s="559">
        <v>0.5</v>
      </c>
      <c r="R321" s="554">
        <v>2</v>
      </c>
      <c r="S321" s="559">
        <v>0.5</v>
      </c>
      <c r="T321" s="558">
        <v>1</v>
      </c>
      <c r="U321" s="560">
        <v>0.66666666666666663</v>
      </c>
    </row>
    <row r="322" spans="1:21" ht="14.4" customHeight="1" x14ac:dyDescent="0.3">
      <c r="A322" s="553">
        <v>29</v>
      </c>
      <c r="B322" s="554" t="s">
        <v>484</v>
      </c>
      <c r="C322" s="554" t="s">
        <v>738</v>
      </c>
      <c r="D322" s="555" t="s">
        <v>1481</v>
      </c>
      <c r="E322" s="556" t="s">
        <v>748</v>
      </c>
      <c r="F322" s="554" t="s">
        <v>735</v>
      </c>
      <c r="G322" s="554" t="s">
        <v>1029</v>
      </c>
      <c r="H322" s="554" t="s">
        <v>485</v>
      </c>
      <c r="I322" s="554" t="s">
        <v>1030</v>
      </c>
      <c r="J322" s="554" t="s">
        <v>1031</v>
      </c>
      <c r="K322" s="554" t="s">
        <v>1028</v>
      </c>
      <c r="L322" s="557">
        <v>78.33</v>
      </c>
      <c r="M322" s="557">
        <v>548.31000000000006</v>
      </c>
      <c r="N322" s="554">
        <v>7</v>
      </c>
      <c r="O322" s="558">
        <v>4.5</v>
      </c>
      <c r="P322" s="557">
        <v>469.98</v>
      </c>
      <c r="Q322" s="559">
        <v>0.8571428571428571</v>
      </c>
      <c r="R322" s="554">
        <v>6</v>
      </c>
      <c r="S322" s="559">
        <v>0.8571428571428571</v>
      </c>
      <c r="T322" s="558">
        <v>4</v>
      </c>
      <c r="U322" s="560">
        <v>0.88888888888888884</v>
      </c>
    </row>
    <row r="323" spans="1:21" ht="14.4" customHeight="1" x14ac:dyDescent="0.3">
      <c r="A323" s="553">
        <v>29</v>
      </c>
      <c r="B323" s="554" t="s">
        <v>484</v>
      </c>
      <c r="C323" s="554" t="s">
        <v>738</v>
      </c>
      <c r="D323" s="555" t="s">
        <v>1481</v>
      </c>
      <c r="E323" s="556" t="s">
        <v>748</v>
      </c>
      <c r="F323" s="554" t="s">
        <v>735</v>
      </c>
      <c r="G323" s="554" t="s">
        <v>1298</v>
      </c>
      <c r="H323" s="554" t="s">
        <v>485</v>
      </c>
      <c r="I323" s="554" t="s">
        <v>1299</v>
      </c>
      <c r="J323" s="554" t="s">
        <v>1300</v>
      </c>
      <c r="K323" s="554" t="s">
        <v>1301</v>
      </c>
      <c r="L323" s="557">
        <v>72.64</v>
      </c>
      <c r="M323" s="557">
        <v>72.64</v>
      </c>
      <c r="N323" s="554">
        <v>1</v>
      </c>
      <c r="O323" s="558">
        <v>0.5</v>
      </c>
      <c r="P323" s="557">
        <v>72.64</v>
      </c>
      <c r="Q323" s="559">
        <v>1</v>
      </c>
      <c r="R323" s="554">
        <v>1</v>
      </c>
      <c r="S323" s="559">
        <v>1</v>
      </c>
      <c r="T323" s="558">
        <v>0.5</v>
      </c>
      <c r="U323" s="560">
        <v>1</v>
      </c>
    </row>
    <row r="324" spans="1:21" ht="14.4" customHeight="1" x14ac:dyDescent="0.3">
      <c r="A324" s="553">
        <v>29</v>
      </c>
      <c r="B324" s="554" t="s">
        <v>484</v>
      </c>
      <c r="C324" s="554" t="s">
        <v>738</v>
      </c>
      <c r="D324" s="555" t="s">
        <v>1481</v>
      </c>
      <c r="E324" s="556" t="s">
        <v>748</v>
      </c>
      <c r="F324" s="554" t="s">
        <v>735</v>
      </c>
      <c r="G324" s="554" t="s">
        <v>1298</v>
      </c>
      <c r="H324" s="554" t="s">
        <v>485</v>
      </c>
      <c r="I324" s="554" t="s">
        <v>1302</v>
      </c>
      <c r="J324" s="554" t="s">
        <v>1303</v>
      </c>
      <c r="K324" s="554" t="s">
        <v>1304</v>
      </c>
      <c r="L324" s="557">
        <v>48.42</v>
      </c>
      <c r="M324" s="557">
        <v>96.84</v>
      </c>
      <c r="N324" s="554">
        <v>2</v>
      </c>
      <c r="O324" s="558">
        <v>2</v>
      </c>
      <c r="P324" s="557"/>
      <c r="Q324" s="559">
        <v>0</v>
      </c>
      <c r="R324" s="554"/>
      <c r="S324" s="559">
        <v>0</v>
      </c>
      <c r="T324" s="558"/>
      <c r="U324" s="560">
        <v>0</v>
      </c>
    </row>
    <row r="325" spans="1:21" ht="14.4" customHeight="1" x14ac:dyDescent="0.3">
      <c r="A325" s="553">
        <v>29</v>
      </c>
      <c r="B325" s="554" t="s">
        <v>484</v>
      </c>
      <c r="C325" s="554" t="s">
        <v>738</v>
      </c>
      <c r="D325" s="555" t="s">
        <v>1481</v>
      </c>
      <c r="E325" s="556" t="s">
        <v>748</v>
      </c>
      <c r="F325" s="554" t="s">
        <v>735</v>
      </c>
      <c r="G325" s="554" t="s">
        <v>1298</v>
      </c>
      <c r="H325" s="554" t="s">
        <v>485</v>
      </c>
      <c r="I325" s="554" t="s">
        <v>1305</v>
      </c>
      <c r="J325" s="554" t="s">
        <v>1306</v>
      </c>
      <c r="K325" s="554" t="s">
        <v>1307</v>
      </c>
      <c r="L325" s="557">
        <v>64.56</v>
      </c>
      <c r="M325" s="557">
        <v>129.12</v>
      </c>
      <c r="N325" s="554">
        <v>2</v>
      </c>
      <c r="O325" s="558">
        <v>2</v>
      </c>
      <c r="P325" s="557">
        <v>129.12</v>
      </c>
      <c r="Q325" s="559">
        <v>1</v>
      </c>
      <c r="R325" s="554">
        <v>2</v>
      </c>
      <c r="S325" s="559">
        <v>1</v>
      </c>
      <c r="T325" s="558">
        <v>2</v>
      </c>
      <c r="U325" s="560">
        <v>1</v>
      </c>
    </row>
    <row r="326" spans="1:21" ht="14.4" customHeight="1" x14ac:dyDescent="0.3">
      <c r="A326" s="553">
        <v>29</v>
      </c>
      <c r="B326" s="554" t="s">
        <v>484</v>
      </c>
      <c r="C326" s="554" t="s">
        <v>738</v>
      </c>
      <c r="D326" s="555" t="s">
        <v>1481</v>
      </c>
      <c r="E326" s="556" t="s">
        <v>748</v>
      </c>
      <c r="F326" s="554" t="s">
        <v>735</v>
      </c>
      <c r="G326" s="554" t="s">
        <v>771</v>
      </c>
      <c r="H326" s="554" t="s">
        <v>485</v>
      </c>
      <c r="I326" s="554" t="s">
        <v>1032</v>
      </c>
      <c r="J326" s="554" t="s">
        <v>773</v>
      </c>
      <c r="K326" s="554" t="s">
        <v>1033</v>
      </c>
      <c r="L326" s="557">
        <v>110.28</v>
      </c>
      <c r="M326" s="557">
        <v>330.84000000000003</v>
      </c>
      <c r="N326" s="554">
        <v>3</v>
      </c>
      <c r="O326" s="558">
        <v>3</v>
      </c>
      <c r="P326" s="557">
        <v>110.28</v>
      </c>
      <c r="Q326" s="559">
        <v>0.33333333333333331</v>
      </c>
      <c r="R326" s="554">
        <v>1</v>
      </c>
      <c r="S326" s="559">
        <v>0.33333333333333331</v>
      </c>
      <c r="T326" s="558">
        <v>1</v>
      </c>
      <c r="U326" s="560">
        <v>0.33333333333333331</v>
      </c>
    </row>
    <row r="327" spans="1:21" ht="14.4" customHeight="1" x14ac:dyDescent="0.3">
      <c r="A327" s="553">
        <v>29</v>
      </c>
      <c r="B327" s="554" t="s">
        <v>484</v>
      </c>
      <c r="C327" s="554" t="s">
        <v>738</v>
      </c>
      <c r="D327" s="555" t="s">
        <v>1481</v>
      </c>
      <c r="E327" s="556" t="s">
        <v>748</v>
      </c>
      <c r="F327" s="554" t="s">
        <v>735</v>
      </c>
      <c r="G327" s="554" t="s">
        <v>771</v>
      </c>
      <c r="H327" s="554" t="s">
        <v>485</v>
      </c>
      <c r="I327" s="554" t="s">
        <v>1308</v>
      </c>
      <c r="J327" s="554" t="s">
        <v>773</v>
      </c>
      <c r="K327" s="554" t="s">
        <v>1033</v>
      </c>
      <c r="L327" s="557">
        <v>110.28</v>
      </c>
      <c r="M327" s="557">
        <v>110.28</v>
      </c>
      <c r="N327" s="554">
        <v>1</v>
      </c>
      <c r="O327" s="558">
        <v>0.5</v>
      </c>
      <c r="P327" s="557"/>
      <c r="Q327" s="559">
        <v>0</v>
      </c>
      <c r="R327" s="554"/>
      <c r="S327" s="559">
        <v>0</v>
      </c>
      <c r="T327" s="558"/>
      <c r="U327" s="560">
        <v>0</v>
      </c>
    </row>
    <row r="328" spans="1:21" ht="14.4" customHeight="1" x14ac:dyDescent="0.3">
      <c r="A328" s="553">
        <v>29</v>
      </c>
      <c r="B328" s="554" t="s">
        <v>484</v>
      </c>
      <c r="C328" s="554" t="s">
        <v>738</v>
      </c>
      <c r="D328" s="555" t="s">
        <v>1481</v>
      </c>
      <c r="E328" s="556" t="s">
        <v>748</v>
      </c>
      <c r="F328" s="554" t="s">
        <v>735</v>
      </c>
      <c r="G328" s="554" t="s">
        <v>771</v>
      </c>
      <c r="H328" s="554" t="s">
        <v>485</v>
      </c>
      <c r="I328" s="554" t="s">
        <v>1309</v>
      </c>
      <c r="J328" s="554" t="s">
        <v>773</v>
      </c>
      <c r="K328" s="554" t="s">
        <v>1033</v>
      </c>
      <c r="L328" s="557">
        <v>110.28</v>
      </c>
      <c r="M328" s="557">
        <v>110.28</v>
      </c>
      <c r="N328" s="554">
        <v>1</v>
      </c>
      <c r="O328" s="558">
        <v>1</v>
      </c>
      <c r="P328" s="557">
        <v>110.28</v>
      </c>
      <c r="Q328" s="559">
        <v>1</v>
      </c>
      <c r="R328" s="554">
        <v>1</v>
      </c>
      <c r="S328" s="559">
        <v>1</v>
      </c>
      <c r="T328" s="558">
        <v>1</v>
      </c>
      <c r="U328" s="560">
        <v>1</v>
      </c>
    </row>
    <row r="329" spans="1:21" ht="14.4" customHeight="1" x14ac:dyDescent="0.3">
      <c r="A329" s="553">
        <v>29</v>
      </c>
      <c r="B329" s="554" t="s">
        <v>484</v>
      </c>
      <c r="C329" s="554" t="s">
        <v>738</v>
      </c>
      <c r="D329" s="555" t="s">
        <v>1481</v>
      </c>
      <c r="E329" s="556" t="s">
        <v>748</v>
      </c>
      <c r="F329" s="554" t="s">
        <v>735</v>
      </c>
      <c r="G329" s="554" t="s">
        <v>1038</v>
      </c>
      <c r="H329" s="554" t="s">
        <v>659</v>
      </c>
      <c r="I329" s="554" t="s">
        <v>1120</v>
      </c>
      <c r="J329" s="554" t="s">
        <v>1121</v>
      </c>
      <c r="K329" s="554" t="s">
        <v>1122</v>
      </c>
      <c r="L329" s="557">
        <v>107.42</v>
      </c>
      <c r="M329" s="557">
        <v>107.42</v>
      </c>
      <c r="N329" s="554">
        <v>1</v>
      </c>
      <c r="O329" s="558">
        <v>0.5</v>
      </c>
      <c r="P329" s="557">
        <v>107.42</v>
      </c>
      <c r="Q329" s="559">
        <v>1</v>
      </c>
      <c r="R329" s="554">
        <v>1</v>
      </c>
      <c r="S329" s="559">
        <v>1</v>
      </c>
      <c r="T329" s="558">
        <v>0.5</v>
      </c>
      <c r="U329" s="560">
        <v>1</v>
      </c>
    </row>
    <row r="330" spans="1:21" ht="14.4" customHeight="1" x14ac:dyDescent="0.3">
      <c r="A330" s="553">
        <v>29</v>
      </c>
      <c r="B330" s="554" t="s">
        <v>484</v>
      </c>
      <c r="C330" s="554" t="s">
        <v>738</v>
      </c>
      <c r="D330" s="555" t="s">
        <v>1481</v>
      </c>
      <c r="E330" s="556" t="s">
        <v>748</v>
      </c>
      <c r="F330" s="554" t="s">
        <v>735</v>
      </c>
      <c r="G330" s="554" t="s">
        <v>1209</v>
      </c>
      <c r="H330" s="554" t="s">
        <v>485</v>
      </c>
      <c r="I330" s="554" t="s">
        <v>1210</v>
      </c>
      <c r="J330" s="554" t="s">
        <v>1211</v>
      </c>
      <c r="K330" s="554" t="s">
        <v>1212</v>
      </c>
      <c r="L330" s="557">
        <v>0</v>
      </c>
      <c r="M330" s="557">
        <v>0</v>
      </c>
      <c r="N330" s="554">
        <v>6</v>
      </c>
      <c r="O330" s="558">
        <v>3.5</v>
      </c>
      <c r="P330" s="557">
        <v>0</v>
      </c>
      <c r="Q330" s="559"/>
      <c r="R330" s="554">
        <v>2</v>
      </c>
      <c r="S330" s="559">
        <v>0.33333333333333331</v>
      </c>
      <c r="T330" s="558">
        <v>1.5</v>
      </c>
      <c r="U330" s="560">
        <v>0.42857142857142855</v>
      </c>
    </row>
    <row r="331" spans="1:21" ht="14.4" customHeight="1" x14ac:dyDescent="0.3">
      <c r="A331" s="553">
        <v>29</v>
      </c>
      <c r="B331" s="554" t="s">
        <v>484</v>
      </c>
      <c r="C331" s="554" t="s">
        <v>738</v>
      </c>
      <c r="D331" s="555" t="s">
        <v>1481</v>
      </c>
      <c r="E331" s="556" t="s">
        <v>748</v>
      </c>
      <c r="F331" s="554" t="s">
        <v>735</v>
      </c>
      <c r="G331" s="554" t="s">
        <v>1310</v>
      </c>
      <c r="H331" s="554" t="s">
        <v>485</v>
      </c>
      <c r="I331" s="554" t="s">
        <v>1311</v>
      </c>
      <c r="J331" s="554" t="s">
        <v>1312</v>
      </c>
      <c r="K331" s="554" t="s">
        <v>1313</v>
      </c>
      <c r="L331" s="557">
        <v>0</v>
      </c>
      <c r="M331" s="557">
        <v>0</v>
      </c>
      <c r="N331" s="554">
        <v>1</v>
      </c>
      <c r="O331" s="558">
        <v>0.5</v>
      </c>
      <c r="P331" s="557"/>
      <c r="Q331" s="559"/>
      <c r="R331" s="554"/>
      <c r="S331" s="559">
        <v>0</v>
      </c>
      <c r="T331" s="558"/>
      <c r="U331" s="560">
        <v>0</v>
      </c>
    </row>
    <row r="332" spans="1:21" ht="14.4" customHeight="1" x14ac:dyDescent="0.3">
      <c r="A332" s="553">
        <v>29</v>
      </c>
      <c r="B332" s="554" t="s">
        <v>484</v>
      </c>
      <c r="C332" s="554" t="s">
        <v>738</v>
      </c>
      <c r="D332" s="555" t="s">
        <v>1481</v>
      </c>
      <c r="E332" s="556" t="s">
        <v>748</v>
      </c>
      <c r="F332" s="554" t="s">
        <v>735</v>
      </c>
      <c r="G332" s="554" t="s">
        <v>782</v>
      </c>
      <c r="H332" s="554" t="s">
        <v>485</v>
      </c>
      <c r="I332" s="554" t="s">
        <v>642</v>
      </c>
      <c r="J332" s="554" t="s">
        <v>643</v>
      </c>
      <c r="K332" s="554" t="s">
        <v>783</v>
      </c>
      <c r="L332" s="557">
        <v>48.09</v>
      </c>
      <c r="M332" s="557">
        <v>384.72</v>
      </c>
      <c r="N332" s="554">
        <v>8</v>
      </c>
      <c r="O332" s="558">
        <v>7</v>
      </c>
      <c r="P332" s="557">
        <v>192.36</v>
      </c>
      <c r="Q332" s="559">
        <v>0.5</v>
      </c>
      <c r="R332" s="554">
        <v>4</v>
      </c>
      <c r="S332" s="559">
        <v>0.5</v>
      </c>
      <c r="T332" s="558">
        <v>3</v>
      </c>
      <c r="U332" s="560">
        <v>0.42857142857142855</v>
      </c>
    </row>
    <row r="333" spans="1:21" ht="14.4" customHeight="1" x14ac:dyDescent="0.3">
      <c r="A333" s="553">
        <v>29</v>
      </c>
      <c r="B333" s="554" t="s">
        <v>484</v>
      </c>
      <c r="C333" s="554" t="s">
        <v>738</v>
      </c>
      <c r="D333" s="555" t="s">
        <v>1481</v>
      </c>
      <c r="E333" s="556" t="s">
        <v>748</v>
      </c>
      <c r="F333" s="554" t="s">
        <v>735</v>
      </c>
      <c r="G333" s="554" t="s">
        <v>793</v>
      </c>
      <c r="H333" s="554" t="s">
        <v>485</v>
      </c>
      <c r="I333" s="554" t="s">
        <v>794</v>
      </c>
      <c r="J333" s="554" t="s">
        <v>795</v>
      </c>
      <c r="K333" s="554" t="s">
        <v>796</v>
      </c>
      <c r="L333" s="557">
        <v>0</v>
      </c>
      <c r="M333" s="557">
        <v>0</v>
      </c>
      <c r="N333" s="554">
        <v>1</v>
      </c>
      <c r="O333" s="558">
        <v>0.5</v>
      </c>
      <c r="P333" s="557"/>
      <c r="Q333" s="559"/>
      <c r="R333" s="554"/>
      <c r="S333" s="559">
        <v>0</v>
      </c>
      <c r="T333" s="558"/>
      <c r="U333" s="560">
        <v>0</v>
      </c>
    </row>
    <row r="334" spans="1:21" ht="14.4" customHeight="1" x14ac:dyDescent="0.3">
      <c r="A334" s="553">
        <v>29</v>
      </c>
      <c r="B334" s="554" t="s">
        <v>484</v>
      </c>
      <c r="C334" s="554" t="s">
        <v>738</v>
      </c>
      <c r="D334" s="555" t="s">
        <v>1481</v>
      </c>
      <c r="E334" s="556" t="s">
        <v>748</v>
      </c>
      <c r="F334" s="554" t="s">
        <v>735</v>
      </c>
      <c r="G334" s="554" t="s">
        <v>793</v>
      </c>
      <c r="H334" s="554" t="s">
        <v>485</v>
      </c>
      <c r="I334" s="554" t="s">
        <v>1042</v>
      </c>
      <c r="J334" s="554" t="s">
        <v>795</v>
      </c>
      <c r="K334" s="554" t="s">
        <v>1043</v>
      </c>
      <c r="L334" s="557">
        <v>0</v>
      </c>
      <c r="M334" s="557">
        <v>0</v>
      </c>
      <c r="N334" s="554">
        <v>1</v>
      </c>
      <c r="O334" s="558">
        <v>0.5</v>
      </c>
      <c r="P334" s="557"/>
      <c r="Q334" s="559"/>
      <c r="R334" s="554"/>
      <c r="S334" s="559">
        <v>0</v>
      </c>
      <c r="T334" s="558"/>
      <c r="U334" s="560">
        <v>0</v>
      </c>
    </row>
    <row r="335" spans="1:21" ht="14.4" customHeight="1" x14ac:dyDescent="0.3">
      <c r="A335" s="553">
        <v>29</v>
      </c>
      <c r="B335" s="554" t="s">
        <v>484</v>
      </c>
      <c r="C335" s="554" t="s">
        <v>738</v>
      </c>
      <c r="D335" s="555" t="s">
        <v>1481</v>
      </c>
      <c r="E335" s="556" t="s">
        <v>748</v>
      </c>
      <c r="F335" s="554" t="s">
        <v>735</v>
      </c>
      <c r="G335" s="554" t="s">
        <v>797</v>
      </c>
      <c r="H335" s="554" t="s">
        <v>485</v>
      </c>
      <c r="I335" s="554" t="s">
        <v>561</v>
      </c>
      <c r="J335" s="554" t="s">
        <v>558</v>
      </c>
      <c r="K335" s="554" t="s">
        <v>800</v>
      </c>
      <c r="L335" s="557">
        <v>114</v>
      </c>
      <c r="M335" s="557">
        <v>114</v>
      </c>
      <c r="N335" s="554">
        <v>1</v>
      </c>
      <c r="O335" s="558">
        <v>1</v>
      </c>
      <c r="P335" s="557">
        <v>114</v>
      </c>
      <c r="Q335" s="559">
        <v>1</v>
      </c>
      <c r="R335" s="554">
        <v>1</v>
      </c>
      <c r="S335" s="559">
        <v>1</v>
      </c>
      <c r="T335" s="558">
        <v>1</v>
      </c>
      <c r="U335" s="560">
        <v>1</v>
      </c>
    </row>
    <row r="336" spans="1:21" ht="14.4" customHeight="1" x14ac:dyDescent="0.3">
      <c r="A336" s="553">
        <v>29</v>
      </c>
      <c r="B336" s="554" t="s">
        <v>484</v>
      </c>
      <c r="C336" s="554" t="s">
        <v>738</v>
      </c>
      <c r="D336" s="555" t="s">
        <v>1481</v>
      </c>
      <c r="E336" s="556" t="s">
        <v>748</v>
      </c>
      <c r="F336" s="554" t="s">
        <v>735</v>
      </c>
      <c r="G336" s="554" t="s">
        <v>797</v>
      </c>
      <c r="H336" s="554" t="s">
        <v>485</v>
      </c>
      <c r="I336" s="554" t="s">
        <v>561</v>
      </c>
      <c r="J336" s="554" t="s">
        <v>558</v>
      </c>
      <c r="K336" s="554" t="s">
        <v>800</v>
      </c>
      <c r="L336" s="557">
        <v>105.7</v>
      </c>
      <c r="M336" s="557">
        <v>105.7</v>
      </c>
      <c r="N336" s="554">
        <v>1</v>
      </c>
      <c r="O336" s="558">
        <v>1</v>
      </c>
      <c r="P336" s="557">
        <v>105.7</v>
      </c>
      <c r="Q336" s="559">
        <v>1</v>
      </c>
      <c r="R336" s="554">
        <v>1</v>
      </c>
      <c r="S336" s="559">
        <v>1</v>
      </c>
      <c r="T336" s="558">
        <v>1</v>
      </c>
      <c r="U336" s="560">
        <v>1</v>
      </c>
    </row>
    <row r="337" spans="1:21" ht="14.4" customHeight="1" x14ac:dyDescent="0.3">
      <c r="A337" s="553">
        <v>29</v>
      </c>
      <c r="B337" s="554" t="s">
        <v>484</v>
      </c>
      <c r="C337" s="554" t="s">
        <v>738</v>
      </c>
      <c r="D337" s="555" t="s">
        <v>1481</v>
      </c>
      <c r="E337" s="556" t="s">
        <v>748</v>
      </c>
      <c r="F337" s="554" t="s">
        <v>735</v>
      </c>
      <c r="G337" s="554" t="s">
        <v>797</v>
      </c>
      <c r="H337" s="554" t="s">
        <v>485</v>
      </c>
      <c r="I337" s="554" t="s">
        <v>557</v>
      </c>
      <c r="J337" s="554" t="s">
        <v>558</v>
      </c>
      <c r="K337" s="554" t="s">
        <v>559</v>
      </c>
      <c r="L337" s="557">
        <v>210.22</v>
      </c>
      <c r="M337" s="557">
        <v>420.44</v>
      </c>
      <c r="N337" s="554">
        <v>2</v>
      </c>
      <c r="O337" s="558">
        <v>2</v>
      </c>
      <c r="P337" s="557">
        <v>420.44</v>
      </c>
      <c r="Q337" s="559">
        <v>1</v>
      </c>
      <c r="R337" s="554">
        <v>2</v>
      </c>
      <c r="S337" s="559">
        <v>1</v>
      </c>
      <c r="T337" s="558">
        <v>2</v>
      </c>
      <c r="U337" s="560">
        <v>1</v>
      </c>
    </row>
    <row r="338" spans="1:21" ht="14.4" customHeight="1" x14ac:dyDescent="0.3">
      <c r="A338" s="553">
        <v>29</v>
      </c>
      <c r="B338" s="554" t="s">
        <v>484</v>
      </c>
      <c r="C338" s="554" t="s">
        <v>738</v>
      </c>
      <c r="D338" s="555" t="s">
        <v>1481</v>
      </c>
      <c r="E338" s="556" t="s">
        <v>748</v>
      </c>
      <c r="F338" s="554" t="s">
        <v>735</v>
      </c>
      <c r="G338" s="554" t="s">
        <v>797</v>
      </c>
      <c r="H338" s="554" t="s">
        <v>485</v>
      </c>
      <c r="I338" s="554" t="s">
        <v>557</v>
      </c>
      <c r="J338" s="554" t="s">
        <v>558</v>
      </c>
      <c r="K338" s="554" t="s">
        <v>559</v>
      </c>
      <c r="L338" s="557">
        <v>285.01</v>
      </c>
      <c r="M338" s="557">
        <v>285.01</v>
      </c>
      <c r="N338" s="554">
        <v>1</v>
      </c>
      <c r="O338" s="558">
        <v>1</v>
      </c>
      <c r="P338" s="557">
        <v>285.01</v>
      </c>
      <c r="Q338" s="559">
        <v>1</v>
      </c>
      <c r="R338" s="554">
        <v>1</v>
      </c>
      <c r="S338" s="559">
        <v>1</v>
      </c>
      <c r="T338" s="558">
        <v>1</v>
      </c>
      <c r="U338" s="560">
        <v>1</v>
      </c>
    </row>
    <row r="339" spans="1:21" ht="14.4" customHeight="1" x14ac:dyDescent="0.3">
      <c r="A339" s="553">
        <v>29</v>
      </c>
      <c r="B339" s="554" t="s">
        <v>484</v>
      </c>
      <c r="C339" s="554" t="s">
        <v>738</v>
      </c>
      <c r="D339" s="555" t="s">
        <v>1481</v>
      </c>
      <c r="E339" s="556" t="s">
        <v>748</v>
      </c>
      <c r="F339" s="554" t="s">
        <v>735</v>
      </c>
      <c r="G339" s="554" t="s">
        <v>797</v>
      </c>
      <c r="H339" s="554" t="s">
        <v>485</v>
      </c>
      <c r="I339" s="554" t="s">
        <v>1239</v>
      </c>
      <c r="J339" s="554" t="s">
        <v>558</v>
      </c>
      <c r="K339" s="554" t="s">
        <v>559</v>
      </c>
      <c r="L339" s="557">
        <v>0</v>
      </c>
      <c r="M339" s="557">
        <v>0</v>
      </c>
      <c r="N339" s="554">
        <v>1</v>
      </c>
      <c r="O339" s="558">
        <v>1</v>
      </c>
      <c r="P339" s="557">
        <v>0</v>
      </c>
      <c r="Q339" s="559"/>
      <c r="R339" s="554">
        <v>1</v>
      </c>
      <c r="S339" s="559">
        <v>1</v>
      </c>
      <c r="T339" s="558">
        <v>1</v>
      </c>
      <c r="U339" s="560">
        <v>1</v>
      </c>
    </row>
    <row r="340" spans="1:21" ht="14.4" customHeight="1" x14ac:dyDescent="0.3">
      <c r="A340" s="553">
        <v>29</v>
      </c>
      <c r="B340" s="554" t="s">
        <v>484</v>
      </c>
      <c r="C340" s="554" t="s">
        <v>738</v>
      </c>
      <c r="D340" s="555" t="s">
        <v>1481</v>
      </c>
      <c r="E340" s="556" t="s">
        <v>748</v>
      </c>
      <c r="F340" s="554" t="s">
        <v>735</v>
      </c>
      <c r="G340" s="554" t="s">
        <v>797</v>
      </c>
      <c r="H340" s="554" t="s">
        <v>485</v>
      </c>
      <c r="I340" s="554" t="s">
        <v>801</v>
      </c>
      <c r="J340" s="554" t="s">
        <v>706</v>
      </c>
      <c r="K340" s="554" t="s">
        <v>802</v>
      </c>
      <c r="L340" s="557">
        <v>0</v>
      </c>
      <c r="M340" s="557">
        <v>0</v>
      </c>
      <c r="N340" s="554">
        <v>1</v>
      </c>
      <c r="O340" s="558">
        <v>1</v>
      </c>
      <c r="P340" s="557"/>
      <c r="Q340" s="559"/>
      <c r="R340" s="554"/>
      <c r="S340" s="559">
        <v>0</v>
      </c>
      <c r="T340" s="558"/>
      <c r="U340" s="560">
        <v>0</v>
      </c>
    </row>
    <row r="341" spans="1:21" ht="14.4" customHeight="1" x14ac:dyDescent="0.3">
      <c r="A341" s="553">
        <v>29</v>
      </c>
      <c r="B341" s="554" t="s">
        <v>484</v>
      </c>
      <c r="C341" s="554" t="s">
        <v>738</v>
      </c>
      <c r="D341" s="555" t="s">
        <v>1481</v>
      </c>
      <c r="E341" s="556" t="s">
        <v>748</v>
      </c>
      <c r="F341" s="554" t="s">
        <v>735</v>
      </c>
      <c r="G341" s="554" t="s">
        <v>797</v>
      </c>
      <c r="H341" s="554" t="s">
        <v>485</v>
      </c>
      <c r="I341" s="554" t="s">
        <v>705</v>
      </c>
      <c r="J341" s="554" t="s">
        <v>706</v>
      </c>
      <c r="K341" s="554" t="s">
        <v>1314</v>
      </c>
      <c r="L341" s="557">
        <v>0</v>
      </c>
      <c r="M341" s="557">
        <v>0</v>
      </c>
      <c r="N341" s="554">
        <v>9</v>
      </c>
      <c r="O341" s="558">
        <v>9</v>
      </c>
      <c r="P341" s="557">
        <v>0</v>
      </c>
      <c r="Q341" s="559"/>
      <c r="R341" s="554">
        <v>4</v>
      </c>
      <c r="S341" s="559">
        <v>0.44444444444444442</v>
      </c>
      <c r="T341" s="558">
        <v>4</v>
      </c>
      <c r="U341" s="560">
        <v>0.44444444444444442</v>
      </c>
    </row>
    <row r="342" spans="1:21" ht="14.4" customHeight="1" x14ac:dyDescent="0.3">
      <c r="A342" s="553">
        <v>29</v>
      </c>
      <c r="B342" s="554" t="s">
        <v>484</v>
      </c>
      <c r="C342" s="554" t="s">
        <v>738</v>
      </c>
      <c r="D342" s="555" t="s">
        <v>1481</v>
      </c>
      <c r="E342" s="556" t="s">
        <v>748</v>
      </c>
      <c r="F342" s="554" t="s">
        <v>735</v>
      </c>
      <c r="G342" s="554" t="s">
        <v>797</v>
      </c>
      <c r="H342" s="554" t="s">
        <v>485</v>
      </c>
      <c r="I342" s="554" t="s">
        <v>1315</v>
      </c>
      <c r="J342" s="554" t="s">
        <v>706</v>
      </c>
      <c r="K342" s="554" t="s">
        <v>1316</v>
      </c>
      <c r="L342" s="557">
        <v>0</v>
      </c>
      <c r="M342" s="557">
        <v>0</v>
      </c>
      <c r="N342" s="554">
        <v>2</v>
      </c>
      <c r="O342" s="558">
        <v>2</v>
      </c>
      <c r="P342" s="557">
        <v>0</v>
      </c>
      <c r="Q342" s="559"/>
      <c r="R342" s="554">
        <v>1</v>
      </c>
      <c r="S342" s="559">
        <v>0.5</v>
      </c>
      <c r="T342" s="558">
        <v>1</v>
      </c>
      <c r="U342" s="560">
        <v>0.5</v>
      </c>
    </row>
    <row r="343" spans="1:21" ht="14.4" customHeight="1" x14ac:dyDescent="0.3">
      <c r="A343" s="553">
        <v>29</v>
      </c>
      <c r="B343" s="554" t="s">
        <v>484</v>
      </c>
      <c r="C343" s="554" t="s">
        <v>738</v>
      </c>
      <c r="D343" s="555" t="s">
        <v>1481</v>
      </c>
      <c r="E343" s="556" t="s">
        <v>748</v>
      </c>
      <c r="F343" s="554" t="s">
        <v>735</v>
      </c>
      <c r="G343" s="554" t="s">
        <v>804</v>
      </c>
      <c r="H343" s="554" t="s">
        <v>485</v>
      </c>
      <c r="I343" s="554" t="s">
        <v>805</v>
      </c>
      <c r="J343" s="554" t="s">
        <v>806</v>
      </c>
      <c r="K343" s="554" t="s">
        <v>807</v>
      </c>
      <c r="L343" s="557">
        <v>147.31</v>
      </c>
      <c r="M343" s="557">
        <v>441.93</v>
      </c>
      <c r="N343" s="554">
        <v>3</v>
      </c>
      <c r="O343" s="558">
        <v>1</v>
      </c>
      <c r="P343" s="557">
        <v>441.93</v>
      </c>
      <c r="Q343" s="559">
        <v>1</v>
      </c>
      <c r="R343" s="554">
        <v>3</v>
      </c>
      <c r="S343" s="559">
        <v>1</v>
      </c>
      <c r="T343" s="558">
        <v>1</v>
      </c>
      <c r="U343" s="560">
        <v>1</v>
      </c>
    </row>
    <row r="344" spans="1:21" ht="14.4" customHeight="1" x14ac:dyDescent="0.3">
      <c r="A344" s="553">
        <v>29</v>
      </c>
      <c r="B344" s="554" t="s">
        <v>484</v>
      </c>
      <c r="C344" s="554" t="s">
        <v>738</v>
      </c>
      <c r="D344" s="555" t="s">
        <v>1481</v>
      </c>
      <c r="E344" s="556" t="s">
        <v>748</v>
      </c>
      <c r="F344" s="554" t="s">
        <v>735</v>
      </c>
      <c r="G344" s="554" t="s">
        <v>813</v>
      </c>
      <c r="H344" s="554" t="s">
        <v>485</v>
      </c>
      <c r="I344" s="554" t="s">
        <v>646</v>
      </c>
      <c r="J344" s="554" t="s">
        <v>647</v>
      </c>
      <c r="K344" s="554" t="s">
        <v>814</v>
      </c>
      <c r="L344" s="557">
        <v>36.97</v>
      </c>
      <c r="M344" s="557">
        <v>813.34000000000015</v>
      </c>
      <c r="N344" s="554">
        <v>22</v>
      </c>
      <c r="O344" s="558">
        <v>17.5</v>
      </c>
      <c r="P344" s="557">
        <v>776.37000000000012</v>
      </c>
      <c r="Q344" s="559">
        <v>0.95454545454545447</v>
      </c>
      <c r="R344" s="554">
        <v>21</v>
      </c>
      <c r="S344" s="559">
        <v>0.95454545454545459</v>
      </c>
      <c r="T344" s="558">
        <v>16.5</v>
      </c>
      <c r="U344" s="560">
        <v>0.94285714285714284</v>
      </c>
    </row>
    <row r="345" spans="1:21" ht="14.4" customHeight="1" x14ac:dyDescent="0.3">
      <c r="A345" s="553">
        <v>29</v>
      </c>
      <c r="B345" s="554" t="s">
        <v>484</v>
      </c>
      <c r="C345" s="554" t="s">
        <v>738</v>
      </c>
      <c r="D345" s="555" t="s">
        <v>1481</v>
      </c>
      <c r="E345" s="556" t="s">
        <v>748</v>
      </c>
      <c r="F345" s="554" t="s">
        <v>735</v>
      </c>
      <c r="G345" s="554" t="s">
        <v>815</v>
      </c>
      <c r="H345" s="554" t="s">
        <v>485</v>
      </c>
      <c r="I345" s="554" t="s">
        <v>1317</v>
      </c>
      <c r="J345" s="554" t="s">
        <v>1140</v>
      </c>
      <c r="K345" s="554" t="s">
        <v>1318</v>
      </c>
      <c r="L345" s="557">
        <v>31.65</v>
      </c>
      <c r="M345" s="557">
        <v>31.65</v>
      </c>
      <c r="N345" s="554">
        <v>1</v>
      </c>
      <c r="O345" s="558">
        <v>1</v>
      </c>
      <c r="P345" s="557">
        <v>31.65</v>
      </c>
      <c r="Q345" s="559">
        <v>1</v>
      </c>
      <c r="R345" s="554">
        <v>1</v>
      </c>
      <c r="S345" s="559">
        <v>1</v>
      </c>
      <c r="T345" s="558">
        <v>1</v>
      </c>
      <c r="U345" s="560">
        <v>1</v>
      </c>
    </row>
    <row r="346" spans="1:21" ht="14.4" customHeight="1" x14ac:dyDescent="0.3">
      <c r="A346" s="553">
        <v>29</v>
      </c>
      <c r="B346" s="554" t="s">
        <v>484</v>
      </c>
      <c r="C346" s="554" t="s">
        <v>738</v>
      </c>
      <c r="D346" s="555" t="s">
        <v>1481</v>
      </c>
      <c r="E346" s="556" t="s">
        <v>748</v>
      </c>
      <c r="F346" s="554" t="s">
        <v>735</v>
      </c>
      <c r="G346" s="554" t="s">
        <v>815</v>
      </c>
      <c r="H346" s="554" t="s">
        <v>485</v>
      </c>
      <c r="I346" s="554" t="s">
        <v>1319</v>
      </c>
      <c r="J346" s="554" t="s">
        <v>1140</v>
      </c>
      <c r="K346" s="554" t="s">
        <v>1320</v>
      </c>
      <c r="L346" s="557">
        <v>10.55</v>
      </c>
      <c r="M346" s="557">
        <v>10.55</v>
      </c>
      <c r="N346" s="554">
        <v>1</v>
      </c>
      <c r="O346" s="558">
        <v>0.5</v>
      </c>
      <c r="P346" s="557">
        <v>10.55</v>
      </c>
      <c r="Q346" s="559">
        <v>1</v>
      </c>
      <c r="R346" s="554">
        <v>1</v>
      </c>
      <c r="S346" s="559">
        <v>1</v>
      </c>
      <c r="T346" s="558">
        <v>0.5</v>
      </c>
      <c r="U346" s="560">
        <v>1</v>
      </c>
    </row>
    <row r="347" spans="1:21" ht="14.4" customHeight="1" x14ac:dyDescent="0.3">
      <c r="A347" s="553">
        <v>29</v>
      </c>
      <c r="B347" s="554" t="s">
        <v>484</v>
      </c>
      <c r="C347" s="554" t="s">
        <v>738</v>
      </c>
      <c r="D347" s="555" t="s">
        <v>1481</v>
      </c>
      <c r="E347" s="556" t="s">
        <v>748</v>
      </c>
      <c r="F347" s="554" t="s">
        <v>735</v>
      </c>
      <c r="G347" s="554" t="s">
        <v>1143</v>
      </c>
      <c r="H347" s="554" t="s">
        <v>659</v>
      </c>
      <c r="I347" s="554" t="s">
        <v>1144</v>
      </c>
      <c r="J347" s="554" t="s">
        <v>1145</v>
      </c>
      <c r="K347" s="554" t="s">
        <v>1146</v>
      </c>
      <c r="L347" s="557">
        <v>21.13</v>
      </c>
      <c r="M347" s="557">
        <v>21.13</v>
      </c>
      <c r="N347" s="554">
        <v>1</v>
      </c>
      <c r="O347" s="558">
        <v>1</v>
      </c>
      <c r="P347" s="557">
        <v>21.13</v>
      </c>
      <c r="Q347" s="559">
        <v>1</v>
      </c>
      <c r="R347" s="554">
        <v>1</v>
      </c>
      <c r="S347" s="559">
        <v>1</v>
      </c>
      <c r="T347" s="558">
        <v>1</v>
      </c>
      <c r="U347" s="560">
        <v>1</v>
      </c>
    </row>
    <row r="348" spans="1:21" ht="14.4" customHeight="1" x14ac:dyDescent="0.3">
      <c r="A348" s="553">
        <v>29</v>
      </c>
      <c r="B348" s="554" t="s">
        <v>484</v>
      </c>
      <c r="C348" s="554" t="s">
        <v>738</v>
      </c>
      <c r="D348" s="555" t="s">
        <v>1481</v>
      </c>
      <c r="E348" s="556" t="s">
        <v>748</v>
      </c>
      <c r="F348" s="554" t="s">
        <v>735</v>
      </c>
      <c r="G348" s="554" t="s">
        <v>823</v>
      </c>
      <c r="H348" s="554" t="s">
        <v>485</v>
      </c>
      <c r="I348" s="554" t="s">
        <v>649</v>
      </c>
      <c r="J348" s="554" t="s">
        <v>650</v>
      </c>
      <c r="K348" s="554" t="s">
        <v>651</v>
      </c>
      <c r="L348" s="557">
        <v>115.13</v>
      </c>
      <c r="M348" s="557">
        <v>1036.17</v>
      </c>
      <c r="N348" s="554">
        <v>9</v>
      </c>
      <c r="O348" s="558">
        <v>8</v>
      </c>
      <c r="P348" s="557">
        <v>460.52</v>
      </c>
      <c r="Q348" s="559">
        <v>0.44444444444444442</v>
      </c>
      <c r="R348" s="554">
        <v>4</v>
      </c>
      <c r="S348" s="559">
        <v>0.44444444444444442</v>
      </c>
      <c r="T348" s="558">
        <v>4</v>
      </c>
      <c r="U348" s="560">
        <v>0.5</v>
      </c>
    </row>
    <row r="349" spans="1:21" ht="14.4" customHeight="1" x14ac:dyDescent="0.3">
      <c r="A349" s="553">
        <v>29</v>
      </c>
      <c r="B349" s="554" t="s">
        <v>484</v>
      </c>
      <c r="C349" s="554" t="s">
        <v>738</v>
      </c>
      <c r="D349" s="555" t="s">
        <v>1481</v>
      </c>
      <c r="E349" s="556" t="s">
        <v>748</v>
      </c>
      <c r="F349" s="554" t="s">
        <v>735</v>
      </c>
      <c r="G349" s="554" t="s">
        <v>824</v>
      </c>
      <c r="H349" s="554" t="s">
        <v>659</v>
      </c>
      <c r="I349" s="554" t="s">
        <v>1321</v>
      </c>
      <c r="J349" s="554" t="s">
        <v>826</v>
      </c>
      <c r="K349" s="554" t="s">
        <v>1322</v>
      </c>
      <c r="L349" s="557">
        <v>0</v>
      </c>
      <c r="M349" s="557">
        <v>0</v>
      </c>
      <c r="N349" s="554">
        <v>3</v>
      </c>
      <c r="O349" s="558">
        <v>2.5</v>
      </c>
      <c r="P349" s="557">
        <v>0</v>
      </c>
      <c r="Q349" s="559"/>
      <c r="R349" s="554">
        <v>2</v>
      </c>
      <c r="S349" s="559">
        <v>0.66666666666666663</v>
      </c>
      <c r="T349" s="558">
        <v>2</v>
      </c>
      <c r="U349" s="560">
        <v>0.8</v>
      </c>
    </row>
    <row r="350" spans="1:21" ht="14.4" customHeight="1" x14ac:dyDescent="0.3">
      <c r="A350" s="553">
        <v>29</v>
      </c>
      <c r="B350" s="554" t="s">
        <v>484</v>
      </c>
      <c r="C350" s="554" t="s">
        <v>738</v>
      </c>
      <c r="D350" s="555" t="s">
        <v>1481</v>
      </c>
      <c r="E350" s="556" t="s">
        <v>748</v>
      </c>
      <c r="F350" s="554" t="s">
        <v>735</v>
      </c>
      <c r="G350" s="554" t="s">
        <v>824</v>
      </c>
      <c r="H350" s="554" t="s">
        <v>659</v>
      </c>
      <c r="I350" s="554" t="s">
        <v>1323</v>
      </c>
      <c r="J350" s="554" t="s">
        <v>826</v>
      </c>
      <c r="K350" s="554" t="s">
        <v>1324</v>
      </c>
      <c r="L350" s="557">
        <v>815.1</v>
      </c>
      <c r="M350" s="557">
        <v>815.1</v>
      </c>
      <c r="N350" s="554">
        <v>1</v>
      </c>
      <c r="O350" s="558">
        <v>1</v>
      </c>
      <c r="P350" s="557">
        <v>815.1</v>
      </c>
      <c r="Q350" s="559">
        <v>1</v>
      </c>
      <c r="R350" s="554">
        <v>1</v>
      </c>
      <c r="S350" s="559">
        <v>1</v>
      </c>
      <c r="T350" s="558">
        <v>1</v>
      </c>
      <c r="U350" s="560">
        <v>1</v>
      </c>
    </row>
    <row r="351" spans="1:21" ht="14.4" customHeight="1" x14ac:dyDescent="0.3">
      <c r="A351" s="553">
        <v>29</v>
      </c>
      <c r="B351" s="554" t="s">
        <v>484</v>
      </c>
      <c r="C351" s="554" t="s">
        <v>738</v>
      </c>
      <c r="D351" s="555" t="s">
        <v>1481</v>
      </c>
      <c r="E351" s="556" t="s">
        <v>748</v>
      </c>
      <c r="F351" s="554" t="s">
        <v>735</v>
      </c>
      <c r="G351" s="554" t="s">
        <v>824</v>
      </c>
      <c r="H351" s="554" t="s">
        <v>659</v>
      </c>
      <c r="I351" s="554" t="s">
        <v>1147</v>
      </c>
      <c r="J351" s="554" t="s">
        <v>826</v>
      </c>
      <c r="K351" s="554" t="s">
        <v>1051</v>
      </c>
      <c r="L351" s="557">
        <v>923.74</v>
      </c>
      <c r="M351" s="557">
        <v>923.74</v>
      </c>
      <c r="N351" s="554">
        <v>1</v>
      </c>
      <c r="O351" s="558">
        <v>1</v>
      </c>
      <c r="P351" s="557">
        <v>923.74</v>
      </c>
      <c r="Q351" s="559">
        <v>1</v>
      </c>
      <c r="R351" s="554">
        <v>1</v>
      </c>
      <c r="S351" s="559">
        <v>1</v>
      </c>
      <c r="T351" s="558">
        <v>1</v>
      </c>
      <c r="U351" s="560">
        <v>1</v>
      </c>
    </row>
    <row r="352" spans="1:21" ht="14.4" customHeight="1" x14ac:dyDescent="0.3">
      <c r="A352" s="553">
        <v>29</v>
      </c>
      <c r="B352" s="554" t="s">
        <v>484</v>
      </c>
      <c r="C352" s="554" t="s">
        <v>738</v>
      </c>
      <c r="D352" s="555" t="s">
        <v>1481</v>
      </c>
      <c r="E352" s="556" t="s">
        <v>748</v>
      </c>
      <c r="F352" s="554" t="s">
        <v>735</v>
      </c>
      <c r="G352" s="554" t="s">
        <v>824</v>
      </c>
      <c r="H352" s="554" t="s">
        <v>659</v>
      </c>
      <c r="I352" s="554" t="s">
        <v>1325</v>
      </c>
      <c r="J352" s="554" t="s">
        <v>826</v>
      </c>
      <c r="K352" s="554" t="s">
        <v>1326</v>
      </c>
      <c r="L352" s="557">
        <v>1154.68</v>
      </c>
      <c r="M352" s="557">
        <v>1154.68</v>
      </c>
      <c r="N352" s="554">
        <v>1</v>
      </c>
      <c r="O352" s="558">
        <v>1</v>
      </c>
      <c r="P352" s="557">
        <v>1154.68</v>
      </c>
      <c r="Q352" s="559">
        <v>1</v>
      </c>
      <c r="R352" s="554">
        <v>1</v>
      </c>
      <c r="S352" s="559">
        <v>1</v>
      </c>
      <c r="T352" s="558">
        <v>1</v>
      </c>
      <c r="U352" s="560">
        <v>1</v>
      </c>
    </row>
    <row r="353" spans="1:21" ht="14.4" customHeight="1" x14ac:dyDescent="0.3">
      <c r="A353" s="553">
        <v>29</v>
      </c>
      <c r="B353" s="554" t="s">
        <v>484</v>
      </c>
      <c r="C353" s="554" t="s">
        <v>738</v>
      </c>
      <c r="D353" s="555" t="s">
        <v>1481</v>
      </c>
      <c r="E353" s="556" t="s">
        <v>748</v>
      </c>
      <c r="F353" s="554" t="s">
        <v>735</v>
      </c>
      <c r="G353" s="554" t="s">
        <v>1327</v>
      </c>
      <c r="H353" s="554" t="s">
        <v>485</v>
      </c>
      <c r="I353" s="554" t="s">
        <v>1328</v>
      </c>
      <c r="J353" s="554" t="s">
        <v>1329</v>
      </c>
      <c r="K353" s="554" t="s">
        <v>1330</v>
      </c>
      <c r="L353" s="557">
        <v>78.33</v>
      </c>
      <c r="M353" s="557">
        <v>78.33</v>
      </c>
      <c r="N353" s="554">
        <v>1</v>
      </c>
      <c r="O353" s="558">
        <v>1</v>
      </c>
      <c r="P353" s="557">
        <v>78.33</v>
      </c>
      <c r="Q353" s="559">
        <v>1</v>
      </c>
      <c r="R353" s="554">
        <v>1</v>
      </c>
      <c r="S353" s="559">
        <v>1</v>
      </c>
      <c r="T353" s="558">
        <v>1</v>
      </c>
      <c r="U353" s="560">
        <v>1</v>
      </c>
    </row>
    <row r="354" spans="1:21" ht="14.4" customHeight="1" x14ac:dyDescent="0.3">
      <c r="A354" s="553">
        <v>29</v>
      </c>
      <c r="B354" s="554" t="s">
        <v>484</v>
      </c>
      <c r="C354" s="554" t="s">
        <v>738</v>
      </c>
      <c r="D354" s="555" t="s">
        <v>1481</v>
      </c>
      <c r="E354" s="556" t="s">
        <v>748</v>
      </c>
      <c r="F354" s="554" t="s">
        <v>735</v>
      </c>
      <c r="G354" s="554" t="s">
        <v>1253</v>
      </c>
      <c r="H354" s="554" t="s">
        <v>485</v>
      </c>
      <c r="I354" s="554" t="s">
        <v>1331</v>
      </c>
      <c r="J354" s="554" t="s">
        <v>1332</v>
      </c>
      <c r="K354" s="554" t="s">
        <v>1333</v>
      </c>
      <c r="L354" s="557">
        <v>0</v>
      </c>
      <c r="M354" s="557">
        <v>0</v>
      </c>
      <c r="N354" s="554">
        <v>1</v>
      </c>
      <c r="O354" s="558">
        <v>1</v>
      </c>
      <c r="P354" s="557">
        <v>0</v>
      </c>
      <c r="Q354" s="559"/>
      <c r="R354" s="554">
        <v>1</v>
      </c>
      <c r="S354" s="559">
        <v>1</v>
      </c>
      <c r="T354" s="558">
        <v>1</v>
      </c>
      <c r="U354" s="560">
        <v>1</v>
      </c>
    </row>
    <row r="355" spans="1:21" ht="14.4" customHeight="1" x14ac:dyDescent="0.3">
      <c r="A355" s="553">
        <v>29</v>
      </c>
      <c r="B355" s="554" t="s">
        <v>484</v>
      </c>
      <c r="C355" s="554" t="s">
        <v>738</v>
      </c>
      <c r="D355" s="555" t="s">
        <v>1481</v>
      </c>
      <c r="E355" s="556" t="s">
        <v>748</v>
      </c>
      <c r="F355" s="554" t="s">
        <v>735</v>
      </c>
      <c r="G355" s="554" t="s">
        <v>848</v>
      </c>
      <c r="H355" s="554" t="s">
        <v>485</v>
      </c>
      <c r="I355" s="554" t="s">
        <v>1334</v>
      </c>
      <c r="J355" s="554" t="s">
        <v>850</v>
      </c>
      <c r="K355" s="554" t="s">
        <v>1335</v>
      </c>
      <c r="L355" s="557">
        <v>161.66</v>
      </c>
      <c r="M355" s="557">
        <v>161.66</v>
      </c>
      <c r="N355" s="554">
        <v>1</v>
      </c>
      <c r="O355" s="558">
        <v>1</v>
      </c>
      <c r="P355" s="557"/>
      <c r="Q355" s="559">
        <v>0</v>
      </c>
      <c r="R355" s="554"/>
      <c r="S355" s="559">
        <v>0</v>
      </c>
      <c r="T355" s="558"/>
      <c r="U355" s="560">
        <v>0</v>
      </c>
    </row>
    <row r="356" spans="1:21" ht="14.4" customHeight="1" x14ac:dyDescent="0.3">
      <c r="A356" s="553">
        <v>29</v>
      </c>
      <c r="B356" s="554" t="s">
        <v>484</v>
      </c>
      <c r="C356" s="554" t="s">
        <v>738</v>
      </c>
      <c r="D356" s="555" t="s">
        <v>1481</v>
      </c>
      <c r="E356" s="556" t="s">
        <v>748</v>
      </c>
      <c r="F356" s="554" t="s">
        <v>735</v>
      </c>
      <c r="G356" s="554" t="s">
        <v>857</v>
      </c>
      <c r="H356" s="554" t="s">
        <v>659</v>
      </c>
      <c r="I356" s="554" t="s">
        <v>1336</v>
      </c>
      <c r="J356" s="554" t="s">
        <v>1337</v>
      </c>
      <c r="K356" s="554" t="s">
        <v>1338</v>
      </c>
      <c r="L356" s="557">
        <v>15.61</v>
      </c>
      <c r="M356" s="557">
        <v>15.61</v>
      </c>
      <c r="N356" s="554">
        <v>1</v>
      </c>
      <c r="O356" s="558">
        <v>1</v>
      </c>
      <c r="P356" s="557">
        <v>15.61</v>
      </c>
      <c r="Q356" s="559">
        <v>1</v>
      </c>
      <c r="R356" s="554">
        <v>1</v>
      </c>
      <c r="S356" s="559">
        <v>1</v>
      </c>
      <c r="T356" s="558">
        <v>1</v>
      </c>
      <c r="U356" s="560">
        <v>1</v>
      </c>
    </row>
    <row r="357" spans="1:21" ht="14.4" customHeight="1" x14ac:dyDescent="0.3">
      <c r="A357" s="553">
        <v>29</v>
      </c>
      <c r="B357" s="554" t="s">
        <v>484</v>
      </c>
      <c r="C357" s="554" t="s">
        <v>738</v>
      </c>
      <c r="D357" s="555" t="s">
        <v>1481</v>
      </c>
      <c r="E357" s="556" t="s">
        <v>748</v>
      </c>
      <c r="F357" s="554" t="s">
        <v>735</v>
      </c>
      <c r="G357" s="554" t="s">
        <v>868</v>
      </c>
      <c r="H357" s="554" t="s">
        <v>485</v>
      </c>
      <c r="I357" s="554" t="s">
        <v>519</v>
      </c>
      <c r="J357" s="554" t="s">
        <v>869</v>
      </c>
      <c r="K357" s="554" t="s">
        <v>870</v>
      </c>
      <c r="L357" s="557">
        <v>0</v>
      </c>
      <c r="M357" s="557">
        <v>0</v>
      </c>
      <c r="N357" s="554">
        <v>2</v>
      </c>
      <c r="O357" s="558">
        <v>1.5</v>
      </c>
      <c r="P357" s="557">
        <v>0</v>
      </c>
      <c r="Q357" s="559"/>
      <c r="R357" s="554">
        <v>1</v>
      </c>
      <c r="S357" s="559">
        <v>0.5</v>
      </c>
      <c r="T357" s="558">
        <v>0.5</v>
      </c>
      <c r="U357" s="560">
        <v>0.33333333333333331</v>
      </c>
    </row>
    <row r="358" spans="1:21" ht="14.4" customHeight="1" x14ac:dyDescent="0.3">
      <c r="A358" s="553">
        <v>29</v>
      </c>
      <c r="B358" s="554" t="s">
        <v>484</v>
      </c>
      <c r="C358" s="554" t="s">
        <v>738</v>
      </c>
      <c r="D358" s="555" t="s">
        <v>1481</v>
      </c>
      <c r="E358" s="556" t="s">
        <v>748</v>
      </c>
      <c r="F358" s="554" t="s">
        <v>735</v>
      </c>
      <c r="G358" s="554" t="s">
        <v>871</v>
      </c>
      <c r="H358" s="554" t="s">
        <v>485</v>
      </c>
      <c r="I358" s="554" t="s">
        <v>653</v>
      </c>
      <c r="J358" s="554" t="s">
        <v>654</v>
      </c>
      <c r="K358" s="554" t="s">
        <v>872</v>
      </c>
      <c r="L358" s="557">
        <v>96.42</v>
      </c>
      <c r="M358" s="557">
        <v>964.2</v>
      </c>
      <c r="N358" s="554">
        <v>10</v>
      </c>
      <c r="O358" s="558">
        <v>7</v>
      </c>
      <c r="P358" s="557">
        <v>674.94</v>
      </c>
      <c r="Q358" s="559">
        <v>0.70000000000000007</v>
      </c>
      <c r="R358" s="554">
        <v>7</v>
      </c>
      <c r="S358" s="559">
        <v>0.7</v>
      </c>
      <c r="T358" s="558">
        <v>4</v>
      </c>
      <c r="U358" s="560">
        <v>0.5714285714285714</v>
      </c>
    </row>
    <row r="359" spans="1:21" ht="14.4" customHeight="1" x14ac:dyDescent="0.3">
      <c r="A359" s="553">
        <v>29</v>
      </c>
      <c r="B359" s="554" t="s">
        <v>484</v>
      </c>
      <c r="C359" s="554" t="s">
        <v>738</v>
      </c>
      <c r="D359" s="555" t="s">
        <v>1481</v>
      </c>
      <c r="E359" s="556" t="s">
        <v>748</v>
      </c>
      <c r="F359" s="554" t="s">
        <v>735</v>
      </c>
      <c r="G359" s="554" t="s">
        <v>871</v>
      </c>
      <c r="H359" s="554" t="s">
        <v>485</v>
      </c>
      <c r="I359" s="554" t="s">
        <v>1339</v>
      </c>
      <c r="J359" s="554" t="s">
        <v>654</v>
      </c>
      <c r="K359" s="554" t="s">
        <v>1340</v>
      </c>
      <c r="L359" s="557">
        <v>0</v>
      </c>
      <c r="M359" s="557">
        <v>0</v>
      </c>
      <c r="N359" s="554">
        <v>2</v>
      </c>
      <c r="O359" s="558">
        <v>2</v>
      </c>
      <c r="P359" s="557">
        <v>0</v>
      </c>
      <c r="Q359" s="559"/>
      <c r="R359" s="554">
        <v>2</v>
      </c>
      <c r="S359" s="559">
        <v>1</v>
      </c>
      <c r="T359" s="558">
        <v>2</v>
      </c>
      <c r="U359" s="560">
        <v>1</v>
      </c>
    </row>
    <row r="360" spans="1:21" ht="14.4" customHeight="1" x14ac:dyDescent="0.3">
      <c r="A360" s="553">
        <v>29</v>
      </c>
      <c r="B360" s="554" t="s">
        <v>484</v>
      </c>
      <c r="C360" s="554" t="s">
        <v>738</v>
      </c>
      <c r="D360" s="555" t="s">
        <v>1481</v>
      </c>
      <c r="E360" s="556" t="s">
        <v>748</v>
      </c>
      <c r="F360" s="554" t="s">
        <v>735</v>
      </c>
      <c r="G360" s="554" t="s">
        <v>871</v>
      </c>
      <c r="H360" s="554" t="s">
        <v>485</v>
      </c>
      <c r="I360" s="554" t="s">
        <v>657</v>
      </c>
      <c r="J360" s="554" t="s">
        <v>654</v>
      </c>
      <c r="K360" s="554" t="s">
        <v>873</v>
      </c>
      <c r="L360" s="557">
        <v>289.27</v>
      </c>
      <c r="M360" s="557">
        <v>10413.719999999999</v>
      </c>
      <c r="N360" s="554">
        <v>36</v>
      </c>
      <c r="O360" s="558">
        <v>18.5</v>
      </c>
      <c r="P360" s="557">
        <v>8099.5599999999995</v>
      </c>
      <c r="Q360" s="559">
        <v>0.77777777777777779</v>
      </c>
      <c r="R360" s="554">
        <v>28</v>
      </c>
      <c r="S360" s="559">
        <v>0.77777777777777779</v>
      </c>
      <c r="T360" s="558">
        <v>13</v>
      </c>
      <c r="U360" s="560">
        <v>0.70270270270270274</v>
      </c>
    </row>
    <row r="361" spans="1:21" ht="14.4" customHeight="1" x14ac:dyDescent="0.3">
      <c r="A361" s="553">
        <v>29</v>
      </c>
      <c r="B361" s="554" t="s">
        <v>484</v>
      </c>
      <c r="C361" s="554" t="s">
        <v>738</v>
      </c>
      <c r="D361" s="555" t="s">
        <v>1481</v>
      </c>
      <c r="E361" s="556" t="s">
        <v>748</v>
      </c>
      <c r="F361" s="554" t="s">
        <v>735</v>
      </c>
      <c r="G361" s="554" t="s">
        <v>1265</v>
      </c>
      <c r="H361" s="554" t="s">
        <v>485</v>
      </c>
      <c r="I361" s="554" t="s">
        <v>1266</v>
      </c>
      <c r="J361" s="554" t="s">
        <v>1267</v>
      </c>
      <c r="K361" s="554" t="s">
        <v>1268</v>
      </c>
      <c r="L361" s="557">
        <v>22.44</v>
      </c>
      <c r="M361" s="557">
        <v>22.44</v>
      </c>
      <c r="N361" s="554">
        <v>1</v>
      </c>
      <c r="O361" s="558">
        <v>1</v>
      </c>
      <c r="P361" s="557"/>
      <c r="Q361" s="559">
        <v>0</v>
      </c>
      <c r="R361" s="554"/>
      <c r="S361" s="559">
        <v>0</v>
      </c>
      <c r="T361" s="558"/>
      <c r="U361" s="560">
        <v>0</v>
      </c>
    </row>
    <row r="362" spans="1:21" ht="14.4" customHeight="1" x14ac:dyDescent="0.3">
      <c r="A362" s="553">
        <v>29</v>
      </c>
      <c r="B362" s="554" t="s">
        <v>484</v>
      </c>
      <c r="C362" s="554" t="s">
        <v>738</v>
      </c>
      <c r="D362" s="555" t="s">
        <v>1481</v>
      </c>
      <c r="E362" s="556" t="s">
        <v>748</v>
      </c>
      <c r="F362" s="554" t="s">
        <v>735</v>
      </c>
      <c r="G362" s="554" t="s">
        <v>874</v>
      </c>
      <c r="H362" s="554" t="s">
        <v>485</v>
      </c>
      <c r="I362" s="554" t="s">
        <v>875</v>
      </c>
      <c r="J362" s="554" t="s">
        <v>876</v>
      </c>
      <c r="K362" s="554" t="s">
        <v>877</v>
      </c>
      <c r="L362" s="557">
        <v>186.27</v>
      </c>
      <c r="M362" s="557">
        <v>745.08</v>
      </c>
      <c r="N362" s="554">
        <v>4</v>
      </c>
      <c r="O362" s="558">
        <v>2.5</v>
      </c>
      <c r="P362" s="557">
        <v>186.27</v>
      </c>
      <c r="Q362" s="559">
        <v>0.25</v>
      </c>
      <c r="R362" s="554">
        <v>1</v>
      </c>
      <c r="S362" s="559">
        <v>0.25</v>
      </c>
      <c r="T362" s="558">
        <v>1</v>
      </c>
      <c r="U362" s="560">
        <v>0.4</v>
      </c>
    </row>
    <row r="363" spans="1:21" ht="14.4" customHeight="1" x14ac:dyDescent="0.3">
      <c r="A363" s="553">
        <v>29</v>
      </c>
      <c r="B363" s="554" t="s">
        <v>484</v>
      </c>
      <c r="C363" s="554" t="s">
        <v>738</v>
      </c>
      <c r="D363" s="555" t="s">
        <v>1481</v>
      </c>
      <c r="E363" s="556" t="s">
        <v>748</v>
      </c>
      <c r="F363" s="554" t="s">
        <v>735</v>
      </c>
      <c r="G363" s="554" t="s">
        <v>1055</v>
      </c>
      <c r="H363" s="554" t="s">
        <v>659</v>
      </c>
      <c r="I363" s="554" t="s">
        <v>1056</v>
      </c>
      <c r="J363" s="554" t="s">
        <v>1057</v>
      </c>
      <c r="K363" s="554" t="s">
        <v>1058</v>
      </c>
      <c r="L363" s="557">
        <v>31.32</v>
      </c>
      <c r="M363" s="557">
        <v>31.32</v>
      </c>
      <c r="N363" s="554">
        <v>1</v>
      </c>
      <c r="O363" s="558">
        <v>0.5</v>
      </c>
      <c r="P363" s="557">
        <v>31.32</v>
      </c>
      <c r="Q363" s="559">
        <v>1</v>
      </c>
      <c r="R363" s="554">
        <v>1</v>
      </c>
      <c r="S363" s="559">
        <v>1</v>
      </c>
      <c r="T363" s="558">
        <v>0.5</v>
      </c>
      <c r="U363" s="560">
        <v>1</v>
      </c>
    </row>
    <row r="364" spans="1:21" ht="14.4" customHeight="1" x14ac:dyDescent="0.3">
      <c r="A364" s="553">
        <v>29</v>
      </c>
      <c r="B364" s="554" t="s">
        <v>484</v>
      </c>
      <c r="C364" s="554" t="s">
        <v>738</v>
      </c>
      <c r="D364" s="555" t="s">
        <v>1481</v>
      </c>
      <c r="E364" s="556" t="s">
        <v>748</v>
      </c>
      <c r="F364" s="554" t="s">
        <v>735</v>
      </c>
      <c r="G364" s="554" t="s">
        <v>882</v>
      </c>
      <c r="H364" s="554" t="s">
        <v>485</v>
      </c>
      <c r="I364" s="554" t="s">
        <v>1224</v>
      </c>
      <c r="J364" s="554" t="s">
        <v>884</v>
      </c>
      <c r="K364" s="554" t="s">
        <v>1225</v>
      </c>
      <c r="L364" s="557">
        <v>25.07</v>
      </c>
      <c r="M364" s="557">
        <v>150.42000000000002</v>
      </c>
      <c r="N364" s="554">
        <v>6</v>
      </c>
      <c r="O364" s="558">
        <v>5.5</v>
      </c>
      <c r="P364" s="557">
        <v>100.28</v>
      </c>
      <c r="Q364" s="559">
        <v>0.66666666666666663</v>
      </c>
      <c r="R364" s="554">
        <v>4</v>
      </c>
      <c r="S364" s="559">
        <v>0.66666666666666663</v>
      </c>
      <c r="T364" s="558">
        <v>3.5</v>
      </c>
      <c r="U364" s="560">
        <v>0.63636363636363635</v>
      </c>
    </row>
    <row r="365" spans="1:21" ht="14.4" customHeight="1" x14ac:dyDescent="0.3">
      <c r="A365" s="553">
        <v>29</v>
      </c>
      <c r="B365" s="554" t="s">
        <v>484</v>
      </c>
      <c r="C365" s="554" t="s">
        <v>738</v>
      </c>
      <c r="D365" s="555" t="s">
        <v>1481</v>
      </c>
      <c r="E365" s="556" t="s">
        <v>748</v>
      </c>
      <c r="F365" s="554" t="s">
        <v>735</v>
      </c>
      <c r="G365" s="554" t="s">
        <v>882</v>
      </c>
      <c r="H365" s="554" t="s">
        <v>485</v>
      </c>
      <c r="I365" s="554" t="s">
        <v>883</v>
      </c>
      <c r="J365" s="554" t="s">
        <v>884</v>
      </c>
      <c r="K365" s="554" t="s">
        <v>885</v>
      </c>
      <c r="L365" s="557">
        <v>50.14</v>
      </c>
      <c r="M365" s="557">
        <v>300.83999999999997</v>
      </c>
      <c r="N365" s="554">
        <v>6</v>
      </c>
      <c r="O365" s="558">
        <v>5.5</v>
      </c>
      <c r="P365" s="557">
        <v>250.7</v>
      </c>
      <c r="Q365" s="559">
        <v>0.83333333333333337</v>
      </c>
      <c r="R365" s="554">
        <v>5</v>
      </c>
      <c r="S365" s="559">
        <v>0.83333333333333337</v>
      </c>
      <c r="T365" s="558">
        <v>4.5</v>
      </c>
      <c r="U365" s="560">
        <v>0.81818181818181823</v>
      </c>
    </row>
    <row r="366" spans="1:21" ht="14.4" customHeight="1" x14ac:dyDescent="0.3">
      <c r="A366" s="553">
        <v>29</v>
      </c>
      <c r="B366" s="554" t="s">
        <v>484</v>
      </c>
      <c r="C366" s="554" t="s">
        <v>738</v>
      </c>
      <c r="D366" s="555" t="s">
        <v>1481</v>
      </c>
      <c r="E366" s="556" t="s">
        <v>748</v>
      </c>
      <c r="F366" s="554" t="s">
        <v>735</v>
      </c>
      <c r="G366" s="554" t="s">
        <v>882</v>
      </c>
      <c r="H366" s="554" t="s">
        <v>485</v>
      </c>
      <c r="I366" s="554" t="s">
        <v>886</v>
      </c>
      <c r="J366" s="554" t="s">
        <v>884</v>
      </c>
      <c r="K366" s="554" t="s">
        <v>887</v>
      </c>
      <c r="L366" s="557">
        <v>75.22</v>
      </c>
      <c r="M366" s="557">
        <v>75.22</v>
      </c>
      <c r="N366" s="554">
        <v>1</v>
      </c>
      <c r="O366" s="558">
        <v>1</v>
      </c>
      <c r="P366" s="557"/>
      <c r="Q366" s="559">
        <v>0</v>
      </c>
      <c r="R366" s="554"/>
      <c r="S366" s="559">
        <v>0</v>
      </c>
      <c r="T366" s="558"/>
      <c r="U366" s="560">
        <v>0</v>
      </c>
    </row>
    <row r="367" spans="1:21" ht="14.4" customHeight="1" x14ac:dyDescent="0.3">
      <c r="A367" s="553">
        <v>29</v>
      </c>
      <c r="B367" s="554" t="s">
        <v>484</v>
      </c>
      <c r="C367" s="554" t="s">
        <v>738</v>
      </c>
      <c r="D367" s="555" t="s">
        <v>1481</v>
      </c>
      <c r="E367" s="556" t="s">
        <v>748</v>
      </c>
      <c r="F367" s="554" t="s">
        <v>735</v>
      </c>
      <c r="G367" s="554" t="s">
        <v>882</v>
      </c>
      <c r="H367" s="554" t="s">
        <v>485</v>
      </c>
      <c r="I367" s="554" t="s">
        <v>1341</v>
      </c>
      <c r="J367" s="554" t="s">
        <v>884</v>
      </c>
      <c r="K367" s="554" t="s">
        <v>1225</v>
      </c>
      <c r="L367" s="557">
        <v>25.07</v>
      </c>
      <c r="M367" s="557">
        <v>25.07</v>
      </c>
      <c r="N367" s="554">
        <v>1</v>
      </c>
      <c r="O367" s="558">
        <v>1</v>
      </c>
      <c r="P367" s="557">
        <v>25.07</v>
      </c>
      <c r="Q367" s="559">
        <v>1</v>
      </c>
      <c r="R367" s="554">
        <v>1</v>
      </c>
      <c r="S367" s="559">
        <v>1</v>
      </c>
      <c r="T367" s="558">
        <v>1</v>
      </c>
      <c r="U367" s="560">
        <v>1</v>
      </c>
    </row>
    <row r="368" spans="1:21" ht="14.4" customHeight="1" x14ac:dyDescent="0.3">
      <c r="A368" s="553">
        <v>29</v>
      </c>
      <c r="B368" s="554" t="s">
        <v>484</v>
      </c>
      <c r="C368" s="554" t="s">
        <v>738</v>
      </c>
      <c r="D368" s="555" t="s">
        <v>1481</v>
      </c>
      <c r="E368" s="556" t="s">
        <v>748</v>
      </c>
      <c r="F368" s="554" t="s">
        <v>736</v>
      </c>
      <c r="G368" s="554" t="s">
        <v>779</v>
      </c>
      <c r="H368" s="554" t="s">
        <v>485</v>
      </c>
      <c r="I368" s="554" t="s">
        <v>1342</v>
      </c>
      <c r="J368" s="554" t="s">
        <v>781</v>
      </c>
      <c r="K368" s="554"/>
      <c r="L368" s="557">
        <v>0</v>
      </c>
      <c r="M368" s="557">
        <v>0</v>
      </c>
      <c r="N368" s="554">
        <v>1</v>
      </c>
      <c r="O368" s="558">
        <v>1</v>
      </c>
      <c r="P368" s="557">
        <v>0</v>
      </c>
      <c r="Q368" s="559"/>
      <c r="R368" s="554">
        <v>1</v>
      </c>
      <c r="S368" s="559">
        <v>1</v>
      </c>
      <c r="T368" s="558">
        <v>1</v>
      </c>
      <c r="U368" s="560">
        <v>1</v>
      </c>
    </row>
    <row r="369" spans="1:21" ht="14.4" customHeight="1" x14ac:dyDescent="0.3">
      <c r="A369" s="553">
        <v>29</v>
      </c>
      <c r="B369" s="554" t="s">
        <v>484</v>
      </c>
      <c r="C369" s="554" t="s">
        <v>738</v>
      </c>
      <c r="D369" s="555" t="s">
        <v>1481</v>
      </c>
      <c r="E369" s="556" t="s">
        <v>748</v>
      </c>
      <c r="F369" s="554" t="s">
        <v>737</v>
      </c>
      <c r="G369" s="554" t="s">
        <v>892</v>
      </c>
      <c r="H369" s="554" t="s">
        <v>485</v>
      </c>
      <c r="I369" s="554" t="s">
        <v>893</v>
      </c>
      <c r="J369" s="554" t="s">
        <v>894</v>
      </c>
      <c r="K369" s="554" t="s">
        <v>895</v>
      </c>
      <c r="L369" s="557">
        <v>133.69</v>
      </c>
      <c r="M369" s="557">
        <v>534.76</v>
      </c>
      <c r="N369" s="554">
        <v>4</v>
      </c>
      <c r="O369" s="558">
        <v>3</v>
      </c>
      <c r="P369" s="557">
        <v>534.76</v>
      </c>
      <c r="Q369" s="559">
        <v>1</v>
      </c>
      <c r="R369" s="554">
        <v>4</v>
      </c>
      <c r="S369" s="559">
        <v>1</v>
      </c>
      <c r="T369" s="558">
        <v>3</v>
      </c>
      <c r="U369" s="560">
        <v>1</v>
      </c>
    </row>
    <row r="370" spans="1:21" ht="14.4" customHeight="1" x14ac:dyDescent="0.3">
      <c r="A370" s="553">
        <v>29</v>
      </c>
      <c r="B370" s="554" t="s">
        <v>484</v>
      </c>
      <c r="C370" s="554" t="s">
        <v>738</v>
      </c>
      <c r="D370" s="555" t="s">
        <v>1481</v>
      </c>
      <c r="E370" s="556" t="s">
        <v>748</v>
      </c>
      <c r="F370" s="554" t="s">
        <v>737</v>
      </c>
      <c r="G370" s="554" t="s">
        <v>892</v>
      </c>
      <c r="H370" s="554" t="s">
        <v>485</v>
      </c>
      <c r="I370" s="554" t="s">
        <v>893</v>
      </c>
      <c r="J370" s="554" t="s">
        <v>894</v>
      </c>
      <c r="K370" s="554" t="s">
        <v>895</v>
      </c>
      <c r="L370" s="557">
        <v>25</v>
      </c>
      <c r="M370" s="557">
        <v>50</v>
      </c>
      <c r="N370" s="554">
        <v>2</v>
      </c>
      <c r="O370" s="558">
        <v>2</v>
      </c>
      <c r="P370" s="557"/>
      <c r="Q370" s="559">
        <v>0</v>
      </c>
      <c r="R370" s="554"/>
      <c r="S370" s="559">
        <v>0</v>
      </c>
      <c r="T370" s="558"/>
      <c r="U370" s="560">
        <v>0</v>
      </c>
    </row>
    <row r="371" spans="1:21" ht="14.4" customHeight="1" x14ac:dyDescent="0.3">
      <c r="A371" s="553">
        <v>29</v>
      </c>
      <c r="B371" s="554" t="s">
        <v>484</v>
      </c>
      <c r="C371" s="554" t="s">
        <v>738</v>
      </c>
      <c r="D371" s="555" t="s">
        <v>1481</v>
      </c>
      <c r="E371" s="556" t="s">
        <v>748</v>
      </c>
      <c r="F371" s="554" t="s">
        <v>737</v>
      </c>
      <c r="G371" s="554" t="s">
        <v>892</v>
      </c>
      <c r="H371" s="554" t="s">
        <v>485</v>
      </c>
      <c r="I371" s="554" t="s">
        <v>896</v>
      </c>
      <c r="J371" s="554" t="s">
        <v>894</v>
      </c>
      <c r="K371" s="554" t="s">
        <v>897</v>
      </c>
      <c r="L371" s="557">
        <v>175.15</v>
      </c>
      <c r="M371" s="557">
        <v>1576.35</v>
      </c>
      <c r="N371" s="554">
        <v>9</v>
      </c>
      <c r="O371" s="558">
        <v>8</v>
      </c>
      <c r="P371" s="557">
        <v>875.75</v>
      </c>
      <c r="Q371" s="559">
        <v>0.55555555555555558</v>
      </c>
      <c r="R371" s="554">
        <v>5</v>
      </c>
      <c r="S371" s="559">
        <v>0.55555555555555558</v>
      </c>
      <c r="T371" s="558">
        <v>4</v>
      </c>
      <c r="U371" s="560">
        <v>0.5</v>
      </c>
    </row>
    <row r="372" spans="1:21" ht="14.4" customHeight="1" x14ac:dyDescent="0.3">
      <c r="A372" s="553">
        <v>29</v>
      </c>
      <c r="B372" s="554" t="s">
        <v>484</v>
      </c>
      <c r="C372" s="554" t="s">
        <v>738</v>
      </c>
      <c r="D372" s="555" t="s">
        <v>1481</v>
      </c>
      <c r="E372" s="556" t="s">
        <v>748</v>
      </c>
      <c r="F372" s="554" t="s">
        <v>737</v>
      </c>
      <c r="G372" s="554" t="s">
        <v>892</v>
      </c>
      <c r="H372" s="554" t="s">
        <v>485</v>
      </c>
      <c r="I372" s="554" t="s">
        <v>896</v>
      </c>
      <c r="J372" s="554" t="s">
        <v>894</v>
      </c>
      <c r="K372" s="554" t="s">
        <v>897</v>
      </c>
      <c r="L372" s="557">
        <v>56.25</v>
      </c>
      <c r="M372" s="557">
        <v>450</v>
      </c>
      <c r="N372" s="554">
        <v>8</v>
      </c>
      <c r="O372" s="558">
        <v>4</v>
      </c>
      <c r="P372" s="557">
        <v>168.75</v>
      </c>
      <c r="Q372" s="559">
        <v>0.375</v>
      </c>
      <c r="R372" s="554">
        <v>3</v>
      </c>
      <c r="S372" s="559">
        <v>0.375</v>
      </c>
      <c r="T372" s="558">
        <v>1</v>
      </c>
      <c r="U372" s="560">
        <v>0.25</v>
      </c>
    </row>
    <row r="373" spans="1:21" ht="14.4" customHeight="1" x14ac:dyDescent="0.3">
      <c r="A373" s="553">
        <v>29</v>
      </c>
      <c r="B373" s="554" t="s">
        <v>484</v>
      </c>
      <c r="C373" s="554" t="s">
        <v>738</v>
      </c>
      <c r="D373" s="555" t="s">
        <v>1481</v>
      </c>
      <c r="E373" s="556" t="s">
        <v>748</v>
      </c>
      <c r="F373" s="554" t="s">
        <v>737</v>
      </c>
      <c r="G373" s="554" t="s">
        <v>892</v>
      </c>
      <c r="H373" s="554" t="s">
        <v>485</v>
      </c>
      <c r="I373" s="554" t="s">
        <v>898</v>
      </c>
      <c r="J373" s="554" t="s">
        <v>894</v>
      </c>
      <c r="K373" s="554" t="s">
        <v>899</v>
      </c>
      <c r="L373" s="557">
        <v>100</v>
      </c>
      <c r="M373" s="557">
        <v>500</v>
      </c>
      <c r="N373" s="554">
        <v>5</v>
      </c>
      <c r="O373" s="558">
        <v>4</v>
      </c>
      <c r="P373" s="557">
        <v>300</v>
      </c>
      <c r="Q373" s="559">
        <v>0.6</v>
      </c>
      <c r="R373" s="554">
        <v>3</v>
      </c>
      <c r="S373" s="559">
        <v>0.6</v>
      </c>
      <c r="T373" s="558">
        <v>2</v>
      </c>
      <c r="U373" s="560">
        <v>0.5</v>
      </c>
    </row>
    <row r="374" spans="1:21" ht="14.4" customHeight="1" x14ac:dyDescent="0.3">
      <c r="A374" s="553">
        <v>29</v>
      </c>
      <c r="B374" s="554" t="s">
        <v>484</v>
      </c>
      <c r="C374" s="554" t="s">
        <v>738</v>
      </c>
      <c r="D374" s="555" t="s">
        <v>1481</v>
      </c>
      <c r="E374" s="556" t="s">
        <v>748</v>
      </c>
      <c r="F374" s="554" t="s">
        <v>737</v>
      </c>
      <c r="G374" s="554" t="s">
        <v>892</v>
      </c>
      <c r="H374" s="554" t="s">
        <v>485</v>
      </c>
      <c r="I374" s="554" t="s">
        <v>898</v>
      </c>
      <c r="J374" s="554" t="s">
        <v>894</v>
      </c>
      <c r="K374" s="554" t="s">
        <v>899</v>
      </c>
      <c r="L374" s="557">
        <v>200</v>
      </c>
      <c r="M374" s="557">
        <v>10000</v>
      </c>
      <c r="N374" s="554">
        <v>50</v>
      </c>
      <c r="O374" s="558">
        <v>28</v>
      </c>
      <c r="P374" s="557">
        <v>9000</v>
      </c>
      <c r="Q374" s="559">
        <v>0.9</v>
      </c>
      <c r="R374" s="554">
        <v>45</v>
      </c>
      <c r="S374" s="559">
        <v>0.9</v>
      </c>
      <c r="T374" s="558">
        <v>25</v>
      </c>
      <c r="U374" s="560">
        <v>0.8928571428571429</v>
      </c>
    </row>
    <row r="375" spans="1:21" ht="14.4" customHeight="1" x14ac:dyDescent="0.3">
      <c r="A375" s="553">
        <v>29</v>
      </c>
      <c r="B375" s="554" t="s">
        <v>484</v>
      </c>
      <c r="C375" s="554" t="s">
        <v>738</v>
      </c>
      <c r="D375" s="555" t="s">
        <v>1481</v>
      </c>
      <c r="E375" s="556" t="s">
        <v>748</v>
      </c>
      <c r="F375" s="554" t="s">
        <v>737</v>
      </c>
      <c r="G375" s="554" t="s">
        <v>892</v>
      </c>
      <c r="H375" s="554" t="s">
        <v>485</v>
      </c>
      <c r="I375" s="554" t="s">
        <v>1343</v>
      </c>
      <c r="J375" s="554" t="s">
        <v>1344</v>
      </c>
      <c r="K375" s="554" t="s">
        <v>1345</v>
      </c>
      <c r="L375" s="557">
        <v>1041.3900000000001</v>
      </c>
      <c r="M375" s="557">
        <v>3124.17</v>
      </c>
      <c r="N375" s="554">
        <v>3</v>
      </c>
      <c r="O375" s="558">
        <v>1</v>
      </c>
      <c r="P375" s="557">
        <v>3124.17</v>
      </c>
      <c r="Q375" s="559">
        <v>1</v>
      </c>
      <c r="R375" s="554">
        <v>3</v>
      </c>
      <c r="S375" s="559">
        <v>1</v>
      </c>
      <c r="T375" s="558">
        <v>1</v>
      </c>
      <c r="U375" s="560">
        <v>1</v>
      </c>
    </row>
    <row r="376" spans="1:21" ht="14.4" customHeight="1" x14ac:dyDescent="0.3">
      <c r="A376" s="553">
        <v>29</v>
      </c>
      <c r="B376" s="554" t="s">
        <v>484</v>
      </c>
      <c r="C376" s="554" t="s">
        <v>738</v>
      </c>
      <c r="D376" s="555" t="s">
        <v>1481</v>
      </c>
      <c r="E376" s="556" t="s">
        <v>748</v>
      </c>
      <c r="F376" s="554" t="s">
        <v>737</v>
      </c>
      <c r="G376" s="554" t="s">
        <v>892</v>
      </c>
      <c r="H376" s="554" t="s">
        <v>485</v>
      </c>
      <c r="I376" s="554" t="s">
        <v>1346</v>
      </c>
      <c r="J376" s="554" t="s">
        <v>1344</v>
      </c>
      <c r="K376" s="554" t="s">
        <v>1347</v>
      </c>
      <c r="L376" s="557">
        <v>1269.81</v>
      </c>
      <c r="M376" s="557">
        <v>3809.43</v>
      </c>
      <c r="N376" s="554">
        <v>3</v>
      </c>
      <c r="O376" s="558">
        <v>1</v>
      </c>
      <c r="P376" s="557">
        <v>3809.43</v>
      </c>
      <c r="Q376" s="559">
        <v>1</v>
      </c>
      <c r="R376" s="554">
        <v>3</v>
      </c>
      <c r="S376" s="559">
        <v>1</v>
      </c>
      <c r="T376" s="558">
        <v>1</v>
      </c>
      <c r="U376" s="560">
        <v>1</v>
      </c>
    </row>
    <row r="377" spans="1:21" ht="14.4" customHeight="1" x14ac:dyDescent="0.3">
      <c r="A377" s="553">
        <v>29</v>
      </c>
      <c r="B377" s="554" t="s">
        <v>484</v>
      </c>
      <c r="C377" s="554" t="s">
        <v>738</v>
      </c>
      <c r="D377" s="555" t="s">
        <v>1481</v>
      </c>
      <c r="E377" s="556" t="s">
        <v>748</v>
      </c>
      <c r="F377" s="554" t="s">
        <v>737</v>
      </c>
      <c r="G377" s="554" t="s">
        <v>892</v>
      </c>
      <c r="H377" s="554" t="s">
        <v>485</v>
      </c>
      <c r="I377" s="554" t="s">
        <v>1063</v>
      </c>
      <c r="J377" s="554" t="s">
        <v>907</v>
      </c>
      <c r="K377" s="554" t="s">
        <v>1064</v>
      </c>
      <c r="L377" s="557">
        <v>128</v>
      </c>
      <c r="M377" s="557">
        <v>384</v>
      </c>
      <c r="N377" s="554">
        <v>3</v>
      </c>
      <c r="O377" s="558">
        <v>2</v>
      </c>
      <c r="P377" s="557">
        <v>384</v>
      </c>
      <c r="Q377" s="559">
        <v>1</v>
      </c>
      <c r="R377" s="554">
        <v>3</v>
      </c>
      <c r="S377" s="559">
        <v>1</v>
      </c>
      <c r="T377" s="558">
        <v>2</v>
      </c>
      <c r="U377" s="560">
        <v>1</v>
      </c>
    </row>
    <row r="378" spans="1:21" ht="14.4" customHeight="1" x14ac:dyDescent="0.3">
      <c r="A378" s="553">
        <v>29</v>
      </c>
      <c r="B378" s="554" t="s">
        <v>484</v>
      </c>
      <c r="C378" s="554" t="s">
        <v>738</v>
      </c>
      <c r="D378" s="555" t="s">
        <v>1481</v>
      </c>
      <c r="E378" s="556" t="s">
        <v>748</v>
      </c>
      <c r="F378" s="554" t="s">
        <v>737</v>
      </c>
      <c r="G378" s="554" t="s">
        <v>892</v>
      </c>
      <c r="H378" s="554" t="s">
        <v>485</v>
      </c>
      <c r="I378" s="554" t="s">
        <v>906</v>
      </c>
      <c r="J378" s="554" t="s">
        <v>907</v>
      </c>
      <c r="K378" s="554" t="s">
        <v>908</v>
      </c>
      <c r="L378" s="557">
        <v>156</v>
      </c>
      <c r="M378" s="557">
        <v>2964</v>
      </c>
      <c r="N378" s="554">
        <v>19</v>
      </c>
      <c r="O378" s="558">
        <v>15</v>
      </c>
      <c r="P378" s="557">
        <v>2652</v>
      </c>
      <c r="Q378" s="559">
        <v>0.89473684210526316</v>
      </c>
      <c r="R378" s="554">
        <v>17</v>
      </c>
      <c r="S378" s="559">
        <v>0.89473684210526316</v>
      </c>
      <c r="T378" s="558">
        <v>13</v>
      </c>
      <c r="U378" s="560">
        <v>0.8666666666666667</v>
      </c>
    </row>
    <row r="379" spans="1:21" ht="14.4" customHeight="1" x14ac:dyDescent="0.3">
      <c r="A379" s="553">
        <v>29</v>
      </c>
      <c r="B379" s="554" t="s">
        <v>484</v>
      </c>
      <c r="C379" s="554" t="s">
        <v>738</v>
      </c>
      <c r="D379" s="555" t="s">
        <v>1481</v>
      </c>
      <c r="E379" s="556" t="s">
        <v>748</v>
      </c>
      <c r="F379" s="554" t="s">
        <v>737</v>
      </c>
      <c r="G379" s="554" t="s">
        <v>892</v>
      </c>
      <c r="H379" s="554" t="s">
        <v>485</v>
      </c>
      <c r="I379" s="554" t="s">
        <v>1348</v>
      </c>
      <c r="J379" s="554" t="s">
        <v>1349</v>
      </c>
      <c r="K379" s="554" t="s">
        <v>1350</v>
      </c>
      <c r="L379" s="557">
        <v>1600</v>
      </c>
      <c r="M379" s="557">
        <v>3200</v>
      </c>
      <c r="N379" s="554">
        <v>2</v>
      </c>
      <c r="O379" s="558">
        <v>1</v>
      </c>
      <c r="P379" s="557">
        <v>3200</v>
      </c>
      <c r="Q379" s="559">
        <v>1</v>
      </c>
      <c r="R379" s="554">
        <v>2</v>
      </c>
      <c r="S379" s="559">
        <v>1</v>
      </c>
      <c r="T379" s="558">
        <v>1</v>
      </c>
      <c r="U379" s="560">
        <v>1</v>
      </c>
    </row>
    <row r="380" spans="1:21" ht="14.4" customHeight="1" x14ac:dyDescent="0.3">
      <c r="A380" s="553">
        <v>29</v>
      </c>
      <c r="B380" s="554" t="s">
        <v>484</v>
      </c>
      <c r="C380" s="554" t="s">
        <v>738</v>
      </c>
      <c r="D380" s="555" t="s">
        <v>1481</v>
      </c>
      <c r="E380" s="556" t="s">
        <v>748</v>
      </c>
      <c r="F380" s="554" t="s">
        <v>737</v>
      </c>
      <c r="G380" s="554" t="s">
        <v>892</v>
      </c>
      <c r="H380" s="554" t="s">
        <v>485</v>
      </c>
      <c r="I380" s="554" t="s">
        <v>915</v>
      </c>
      <c r="J380" s="554" t="s">
        <v>916</v>
      </c>
      <c r="K380" s="554" t="s">
        <v>917</v>
      </c>
      <c r="L380" s="557">
        <v>1512.58</v>
      </c>
      <c r="M380" s="557">
        <v>4537.74</v>
      </c>
      <c r="N380" s="554">
        <v>3</v>
      </c>
      <c r="O380" s="558">
        <v>2</v>
      </c>
      <c r="P380" s="557">
        <v>4537.74</v>
      </c>
      <c r="Q380" s="559">
        <v>1</v>
      </c>
      <c r="R380" s="554">
        <v>3</v>
      </c>
      <c r="S380" s="559">
        <v>1</v>
      </c>
      <c r="T380" s="558">
        <v>2</v>
      </c>
      <c r="U380" s="560">
        <v>1</v>
      </c>
    </row>
    <row r="381" spans="1:21" ht="14.4" customHeight="1" x14ac:dyDescent="0.3">
      <c r="A381" s="553">
        <v>29</v>
      </c>
      <c r="B381" s="554" t="s">
        <v>484</v>
      </c>
      <c r="C381" s="554" t="s">
        <v>738</v>
      </c>
      <c r="D381" s="555" t="s">
        <v>1481</v>
      </c>
      <c r="E381" s="556" t="s">
        <v>748</v>
      </c>
      <c r="F381" s="554" t="s">
        <v>737</v>
      </c>
      <c r="G381" s="554" t="s">
        <v>892</v>
      </c>
      <c r="H381" s="554" t="s">
        <v>485</v>
      </c>
      <c r="I381" s="554" t="s">
        <v>921</v>
      </c>
      <c r="J381" s="554" t="s">
        <v>910</v>
      </c>
      <c r="K381" s="554" t="s">
        <v>1351</v>
      </c>
      <c r="L381" s="557">
        <v>1127.46</v>
      </c>
      <c r="M381" s="557">
        <v>2254.92</v>
      </c>
      <c r="N381" s="554">
        <v>2</v>
      </c>
      <c r="O381" s="558">
        <v>1</v>
      </c>
      <c r="P381" s="557">
        <v>2254.92</v>
      </c>
      <c r="Q381" s="559">
        <v>1</v>
      </c>
      <c r="R381" s="554">
        <v>2</v>
      </c>
      <c r="S381" s="559">
        <v>1</v>
      </c>
      <c r="T381" s="558">
        <v>1</v>
      </c>
      <c r="U381" s="560">
        <v>1</v>
      </c>
    </row>
    <row r="382" spans="1:21" ht="14.4" customHeight="1" x14ac:dyDescent="0.3">
      <c r="A382" s="553">
        <v>29</v>
      </c>
      <c r="B382" s="554" t="s">
        <v>484</v>
      </c>
      <c r="C382" s="554" t="s">
        <v>738</v>
      </c>
      <c r="D382" s="555" t="s">
        <v>1481</v>
      </c>
      <c r="E382" s="556" t="s">
        <v>748</v>
      </c>
      <c r="F382" s="554" t="s">
        <v>737</v>
      </c>
      <c r="G382" s="554" t="s">
        <v>892</v>
      </c>
      <c r="H382" s="554" t="s">
        <v>485</v>
      </c>
      <c r="I382" s="554" t="s">
        <v>1352</v>
      </c>
      <c r="J382" s="554" t="s">
        <v>1353</v>
      </c>
      <c r="K382" s="554" t="s">
        <v>917</v>
      </c>
      <c r="L382" s="557">
        <v>1496</v>
      </c>
      <c r="M382" s="557">
        <v>1496</v>
      </c>
      <c r="N382" s="554">
        <v>1</v>
      </c>
      <c r="O382" s="558">
        <v>1</v>
      </c>
      <c r="P382" s="557"/>
      <c r="Q382" s="559">
        <v>0</v>
      </c>
      <c r="R382" s="554"/>
      <c r="S382" s="559">
        <v>0</v>
      </c>
      <c r="T382" s="558"/>
      <c r="U382" s="560">
        <v>0</v>
      </c>
    </row>
    <row r="383" spans="1:21" ht="14.4" customHeight="1" x14ac:dyDescent="0.3">
      <c r="A383" s="553">
        <v>29</v>
      </c>
      <c r="B383" s="554" t="s">
        <v>484</v>
      </c>
      <c r="C383" s="554" t="s">
        <v>738</v>
      </c>
      <c r="D383" s="555" t="s">
        <v>1481</v>
      </c>
      <c r="E383" s="556" t="s">
        <v>748</v>
      </c>
      <c r="F383" s="554" t="s">
        <v>737</v>
      </c>
      <c r="G383" s="554" t="s">
        <v>892</v>
      </c>
      <c r="H383" s="554" t="s">
        <v>485</v>
      </c>
      <c r="I383" s="554" t="s">
        <v>1354</v>
      </c>
      <c r="J383" s="554" t="s">
        <v>1355</v>
      </c>
      <c r="K383" s="554" t="s">
        <v>1356</v>
      </c>
      <c r="L383" s="557">
        <v>159.6</v>
      </c>
      <c r="M383" s="557">
        <v>159.6</v>
      </c>
      <c r="N383" s="554">
        <v>1</v>
      </c>
      <c r="O383" s="558">
        <v>1</v>
      </c>
      <c r="P383" s="557">
        <v>159.6</v>
      </c>
      <c r="Q383" s="559">
        <v>1</v>
      </c>
      <c r="R383" s="554">
        <v>1</v>
      </c>
      <c r="S383" s="559">
        <v>1</v>
      </c>
      <c r="T383" s="558">
        <v>1</v>
      </c>
      <c r="U383" s="560">
        <v>1</v>
      </c>
    </row>
    <row r="384" spans="1:21" ht="14.4" customHeight="1" x14ac:dyDescent="0.3">
      <c r="A384" s="553">
        <v>29</v>
      </c>
      <c r="B384" s="554" t="s">
        <v>484</v>
      </c>
      <c r="C384" s="554" t="s">
        <v>738</v>
      </c>
      <c r="D384" s="555" t="s">
        <v>1481</v>
      </c>
      <c r="E384" s="556" t="s">
        <v>748</v>
      </c>
      <c r="F384" s="554" t="s">
        <v>737</v>
      </c>
      <c r="G384" s="554" t="s">
        <v>892</v>
      </c>
      <c r="H384" s="554" t="s">
        <v>485</v>
      </c>
      <c r="I384" s="554" t="s">
        <v>923</v>
      </c>
      <c r="J384" s="554" t="s">
        <v>924</v>
      </c>
      <c r="K384" s="554" t="s">
        <v>925</v>
      </c>
      <c r="L384" s="557">
        <v>8</v>
      </c>
      <c r="M384" s="557">
        <v>16</v>
      </c>
      <c r="N384" s="554">
        <v>2</v>
      </c>
      <c r="O384" s="558">
        <v>1</v>
      </c>
      <c r="P384" s="557">
        <v>16</v>
      </c>
      <c r="Q384" s="559">
        <v>1</v>
      </c>
      <c r="R384" s="554">
        <v>2</v>
      </c>
      <c r="S384" s="559">
        <v>1</v>
      </c>
      <c r="T384" s="558">
        <v>1</v>
      </c>
      <c r="U384" s="560">
        <v>1</v>
      </c>
    </row>
    <row r="385" spans="1:21" ht="14.4" customHeight="1" x14ac:dyDescent="0.3">
      <c r="A385" s="553">
        <v>29</v>
      </c>
      <c r="B385" s="554" t="s">
        <v>484</v>
      </c>
      <c r="C385" s="554" t="s">
        <v>738</v>
      </c>
      <c r="D385" s="555" t="s">
        <v>1481</v>
      </c>
      <c r="E385" s="556" t="s">
        <v>748</v>
      </c>
      <c r="F385" s="554" t="s">
        <v>737</v>
      </c>
      <c r="G385" s="554" t="s">
        <v>892</v>
      </c>
      <c r="H385" s="554" t="s">
        <v>485</v>
      </c>
      <c r="I385" s="554" t="s">
        <v>1357</v>
      </c>
      <c r="J385" s="554" t="s">
        <v>904</v>
      </c>
      <c r="K385" s="554" t="s">
        <v>1358</v>
      </c>
      <c r="L385" s="557">
        <v>30</v>
      </c>
      <c r="M385" s="557">
        <v>90</v>
      </c>
      <c r="N385" s="554">
        <v>3</v>
      </c>
      <c r="O385" s="558">
        <v>1</v>
      </c>
      <c r="P385" s="557">
        <v>90</v>
      </c>
      <c r="Q385" s="559">
        <v>1</v>
      </c>
      <c r="R385" s="554">
        <v>3</v>
      </c>
      <c r="S385" s="559">
        <v>1</v>
      </c>
      <c r="T385" s="558">
        <v>1</v>
      </c>
      <c r="U385" s="560">
        <v>1</v>
      </c>
    </row>
    <row r="386" spans="1:21" ht="14.4" customHeight="1" x14ac:dyDescent="0.3">
      <c r="A386" s="553">
        <v>29</v>
      </c>
      <c r="B386" s="554" t="s">
        <v>484</v>
      </c>
      <c r="C386" s="554" t="s">
        <v>738</v>
      </c>
      <c r="D386" s="555" t="s">
        <v>1481</v>
      </c>
      <c r="E386" s="556" t="s">
        <v>748</v>
      </c>
      <c r="F386" s="554" t="s">
        <v>737</v>
      </c>
      <c r="G386" s="554" t="s">
        <v>892</v>
      </c>
      <c r="H386" s="554" t="s">
        <v>485</v>
      </c>
      <c r="I386" s="554" t="s">
        <v>1283</v>
      </c>
      <c r="J386" s="554" t="s">
        <v>1284</v>
      </c>
      <c r="K386" s="554" t="s">
        <v>1285</v>
      </c>
      <c r="L386" s="557">
        <v>35</v>
      </c>
      <c r="M386" s="557">
        <v>35</v>
      </c>
      <c r="N386" s="554">
        <v>1</v>
      </c>
      <c r="O386" s="558">
        <v>1</v>
      </c>
      <c r="P386" s="557">
        <v>35</v>
      </c>
      <c r="Q386" s="559">
        <v>1</v>
      </c>
      <c r="R386" s="554">
        <v>1</v>
      </c>
      <c r="S386" s="559">
        <v>1</v>
      </c>
      <c r="T386" s="558">
        <v>1</v>
      </c>
      <c r="U386" s="560">
        <v>1</v>
      </c>
    </row>
    <row r="387" spans="1:21" ht="14.4" customHeight="1" x14ac:dyDescent="0.3">
      <c r="A387" s="553">
        <v>29</v>
      </c>
      <c r="B387" s="554" t="s">
        <v>484</v>
      </c>
      <c r="C387" s="554" t="s">
        <v>738</v>
      </c>
      <c r="D387" s="555" t="s">
        <v>1481</v>
      </c>
      <c r="E387" s="556" t="s">
        <v>748</v>
      </c>
      <c r="F387" s="554" t="s">
        <v>737</v>
      </c>
      <c r="G387" s="554" t="s">
        <v>892</v>
      </c>
      <c r="H387" s="554" t="s">
        <v>485</v>
      </c>
      <c r="I387" s="554" t="s">
        <v>1359</v>
      </c>
      <c r="J387" s="554" t="s">
        <v>1360</v>
      </c>
      <c r="K387" s="554" t="s">
        <v>1361</v>
      </c>
      <c r="L387" s="557">
        <v>734.52</v>
      </c>
      <c r="M387" s="557">
        <v>2938.08</v>
      </c>
      <c r="N387" s="554">
        <v>4</v>
      </c>
      <c r="O387" s="558">
        <v>3</v>
      </c>
      <c r="P387" s="557">
        <v>2938.08</v>
      </c>
      <c r="Q387" s="559">
        <v>1</v>
      </c>
      <c r="R387" s="554">
        <v>4</v>
      </c>
      <c r="S387" s="559">
        <v>1</v>
      </c>
      <c r="T387" s="558">
        <v>3</v>
      </c>
      <c r="U387" s="560">
        <v>1</v>
      </c>
    </row>
    <row r="388" spans="1:21" ht="14.4" customHeight="1" x14ac:dyDescent="0.3">
      <c r="A388" s="553">
        <v>29</v>
      </c>
      <c r="B388" s="554" t="s">
        <v>484</v>
      </c>
      <c r="C388" s="554" t="s">
        <v>738</v>
      </c>
      <c r="D388" s="555" t="s">
        <v>1481</v>
      </c>
      <c r="E388" s="556" t="s">
        <v>748</v>
      </c>
      <c r="F388" s="554" t="s">
        <v>737</v>
      </c>
      <c r="G388" s="554" t="s">
        <v>892</v>
      </c>
      <c r="H388" s="554" t="s">
        <v>485</v>
      </c>
      <c r="I388" s="554" t="s">
        <v>1286</v>
      </c>
      <c r="J388" s="554" t="s">
        <v>924</v>
      </c>
      <c r="K388" s="554" t="s">
        <v>1287</v>
      </c>
      <c r="L388" s="557">
        <v>4.87</v>
      </c>
      <c r="M388" s="557">
        <v>14.61</v>
      </c>
      <c r="N388" s="554">
        <v>3</v>
      </c>
      <c r="O388" s="558">
        <v>1</v>
      </c>
      <c r="P388" s="557">
        <v>14.61</v>
      </c>
      <c r="Q388" s="559">
        <v>1</v>
      </c>
      <c r="R388" s="554">
        <v>3</v>
      </c>
      <c r="S388" s="559">
        <v>1</v>
      </c>
      <c r="T388" s="558">
        <v>1</v>
      </c>
      <c r="U388" s="560">
        <v>1</v>
      </c>
    </row>
    <row r="389" spans="1:21" ht="14.4" customHeight="1" x14ac:dyDescent="0.3">
      <c r="A389" s="553">
        <v>29</v>
      </c>
      <c r="B389" s="554" t="s">
        <v>484</v>
      </c>
      <c r="C389" s="554" t="s">
        <v>738</v>
      </c>
      <c r="D389" s="555" t="s">
        <v>1481</v>
      </c>
      <c r="E389" s="556" t="s">
        <v>748</v>
      </c>
      <c r="F389" s="554" t="s">
        <v>737</v>
      </c>
      <c r="G389" s="554" t="s">
        <v>892</v>
      </c>
      <c r="H389" s="554" t="s">
        <v>485</v>
      </c>
      <c r="I389" s="554" t="s">
        <v>1362</v>
      </c>
      <c r="J389" s="554" t="s">
        <v>1363</v>
      </c>
      <c r="K389" s="554" t="s">
        <v>1364</v>
      </c>
      <c r="L389" s="557">
        <v>181.88</v>
      </c>
      <c r="M389" s="557">
        <v>181.88</v>
      </c>
      <c r="N389" s="554">
        <v>1</v>
      </c>
      <c r="O389" s="558">
        <v>1</v>
      </c>
      <c r="P389" s="557"/>
      <c r="Q389" s="559">
        <v>0</v>
      </c>
      <c r="R389" s="554"/>
      <c r="S389" s="559">
        <v>0</v>
      </c>
      <c r="T389" s="558"/>
      <c r="U389" s="560">
        <v>0</v>
      </c>
    </row>
    <row r="390" spans="1:21" ht="14.4" customHeight="1" x14ac:dyDescent="0.3">
      <c r="A390" s="553">
        <v>29</v>
      </c>
      <c r="B390" s="554" t="s">
        <v>484</v>
      </c>
      <c r="C390" s="554" t="s">
        <v>738</v>
      </c>
      <c r="D390" s="555" t="s">
        <v>1481</v>
      </c>
      <c r="E390" s="556" t="s">
        <v>748</v>
      </c>
      <c r="F390" s="554" t="s">
        <v>737</v>
      </c>
      <c r="G390" s="554" t="s">
        <v>892</v>
      </c>
      <c r="H390" s="554" t="s">
        <v>485</v>
      </c>
      <c r="I390" s="554" t="s">
        <v>944</v>
      </c>
      <c r="J390" s="554" t="s">
        <v>945</v>
      </c>
      <c r="K390" s="554" t="s">
        <v>946</v>
      </c>
      <c r="L390" s="557">
        <v>841.6</v>
      </c>
      <c r="M390" s="557">
        <v>6732.8</v>
      </c>
      <c r="N390" s="554">
        <v>8</v>
      </c>
      <c r="O390" s="558">
        <v>3</v>
      </c>
      <c r="P390" s="557">
        <v>6732.8</v>
      </c>
      <c r="Q390" s="559">
        <v>1</v>
      </c>
      <c r="R390" s="554">
        <v>8</v>
      </c>
      <c r="S390" s="559">
        <v>1</v>
      </c>
      <c r="T390" s="558">
        <v>3</v>
      </c>
      <c r="U390" s="560">
        <v>1</v>
      </c>
    </row>
    <row r="391" spans="1:21" ht="14.4" customHeight="1" x14ac:dyDescent="0.3">
      <c r="A391" s="553">
        <v>29</v>
      </c>
      <c r="B391" s="554" t="s">
        <v>484</v>
      </c>
      <c r="C391" s="554" t="s">
        <v>738</v>
      </c>
      <c r="D391" s="555" t="s">
        <v>1481</v>
      </c>
      <c r="E391" s="556" t="s">
        <v>748</v>
      </c>
      <c r="F391" s="554" t="s">
        <v>737</v>
      </c>
      <c r="G391" s="554" t="s">
        <v>892</v>
      </c>
      <c r="H391" s="554" t="s">
        <v>485</v>
      </c>
      <c r="I391" s="554" t="s">
        <v>1365</v>
      </c>
      <c r="J391" s="554" t="s">
        <v>1344</v>
      </c>
      <c r="K391" s="554" t="s">
        <v>946</v>
      </c>
      <c r="L391" s="557">
        <v>859.41</v>
      </c>
      <c r="M391" s="557">
        <v>4297.05</v>
      </c>
      <c r="N391" s="554">
        <v>5</v>
      </c>
      <c r="O391" s="558">
        <v>3</v>
      </c>
      <c r="P391" s="557">
        <v>2578.23</v>
      </c>
      <c r="Q391" s="559">
        <v>0.6</v>
      </c>
      <c r="R391" s="554">
        <v>3</v>
      </c>
      <c r="S391" s="559">
        <v>0.6</v>
      </c>
      <c r="T391" s="558">
        <v>2</v>
      </c>
      <c r="U391" s="560">
        <v>0.66666666666666663</v>
      </c>
    </row>
    <row r="392" spans="1:21" ht="14.4" customHeight="1" x14ac:dyDescent="0.3">
      <c r="A392" s="553">
        <v>29</v>
      </c>
      <c r="B392" s="554" t="s">
        <v>484</v>
      </c>
      <c r="C392" s="554" t="s">
        <v>738</v>
      </c>
      <c r="D392" s="555" t="s">
        <v>1481</v>
      </c>
      <c r="E392" s="556" t="s">
        <v>748</v>
      </c>
      <c r="F392" s="554" t="s">
        <v>737</v>
      </c>
      <c r="G392" s="554" t="s">
        <v>892</v>
      </c>
      <c r="H392" s="554" t="s">
        <v>485</v>
      </c>
      <c r="I392" s="554" t="s">
        <v>1366</v>
      </c>
      <c r="J392" s="554" t="s">
        <v>1367</v>
      </c>
      <c r="K392" s="554" t="s">
        <v>1368</v>
      </c>
      <c r="L392" s="557">
        <v>1156.58</v>
      </c>
      <c r="M392" s="557">
        <v>1156.58</v>
      </c>
      <c r="N392" s="554">
        <v>1</v>
      </c>
      <c r="O392" s="558">
        <v>1</v>
      </c>
      <c r="P392" s="557">
        <v>1156.58</v>
      </c>
      <c r="Q392" s="559">
        <v>1</v>
      </c>
      <c r="R392" s="554">
        <v>1</v>
      </c>
      <c r="S392" s="559">
        <v>1</v>
      </c>
      <c r="T392" s="558">
        <v>1</v>
      </c>
      <c r="U392" s="560">
        <v>1</v>
      </c>
    </row>
    <row r="393" spans="1:21" ht="14.4" customHeight="1" x14ac:dyDescent="0.3">
      <c r="A393" s="553">
        <v>29</v>
      </c>
      <c r="B393" s="554" t="s">
        <v>484</v>
      </c>
      <c r="C393" s="554" t="s">
        <v>738</v>
      </c>
      <c r="D393" s="555" t="s">
        <v>1481</v>
      </c>
      <c r="E393" s="556" t="s">
        <v>748</v>
      </c>
      <c r="F393" s="554" t="s">
        <v>737</v>
      </c>
      <c r="G393" s="554" t="s">
        <v>892</v>
      </c>
      <c r="H393" s="554" t="s">
        <v>485</v>
      </c>
      <c r="I393" s="554" t="s">
        <v>1369</v>
      </c>
      <c r="J393" s="554" t="s">
        <v>1370</v>
      </c>
      <c r="K393" s="554" t="s">
        <v>1282</v>
      </c>
      <c r="L393" s="557">
        <v>112.5</v>
      </c>
      <c r="M393" s="557">
        <v>112.5</v>
      </c>
      <c r="N393" s="554">
        <v>1</v>
      </c>
      <c r="O393" s="558">
        <v>1</v>
      </c>
      <c r="P393" s="557"/>
      <c r="Q393" s="559">
        <v>0</v>
      </c>
      <c r="R393" s="554"/>
      <c r="S393" s="559">
        <v>0</v>
      </c>
      <c r="T393" s="558"/>
      <c r="U393" s="560">
        <v>0</v>
      </c>
    </row>
    <row r="394" spans="1:21" ht="14.4" customHeight="1" x14ac:dyDescent="0.3">
      <c r="A394" s="553">
        <v>29</v>
      </c>
      <c r="B394" s="554" t="s">
        <v>484</v>
      </c>
      <c r="C394" s="554" t="s">
        <v>738</v>
      </c>
      <c r="D394" s="555" t="s">
        <v>1481</v>
      </c>
      <c r="E394" s="556" t="s">
        <v>748</v>
      </c>
      <c r="F394" s="554" t="s">
        <v>737</v>
      </c>
      <c r="G394" s="554" t="s">
        <v>892</v>
      </c>
      <c r="H394" s="554" t="s">
        <v>485</v>
      </c>
      <c r="I394" s="554" t="s">
        <v>1371</v>
      </c>
      <c r="J394" s="554" t="s">
        <v>1372</v>
      </c>
      <c r="K394" s="554" t="s">
        <v>1373</v>
      </c>
      <c r="L394" s="557">
        <v>123.19</v>
      </c>
      <c r="M394" s="557">
        <v>123.19</v>
      </c>
      <c r="N394" s="554">
        <v>1</v>
      </c>
      <c r="O394" s="558">
        <v>1</v>
      </c>
      <c r="P394" s="557">
        <v>123.19</v>
      </c>
      <c r="Q394" s="559">
        <v>1</v>
      </c>
      <c r="R394" s="554">
        <v>1</v>
      </c>
      <c r="S394" s="559">
        <v>1</v>
      </c>
      <c r="T394" s="558">
        <v>1</v>
      </c>
      <c r="U394" s="560">
        <v>1</v>
      </c>
    </row>
    <row r="395" spans="1:21" ht="14.4" customHeight="1" x14ac:dyDescent="0.3">
      <c r="A395" s="553">
        <v>29</v>
      </c>
      <c r="B395" s="554" t="s">
        <v>484</v>
      </c>
      <c r="C395" s="554" t="s">
        <v>738</v>
      </c>
      <c r="D395" s="555" t="s">
        <v>1481</v>
      </c>
      <c r="E395" s="556" t="s">
        <v>748</v>
      </c>
      <c r="F395" s="554" t="s">
        <v>737</v>
      </c>
      <c r="G395" s="554" t="s">
        <v>892</v>
      </c>
      <c r="H395" s="554" t="s">
        <v>485</v>
      </c>
      <c r="I395" s="554" t="s">
        <v>1374</v>
      </c>
      <c r="J395" s="554" t="s">
        <v>904</v>
      </c>
      <c r="K395" s="554" t="s">
        <v>1375</v>
      </c>
      <c r="L395" s="557">
        <v>30</v>
      </c>
      <c r="M395" s="557">
        <v>60</v>
      </c>
      <c r="N395" s="554">
        <v>2</v>
      </c>
      <c r="O395" s="558">
        <v>1</v>
      </c>
      <c r="P395" s="557">
        <v>60</v>
      </c>
      <c r="Q395" s="559">
        <v>1</v>
      </c>
      <c r="R395" s="554">
        <v>2</v>
      </c>
      <c r="S395" s="559">
        <v>1</v>
      </c>
      <c r="T395" s="558">
        <v>1</v>
      </c>
      <c r="U395" s="560">
        <v>1</v>
      </c>
    </row>
    <row r="396" spans="1:21" ht="14.4" customHeight="1" x14ac:dyDescent="0.3">
      <c r="A396" s="553">
        <v>29</v>
      </c>
      <c r="B396" s="554" t="s">
        <v>484</v>
      </c>
      <c r="C396" s="554" t="s">
        <v>738</v>
      </c>
      <c r="D396" s="555" t="s">
        <v>1481</v>
      </c>
      <c r="E396" s="556" t="s">
        <v>748</v>
      </c>
      <c r="F396" s="554" t="s">
        <v>737</v>
      </c>
      <c r="G396" s="554" t="s">
        <v>892</v>
      </c>
      <c r="H396" s="554" t="s">
        <v>485</v>
      </c>
      <c r="I396" s="554" t="s">
        <v>1376</v>
      </c>
      <c r="J396" s="554" t="s">
        <v>1377</v>
      </c>
      <c r="K396" s="554" t="s">
        <v>1378</v>
      </c>
      <c r="L396" s="557">
        <v>1370</v>
      </c>
      <c r="M396" s="557">
        <v>2740</v>
      </c>
      <c r="N396" s="554">
        <v>2</v>
      </c>
      <c r="O396" s="558">
        <v>1</v>
      </c>
      <c r="P396" s="557">
        <v>2740</v>
      </c>
      <c r="Q396" s="559">
        <v>1</v>
      </c>
      <c r="R396" s="554">
        <v>2</v>
      </c>
      <c r="S396" s="559">
        <v>1</v>
      </c>
      <c r="T396" s="558">
        <v>1</v>
      </c>
      <c r="U396" s="560">
        <v>1</v>
      </c>
    </row>
    <row r="397" spans="1:21" ht="14.4" customHeight="1" x14ac:dyDescent="0.3">
      <c r="A397" s="553">
        <v>29</v>
      </c>
      <c r="B397" s="554" t="s">
        <v>484</v>
      </c>
      <c r="C397" s="554" t="s">
        <v>738</v>
      </c>
      <c r="D397" s="555" t="s">
        <v>1481</v>
      </c>
      <c r="E397" s="556" t="s">
        <v>748</v>
      </c>
      <c r="F397" s="554" t="s">
        <v>737</v>
      </c>
      <c r="G397" s="554" t="s">
        <v>892</v>
      </c>
      <c r="H397" s="554" t="s">
        <v>485</v>
      </c>
      <c r="I397" s="554" t="s">
        <v>1379</v>
      </c>
      <c r="J397" s="554" t="s">
        <v>1380</v>
      </c>
      <c r="K397" s="554" t="s">
        <v>1381</v>
      </c>
      <c r="L397" s="557">
        <v>1544.18</v>
      </c>
      <c r="M397" s="557">
        <v>1544.18</v>
      </c>
      <c r="N397" s="554">
        <v>1</v>
      </c>
      <c r="O397" s="558">
        <v>1</v>
      </c>
      <c r="P397" s="557">
        <v>1544.18</v>
      </c>
      <c r="Q397" s="559">
        <v>1</v>
      </c>
      <c r="R397" s="554">
        <v>1</v>
      </c>
      <c r="S397" s="559">
        <v>1</v>
      </c>
      <c r="T397" s="558">
        <v>1</v>
      </c>
      <c r="U397" s="560">
        <v>1</v>
      </c>
    </row>
    <row r="398" spans="1:21" ht="14.4" customHeight="1" x14ac:dyDescent="0.3">
      <c r="A398" s="553">
        <v>29</v>
      </c>
      <c r="B398" s="554" t="s">
        <v>484</v>
      </c>
      <c r="C398" s="554" t="s">
        <v>738</v>
      </c>
      <c r="D398" s="555" t="s">
        <v>1481</v>
      </c>
      <c r="E398" s="556" t="s">
        <v>748</v>
      </c>
      <c r="F398" s="554" t="s">
        <v>737</v>
      </c>
      <c r="G398" s="554" t="s">
        <v>892</v>
      </c>
      <c r="H398" s="554" t="s">
        <v>485</v>
      </c>
      <c r="I398" s="554" t="s">
        <v>1065</v>
      </c>
      <c r="J398" s="554" t="s">
        <v>945</v>
      </c>
      <c r="K398" s="554" t="s">
        <v>1066</v>
      </c>
      <c r="L398" s="557">
        <v>1127.52</v>
      </c>
      <c r="M398" s="557">
        <v>2255.04</v>
      </c>
      <c r="N398" s="554">
        <v>2</v>
      </c>
      <c r="O398" s="558">
        <v>1</v>
      </c>
      <c r="P398" s="557"/>
      <c r="Q398" s="559">
        <v>0</v>
      </c>
      <c r="R398" s="554"/>
      <c r="S398" s="559">
        <v>0</v>
      </c>
      <c r="T398" s="558"/>
      <c r="U398" s="560">
        <v>0</v>
      </c>
    </row>
    <row r="399" spans="1:21" ht="14.4" customHeight="1" x14ac:dyDescent="0.3">
      <c r="A399" s="553">
        <v>29</v>
      </c>
      <c r="B399" s="554" t="s">
        <v>484</v>
      </c>
      <c r="C399" s="554" t="s">
        <v>738</v>
      </c>
      <c r="D399" s="555" t="s">
        <v>1481</v>
      </c>
      <c r="E399" s="556" t="s">
        <v>748</v>
      </c>
      <c r="F399" s="554" t="s">
        <v>737</v>
      </c>
      <c r="G399" s="554" t="s">
        <v>892</v>
      </c>
      <c r="H399" s="554" t="s">
        <v>485</v>
      </c>
      <c r="I399" s="554" t="s">
        <v>1382</v>
      </c>
      <c r="J399" s="554" t="s">
        <v>1383</v>
      </c>
      <c r="K399" s="554" t="s">
        <v>1384</v>
      </c>
      <c r="L399" s="557">
        <v>800</v>
      </c>
      <c r="M399" s="557">
        <v>1600</v>
      </c>
      <c r="N399" s="554">
        <v>2</v>
      </c>
      <c r="O399" s="558">
        <v>1</v>
      </c>
      <c r="P399" s="557"/>
      <c r="Q399" s="559">
        <v>0</v>
      </c>
      <c r="R399" s="554"/>
      <c r="S399" s="559">
        <v>0</v>
      </c>
      <c r="T399" s="558"/>
      <c r="U399" s="560">
        <v>0</v>
      </c>
    </row>
    <row r="400" spans="1:21" ht="14.4" customHeight="1" x14ac:dyDescent="0.3">
      <c r="A400" s="553">
        <v>29</v>
      </c>
      <c r="B400" s="554" t="s">
        <v>484</v>
      </c>
      <c r="C400" s="554" t="s">
        <v>738</v>
      </c>
      <c r="D400" s="555" t="s">
        <v>1481</v>
      </c>
      <c r="E400" s="556" t="s">
        <v>748</v>
      </c>
      <c r="F400" s="554" t="s">
        <v>737</v>
      </c>
      <c r="G400" s="554" t="s">
        <v>892</v>
      </c>
      <c r="H400" s="554" t="s">
        <v>485</v>
      </c>
      <c r="I400" s="554" t="s">
        <v>1385</v>
      </c>
      <c r="J400" s="554" t="s">
        <v>910</v>
      </c>
      <c r="K400" s="554" t="s">
        <v>1386</v>
      </c>
      <c r="L400" s="557">
        <v>886.35</v>
      </c>
      <c r="M400" s="557">
        <v>1772.7</v>
      </c>
      <c r="N400" s="554">
        <v>2</v>
      </c>
      <c r="O400" s="558">
        <v>1</v>
      </c>
      <c r="P400" s="557">
        <v>1772.7</v>
      </c>
      <c r="Q400" s="559">
        <v>1</v>
      </c>
      <c r="R400" s="554">
        <v>2</v>
      </c>
      <c r="S400" s="559">
        <v>1</v>
      </c>
      <c r="T400" s="558">
        <v>1</v>
      </c>
      <c r="U400" s="560">
        <v>1</v>
      </c>
    </row>
    <row r="401" spans="1:21" ht="14.4" customHeight="1" x14ac:dyDescent="0.3">
      <c r="A401" s="553">
        <v>29</v>
      </c>
      <c r="B401" s="554" t="s">
        <v>484</v>
      </c>
      <c r="C401" s="554" t="s">
        <v>738</v>
      </c>
      <c r="D401" s="555" t="s">
        <v>1481</v>
      </c>
      <c r="E401" s="556" t="s">
        <v>748</v>
      </c>
      <c r="F401" s="554" t="s">
        <v>737</v>
      </c>
      <c r="G401" s="554" t="s">
        <v>892</v>
      </c>
      <c r="H401" s="554" t="s">
        <v>485</v>
      </c>
      <c r="I401" s="554" t="s">
        <v>1387</v>
      </c>
      <c r="J401" s="554" t="s">
        <v>1388</v>
      </c>
      <c r="K401" s="554" t="s">
        <v>1368</v>
      </c>
      <c r="L401" s="557">
        <v>1305.82</v>
      </c>
      <c r="M401" s="557">
        <v>1305.82</v>
      </c>
      <c r="N401" s="554">
        <v>1</v>
      </c>
      <c r="O401" s="558">
        <v>1</v>
      </c>
      <c r="P401" s="557"/>
      <c r="Q401" s="559">
        <v>0</v>
      </c>
      <c r="R401" s="554"/>
      <c r="S401" s="559">
        <v>0</v>
      </c>
      <c r="T401" s="558"/>
      <c r="U401" s="560">
        <v>0</v>
      </c>
    </row>
    <row r="402" spans="1:21" ht="14.4" customHeight="1" x14ac:dyDescent="0.3">
      <c r="A402" s="553">
        <v>29</v>
      </c>
      <c r="B402" s="554" t="s">
        <v>484</v>
      </c>
      <c r="C402" s="554" t="s">
        <v>738</v>
      </c>
      <c r="D402" s="555" t="s">
        <v>1481</v>
      </c>
      <c r="E402" s="556" t="s">
        <v>748</v>
      </c>
      <c r="F402" s="554" t="s">
        <v>737</v>
      </c>
      <c r="G402" s="554" t="s">
        <v>959</v>
      </c>
      <c r="H402" s="554" t="s">
        <v>485</v>
      </c>
      <c r="I402" s="554" t="s">
        <v>960</v>
      </c>
      <c r="J402" s="554" t="s">
        <v>961</v>
      </c>
      <c r="K402" s="554" t="s">
        <v>962</v>
      </c>
      <c r="L402" s="557">
        <v>410</v>
      </c>
      <c r="M402" s="557">
        <v>30340</v>
      </c>
      <c r="N402" s="554">
        <v>74</v>
      </c>
      <c r="O402" s="558">
        <v>74</v>
      </c>
      <c r="P402" s="557">
        <v>28290</v>
      </c>
      <c r="Q402" s="559">
        <v>0.93243243243243246</v>
      </c>
      <c r="R402" s="554">
        <v>69</v>
      </c>
      <c r="S402" s="559">
        <v>0.93243243243243246</v>
      </c>
      <c r="T402" s="558">
        <v>69</v>
      </c>
      <c r="U402" s="560">
        <v>0.93243243243243246</v>
      </c>
    </row>
    <row r="403" spans="1:21" ht="14.4" customHeight="1" x14ac:dyDescent="0.3">
      <c r="A403" s="553">
        <v>29</v>
      </c>
      <c r="B403" s="554" t="s">
        <v>484</v>
      </c>
      <c r="C403" s="554" t="s">
        <v>738</v>
      </c>
      <c r="D403" s="555" t="s">
        <v>1481</v>
      </c>
      <c r="E403" s="556" t="s">
        <v>748</v>
      </c>
      <c r="F403" s="554" t="s">
        <v>737</v>
      </c>
      <c r="G403" s="554" t="s">
        <v>959</v>
      </c>
      <c r="H403" s="554" t="s">
        <v>485</v>
      </c>
      <c r="I403" s="554" t="s">
        <v>963</v>
      </c>
      <c r="J403" s="554" t="s">
        <v>964</v>
      </c>
      <c r="K403" s="554" t="s">
        <v>965</v>
      </c>
      <c r="L403" s="557">
        <v>566</v>
      </c>
      <c r="M403" s="557">
        <v>1132</v>
      </c>
      <c r="N403" s="554">
        <v>2</v>
      </c>
      <c r="O403" s="558">
        <v>2</v>
      </c>
      <c r="P403" s="557">
        <v>566</v>
      </c>
      <c r="Q403" s="559">
        <v>0.5</v>
      </c>
      <c r="R403" s="554">
        <v>1</v>
      </c>
      <c r="S403" s="559">
        <v>0.5</v>
      </c>
      <c r="T403" s="558">
        <v>1</v>
      </c>
      <c r="U403" s="560">
        <v>0.5</v>
      </c>
    </row>
    <row r="404" spans="1:21" ht="14.4" customHeight="1" x14ac:dyDescent="0.3">
      <c r="A404" s="553">
        <v>29</v>
      </c>
      <c r="B404" s="554" t="s">
        <v>484</v>
      </c>
      <c r="C404" s="554" t="s">
        <v>738</v>
      </c>
      <c r="D404" s="555" t="s">
        <v>1481</v>
      </c>
      <c r="E404" s="556" t="s">
        <v>748</v>
      </c>
      <c r="F404" s="554" t="s">
        <v>737</v>
      </c>
      <c r="G404" s="554" t="s">
        <v>959</v>
      </c>
      <c r="H404" s="554" t="s">
        <v>485</v>
      </c>
      <c r="I404" s="554" t="s">
        <v>966</v>
      </c>
      <c r="J404" s="554" t="s">
        <v>967</v>
      </c>
      <c r="K404" s="554" t="s">
        <v>968</v>
      </c>
      <c r="L404" s="557">
        <v>350</v>
      </c>
      <c r="M404" s="557">
        <v>350</v>
      </c>
      <c r="N404" s="554">
        <v>1</v>
      </c>
      <c r="O404" s="558">
        <v>1</v>
      </c>
      <c r="P404" s="557">
        <v>350</v>
      </c>
      <c r="Q404" s="559">
        <v>1</v>
      </c>
      <c r="R404" s="554">
        <v>1</v>
      </c>
      <c r="S404" s="559">
        <v>1</v>
      </c>
      <c r="T404" s="558">
        <v>1</v>
      </c>
      <c r="U404" s="560">
        <v>1</v>
      </c>
    </row>
    <row r="405" spans="1:21" ht="14.4" customHeight="1" x14ac:dyDescent="0.3">
      <c r="A405" s="553">
        <v>29</v>
      </c>
      <c r="B405" s="554" t="s">
        <v>484</v>
      </c>
      <c r="C405" s="554" t="s">
        <v>738</v>
      </c>
      <c r="D405" s="555" t="s">
        <v>1481</v>
      </c>
      <c r="E405" s="556" t="s">
        <v>748</v>
      </c>
      <c r="F405" s="554" t="s">
        <v>737</v>
      </c>
      <c r="G405" s="554" t="s">
        <v>959</v>
      </c>
      <c r="H405" s="554" t="s">
        <v>485</v>
      </c>
      <c r="I405" s="554" t="s">
        <v>1389</v>
      </c>
      <c r="J405" s="554" t="s">
        <v>961</v>
      </c>
      <c r="K405" s="554" t="s">
        <v>1390</v>
      </c>
      <c r="L405" s="557">
        <v>410</v>
      </c>
      <c r="M405" s="557">
        <v>410</v>
      </c>
      <c r="N405" s="554">
        <v>1</v>
      </c>
      <c r="O405" s="558">
        <v>1</v>
      </c>
      <c r="P405" s="557"/>
      <c r="Q405" s="559">
        <v>0</v>
      </c>
      <c r="R405" s="554"/>
      <c r="S405" s="559">
        <v>0</v>
      </c>
      <c r="T405" s="558"/>
      <c r="U405" s="560">
        <v>0</v>
      </c>
    </row>
    <row r="406" spans="1:21" ht="14.4" customHeight="1" x14ac:dyDescent="0.3">
      <c r="A406" s="553">
        <v>29</v>
      </c>
      <c r="B406" s="554" t="s">
        <v>484</v>
      </c>
      <c r="C406" s="554" t="s">
        <v>738</v>
      </c>
      <c r="D406" s="555" t="s">
        <v>1481</v>
      </c>
      <c r="E406" s="556" t="s">
        <v>748</v>
      </c>
      <c r="F406" s="554" t="s">
        <v>737</v>
      </c>
      <c r="G406" s="554" t="s">
        <v>959</v>
      </c>
      <c r="H406" s="554" t="s">
        <v>485</v>
      </c>
      <c r="I406" s="554" t="s">
        <v>1391</v>
      </c>
      <c r="J406" s="554" t="s">
        <v>964</v>
      </c>
      <c r="K406" s="554" t="s">
        <v>1392</v>
      </c>
      <c r="L406" s="557">
        <v>600</v>
      </c>
      <c r="M406" s="557">
        <v>600</v>
      </c>
      <c r="N406" s="554">
        <v>1</v>
      </c>
      <c r="O406" s="558">
        <v>1</v>
      </c>
      <c r="P406" s="557">
        <v>600</v>
      </c>
      <c r="Q406" s="559">
        <v>1</v>
      </c>
      <c r="R406" s="554">
        <v>1</v>
      </c>
      <c r="S406" s="559">
        <v>1</v>
      </c>
      <c r="T406" s="558">
        <v>1</v>
      </c>
      <c r="U406" s="560">
        <v>1</v>
      </c>
    </row>
    <row r="407" spans="1:21" ht="14.4" customHeight="1" x14ac:dyDescent="0.3">
      <c r="A407" s="553">
        <v>29</v>
      </c>
      <c r="B407" s="554" t="s">
        <v>484</v>
      </c>
      <c r="C407" s="554" t="s">
        <v>738</v>
      </c>
      <c r="D407" s="555" t="s">
        <v>1481</v>
      </c>
      <c r="E407" s="556" t="s">
        <v>748</v>
      </c>
      <c r="F407" s="554" t="s">
        <v>737</v>
      </c>
      <c r="G407" s="554" t="s">
        <v>969</v>
      </c>
      <c r="H407" s="554" t="s">
        <v>485</v>
      </c>
      <c r="I407" s="554" t="s">
        <v>1393</v>
      </c>
      <c r="J407" s="554" t="s">
        <v>1394</v>
      </c>
      <c r="K407" s="554" t="s">
        <v>1395</v>
      </c>
      <c r="L407" s="557">
        <v>350</v>
      </c>
      <c r="M407" s="557">
        <v>350</v>
      </c>
      <c r="N407" s="554">
        <v>1</v>
      </c>
      <c r="O407" s="558">
        <v>1</v>
      </c>
      <c r="P407" s="557">
        <v>350</v>
      </c>
      <c r="Q407" s="559">
        <v>1</v>
      </c>
      <c r="R407" s="554">
        <v>1</v>
      </c>
      <c r="S407" s="559">
        <v>1</v>
      </c>
      <c r="T407" s="558">
        <v>1</v>
      </c>
      <c r="U407" s="560">
        <v>1</v>
      </c>
    </row>
    <row r="408" spans="1:21" ht="14.4" customHeight="1" x14ac:dyDescent="0.3">
      <c r="A408" s="553">
        <v>29</v>
      </c>
      <c r="B408" s="554" t="s">
        <v>484</v>
      </c>
      <c r="C408" s="554" t="s">
        <v>738</v>
      </c>
      <c r="D408" s="555" t="s">
        <v>1481</v>
      </c>
      <c r="E408" s="556" t="s">
        <v>748</v>
      </c>
      <c r="F408" s="554" t="s">
        <v>737</v>
      </c>
      <c r="G408" s="554" t="s">
        <v>969</v>
      </c>
      <c r="H408" s="554" t="s">
        <v>485</v>
      </c>
      <c r="I408" s="554" t="s">
        <v>1172</v>
      </c>
      <c r="J408" s="554" t="s">
        <v>1173</v>
      </c>
      <c r="K408" s="554" t="s">
        <v>1174</v>
      </c>
      <c r="L408" s="557">
        <v>378.48</v>
      </c>
      <c r="M408" s="557">
        <v>378.48</v>
      </c>
      <c r="N408" s="554">
        <v>1</v>
      </c>
      <c r="O408" s="558">
        <v>1</v>
      </c>
      <c r="P408" s="557">
        <v>378.48</v>
      </c>
      <c r="Q408" s="559">
        <v>1</v>
      </c>
      <c r="R408" s="554">
        <v>1</v>
      </c>
      <c r="S408" s="559">
        <v>1</v>
      </c>
      <c r="T408" s="558">
        <v>1</v>
      </c>
      <c r="U408" s="560">
        <v>1</v>
      </c>
    </row>
    <row r="409" spans="1:21" ht="14.4" customHeight="1" x14ac:dyDescent="0.3">
      <c r="A409" s="553">
        <v>29</v>
      </c>
      <c r="B409" s="554" t="s">
        <v>484</v>
      </c>
      <c r="C409" s="554" t="s">
        <v>738</v>
      </c>
      <c r="D409" s="555" t="s">
        <v>1481</v>
      </c>
      <c r="E409" s="556" t="s">
        <v>748</v>
      </c>
      <c r="F409" s="554" t="s">
        <v>737</v>
      </c>
      <c r="G409" s="554" t="s">
        <v>969</v>
      </c>
      <c r="H409" s="554" t="s">
        <v>485</v>
      </c>
      <c r="I409" s="554" t="s">
        <v>1396</v>
      </c>
      <c r="J409" s="554" t="s">
        <v>1397</v>
      </c>
      <c r="K409" s="554" t="s">
        <v>1398</v>
      </c>
      <c r="L409" s="557">
        <v>378.48</v>
      </c>
      <c r="M409" s="557">
        <v>756.96</v>
      </c>
      <c r="N409" s="554">
        <v>2</v>
      </c>
      <c r="O409" s="558">
        <v>2</v>
      </c>
      <c r="P409" s="557">
        <v>756.96</v>
      </c>
      <c r="Q409" s="559">
        <v>1</v>
      </c>
      <c r="R409" s="554">
        <v>2</v>
      </c>
      <c r="S409" s="559">
        <v>1</v>
      </c>
      <c r="T409" s="558">
        <v>2</v>
      </c>
      <c r="U409" s="560">
        <v>1</v>
      </c>
    </row>
    <row r="410" spans="1:21" ht="14.4" customHeight="1" x14ac:dyDescent="0.3">
      <c r="A410" s="553">
        <v>29</v>
      </c>
      <c r="B410" s="554" t="s">
        <v>484</v>
      </c>
      <c r="C410" s="554" t="s">
        <v>738</v>
      </c>
      <c r="D410" s="555" t="s">
        <v>1481</v>
      </c>
      <c r="E410" s="556" t="s">
        <v>748</v>
      </c>
      <c r="F410" s="554" t="s">
        <v>737</v>
      </c>
      <c r="G410" s="554" t="s">
        <v>969</v>
      </c>
      <c r="H410" s="554" t="s">
        <v>485</v>
      </c>
      <c r="I410" s="554" t="s">
        <v>970</v>
      </c>
      <c r="J410" s="554" t="s">
        <v>971</v>
      </c>
      <c r="K410" s="554" t="s">
        <v>972</v>
      </c>
      <c r="L410" s="557">
        <v>378.48</v>
      </c>
      <c r="M410" s="557">
        <v>378.48</v>
      </c>
      <c r="N410" s="554">
        <v>1</v>
      </c>
      <c r="O410" s="558">
        <v>1</v>
      </c>
      <c r="P410" s="557">
        <v>378.48</v>
      </c>
      <c r="Q410" s="559">
        <v>1</v>
      </c>
      <c r="R410" s="554">
        <v>1</v>
      </c>
      <c r="S410" s="559">
        <v>1</v>
      </c>
      <c r="T410" s="558">
        <v>1</v>
      </c>
      <c r="U410" s="560">
        <v>1</v>
      </c>
    </row>
    <row r="411" spans="1:21" ht="14.4" customHeight="1" x14ac:dyDescent="0.3">
      <c r="A411" s="553">
        <v>29</v>
      </c>
      <c r="B411" s="554" t="s">
        <v>484</v>
      </c>
      <c r="C411" s="554" t="s">
        <v>738</v>
      </c>
      <c r="D411" s="555" t="s">
        <v>1481</v>
      </c>
      <c r="E411" s="556" t="s">
        <v>748</v>
      </c>
      <c r="F411" s="554" t="s">
        <v>737</v>
      </c>
      <c r="G411" s="554" t="s">
        <v>969</v>
      </c>
      <c r="H411" s="554" t="s">
        <v>485</v>
      </c>
      <c r="I411" s="554" t="s">
        <v>1399</v>
      </c>
      <c r="J411" s="554" t="s">
        <v>1400</v>
      </c>
      <c r="K411" s="554" t="s">
        <v>1401</v>
      </c>
      <c r="L411" s="557">
        <v>250</v>
      </c>
      <c r="M411" s="557">
        <v>250</v>
      </c>
      <c r="N411" s="554">
        <v>1</v>
      </c>
      <c r="O411" s="558">
        <v>1</v>
      </c>
      <c r="P411" s="557">
        <v>250</v>
      </c>
      <c r="Q411" s="559">
        <v>1</v>
      </c>
      <c r="R411" s="554">
        <v>1</v>
      </c>
      <c r="S411" s="559">
        <v>1</v>
      </c>
      <c r="T411" s="558">
        <v>1</v>
      </c>
      <c r="U411" s="560">
        <v>1</v>
      </c>
    </row>
    <row r="412" spans="1:21" ht="14.4" customHeight="1" x14ac:dyDescent="0.3">
      <c r="A412" s="553">
        <v>29</v>
      </c>
      <c r="B412" s="554" t="s">
        <v>484</v>
      </c>
      <c r="C412" s="554" t="s">
        <v>738</v>
      </c>
      <c r="D412" s="555" t="s">
        <v>1481</v>
      </c>
      <c r="E412" s="556" t="s">
        <v>748</v>
      </c>
      <c r="F412" s="554" t="s">
        <v>737</v>
      </c>
      <c r="G412" s="554" t="s">
        <v>969</v>
      </c>
      <c r="H412" s="554" t="s">
        <v>485</v>
      </c>
      <c r="I412" s="554" t="s">
        <v>1402</v>
      </c>
      <c r="J412" s="554" t="s">
        <v>1403</v>
      </c>
      <c r="K412" s="554"/>
      <c r="L412" s="557">
        <v>80.349999999999994</v>
      </c>
      <c r="M412" s="557">
        <v>80.349999999999994</v>
      </c>
      <c r="N412" s="554">
        <v>1</v>
      </c>
      <c r="O412" s="558">
        <v>1</v>
      </c>
      <c r="P412" s="557">
        <v>80.349999999999994</v>
      </c>
      <c r="Q412" s="559">
        <v>1</v>
      </c>
      <c r="R412" s="554">
        <v>1</v>
      </c>
      <c r="S412" s="559">
        <v>1</v>
      </c>
      <c r="T412" s="558">
        <v>1</v>
      </c>
      <c r="U412" s="560">
        <v>1</v>
      </c>
    </row>
    <row r="413" spans="1:21" ht="14.4" customHeight="1" x14ac:dyDescent="0.3">
      <c r="A413" s="553">
        <v>29</v>
      </c>
      <c r="B413" s="554" t="s">
        <v>484</v>
      </c>
      <c r="C413" s="554" t="s">
        <v>738</v>
      </c>
      <c r="D413" s="555" t="s">
        <v>1481</v>
      </c>
      <c r="E413" s="556" t="s">
        <v>748</v>
      </c>
      <c r="F413" s="554" t="s">
        <v>737</v>
      </c>
      <c r="G413" s="554" t="s">
        <v>969</v>
      </c>
      <c r="H413" s="554" t="s">
        <v>485</v>
      </c>
      <c r="I413" s="554" t="s">
        <v>1233</v>
      </c>
      <c r="J413" s="554" t="s">
        <v>1404</v>
      </c>
      <c r="K413" s="554" t="s">
        <v>1405</v>
      </c>
      <c r="L413" s="557">
        <v>350</v>
      </c>
      <c r="M413" s="557">
        <v>350</v>
      </c>
      <c r="N413" s="554">
        <v>1</v>
      </c>
      <c r="O413" s="558">
        <v>1</v>
      </c>
      <c r="P413" s="557"/>
      <c r="Q413" s="559">
        <v>0</v>
      </c>
      <c r="R413" s="554"/>
      <c r="S413" s="559">
        <v>0</v>
      </c>
      <c r="T413" s="558"/>
      <c r="U413" s="560">
        <v>0</v>
      </c>
    </row>
    <row r="414" spans="1:21" ht="14.4" customHeight="1" x14ac:dyDescent="0.3">
      <c r="A414" s="553">
        <v>29</v>
      </c>
      <c r="B414" s="554" t="s">
        <v>484</v>
      </c>
      <c r="C414" s="554" t="s">
        <v>738</v>
      </c>
      <c r="D414" s="555" t="s">
        <v>1481</v>
      </c>
      <c r="E414" s="556" t="s">
        <v>748</v>
      </c>
      <c r="F414" s="554" t="s">
        <v>737</v>
      </c>
      <c r="G414" s="554" t="s">
        <v>969</v>
      </c>
      <c r="H414" s="554" t="s">
        <v>485</v>
      </c>
      <c r="I414" s="554" t="s">
        <v>1406</v>
      </c>
      <c r="J414" s="554" t="s">
        <v>1407</v>
      </c>
      <c r="K414" s="554" t="s">
        <v>1408</v>
      </c>
      <c r="L414" s="557">
        <v>350</v>
      </c>
      <c r="M414" s="557">
        <v>350</v>
      </c>
      <c r="N414" s="554">
        <v>1</v>
      </c>
      <c r="O414" s="558">
        <v>1</v>
      </c>
      <c r="P414" s="557"/>
      <c r="Q414" s="559">
        <v>0</v>
      </c>
      <c r="R414" s="554"/>
      <c r="S414" s="559">
        <v>0</v>
      </c>
      <c r="T414" s="558"/>
      <c r="U414" s="560">
        <v>0</v>
      </c>
    </row>
    <row r="415" spans="1:21" ht="14.4" customHeight="1" x14ac:dyDescent="0.3">
      <c r="A415" s="553">
        <v>29</v>
      </c>
      <c r="B415" s="554" t="s">
        <v>484</v>
      </c>
      <c r="C415" s="554" t="s">
        <v>738</v>
      </c>
      <c r="D415" s="555" t="s">
        <v>1481</v>
      </c>
      <c r="E415" s="556" t="s">
        <v>748</v>
      </c>
      <c r="F415" s="554" t="s">
        <v>737</v>
      </c>
      <c r="G415" s="554" t="s">
        <v>969</v>
      </c>
      <c r="H415" s="554" t="s">
        <v>485</v>
      </c>
      <c r="I415" s="554" t="s">
        <v>982</v>
      </c>
      <c r="J415" s="554" t="s">
        <v>983</v>
      </c>
      <c r="K415" s="554" t="s">
        <v>984</v>
      </c>
      <c r="L415" s="557">
        <v>58.5</v>
      </c>
      <c r="M415" s="557">
        <v>58.5</v>
      </c>
      <c r="N415" s="554">
        <v>1</v>
      </c>
      <c r="O415" s="558">
        <v>1</v>
      </c>
      <c r="P415" s="557">
        <v>58.5</v>
      </c>
      <c r="Q415" s="559">
        <v>1</v>
      </c>
      <c r="R415" s="554">
        <v>1</v>
      </c>
      <c r="S415" s="559">
        <v>1</v>
      </c>
      <c r="T415" s="558">
        <v>1</v>
      </c>
      <c r="U415" s="560">
        <v>1</v>
      </c>
    </row>
    <row r="416" spans="1:21" ht="14.4" customHeight="1" x14ac:dyDescent="0.3">
      <c r="A416" s="553">
        <v>29</v>
      </c>
      <c r="B416" s="554" t="s">
        <v>484</v>
      </c>
      <c r="C416" s="554" t="s">
        <v>738</v>
      </c>
      <c r="D416" s="555" t="s">
        <v>1481</v>
      </c>
      <c r="E416" s="556" t="s">
        <v>748</v>
      </c>
      <c r="F416" s="554" t="s">
        <v>737</v>
      </c>
      <c r="G416" s="554" t="s">
        <v>969</v>
      </c>
      <c r="H416" s="554" t="s">
        <v>485</v>
      </c>
      <c r="I416" s="554" t="s">
        <v>1071</v>
      </c>
      <c r="J416" s="554" t="s">
        <v>1072</v>
      </c>
      <c r="K416" s="554" t="s">
        <v>1073</v>
      </c>
      <c r="L416" s="557">
        <v>195.56</v>
      </c>
      <c r="M416" s="557">
        <v>391.12</v>
      </c>
      <c r="N416" s="554">
        <v>2</v>
      </c>
      <c r="O416" s="558">
        <v>2</v>
      </c>
      <c r="P416" s="557"/>
      <c r="Q416" s="559">
        <v>0</v>
      </c>
      <c r="R416" s="554"/>
      <c r="S416" s="559">
        <v>0</v>
      </c>
      <c r="T416" s="558"/>
      <c r="U416" s="560">
        <v>0</v>
      </c>
    </row>
    <row r="417" spans="1:21" ht="14.4" customHeight="1" x14ac:dyDescent="0.3">
      <c r="A417" s="553">
        <v>29</v>
      </c>
      <c r="B417" s="554" t="s">
        <v>484</v>
      </c>
      <c r="C417" s="554" t="s">
        <v>738</v>
      </c>
      <c r="D417" s="555" t="s">
        <v>1481</v>
      </c>
      <c r="E417" s="556" t="s">
        <v>748</v>
      </c>
      <c r="F417" s="554" t="s">
        <v>737</v>
      </c>
      <c r="G417" s="554" t="s">
        <v>969</v>
      </c>
      <c r="H417" s="554" t="s">
        <v>485</v>
      </c>
      <c r="I417" s="554" t="s">
        <v>1409</v>
      </c>
      <c r="J417" s="554" t="s">
        <v>1410</v>
      </c>
      <c r="K417" s="554" t="s">
        <v>1082</v>
      </c>
      <c r="L417" s="557">
        <v>250</v>
      </c>
      <c r="M417" s="557">
        <v>250</v>
      </c>
      <c r="N417" s="554">
        <v>1</v>
      </c>
      <c r="O417" s="558">
        <v>1</v>
      </c>
      <c r="P417" s="557"/>
      <c r="Q417" s="559">
        <v>0</v>
      </c>
      <c r="R417" s="554"/>
      <c r="S417" s="559">
        <v>0</v>
      </c>
      <c r="T417" s="558"/>
      <c r="U417" s="560">
        <v>0</v>
      </c>
    </row>
    <row r="418" spans="1:21" ht="14.4" customHeight="1" x14ac:dyDescent="0.3">
      <c r="A418" s="553">
        <v>29</v>
      </c>
      <c r="B418" s="554" t="s">
        <v>484</v>
      </c>
      <c r="C418" s="554" t="s">
        <v>738</v>
      </c>
      <c r="D418" s="555" t="s">
        <v>1481</v>
      </c>
      <c r="E418" s="556" t="s">
        <v>748</v>
      </c>
      <c r="F418" s="554" t="s">
        <v>737</v>
      </c>
      <c r="G418" s="554" t="s">
        <v>969</v>
      </c>
      <c r="H418" s="554" t="s">
        <v>485</v>
      </c>
      <c r="I418" s="554" t="s">
        <v>985</v>
      </c>
      <c r="J418" s="554" t="s">
        <v>986</v>
      </c>
      <c r="K418" s="554" t="s">
        <v>987</v>
      </c>
      <c r="L418" s="557">
        <v>250</v>
      </c>
      <c r="M418" s="557">
        <v>750</v>
      </c>
      <c r="N418" s="554">
        <v>3</v>
      </c>
      <c r="O418" s="558">
        <v>3</v>
      </c>
      <c r="P418" s="557">
        <v>250</v>
      </c>
      <c r="Q418" s="559">
        <v>0.33333333333333331</v>
      </c>
      <c r="R418" s="554">
        <v>1</v>
      </c>
      <c r="S418" s="559">
        <v>0.33333333333333331</v>
      </c>
      <c r="T418" s="558">
        <v>1</v>
      </c>
      <c r="U418" s="560">
        <v>0.33333333333333331</v>
      </c>
    </row>
    <row r="419" spans="1:21" ht="14.4" customHeight="1" x14ac:dyDescent="0.3">
      <c r="A419" s="553">
        <v>29</v>
      </c>
      <c r="B419" s="554" t="s">
        <v>484</v>
      </c>
      <c r="C419" s="554" t="s">
        <v>738</v>
      </c>
      <c r="D419" s="555" t="s">
        <v>1481</v>
      </c>
      <c r="E419" s="556" t="s">
        <v>748</v>
      </c>
      <c r="F419" s="554" t="s">
        <v>737</v>
      </c>
      <c r="G419" s="554" t="s">
        <v>969</v>
      </c>
      <c r="H419" s="554" t="s">
        <v>485</v>
      </c>
      <c r="I419" s="554" t="s">
        <v>1411</v>
      </c>
      <c r="J419" s="554" t="s">
        <v>1412</v>
      </c>
      <c r="K419" s="554" t="s">
        <v>1413</v>
      </c>
      <c r="L419" s="557">
        <v>300</v>
      </c>
      <c r="M419" s="557">
        <v>300</v>
      </c>
      <c r="N419" s="554">
        <v>1</v>
      </c>
      <c r="O419" s="558">
        <v>1</v>
      </c>
      <c r="P419" s="557">
        <v>300</v>
      </c>
      <c r="Q419" s="559">
        <v>1</v>
      </c>
      <c r="R419" s="554">
        <v>1</v>
      </c>
      <c r="S419" s="559">
        <v>1</v>
      </c>
      <c r="T419" s="558">
        <v>1</v>
      </c>
      <c r="U419" s="560">
        <v>1</v>
      </c>
    </row>
    <row r="420" spans="1:21" ht="14.4" customHeight="1" x14ac:dyDescent="0.3">
      <c r="A420" s="553">
        <v>29</v>
      </c>
      <c r="B420" s="554" t="s">
        <v>484</v>
      </c>
      <c r="C420" s="554" t="s">
        <v>738</v>
      </c>
      <c r="D420" s="555" t="s">
        <v>1481</v>
      </c>
      <c r="E420" s="556" t="s">
        <v>748</v>
      </c>
      <c r="F420" s="554" t="s">
        <v>737</v>
      </c>
      <c r="G420" s="554" t="s">
        <v>969</v>
      </c>
      <c r="H420" s="554" t="s">
        <v>485</v>
      </c>
      <c r="I420" s="554" t="s">
        <v>1074</v>
      </c>
      <c r="J420" s="554" t="s">
        <v>1075</v>
      </c>
      <c r="K420" s="554" t="s">
        <v>1076</v>
      </c>
      <c r="L420" s="557">
        <v>45.52</v>
      </c>
      <c r="M420" s="557">
        <v>91.04</v>
      </c>
      <c r="N420" s="554">
        <v>2</v>
      </c>
      <c r="O420" s="558">
        <v>2</v>
      </c>
      <c r="P420" s="557">
        <v>91.04</v>
      </c>
      <c r="Q420" s="559">
        <v>1</v>
      </c>
      <c r="R420" s="554">
        <v>2</v>
      </c>
      <c r="S420" s="559">
        <v>1</v>
      </c>
      <c r="T420" s="558">
        <v>2</v>
      </c>
      <c r="U420" s="560">
        <v>1</v>
      </c>
    </row>
    <row r="421" spans="1:21" ht="14.4" customHeight="1" x14ac:dyDescent="0.3">
      <c r="A421" s="553">
        <v>29</v>
      </c>
      <c r="B421" s="554" t="s">
        <v>484</v>
      </c>
      <c r="C421" s="554" t="s">
        <v>738</v>
      </c>
      <c r="D421" s="555" t="s">
        <v>1481</v>
      </c>
      <c r="E421" s="556" t="s">
        <v>748</v>
      </c>
      <c r="F421" s="554" t="s">
        <v>737</v>
      </c>
      <c r="G421" s="554" t="s">
        <v>969</v>
      </c>
      <c r="H421" s="554" t="s">
        <v>485</v>
      </c>
      <c r="I421" s="554" t="s">
        <v>1414</v>
      </c>
      <c r="J421" s="554" t="s">
        <v>1415</v>
      </c>
      <c r="K421" s="554" t="s">
        <v>1416</v>
      </c>
      <c r="L421" s="557">
        <v>250</v>
      </c>
      <c r="M421" s="557">
        <v>250</v>
      </c>
      <c r="N421" s="554">
        <v>1</v>
      </c>
      <c r="O421" s="558">
        <v>1</v>
      </c>
      <c r="P421" s="557">
        <v>250</v>
      </c>
      <c r="Q421" s="559">
        <v>1</v>
      </c>
      <c r="R421" s="554">
        <v>1</v>
      </c>
      <c r="S421" s="559">
        <v>1</v>
      </c>
      <c r="T421" s="558">
        <v>1</v>
      </c>
      <c r="U421" s="560">
        <v>1</v>
      </c>
    </row>
    <row r="422" spans="1:21" ht="14.4" customHeight="1" x14ac:dyDescent="0.3">
      <c r="A422" s="553">
        <v>29</v>
      </c>
      <c r="B422" s="554" t="s">
        <v>484</v>
      </c>
      <c r="C422" s="554" t="s">
        <v>738</v>
      </c>
      <c r="D422" s="555" t="s">
        <v>1481</v>
      </c>
      <c r="E422" s="556" t="s">
        <v>748</v>
      </c>
      <c r="F422" s="554" t="s">
        <v>737</v>
      </c>
      <c r="G422" s="554" t="s">
        <v>969</v>
      </c>
      <c r="H422" s="554" t="s">
        <v>485</v>
      </c>
      <c r="I422" s="554" t="s">
        <v>1190</v>
      </c>
      <c r="J422" s="554" t="s">
        <v>1191</v>
      </c>
      <c r="K422" s="554" t="s">
        <v>1192</v>
      </c>
      <c r="L422" s="557">
        <v>509.64</v>
      </c>
      <c r="M422" s="557">
        <v>509.64</v>
      </c>
      <c r="N422" s="554">
        <v>1</v>
      </c>
      <c r="O422" s="558">
        <v>1</v>
      </c>
      <c r="P422" s="557">
        <v>509.64</v>
      </c>
      <c r="Q422" s="559">
        <v>1</v>
      </c>
      <c r="R422" s="554">
        <v>1</v>
      </c>
      <c r="S422" s="559">
        <v>1</v>
      </c>
      <c r="T422" s="558">
        <v>1</v>
      </c>
      <c r="U422" s="560">
        <v>1</v>
      </c>
    </row>
    <row r="423" spans="1:21" ht="14.4" customHeight="1" x14ac:dyDescent="0.3">
      <c r="A423" s="553">
        <v>29</v>
      </c>
      <c r="B423" s="554" t="s">
        <v>484</v>
      </c>
      <c r="C423" s="554" t="s">
        <v>738</v>
      </c>
      <c r="D423" s="555" t="s">
        <v>1481</v>
      </c>
      <c r="E423" s="556" t="s">
        <v>748</v>
      </c>
      <c r="F423" s="554" t="s">
        <v>737</v>
      </c>
      <c r="G423" s="554" t="s">
        <v>969</v>
      </c>
      <c r="H423" s="554" t="s">
        <v>485</v>
      </c>
      <c r="I423" s="554" t="s">
        <v>1417</v>
      </c>
      <c r="J423" s="554" t="s">
        <v>1418</v>
      </c>
      <c r="K423" s="554" t="s">
        <v>1419</v>
      </c>
      <c r="L423" s="557">
        <v>349.13</v>
      </c>
      <c r="M423" s="557">
        <v>349.13</v>
      </c>
      <c r="N423" s="554">
        <v>1</v>
      </c>
      <c r="O423" s="558">
        <v>1</v>
      </c>
      <c r="P423" s="557">
        <v>349.13</v>
      </c>
      <c r="Q423" s="559">
        <v>1</v>
      </c>
      <c r="R423" s="554">
        <v>1</v>
      </c>
      <c r="S423" s="559">
        <v>1</v>
      </c>
      <c r="T423" s="558">
        <v>1</v>
      </c>
      <c r="U423" s="560">
        <v>1</v>
      </c>
    </row>
    <row r="424" spans="1:21" ht="14.4" customHeight="1" x14ac:dyDescent="0.3">
      <c r="A424" s="553">
        <v>29</v>
      </c>
      <c r="B424" s="554" t="s">
        <v>484</v>
      </c>
      <c r="C424" s="554" t="s">
        <v>738</v>
      </c>
      <c r="D424" s="555" t="s">
        <v>1481</v>
      </c>
      <c r="E424" s="556" t="s">
        <v>748</v>
      </c>
      <c r="F424" s="554" t="s">
        <v>737</v>
      </c>
      <c r="G424" s="554" t="s">
        <v>1003</v>
      </c>
      <c r="H424" s="554" t="s">
        <v>485</v>
      </c>
      <c r="I424" s="554" t="s">
        <v>1004</v>
      </c>
      <c r="J424" s="554" t="s">
        <v>1005</v>
      </c>
      <c r="K424" s="554" t="s">
        <v>1006</v>
      </c>
      <c r="L424" s="557">
        <v>200</v>
      </c>
      <c r="M424" s="557">
        <v>1200</v>
      </c>
      <c r="N424" s="554">
        <v>6</v>
      </c>
      <c r="O424" s="558">
        <v>4</v>
      </c>
      <c r="P424" s="557">
        <v>800</v>
      </c>
      <c r="Q424" s="559">
        <v>0.66666666666666663</v>
      </c>
      <c r="R424" s="554">
        <v>4</v>
      </c>
      <c r="S424" s="559">
        <v>0.66666666666666663</v>
      </c>
      <c r="T424" s="558">
        <v>3</v>
      </c>
      <c r="U424" s="560">
        <v>0.75</v>
      </c>
    </row>
    <row r="425" spans="1:21" ht="14.4" customHeight="1" x14ac:dyDescent="0.3">
      <c r="A425" s="553">
        <v>29</v>
      </c>
      <c r="B425" s="554" t="s">
        <v>484</v>
      </c>
      <c r="C425" s="554" t="s">
        <v>738</v>
      </c>
      <c r="D425" s="555" t="s">
        <v>1481</v>
      </c>
      <c r="E425" s="556" t="s">
        <v>748</v>
      </c>
      <c r="F425" s="554" t="s">
        <v>737</v>
      </c>
      <c r="G425" s="554" t="s">
        <v>1003</v>
      </c>
      <c r="H425" s="554" t="s">
        <v>485</v>
      </c>
      <c r="I425" s="554" t="s">
        <v>1420</v>
      </c>
      <c r="J425" s="554" t="s">
        <v>1421</v>
      </c>
      <c r="K425" s="554" t="s">
        <v>1422</v>
      </c>
      <c r="L425" s="557">
        <v>200</v>
      </c>
      <c r="M425" s="557">
        <v>400</v>
      </c>
      <c r="N425" s="554">
        <v>2</v>
      </c>
      <c r="O425" s="558">
        <v>1</v>
      </c>
      <c r="P425" s="557">
        <v>400</v>
      </c>
      <c r="Q425" s="559">
        <v>1</v>
      </c>
      <c r="R425" s="554">
        <v>2</v>
      </c>
      <c r="S425" s="559">
        <v>1</v>
      </c>
      <c r="T425" s="558">
        <v>1</v>
      </c>
      <c r="U425" s="560">
        <v>1</v>
      </c>
    </row>
    <row r="426" spans="1:21" ht="14.4" customHeight="1" x14ac:dyDescent="0.3">
      <c r="A426" s="553">
        <v>29</v>
      </c>
      <c r="B426" s="554" t="s">
        <v>484</v>
      </c>
      <c r="C426" s="554" t="s">
        <v>738</v>
      </c>
      <c r="D426" s="555" t="s">
        <v>1481</v>
      </c>
      <c r="E426" s="556" t="s">
        <v>748</v>
      </c>
      <c r="F426" s="554" t="s">
        <v>737</v>
      </c>
      <c r="G426" s="554" t="s">
        <v>1016</v>
      </c>
      <c r="H426" s="554" t="s">
        <v>485</v>
      </c>
      <c r="I426" s="554" t="s">
        <v>1423</v>
      </c>
      <c r="J426" s="554" t="s">
        <v>1424</v>
      </c>
      <c r="K426" s="554" t="s">
        <v>1425</v>
      </c>
      <c r="L426" s="557">
        <v>55000</v>
      </c>
      <c r="M426" s="557">
        <v>55000</v>
      </c>
      <c r="N426" s="554">
        <v>1</v>
      </c>
      <c r="O426" s="558">
        <v>1</v>
      </c>
      <c r="P426" s="557"/>
      <c r="Q426" s="559">
        <v>0</v>
      </c>
      <c r="R426" s="554"/>
      <c r="S426" s="559">
        <v>0</v>
      </c>
      <c r="T426" s="558"/>
      <c r="U426" s="560">
        <v>0</v>
      </c>
    </row>
    <row r="427" spans="1:21" ht="14.4" customHeight="1" x14ac:dyDescent="0.3">
      <c r="A427" s="553">
        <v>29</v>
      </c>
      <c r="B427" s="554" t="s">
        <v>484</v>
      </c>
      <c r="C427" s="554" t="s">
        <v>738</v>
      </c>
      <c r="D427" s="555" t="s">
        <v>1481</v>
      </c>
      <c r="E427" s="556" t="s">
        <v>748</v>
      </c>
      <c r="F427" s="554" t="s">
        <v>737</v>
      </c>
      <c r="G427" s="554" t="s">
        <v>1016</v>
      </c>
      <c r="H427" s="554" t="s">
        <v>485</v>
      </c>
      <c r="I427" s="554" t="s">
        <v>1017</v>
      </c>
      <c r="J427" s="554" t="s">
        <v>1018</v>
      </c>
      <c r="K427" s="554"/>
      <c r="L427" s="557">
        <v>0</v>
      </c>
      <c r="M427" s="557">
        <v>0</v>
      </c>
      <c r="N427" s="554">
        <v>1</v>
      </c>
      <c r="O427" s="558">
        <v>1</v>
      </c>
      <c r="P427" s="557"/>
      <c r="Q427" s="559"/>
      <c r="R427" s="554"/>
      <c r="S427" s="559">
        <v>0</v>
      </c>
      <c r="T427" s="558"/>
      <c r="U427" s="560">
        <v>0</v>
      </c>
    </row>
    <row r="428" spans="1:21" ht="14.4" customHeight="1" x14ac:dyDescent="0.3">
      <c r="A428" s="553">
        <v>29</v>
      </c>
      <c r="B428" s="554" t="s">
        <v>484</v>
      </c>
      <c r="C428" s="554" t="s">
        <v>738</v>
      </c>
      <c r="D428" s="555" t="s">
        <v>1481</v>
      </c>
      <c r="E428" s="556" t="s">
        <v>749</v>
      </c>
      <c r="F428" s="554" t="s">
        <v>735</v>
      </c>
      <c r="G428" s="554" t="s">
        <v>758</v>
      </c>
      <c r="H428" s="554" t="s">
        <v>659</v>
      </c>
      <c r="I428" s="554" t="s">
        <v>759</v>
      </c>
      <c r="J428" s="554" t="s">
        <v>760</v>
      </c>
      <c r="K428" s="554" t="s">
        <v>761</v>
      </c>
      <c r="L428" s="557">
        <v>154.36000000000001</v>
      </c>
      <c r="M428" s="557">
        <v>1080.52</v>
      </c>
      <c r="N428" s="554">
        <v>7</v>
      </c>
      <c r="O428" s="558">
        <v>6.5</v>
      </c>
      <c r="P428" s="557">
        <v>771.80000000000007</v>
      </c>
      <c r="Q428" s="559">
        <v>0.71428571428571441</v>
      </c>
      <c r="R428" s="554">
        <v>5</v>
      </c>
      <c r="S428" s="559">
        <v>0.7142857142857143</v>
      </c>
      <c r="T428" s="558">
        <v>5</v>
      </c>
      <c r="U428" s="560">
        <v>0.76923076923076927</v>
      </c>
    </row>
    <row r="429" spans="1:21" ht="14.4" customHeight="1" x14ac:dyDescent="0.3">
      <c r="A429" s="553">
        <v>29</v>
      </c>
      <c r="B429" s="554" t="s">
        <v>484</v>
      </c>
      <c r="C429" s="554" t="s">
        <v>738</v>
      </c>
      <c r="D429" s="555" t="s">
        <v>1481</v>
      </c>
      <c r="E429" s="556" t="s">
        <v>749</v>
      </c>
      <c r="F429" s="554" t="s">
        <v>735</v>
      </c>
      <c r="G429" s="554" t="s">
        <v>758</v>
      </c>
      <c r="H429" s="554" t="s">
        <v>659</v>
      </c>
      <c r="I429" s="554" t="s">
        <v>1296</v>
      </c>
      <c r="J429" s="554" t="s">
        <v>1297</v>
      </c>
      <c r="K429" s="554" t="s">
        <v>764</v>
      </c>
      <c r="L429" s="557">
        <v>145.02000000000001</v>
      </c>
      <c r="M429" s="557">
        <v>145.02000000000001</v>
      </c>
      <c r="N429" s="554">
        <v>1</v>
      </c>
      <c r="O429" s="558">
        <v>1</v>
      </c>
      <c r="P429" s="557"/>
      <c r="Q429" s="559">
        <v>0</v>
      </c>
      <c r="R429" s="554"/>
      <c r="S429" s="559">
        <v>0</v>
      </c>
      <c r="T429" s="558"/>
      <c r="U429" s="560">
        <v>0</v>
      </c>
    </row>
    <row r="430" spans="1:21" ht="14.4" customHeight="1" x14ac:dyDescent="0.3">
      <c r="A430" s="553">
        <v>29</v>
      </c>
      <c r="B430" s="554" t="s">
        <v>484</v>
      </c>
      <c r="C430" s="554" t="s">
        <v>738</v>
      </c>
      <c r="D430" s="555" t="s">
        <v>1481</v>
      </c>
      <c r="E430" s="556" t="s">
        <v>749</v>
      </c>
      <c r="F430" s="554" t="s">
        <v>735</v>
      </c>
      <c r="G430" s="554" t="s">
        <v>758</v>
      </c>
      <c r="H430" s="554" t="s">
        <v>659</v>
      </c>
      <c r="I430" s="554" t="s">
        <v>1296</v>
      </c>
      <c r="J430" s="554" t="s">
        <v>1297</v>
      </c>
      <c r="K430" s="554" t="s">
        <v>764</v>
      </c>
      <c r="L430" s="557">
        <v>149.52000000000001</v>
      </c>
      <c r="M430" s="557">
        <v>598.08000000000004</v>
      </c>
      <c r="N430" s="554">
        <v>4</v>
      </c>
      <c r="O430" s="558">
        <v>3</v>
      </c>
      <c r="P430" s="557"/>
      <c r="Q430" s="559">
        <v>0</v>
      </c>
      <c r="R430" s="554"/>
      <c r="S430" s="559">
        <v>0</v>
      </c>
      <c r="T430" s="558"/>
      <c r="U430" s="560">
        <v>0</v>
      </c>
    </row>
    <row r="431" spans="1:21" ht="14.4" customHeight="1" x14ac:dyDescent="0.3">
      <c r="A431" s="553">
        <v>29</v>
      </c>
      <c r="B431" s="554" t="s">
        <v>484</v>
      </c>
      <c r="C431" s="554" t="s">
        <v>738</v>
      </c>
      <c r="D431" s="555" t="s">
        <v>1481</v>
      </c>
      <c r="E431" s="556" t="s">
        <v>749</v>
      </c>
      <c r="F431" s="554" t="s">
        <v>735</v>
      </c>
      <c r="G431" s="554" t="s">
        <v>1426</v>
      </c>
      <c r="H431" s="554" t="s">
        <v>485</v>
      </c>
      <c r="I431" s="554" t="s">
        <v>1427</v>
      </c>
      <c r="J431" s="554" t="s">
        <v>1428</v>
      </c>
      <c r="K431" s="554" t="s">
        <v>1429</v>
      </c>
      <c r="L431" s="557">
        <v>0</v>
      </c>
      <c r="M431" s="557">
        <v>0</v>
      </c>
      <c r="N431" s="554">
        <v>1</v>
      </c>
      <c r="O431" s="558">
        <v>1</v>
      </c>
      <c r="P431" s="557"/>
      <c r="Q431" s="559"/>
      <c r="R431" s="554"/>
      <c r="S431" s="559">
        <v>0</v>
      </c>
      <c r="T431" s="558"/>
      <c r="U431" s="560">
        <v>0</v>
      </c>
    </row>
    <row r="432" spans="1:21" ht="14.4" customHeight="1" x14ac:dyDescent="0.3">
      <c r="A432" s="553">
        <v>29</v>
      </c>
      <c r="B432" s="554" t="s">
        <v>484</v>
      </c>
      <c r="C432" s="554" t="s">
        <v>738</v>
      </c>
      <c r="D432" s="555" t="s">
        <v>1481</v>
      </c>
      <c r="E432" s="556" t="s">
        <v>749</v>
      </c>
      <c r="F432" s="554" t="s">
        <v>735</v>
      </c>
      <c r="G432" s="554" t="s">
        <v>765</v>
      </c>
      <c r="H432" s="554" t="s">
        <v>485</v>
      </c>
      <c r="I432" s="554" t="s">
        <v>766</v>
      </c>
      <c r="J432" s="554" t="s">
        <v>767</v>
      </c>
      <c r="K432" s="554" t="s">
        <v>768</v>
      </c>
      <c r="L432" s="557">
        <v>0</v>
      </c>
      <c r="M432" s="557">
        <v>0</v>
      </c>
      <c r="N432" s="554">
        <v>2</v>
      </c>
      <c r="O432" s="558">
        <v>1</v>
      </c>
      <c r="P432" s="557">
        <v>0</v>
      </c>
      <c r="Q432" s="559"/>
      <c r="R432" s="554">
        <v>2</v>
      </c>
      <c r="S432" s="559">
        <v>1</v>
      </c>
      <c r="T432" s="558">
        <v>1</v>
      </c>
      <c r="U432" s="560">
        <v>1</v>
      </c>
    </row>
    <row r="433" spans="1:21" ht="14.4" customHeight="1" x14ac:dyDescent="0.3">
      <c r="A433" s="553">
        <v>29</v>
      </c>
      <c r="B433" s="554" t="s">
        <v>484</v>
      </c>
      <c r="C433" s="554" t="s">
        <v>738</v>
      </c>
      <c r="D433" s="555" t="s">
        <v>1481</v>
      </c>
      <c r="E433" s="556" t="s">
        <v>749</v>
      </c>
      <c r="F433" s="554" t="s">
        <v>735</v>
      </c>
      <c r="G433" s="554" t="s">
        <v>765</v>
      </c>
      <c r="H433" s="554" t="s">
        <v>485</v>
      </c>
      <c r="I433" s="554" t="s">
        <v>766</v>
      </c>
      <c r="J433" s="554" t="s">
        <v>767</v>
      </c>
      <c r="K433" s="554" t="s">
        <v>768</v>
      </c>
      <c r="L433" s="557">
        <v>55.22</v>
      </c>
      <c r="M433" s="557">
        <v>55.22</v>
      </c>
      <c r="N433" s="554">
        <v>1</v>
      </c>
      <c r="O433" s="558">
        <v>1</v>
      </c>
      <c r="P433" s="557">
        <v>55.22</v>
      </c>
      <c r="Q433" s="559">
        <v>1</v>
      </c>
      <c r="R433" s="554">
        <v>1</v>
      </c>
      <c r="S433" s="559">
        <v>1</v>
      </c>
      <c r="T433" s="558">
        <v>1</v>
      </c>
      <c r="U433" s="560">
        <v>1</v>
      </c>
    </row>
    <row r="434" spans="1:21" ht="14.4" customHeight="1" x14ac:dyDescent="0.3">
      <c r="A434" s="553">
        <v>29</v>
      </c>
      <c r="B434" s="554" t="s">
        <v>484</v>
      </c>
      <c r="C434" s="554" t="s">
        <v>738</v>
      </c>
      <c r="D434" s="555" t="s">
        <v>1481</v>
      </c>
      <c r="E434" s="556" t="s">
        <v>749</v>
      </c>
      <c r="F434" s="554" t="s">
        <v>735</v>
      </c>
      <c r="G434" s="554" t="s">
        <v>1025</v>
      </c>
      <c r="H434" s="554" t="s">
        <v>485</v>
      </c>
      <c r="I434" s="554" t="s">
        <v>1430</v>
      </c>
      <c r="J434" s="554" t="s">
        <v>1431</v>
      </c>
      <c r="K434" s="554" t="s">
        <v>1132</v>
      </c>
      <c r="L434" s="557">
        <v>85.27</v>
      </c>
      <c r="M434" s="557">
        <v>255.81</v>
      </c>
      <c r="N434" s="554">
        <v>3</v>
      </c>
      <c r="O434" s="558">
        <v>3</v>
      </c>
      <c r="P434" s="557">
        <v>85.27</v>
      </c>
      <c r="Q434" s="559">
        <v>0.33333333333333331</v>
      </c>
      <c r="R434" s="554">
        <v>1</v>
      </c>
      <c r="S434" s="559">
        <v>0.33333333333333331</v>
      </c>
      <c r="T434" s="558">
        <v>1</v>
      </c>
      <c r="U434" s="560">
        <v>0.33333333333333331</v>
      </c>
    </row>
    <row r="435" spans="1:21" ht="14.4" customHeight="1" x14ac:dyDescent="0.3">
      <c r="A435" s="553">
        <v>29</v>
      </c>
      <c r="B435" s="554" t="s">
        <v>484</v>
      </c>
      <c r="C435" s="554" t="s">
        <v>738</v>
      </c>
      <c r="D435" s="555" t="s">
        <v>1481</v>
      </c>
      <c r="E435" s="556" t="s">
        <v>749</v>
      </c>
      <c r="F435" s="554" t="s">
        <v>735</v>
      </c>
      <c r="G435" s="554" t="s">
        <v>1025</v>
      </c>
      <c r="H435" s="554" t="s">
        <v>485</v>
      </c>
      <c r="I435" s="554" t="s">
        <v>1026</v>
      </c>
      <c r="J435" s="554" t="s">
        <v>1027</v>
      </c>
      <c r="K435" s="554" t="s">
        <v>1028</v>
      </c>
      <c r="L435" s="557">
        <v>170.52</v>
      </c>
      <c r="M435" s="557">
        <v>511.56000000000006</v>
      </c>
      <c r="N435" s="554">
        <v>3</v>
      </c>
      <c r="O435" s="558">
        <v>2.5</v>
      </c>
      <c r="P435" s="557">
        <v>341.04</v>
      </c>
      <c r="Q435" s="559">
        <v>0.66666666666666663</v>
      </c>
      <c r="R435" s="554">
        <v>2</v>
      </c>
      <c r="S435" s="559">
        <v>0.66666666666666663</v>
      </c>
      <c r="T435" s="558">
        <v>2</v>
      </c>
      <c r="U435" s="560">
        <v>0.8</v>
      </c>
    </row>
    <row r="436" spans="1:21" ht="14.4" customHeight="1" x14ac:dyDescent="0.3">
      <c r="A436" s="553">
        <v>29</v>
      </c>
      <c r="B436" s="554" t="s">
        <v>484</v>
      </c>
      <c r="C436" s="554" t="s">
        <v>738</v>
      </c>
      <c r="D436" s="555" t="s">
        <v>1481</v>
      </c>
      <c r="E436" s="556" t="s">
        <v>749</v>
      </c>
      <c r="F436" s="554" t="s">
        <v>735</v>
      </c>
      <c r="G436" s="554" t="s">
        <v>1025</v>
      </c>
      <c r="H436" s="554" t="s">
        <v>485</v>
      </c>
      <c r="I436" s="554" t="s">
        <v>1432</v>
      </c>
      <c r="J436" s="554" t="s">
        <v>1433</v>
      </c>
      <c r="K436" s="554" t="s">
        <v>1028</v>
      </c>
      <c r="L436" s="557">
        <v>170.52</v>
      </c>
      <c r="M436" s="557">
        <v>170.52</v>
      </c>
      <c r="N436" s="554">
        <v>1</v>
      </c>
      <c r="O436" s="558">
        <v>1</v>
      </c>
      <c r="P436" s="557">
        <v>170.52</v>
      </c>
      <c r="Q436" s="559">
        <v>1</v>
      </c>
      <c r="R436" s="554">
        <v>1</v>
      </c>
      <c r="S436" s="559">
        <v>1</v>
      </c>
      <c r="T436" s="558">
        <v>1</v>
      </c>
      <c r="U436" s="560">
        <v>1</v>
      </c>
    </row>
    <row r="437" spans="1:21" ht="14.4" customHeight="1" x14ac:dyDescent="0.3">
      <c r="A437" s="553">
        <v>29</v>
      </c>
      <c r="B437" s="554" t="s">
        <v>484</v>
      </c>
      <c r="C437" s="554" t="s">
        <v>738</v>
      </c>
      <c r="D437" s="555" t="s">
        <v>1481</v>
      </c>
      <c r="E437" s="556" t="s">
        <v>749</v>
      </c>
      <c r="F437" s="554" t="s">
        <v>735</v>
      </c>
      <c r="G437" s="554" t="s">
        <v>1029</v>
      </c>
      <c r="H437" s="554" t="s">
        <v>485</v>
      </c>
      <c r="I437" s="554" t="s">
        <v>1030</v>
      </c>
      <c r="J437" s="554" t="s">
        <v>1031</v>
      </c>
      <c r="K437" s="554" t="s">
        <v>1028</v>
      </c>
      <c r="L437" s="557">
        <v>78.33</v>
      </c>
      <c r="M437" s="557">
        <v>313.32</v>
      </c>
      <c r="N437" s="554">
        <v>4</v>
      </c>
      <c r="O437" s="558">
        <v>1</v>
      </c>
      <c r="P437" s="557">
        <v>156.66</v>
      </c>
      <c r="Q437" s="559">
        <v>0.5</v>
      </c>
      <c r="R437" s="554">
        <v>2</v>
      </c>
      <c r="S437" s="559">
        <v>0.5</v>
      </c>
      <c r="T437" s="558">
        <v>0.5</v>
      </c>
      <c r="U437" s="560">
        <v>0.5</v>
      </c>
    </row>
    <row r="438" spans="1:21" ht="14.4" customHeight="1" x14ac:dyDescent="0.3">
      <c r="A438" s="553">
        <v>29</v>
      </c>
      <c r="B438" s="554" t="s">
        <v>484</v>
      </c>
      <c r="C438" s="554" t="s">
        <v>738</v>
      </c>
      <c r="D438" s="555" t="s">
        <v>1481</v>
      </c>
      <c r="E438" s="556" t="s">
        <v>749</v>
      </c>
      <c r="F438" s="554" t="s">
        <v>735</v>
      </c>
      <c r="G438" s="554" t="s">
        <v>1104</v>
      </c>
      <c r="H438" s="554" t="s">
        <v>485</v>
      </c>
      <c r="I438" s="554" t="s">
        <v>1434</v>
      </c>
      <c r="J438" s="554" t="s">
        <v>1435</v>
      </c>
      <c r="K438" s="554" t="s">
        <v>1436</v>
      </c>
      <c r="L438" s="557">
        <v>189.43</v>
      </c>
      <c r="M438" s="557">
        <v>189.43</v>
      </c>
      <c r="N438" s="554">
        <v>1</v>
      </c>
      <c r="O438" s="558">
        <v>1</v>
      </c>
      <c r="P438" s="557">
        <v>189.43</v>
      </c>
      <c r="Q438" s="559">
        <v>1</v>
      </c>
      <c r="R438" s="554">
        <v>1</v>
      </c>
      <c r="S438" s="559">
        <v>1</v>
      </c>
      <c r="T438" s="558">
        <v>1</v>
      </c>
      <c r="U438" s="560">
        <v>1</v>
      </c>
    </row>
    <row r="439" spans="1:21" ht="14.4" customHeight="1" x14ac:dyDescent="0.3">
      <c r="A439" s="553">
        <v>29</v>
      </c>
      <c r="B439" s="554" t="s">
        <v>484</v>
      </c>
      <c r="C439" s="554" t="s">
        <v>738</v>
      </c>
      <c r="D439" s="555" t="s">
        <v>1481</v>
      </c>
      <c r="E439" s="556" t="s">
        <v>749</v>
      </c>
      <c r="F439" s="554" t="s">
        <v>735</v>
      </c>
      <c r="G439" s="554" t="s">
        <v>1298</v>
      </c>
      <c r="H439" s="554" t="s">
        <v>485</v>
      </c>
      <c r="I439" s="554" t="s">
        <v>1299</v>
      </c>
      <c r="J439" s="554" t="s">
        <v>1300</v>
      </c>
      <c r="K439" s="554" t="s">
        <v>1301</v>
      </c>
      <c r="L439" s="557">
        <v>72.64</v>
      </c>
      <c r="M439" s="557">
        <v>290.56</v>
      </c>
      <c r="N439" s="554">
        <v>4</v>
      </c>
      <c r="O439" s="558">
        <v>3</v>
      </c>
      <c r="P439" s="557">
        <v>217.92000000000002</v>
      </c>
      <c r="Q439" s="559">
        <v>0.75</v>
      </c>
      <c r="R439" s="554">
        <v>3</v>
      </c>
      <c r="S439" s="559">
        <v>0.75</v>
      </c>
      <c r="T439" s="558">
        <v>2</v>
      </c>
      <c r="U439" s="560">
        <v>0.66666666666666663</v>
      </c>
    </row>
    <row r="440" spans="1:21" ht="14.4" customHeight="1" x14ac:dyDescent="0.3">
      <c r="A440" s="553">
        <v>29</v>
      </c>
      <c r="B440" s="554" t="s">
        <v>484</v>
      </c>
      <c r="C440" s="554" t="s">
        <v>738</v>
      </c>
      <c r="D440" s="555" t="s">
        <v>1481</v>
      </c>
      <c r="E440" s="556" t="s">
        <v>749</v>
      </c>
      <c r="F440" s="554" t="s">
        <v>735</v>
      </c>
      <c r="G440" s="554" t="s">
        <v>771</v>
      </c>
      <c r="H440" s="554" t="s">
        <v>485</v>
      </c>
      <c r="I440" s="554" t="s">
        <v>1032</v>
      </c>
      <c r="J440" s="554" t="s">
        <v>773</v>
      </c>
      <c r="K440" s="554" t="s">
        <v>1033</v>
      </c>
      <c r="L440" s="557">
        <v>110.28</v>
      </c>
      <c r="M440" s="557">
        <v>220.56</v>
      </c>
      <c r="N440" s="554">
        <v>2</v>
      </c>
      <c r="O440" s="558">
        <v>2</v>
      </c>
      <c r="P440" s="557">
        <v>110.28</v>
      </c>
      <c r="Q440" s="559">
        <v>0.5</v>
      </c>
      <c r="R440" s="554">
        <v>1</v>
      </c>
      <c r="S440" s="559">
        <v>0.5</v>
      </c>
      <c r="T440" s="558">
        <v>1</v>
      </c>
      <c r="U440" s="560">
        <v>0.5</v>
      </c>
    </row>
    <row r="441" spans="1:21" ht="14.4" customHeight="1" x14ac:dyDescent="0.3">
      <c r="A441" s="553">
        <v>29</v>
      </c>
      <c r="B441" s="554" t="s">
        <v>484</v>
      </c>
      <c r="C441" s="554" t="s">
        <v>738</v>
      </c>
      <c r="D441" s="555" t="s">
        <v>1481</v>
      </c>
      <c r="E441" s="556" t="s">
        <v>749</v>
      </c>
      <c r="F441" s="554" t="s">
        <v>735</v>
      </c>
      <c r="G441" s="554" t="s">
        <v>1437</v>
      </c>
      <c r="H441" s="554" t="s">
        <v>485</v>
      </c>
      <c r="I441" s="554" t="s">
        <v>1438</v>
      </c>
      <c r="J441" s="554" t="s">
        <v>1439</v>
      </c>
      <c r="K441" s="554" t="s">
        <v>1440</v>
      </c>
      <c r="L441" s="557">
        <v>0</v>
      </c>
      <c r="M441" s="557">
        <v>0</v>
      </c>
      <c r="N441" s="554">
        <v>1</v>
      </c>
      <c r="O441" s="558">
        <v>0.5</v>
      </c>
      <c r="P441" s="557"/>
      <c r="Q441" s="559"/>
      <c r="R441" s="554"/>
      <c r="S441" s="559">
        <v>0</v>
      </c>
      <c r="T441" s="558"/>
      <c r="U441" s="560">
        <v>0</v>
      </c>
    </row>
    <row r="442" spans="1:21" ht="14.4" customHeight="1" x14ac:dyDescent="0.3">
      <c r="A442" s="553">
        <v>29</v>
      </c>
      <c r="B442" s="554" t="s">
        <v>484</v>
      </c>
      <c r="C442" s="554" t="s">
        <v>738</v>
      </c>
      <c r="D442" s="555" t="s">
        <v>1481</v>
      </c>
      <c r="E442" s="556" t="s">
        <v>749</v>
      </c>
      <c r="F442" s="554" t="s">
        <v>735</v>
      </c>
      <c r="G442" s="554" t="s">
        <v>782</v>
      </c>
      <c r="H442" s="554" t="s">
        <v>485</v>
      </c>
      <c r="I442" s="554" t="s">
        <v>642</v>
      </c>
      <c r="J442" s="554" t="s">
        <v>643</v>
      </c>
      <c r="K442" s="554" t="s">
        <v>783</v>
      </c>
      <c r="L442" s="557">
        <v>48.09</v>
      </c>
      <c r="M442" s="557">
        <v>240.45000000000002</v>
      </c>
      <c r="N442" s="554">
        <v>5</v>
      </c>
      <c r="O442" s="558">
        <v>4.5</v>
      </c>
      <c r="P442" s="557">
        <v>48.09</v>
      </c>
      <c r="Q442" s="559">
        <v>0.2</v>
      </c>
      <c r="R442" s="554">
        <v>1</v>
      </c>
      <c r="S442" s="559">
        <v>0.2</v>
      </c>
      <c r="T442" s="558">
        <v>1</v>
      </c>
      <c r="U442" s="560">
        <v>0.22222222222222221</v>
      </c>
    </row>
    <row r="443" spans="1:21" ht="14.4" customHeight="1" x14ac:dyDescent="0.3">
      <c r="A443" s="553">
        <v>29</v>
      </c>
      <c r="B443" s="554" t="s">
        <v>484</v>
      </c>
      <c r="C443" s="554" t="s">
        <v>738</v>
      </c>
      <c r="D443" s="555" t="s">
        <v>1481</v>
      </c>
      <c r="E443" s="556" t="s">
        <v>749</v>
      </c>
      <c r="F443" s="554" t="s">
        <v>735</v>
      </c>
      <c r="G443" s="554" t="s">
        <v>813</v>
      </c>
      <c r="H443" s="554" t="s">
        <v>485</v>
      </c>
      <c r="I443" s="554" t="s">
        <v>646</v>
      </c>
      <c r="J443" s="554" t="s">
        <v>647</v>
      </c>
      <c r="K443" s="554" t="s">
        <v>814</v>
      </c>
      <c r="L443" s="557">
        <v>36.97</v>
      </c>
      <c r="M443" s="557">
        <v>517.58000000000004</v>
      </c>
      <c r="N443" s="554">
        <v>14</v>
      </c>
      <c r="O443" s="558">
        <v>11.5</v>
      </c>
      <c r="P443" s="557">
        <v>332.73</v>
      </c>
      <c r="Q443" s="559">
        <v>0.64285714285714279</v>
      </c>
      <c r="R443" s="554">
        <v>9</v>
      </c>
      <c r="S443" s="559">
        <v>0.6428571428571429</v>
      </c>
      <c r="T443" s="558">
        <v>6.5</v>
      </c>
      <c r="U443" s="560">
        <v>0.56521739130434778</v>
      </c>
    </row>
    <row r="444" spans="1:21" ht="14.4" customHeight="1" x14ac:dyDescent="0.3">
      <c r="A444" s="553">
        <v>29</v>
      </c>
      <c r="B444" s="554" t="s">
        <v>484</v>
      </c>
      <c r="C444" s="554" t="s">
        <v>738</v>
      </c>
      <c r="D444" s="555" t="s">
        <v>1481</v>
      </c>
      <c r="E444" s="556" t="s">
        <v>749</v>
      </c>
      <c r="F444" s="554" t="s">
        <v>735</v>
      </c>
      <c r="G444" s="554" t="s">
        <v>1242</v>
      </c>
      <c r="H444" s="554" t="s">
        <v>485</v>
      </c>
      <c r="I444" s="554" t="s">
        <v>1441</v>
      </c>
      <c r="J444" s="554" t="s">
        <v>1442</v>
      </c>
      <c r="K444" s="554" t="s">
        <v>1443</v>
      </c>
      <c r="L444" s="557">
        <v>0</v>
      </c>
      <c r="M444" s="557">
        <v>0</v>
      </c>
      <c r="N444" s="554">
        <v>2</v>
      </c>
      <c r="O444" s="558">
        <v>1</v>
      </c>
      <c r="P444" s="557"/>
      <c r="Q444" s="559"/>
      <c r="R444" s="554"/>
      <c r="S444" s="559">
        <v>0</v>
      </c>
      <c r="T444" s="558"/>
      <c r="U444" s="560">
        <v>0</v>
      </c>
    </row>
    <row r="445" spans="1:21" ht="14.4" customHeight="1" x14ac:dyDescent="0.3">
      <c r="A445" s="553">
        <v>29</v>
      </c>
      <c r="B445" s="554" t="s">
        <v>484</v>
      </c>
      <c r="C445" s="554" t="s">
        <v>738</v>
      </c>
      <c r="D445" s="555" t="s">
        <v>1481</v>
      </c>
      <c r="E445" s="556" t="s">
        <v>749</v>
      </c>
      <c r="F445" s="554" t="s">
        <v>735</v>
      </c>
      <c r="G445" s="554" t="s">
        <v>1444</v>
      </c>
      <c r="H445" s="554" t="s">
        <v>659</v>
      </c>
      <c r="I445" s="554" t="s">
        <v>1445</v>
      </c>
      <c r="J445" s="554" t="s">
        <v>1446</v>
      </c>
      <c r="K445" s="554" t="s">
        <v>1447</v>
      </c>
      <c r="L445" s="557">
        <v>0</v>
      </c>
      <c r="M445" s="557">
        <v>0</v>
      </c>
      <c r="N445" s="554">
        <v>1</v>
      </c>
      <c r="O445" s="558">
        <v>0.5</v>
      </c>
      <c r="P445" s="557"/>
      <c r="Q445" s="559"/>
      <c r="R445" s="554"/>
      <c r="S445" s="559">
        <v>0</v>
      </c>
      <c r="T445" s="558"/>
      <c r="U445" s="560">
        <v>0</v>
      </c>
    </row>
    <row r="446" spans="1:21" ht="14.4" customHeight="1" x14ac:dyDescent="0.3">
      <c r="A446" s="553">
        <v>29</v>
      </c>
      <c r="B446" s="554" t="s">
        <v>484</v>
      </c>
      <c r="C446" s="554" t="s">
        <v>738</v>
      </c>
      <c r="D446" s="555" t="s">
        <v>1481</v>
      </c>
      <c r="E446" s="556" t="s">
        <v>749</v>
      </c>
      <c r="F446" s="554" t="s">
        <v>735</v>
      </c>
      <c r="G446" s="554" t="s">
        <v>1143</v>
      </c>
      <c r="H446" s="554" t="s">
        <v>659</v>
      </c>
      <c r="I446" s="554" t="s">
        <v>1144</v>
      </c>
      <c r="J446" s="554" t="s">
        <v>1145</v>
      </c>
      <c r="K446" s="554" t="s">
        <v>1146</v>
      </c>
      <c r="L446" s="557">
        <v>21.13</v>
      </c>
      <c r="M446" s="557">
        <v>126.78</v>
      </c>
      <c r="N446" s="554">
        <v>6</v>
      </c>
      <c r="O446" s="558">
        <v>4</v>
      </c>
      <c r="P446" s="557">
        <v>126.78</v>
      </c>
      <c r="Q446" s="559">
        <v>1</v>
      </c>
      <c r="R446" s="554">
        <v>6</v>
      </c>
      <c r="S446" s="559">
        <v>1</v>
      </c>
      <c r="T446" s="558">
        <v>4</v>
      </c>
      <c r="U446" s="560">
        <v>1</v>
      </c>
    </row>
    <row r="447" spans="1:21" ht="14.4" customHeight="1" x14ac:dyDescent="0.3">
      <c r="A447" s="553">
        <v>29</v>
      </c>
      <c r="B447" s="554" t="s">
        <v>484</v>
      </c>
      <c r="C447" s="554" t="s">
        <v>738</v>
      </c>
      <c r="D447" s="555" t="s">
        <v>1481</v>
      </c>
      <c r="E447" s="556" t="s">
        <v>749</v>
      </c>
      <c r="F447" s="554" t="s">
        <v>735</v>
      </c>
      <c r="G447" s="554" t="s">
        <v>823</v>
      </c>
      <c r="H447" s="554" t="s">
        <v>485</v>
      </c>
      <c r="I447" s="554" t="s">
        <v>649</v>
      </c>
      <c r="J447" s="554" t="s">
        <v>650</v>
      </c>
      <c r="K447" s="554" t="s">
        <v>651</v>
      </c>
      <c r="L447" s="557">
        <v>115.13</v>
      </c>
      <c r="M447" s="557">
        <v>460.52</v>
      </c>
      <c r="N447" s="554">
        <v>4</v>
      </c>
      <c r="O447" s="558">
        <v>3</v>
      </c>
      <c r="P447" s="557">
        <v>115.13</v>
      </c>
      <c r="Q447" s="559">
        <v>0.25</v>
      </c>
      <c r="R447" s="554">
        <v>1</v>
      </c>
      <c r="S447" s="559">
        <v>0.25</v>
      </c>
      <c r="T447" s="558">
        <v>1</v>
      </c>
      <c r="U447" s="560">
        <v>0.33333333333333331</v>
      </c>
    </row>
    <row r="448" spans="1:21" ht="14.4" customHeight="1" x14ac:dyDescent="0.3">
      <c r="A448" s="553">
        <v>29</v>
      </c>
      <c r="B448" s="554" t="s">
        <v>484</v>
      </c>
      <c r="C448" s="554" t="s">
        <v>738</v>
      </c>
      <c r="D448" s="555" t="s">
        <v>1481</v>
      </c>
      <c r="E448" s="556" t="s">
        <v>749</v>
      </c>
      <c r="F448" s="554" t="s">
        <v>735</v>
      </c>
      <c r="G448" s="554" t="s">
        <v>824</v>
      </c>
      <c r="H448" s="554" t="s">
        <v>659</v>
      </c>
      <c r="I448" s="554" t="s">
        <v>825</v>
      </c>
      <c r="J448" s="554" t="s">
        <v>826</v>
      </c>
      <c r="K448" s="554" t="s">
        <v>827</v>
      </c>
      <c r="L448" s="557">
        <v>407.55</v>
      </c>
      <c r="M448" s="557">
        <v>407.55</v>
      </c>
      <c r="N448" s="554">
        <v>1</v>
      </c>
      <c r="O448" s="558">
        <v>1</v>
      </c>
      <c r="P448" s="557">
        <v>407.55</v>
      </c>
      <c r="Q448" s="559">
        <v>1</v>
      </c>
      <c r="R448" s="554">
        <v>1</v>
      </c>
      <c r="S448" s="559">
        <v>1</v>
      </c>
      <c r="T448" s="558">
        <v>1</v>
      </c>
      <c r="U448" s="560">
        <v>1</v>
      </c>
    </row>
    <row r="449" spans="1:21" ht="14.4" customHeight="1" x14ac:dyDescent="0.3">
      <c r="A449" s="553">
        <v>29</v>
      </c>
      <c r="B449" s="554" t="s">
        <v>484</v>
      </c>
      <c r="C449" s="554" t="s">
        <v>738</v>
      </c>
      <c r="D449" s="555" t="s">
        <v>1481</v>
      </c>
      <c r="E449" s="556" t="s">
        <v>749</v>
      </c>
      <c r="F449" s="554" t="s">
        <v>735</v>
      </c>
      <c r="G449" s="554" t="s">
        <v>824</v>
      </c>
      <c r="H449" s="554" t="s">
        <v>659</v>
      </c>
      <c r="I449" s="554" t="s">
        <v>1448</v>
      </c>
      <c r="J449" s="554" t="s">
        <v>1050</v>
      </c>
      <c r="K449" s="554" t="s">
        <v>1326</v>
      </c>
      <c r="L449" s="557">
        <v>2309.36</v>
      </c>
      <c r="M449" s="557">
        <v>4618.72</v>
      </c>
      <c r="N449" s="554">
        <v>2</v>
      </c>
      <c r="O449" s="558">
        <v>2</v>
      </c>
      <c r="P449" s="557">
        <v>4618.72</v>
      </c>
      <c r="Q449" s="559">
        <v>1</v>
      </c>
      <c r="R449" s="554">
        <v>2</v>
      </c>
      <c r="S449" s="559">
        <v>1</v>
      </c>
      <c r="T449" s="558">
        <v>2</v>
      </c>
      <c r="U449" s="560">
        <v>1</v>
      </c>
    </row>
    <row r="450" spans="1:21" ht="14.4" customHeight="1" x14ac:dyDescent="0.3">
      <c r="A450" s="553">
        <v>29</v>
      </c>
      <c r="B450" s="554" t="s">
        <v>484</v>
      </c>
      <c r="C450" s="554" t="s">
        <v>738</v>
      </c>
      <c r="D450" s="555" t="s">
        <v>1481</v>
      </c>
      <c r="E450" s="556" t="s">
        <v>749</v>
      </c>
      <c r="F450" s="554" t="s">
        <v>735</v>
      </c>
      <c r="G450" s="554" t="s">
        <v>834</v>
      </c>
      <c r="H450" s="554" t="s">
        <v>659</v>
      </c>
      <c r="I450" s="554" t="s">
        <v>1449</v>
      </c>
      <c r="J450" s="554" t="s">
        <v>836</v>
      </c>
      <c r="K450" s="554" t="s">
        <v>1450</v>
      </c>
      <c r="L450" s="557">
        <v>24.22</v>
      </c>
      <c r="M450" s="557">
        <v>24.22</v>
      </c>
      <c r="N450" s="554">
        <v>1</v>
      </c>
      <c r="O450" s="558">
        <v>1</v>
      </c>
      <c r="P450" s="557">
        <v>24.22</v>
      </c>
      <c r="Q450" s="559">
        <v>1</v>
      </c>
      <c r="R450" s="554">
        <v>1</v>
      </c>
      <c r="S450" s="559">
        <v>1</v>
      </c>
      <c r="T450" s="558">
        <v>1</v>
      </c>
      <c r="U450" s="560">
        <v>1</v>
      </c>
    </row>
    <row r="451" spans="1:21" ht="14.4" customHeight="1" x14ac:dyDescent="0.3">
      <c r="A451" s="553">
        <v>29</v>
      </c>
      <c r="B451" s="554" t="s">
        <v>484</v>
      </c>
      <c r="C451" s="554" t="s">
        <v>738</v>
      </c>
      <c r="D451" s="555" t="s">
        <v>1481</v>
      </c>
      <c r="E451" s="556" t="s">
        <v>749</v>
      </c>
      <c r="F451" s="554" t="s">
        <v>735</v>
      </c>
      <c r="G451" s="554" t="s">
        <v>834</v>
      </c>
      <c r="H451" s="554" t="s">
        <v>659</v>
      </c>
      <c r="I451" s="554" t="s">
        <v>835</v>
      </c>
      <c r="J451" s="554" t="s">
        <v>836</v>
      </c>
      <c r="K451" s="554" t="s">
        <v>837</v>
      </c>
      <c r="L451" s="557">
        <v>48.42</v>
      </c>
      <c r="M451" s="557">
        <v>96.84</v>
      </c>
      <c r="N451" s="554">
        <v>2</v>
      </c>
      <c r="O451" s="558">
        <v>1.5</v>
      </c>
      <c r="P451" s="557"/>
      <c r="Q451" s="559">
        <v>0</v>
      </c>
      <c r="R451" s="554"/>
      <c r="S451" s="559">
        <v>0</v>
      </c>
      <c r="T451" s="558"/>
      <c r="U451" s="560">
        <v>0</v>
      </c>
    </row>
    <row r="452" spans="1:21" ht="14.4" customHeight="1" x14ac:dyDescent="0.3">
      <c r="A452" s="553">
        <v>29</v>
      </c>
      <c r="B452" s="554" t="s">
        <v>484</v>
      </c>
      <c r="C452" s="554" t="s">
        <v>738</v>
      </c>
      <c r="D452" s="555" t="s">
        <v>1481</v>
      </c>
      <c r="E452" s="556" t="s">
        <v>749</v>
      </c>
      <c r="F452" s="554" t="s">
        <v>735</v>
      </c>
      <c r="G452" s="554" t="s">
        <v>834</v>
      </c>
      <c r="H452" s="554" t="s">
        <v>485</v>
      </c>
      <c r="I452" s="554" t="s">
        <v>1213</v>
      </c>
      <c r="J452" s="554" t="s">
        <v>1214</v>
      </c>
      <c r="K452" s="554" t="s">
        <v>1215</v>
      </c>
      <c r="L452" s="557">
        <v>48.42</v>
      </c>
      <c r="M452" s="557">
        <v>48.42</v>
      </c>
      <c r="N452" s="554">
        <v>1</v>
      </c>
      <c r="O452" s="558">
        <v>1</v>
      </c>
      <c r="P452" s="557">
        <v>48.42</v>
      </c>
      <c r="Q452" s="559">
        <v>1</v>
      </c>
      <c r="R452" s="554">
        <v>1</v>
      </c>
      <c r="S452" s="559">
        <v>1</v>
      </c>
      <c r="T452" s="558">
        <v>1</v>
      </c>
      <c r="U452" s="560">
        <v>1</v>
      </c>
    </row>
    <row r="453" spans="1:21" ht="14.4" customHeight="1" x14ac:dyDescent="0.3">
      <c r="A453" s="553">
        <v>29</v>
      </c>
      <c r="B453" s="554" t="s">
        <v>484</v>
      </c>
      <c r="C453" s="554" t="s">
        <v>738</v>
      </c>
      <c r="D453" s="555" t="s">
        <v>1481</v>
      </c>
      <c r="E453" s="556" t="s">
        <v>749</v>
      </c>
      <c r="F453" s="554" t="s">
        <v>735</v>
      </c>
      <c r="G453" s="554" t="s">
        <v>1327</v>
      </c>
      <c r="H453" s="554" t="s">
        <v>485</v>
      </c>
      <c r="I453" s="554" t="s">
        <v>1451</v>
      </c>
      <c r="J453" s="554" t="s">
        <v>1329</v>
      </c>
      <c r="K453" s="554" t="s">
        <v>1452</v>
      </c>
      <c r="L453" s="557">
        <v>0</v>
      </c>
      <c r="M453" s="557">
        <v>0</v>
      </c>
      <c r="N453" s="554">
        <v>2</v>
      </c>
      <c r="O453" s="558">
        <v>1</v>
      </c>
      <c r="P453" s="557"/>
      <c r="Q453" s="559"/>
      <c r="R453" s="554"/>
      <c r="S453" s="559">
        <v>0</v>
      </c>
      <c r="T453" s="558"/>
      <c r="U453" s="560">
        <v>0</v>
      </c>
    </row>
    <row r="454" spans="1:21" ht="14.4" customHeight="1" x14ac:dyDescent="0.3">
      <c r="A454" s="553">
        <v>29</v>
      </c>
      <c r="B454" s="554" t="s">
        <v>484</v>
      </c>
      <c r="C454" s="554" t="s">
        <v>738</v>
      </c>
      <c r="D454" s="555" t="s">
        <v>1481</v>
      </c>
      <c r="E454" s="556" t="s">
        <v>749</v>
      </c>
      <c r="F454" s="554" t="s">
        <v>735</v>
      </c>
      <c r="G454" s="554" t="s">
        <v>1153</v>
      </c>
      <c r="H454" s="554" t="s">
        <v>659</v>
      </c>
      <c r="I454" s="554" t="s">
        <v>1154</v>
      </c>
      <c r="J454" s="554" t="s">
        <v>1155</v>
      </c>
      <c r="K454" s="554" t="s">
        <v>1156</v>
      </c>
      <c r="L454" s="557">
        <v>28.81</v>
      </c>
      <c r="M454" s="557">
        <v>28.81</v>
      </c>
      <c r="N454" s="554">
        <v>1</v>
      </c>
      <c r="O454" s="558">
        <v>1</v>
      </c>
      <c r="P454" s="557">
        <v>28.81</v>
      </c>
      <c r="Q454" s="559">
        <v>1</v>
      </c>
      <c r="R454" s="554">
        <v>1</v>
      </c>
      <c r="S454" s="559">
        <v>1</v>
      </c>
      <c r="T454" s="558">
        <v>1</v>
      </c>
      <c r="U454" s="560">
        <v>1</v>
      </c>
    </row>
    <row r="455" spans="1:21" ht="14.4" customHeight="1" x14ac:dyDescent="0.3">
      <c r="A455" s="553">
        <v>29</v>
      </c>
      <c r="B455" s="554" t="s">
        <v>484</v>
      </c>
      <c r="C455" s="554" t="s">
        <v>738</v>
      </c>
      <c r="D455" s="555" t="s">
        <v>1481</v>
      </c>
      <c r="E455" s="556" t="s">
        <v>749</v>
      </c>
      <c r="F455" s="554" t="s">
        <v>735</v>
      </c>
      <c r="G455" s="554" t="s">
        <v>1153</v>
      </c>
      <c r="H455" s="554" t="s">
        <v>659</v>
      </c>
      <c r="I455" s="554" t="s">
        <v>1453</v>
      </c>
      <c r="J455" s="554" t="s">
        <v>1155</v>
      </c>
      <c r="K455" s="554" t="s">
        <v>1454</v>
      </c>
      <c r="L455" s="557">
        <v>102.93</v>
      </c>
      <c r="M455" s="557">
        <v>102.93</v>
      </c>
      <c r="N455" s="554">
        <v>1</v>
      </c>
      <c r="O455" s="558">
        <v>0.5</v>
      </c>
      <c r="P455" s="557"/>
      <c r="Q455" s="559">
        <v>0</v>
      </c>
      <c r="R455" s="554"/>
      <c r="S455" s="559">
        <v>0</v>
      </c>
      <c r="T455" s="558"/>
      <c r="U455" s="560">
        <v>0</v>
      </c>
    </row>
    <row r="456" spans="1:21" ht="14.4" customHeight="1" x14ac:dyDescent="0.3">
      <c r="A456" s="553">
        <v>29</v>
      </c>
      <c r="B456" s="554" t="s">
        <v>484</v>
      </c>
      <c r="C456" s="554" t="s">
        <v>738</v>
      </c>
      <c r="D456" s="555" t="s">
        <v>1481</v>
      </c>
      <c r="E456" s="556" t="s">
        <v>749</v>
      </c>
      <c r="F456" s="554" t="s">
        <v>735</v>
      </c>
      <c r="G456" s="554" t="s">
        <v>1455</v>
      </c>
      <c r="H456" s="554" t="s">
        <v>485</v>
      </c>
      <c r="I456" s="554" t="s">
        <v>1456</v>
      </c>
      <c r="J456" s="554" t="s">
        <v>1457</v>
      </c>
      <c r="K456" s="554" t="s">
        <v>1248</v>
      </c>
      <c r="L456" s="557">
        <v>78.33</v>
      </c>
      <c r="M456" s="557">
        <v>156.66</v>
      </c>
      <c r="N456" s="554">
        <v>2</v>
      </c>
      <c r="O456" s="558">
        <v>1.5</v>
      </c>
      <c r="P456" s="557">
        <v>156.66</v>
      </c>
      <c r="Q456" s="559">
        <v>1</v>
      </c>
      <c r="R456" s="554">
        <v>2</v>
      </c>
      <c r="S456" s="559">
        <v>1</v>
      </c>
      <c r="T456" s="558">
        <v>1.5</v>
      </c>
      <c r="U456" s="560">
        <v>1</v>
      </c>
    </row>
    <row r="457" spans="1:21" ht="14.4" customHeight="1" x14ac:dyDescent="0.3">
      <c r="A457" s="553">
        <v>29</v>
      </c>
      <c r="B457" s="554" t="s">
        <v>484</v>
      </c>
      <c r="C457" s="554" t="s">
        <v>738</v>
      </c>
      <c r="D457" s="555" t="s">
        <v>1481</v>
      </c>
      <c r="E457" s="556" t="s">
        <v>749</v>
      </c>
      <c r="F457" s="554" t="s">
        <v>735</v>
      </c>
      <c r="G457" s="554" t="s">
        <v>848</v>
      </c>
      <c r="H457" s="554" t="s">
        <v>485</v>
      </c>
      <c r="I457" s="554" t="s">
        <v>1458</v>
      </c>
      <c r="J457" s="554" t="s">
        <v>850</v>
      </c>
      <c r="K457" s="554" t="s">
        <v>1335</v>
      </c>
      <c r="L457" s="557">
        <v>161.66</v>
      </c>
      <c r="M457" s="557">
        <v>484.98</v>
      </c>
      <c r="N457" s="554">
        <v>3</v>
      </c>
      <c r="O457" s="558">
        <v>3</v>
      </c>
      <c r="P457" s="557"/>
      <c r="Q457" s="559">
        <v>0</v>
      </c>
      <c r="R457" s="554"/>
      <c r="S457" s="559">
        <v>0</v>
      </c>
      <c r="T457" s="558"/>
      <c r="U457" s="560">
        <v>0</v>
      </c>
    </row>
    <row r="458" spans="1:21" ht="14.4" customHeight="1" x14ac:dyDescent="0.3">
      <c r="A458" s="553">
        <v>29</v>
      </c>
      <c r="B458" s="554" t="s">
        <v>484</v>
      </c>
      <c r="C458" s="554" t="s">
        <v>738</v>
      </c>
      <c r="D458" s="555" t="s">
        <v>1481</v>
      </c>
      <c r="E458" s="556" t="s">
        <v>749</v>
      </c>
      <c r="F458" s="554" t="s">
        <v>735</v>
      </c>
      <c r="G458" s="554" t="s">
        <v>1459</v>
      </c>
      <c r="H458" s="554" t="s">
        <v>485</v>
      </c>
      <c r="I458" s="554" t="s">
        <v>1460</v>
      </c>
      <c r="J458" s="554" t="s">
        <v>1461</v>
      </c>
      <c r="K458" s="554" t="s">
        <v>1212</v>
      </c>
      <c r="L458" s="557">
        <v>54.23</v>
      </c>
      <c r="M458" s="557">
        <v>54.23</v>
      </c>
      <c r="N458" s="554">
        <v>1</v>
      </c>
      <c r="O458" s="558">
        <v>1</v>
      </c>
      <c r="P458" s="557">
        <v>54.23</v>
      </c>
      <c r="Q458" s="559">
        <v>1</v>
      </c>
      <c r="R458" s="554">
        <v>1</v>
      </c>
      <c r="S458" s="559">
        <v>1</v>
      </c>
      <c r="T458" s="558">
        <v>1</v>
      </c>
      <c r="U458" s="560">
        <v>1</v>
      </c>
    </row>
    <row r="459" spans="1:21" ht="14.4" customHeight="1" x14ac:dyDescent="0.3">
      <c r="A459" s="553">
        <v>29</v>
      </c>
      <c r="B459" s="554" t="s">
        <v>484</v>
      </c>
      <c r="C459" s="554" t="s">
        <v>738</v>
      </c>
      <c r="D459" s="555" t="s">
        <v>1481</v>
      </c>
      <c r="E459" s="556" t="s">
        <v>749</v>
      </c>
      <c r="F459" s="554" t="s">
        <v>735</v>
      </c>
      <c r="G459" s="554" t="s">
        <v>868</v>
      </c>
      <c r="H459" s="554" t="s">
        <v>485</v>
      </c>
      <c r="I459" s="554" t="s">
        <v>519</v>
      </c>
      <c r="J459" s="554" t="s">
        <v>869</v>
      </c>
      <c r="K459" s="554" t="s">
        <v>870</v>
      </c>
      <c r="L459" s="557">
        <v>0</v>
      </c>
      <c r="M459" s="557">
        <v>0</v>
      </c>
      <c r="N459" s="554">
        <v>1</v>
      </c>
      <c r="O459" s="558">
        <v>0.5</v>
      </c>
      <c r="P459" s="557"/>
      <c r="Q459" s="559"/>
      <c r="R459" s="554"/>
      <c r="S459" s="559">
        <v>0</v>
      </c>
      <c r="T459" s="558"/>
      <c r="U459" s="560">
        <v>0</v>
      </c>
    </row>
    <row r="460" spans="1:21" ht="14.4" customHeight="1" x14ac:dyDescent="0.3">
      <c r="A460" s="553">
        <v>29</v>
      </c>
      <c r="B460" s="554" t="s">
        <v>484</v>
      </c>
      <c r="C460" s="554" t="s">
        <v>738</v>
      </c>
      <c r="D460" s="555" t="s">
        <v>1481</v>
      </c>
      <c r="E460" s="556" t="s">
        <v>749</v>
      </c>
      <c r="F460" s="554" t="s">
        <v>735</v>
      </c>
      <c r="G460" s="554" t="s">
        <v>871</v>
      </c>
      <c r="H460" s="554" t="s">
        <v>485</v>
      </c>
      <c r="I460" s="554" t="s">
        <v>653</v>
      </c>
      <c r="J460" s="554" t="s">
        <v>654</v>
      </c>
      <c r="K460" s="554" t="s">
        <v>872</v>
      </c>
      <c r="L460" s="557">
        <v>96.42</v>
      </c>
      <c r="M460" s="557">
        <v>192.84</v>
      </c>
      <c r="N460" s="554">
        <v>2</v>
      </c>
      <c r="O460" s="558">
        <v>2</v>
      </c>
      <c r="P460" s="557">
        <v>96.42</v>
      </c>
      <c r="Q460" s="559">
        <v>0.5</v>
      </c>
      <c r="R460" s="554">
        <v>1</v>
      </c>
      <c r="S460" s="559">
        <v>0.5</v>
      </c>
      <c r="T460" s="558">
        <v>1</v>
      </c>
      <c r="U460" s="560">
        <v>0.5</v>
      </c>
    </row>
    <row r="461" spans="1:21" ht="14.4" customHeight="1" x14ac:dyDescent="0.3">
      <c r="A461" s="553">
        <v>29</v>
      </c>
      <c r="B461" s="554" t="s">
        <v>484</v>
      </c>
      <c r="C461" s="554" t="s">
        <v>738</v>
      </c>
      <c r="D461" s="555" t="s">
        <v>1481</v>
      </c>
      <c r="E461" s="556" t="s">
        <v>749</v>
      </c>
      <c r="F461" s="554" t="s">
        <v>735</v>
      </c>
      <c r="G461" s="554" t="s">
        <v>871</v>
      </c>
      <c r="H461" s="554" t="s">
        <v>485</v>
      </c>
      <c r="I461" s="554" t="s">
        <v>657</v>
      </c>
      <c r="J461" s="554" t="s">
        <v>654</v>
      </c>
      <c r="K461" s="554" t="s">
        <v>873</v>
      </c>
      <c r="L461" s="557">
        <v>289.27</v>
      </c>
      <c r="M461" s="557">
        <v>5785.4</v>
      </c>
      <c r="N461" s="554">
        <v>20</v>
      </c>
      <c r="O461" s="558">
        <v>14.5</v>
      </c>
      <c r="P461" s="557">
        <v>2892.7</v>
      </c>
      <c r="Q461" s="559">
        <v>0.5</v>
      </c>
      <c r="R461" s="554">
        <v>10</v>
      </c>
      <c r="S461" s="559">
        <v>0.5</v>
      </c>
      <c r="T461" s="558">
        <v>9</v>
      </c>
      <c r="U461" s="560">
        <v>0.62068965517241381</v>
      </c>
    </row>
    <row r="462" spans="1:21" ht="14.4" customHeight="1" x14ac:dyDescent="0.3">
      <c r="A462" s="553">
        <v>29</v>
      </c>
      <c r="B462" s="554" t="s">
        <v>484</v>
      </c>
      <c r="C462" s="554" t="s">
        <v>738</v>
      </c>
      <c r="D462" s="555" t="s">
        <v>1481</v>
      </c>
      <c r="E462" s="556" t="s">
        <v>749</v>
      </c>
      <c r="F462" s="554" t="s">
        <v>735</v>
      </c>
      <c r="G462" s="554" t="s">
        <v>874</v>
      </c>
      <c r="H462" s="554" t="s">
        <v>485</v>
      </c>
      <c r="I462" s="554" t="s">
        <v>875</v>
      </c>
      <c r="J462" s="554" t="s">
        <v>876</v>
      </c>
      <c r="K462" s="554" t="s">
        <v>877</v>
      </c>
      <c r="L462" s="557">
        <v>186.27</v>
      </c>
      <c r="M462" s="557">
        <v>558.81000000000006</v>
      </c>
      <c r="N462" s="554">
        <v>3</v>
      </c>
      <c r="O462" s="558">
        <v>2.5</v>
      </c>
      <c r="P462" s="557">
        <v>186.27</v>
      </c>
      <c r="Q462" s="559">
        <v>0.33333333333333331</v>
      </c>
      <c r="R462" s="554">
        <v>1</v>
      </c>
      <c r="S462" s="559">
        <v>0.33333333333333331</v>
      </c>
      <c r="T462" s="558">
        <v>1</v>
      </c>
      <c r="U462" s="560">
        <v>0.4</v>
      </c>
    </row>
    <row r="463" spans="1:21" ht="14.4" customHeight="1" x14ac:dyDescent="0.3">
      <c r="A463" s="553">
        <v>29</v>
      </c>
      <c r="B463" s="554" t="s">
        <v>484</v>
      </c>
      <c r="C463" s="554" t="s">
        <v>738</v>
      </c>
      <c r="D463" s="555" t="s">
        <v>1481</v>
      </c>
      <c r="E463" s="556" t="s">
        <v>749</v>
      </c>
      <c r="F463" s="554" t="s">
        <v>735</v>
      </c>
      <c r="G463" s="554" t="s">
        <v>1055</v>
      </c>
      <c r="H463" s="554" t="s">
        <v>659</v>
      </c>
      <c r="I463" s="554" t="s">
        <v>1462</v>
      </c>
      <c r="J463" s="554" t="s">
        <v>1057</v>
      </c>
      <c r="K463" s="554" t="s">
        <v>1463</v>
      </c>
      <c r="L463" s="557">
        <v>93.96</v>
      </c>
      <c r="M463" s="557">
        <v>93.96</v>
      </c>
      <c r="N463" s="554">
        <v>1</v>
      </c>
      <c r="O463" s="558">
        <v>0.5</v>
      </c>
      <c r="P463" s="557">
        <v>93.96</v>
      </c>
      <c r="Q463" s="559">
        <v>1</v>
      </c>
      <c r="R463" s="554">
        <v>1</v>
      </c>
      <c r="S463" s="559">
        <v>1</v>
      </c>
      <c r="T463" s="558">
        <v>0.5</v>
      </c>
      <c r="U463" s="560">
        <v>1</v>
      </c>
    </row>
    <row r="464" spans="1:21" ht="14.4" customHeight="1" x14ac:dyDescent="0.3">
      <c r="A464" s="553">
        <v>29</v>
      </c>
      <c r="B464" s="554" t="s">
        <v>484</v>
      </c>
      <c r="C464" s="554" t="s">
        <v>738</v>
      </c>
      <c r="D464" s="555" t="s">
        <v>1481</v>
      </c>
      <c r="E464" s="556" t="s">
        <v>749</v>
      </c>
      <c r="F464" s="554" t="s">
        <v>735</v>
      </c>
      <c r="G464" s="554" t="s">
        <v>882</v>
      </c>
      <c r="H464" s="554" t="s">
        <v>485</v>
      </c>
      <c r="I464" s="554" t="s">
        <v>1464</v>
      </c>
      <c r="J464" s="554" t="s">
        <v>1160</v>
      </c>
      <c r="K464" s="554" t="s">
        <v>1465</v>
      </c>
      <c r="L464" s="557">
        <v>0</v>
      </c>
      <c r="M464" s="557">
        <v>0</v>
      </c>
      <c r="N464" s="554">
        <v>1</v>
      </c>
      <c r="O464" s="558">
        <v>1</v>
      </c>
      <c r="P464" s="557">
        <v>0</v>
      </c>
      <c r="Q464" s="559"/>
      <c r="R464" s="554">
        <v>1</v>
      </c>
      <c r="S464" s="559">
        <v>1</v>
      </c>
      <c r="T464" s="558">
        <v>1</v>
      </c>
      <c r="U464" s="560">
        <v>1</v>
      </c>
    </row>
    <row r="465" spans="1:21" ht="14.4" customHeight="1" x14ac:dyDescent="0.3">
      <c r="A465" s="553">
        <v>29</v>
      </c>
      <c r="B465" s="554" t="s">
        <v>484</v>
      </c>
      <c r="C465" s="554" t="s">
        <v>738</v>
      </c>
      <c r="D465" s="555" t="s">
        <v>1481</v>
      </c>
      <c r="E465" s="556" t="s">
        <v>749</v>
      </c>
      <c r="F465" s="554" t="s">
        <v>735</v>
      </c>
      <c r="G465" s="554" t="s">
        <v>882</v>
      </c>
      <c r="H465" s="554" t="s">
        <v>485</v>
      </c>
      <c r="I465" s="554" t="s">
        <v>1224</v>
      </c>
      <c r="J465" s="554" t="s">
        <v>884</v>
      </c>
      <c r="K465" s="554" t="s">
        <v>1225</v>
      </c>
      <c r="L465" s="557">
        <v>25.07</v>
      </c>
      <c r="M465" s="557">
        <v>25.07</v>
      </c>
      <c r="N465" s="554">
        <v>1</v>
      </c>
      <c r="O465" s="558">
        <v>1</v>
      </c>
      <c r="P465" s="557">
        <v>25.07</v>
      </c>
      <c r="Q465" s="559">
        <v>1</v>
      </c>
      <c r="R465" s="554">
        <v>1</v>
      </c>
      <c r="S465" s="559">
        <v>1</v>
      </c>
      <c r="T465" s="558">
        <v>1</v>
      </c>
      <c r="U465" s="560">
        <v>1</v>
      </c>
    </row>
    <row r="466" spans="1:21" ht="14.4" customHeight="1" x14ac:dyDescent="0.3">
      <c r="A466" s="553">
        <v>29</v>
      </c>
      <c r="B466" s="554" t="s">
        <v>484</v>
      </c>
      <c r="C466" s="554" t="s">
        <v>738</v>
      </c>
      <c r="D466" s="555" t="s">
        <v>1481</v>
      </c>
      <c r="E466" s="556" t="s">
        <v>749</v>
      </c>
      <c r="F466" s="554" t="s">
        <v>735</v>
      </c>
      <c r="G466" s="554" t="s">
        <v>882</v>
      </c>
      <c r="H466" s="554" t="s">
        <v>485</v>
      </c>
      <c r="I466" s="554" t="s">
        <v>883</v>
      </c>
      <c r="J466" s="554" t="s">
        <v>884</v>
      </c>
      <c r="K466" s="554" t="s">
        <v>885</v>
      </c>
      <c r="L466" s="557">
        <v>50.14</v>
      </c>
      <c r="M466" s="557">
        <v>100.28</v>
      </c>
      <c r="N466" s="554">
        <v>2</v>
      </c>
      <c r="O466" s="558">
        <v>1.5</v>
      </c>
      <c r="P466" s="557">
        <v>50.14</v>
      </c>
      <c r="Q466" s="559">
        <v>0.5</v>
      </c>
      <c r="R466" s="554">
        <v>1</v>
      </c>
      <c r="S466" s="559">
        <v>0.5</v>
      </c>
      <c r="T466" s="558">
        <v>1</v>
      </c>
      <c r="U466" s="560">
        <v>0.66666666666666663</v>
      </c>
    </row>
    <row r="467" spans="1:21" ht="14.4" customHeight="1" x14ac:dyDescent="0.3">
      <c r="A467" s="553">
        <v>29</v>
      </c>
      <c r="B467" s="554" t="s">
        <v>484</v>
      </c>
      <c r="C467" s="554" t="s">
        <v>738</v>
      </c>
      <c r="D467" s="555" t="s">
        <v>1481</v>
      </c>
      <c r="E467" s="556" t="s">
        <v>749</v>
      </c>
      <c r="F467" s="554" t="s">
        <v>735</v>
      </c>
      <c r="G467" s="554" t="s">
        <v>882</v>
      </c>
      <c r="H467" s="554" t="s">
        <v>485</v>
      </c>
      <c r="I467" s="554" t="s">
        <v>886</v>
      </c>
      <c r="J467" s="554" t="s">
        <v>884</v>
      </c>
      <c r="K467" s="554" t="s">
        <v>887</v>
      </c>
      <c r="L467" s="557">
        <v>75.22</v>
      </c>
      <c r="M467" s="557">
        <v>75.22</v>
      </c>
      <c r="N467" s="554">
        <v>1</v>
      </c>
      <c r="O467" s="558">
        <v>1</v>
      </c>
      <c r="P467" s="557"/>
      <c r="Q467" s="559">
        <v>0</v>
      </c>
      <c r="R467" s="554"/>
      <c r="S467" s="559">
        <v>0</v>
      </c>
      <c r="T467" s="558"/>
      <c r="U467" s="560">
        <v>0</v>
      </c>
    </row>
    <row r="468" spans="1:21" ht="14.4" customHeight="1" x14ac:dyDescent="0.3">
      <c r="A468" s="553">
        <v>29</v>
      </c>
      <c r="B468" s="554" t="s">
        <v>484</v>
      </c>
      <c r="C468" s="554" t="s">
        <v>738</v>
      </c>
      <c r="D468" s="555" t="s">
        <v>1481</v>
      </c>
      <c r="E468" s="556" t="s">
        <v>749</v>
      </c>
      <c r="F468" s="554" t="s">
        <v>737</v>
      </c>
      <c r="G468" s="554" t="s">
        <v>892</v>
      </c>
      <c r="H468" s="554" t="s">
        <v>485</v>
      </c>
      <c r="I468" s="554" t="s">
        <v>1466</v>
      </c>
      <c r="J468" s="554" t="s">
        <v>1467</v>
      </c>
      <c r="K468" s="554" t="s">
        <v>1468</v>
      </c>
      <c r="L468" s="557">
        <v>35.130000000000003</v>
      </c>
      <c r="M468" s="557">
        <v>35.130000000000003</v>
      </c>
      <c r="N468" s="554">
        <v>1</v>
      </c>
      <c r="O468" s="558">
        <v>1</v>
      </c>
      <c r="P468" s="557"/>
      <c r="Q468" s="559">
        <v>0</v>
      </c>
      <c r="R468" s="554"/>
      <c r="S468" s="559">
        <v>0</v>
      </c>
      <c r="T468" s="558"/>
      <c r="U468" s="560">
        <v>0</v>
      </c>
    </row>
    <row r="469" spans="1:21" ht="14.4" customHeight="1" x14ac:dyDescent="0.3">
      <c r="A469" s="553">
        <v>29</v>
      </c>
      <c r="B469" s="554" t="s">
        <v>484</v>
      </c>
      <c r="C469" s="554" t="s">
        <v>738</v>
      </c>
      <c r="D469" s="555" t="s">
        <v>1481</v>
      </c>
      <c r="E469" s="556" t="s">
        <v>749</v>
      </c>
      <c r="F469" s="554" t="s">
        <v>737</v>
      </c>
      <c r="G469" s="554" t="s">
        <v>892</v>
      </c>
      <c r="H469" s="554" t="s">
        <v>485</v>
      </c>
      <c r="I469" s="554" t="s">
        <v>893</v>
      </c>
      <c r="J469" s="554" t="s">
        <v>894</v>
      </c>
      <c r="K469" s="554" t="s">
        <v>895</v>
      </c>
      <c r="L469" s="557">
        <v>133.69</v>
      </c>
      <c r="M469" s="557">
        <v>267.38</v>
      </c>
      <c r="N469" s="554">
        <v>2</v>
      </c>
      <c r="O469" s="558">
        <v>1</v>
      </c>
      <c r="P469" s="557">
        <v>267.38</v>
      </c>
      <c r="Q469" s="559">
        <v>1</v>
      </c>
      <c r="R469" s="554">
        <v>2</v>
      </c>
      <c r="S469" s="559">
        <v>1</v>
      </c>
      <c r="T469" s="558">
        <v>1</v>
      </c>
      <c r="U469" s="560">
        <v>1</v>
      </c>
    </row>
    <row r="470" spans="1:21" ht="14.4" customHeight="1" x14ac:dyDescent="0.3">
      <c r="A470" s="553">
        <v>29</v>
      </c>
      <c r="B470" s="554" t="s">
        <v>484</v>
      </c>
      <c r="C470" s="554" t="s">
        <v>738</v>
      </c>
      <c r="D470" s="555" t="s">
        <v>1481</v>
      </c>
      <c r="E470" s="556" t="s">
        <v>749</v>
      </c>
      <c r="F470" s="554" t="s">
        <v>737</v>
      </c>
      <c r="G470" s="554" t="s">
        <v>892</v>
      </c>
      <c r="H470" s="554" t="s">
        <v>485</v>
      </c>
      <c r="I470" s="554" t="s">
        <v>896</v>
      </c>
      <c r="J470" s="554" t="s">
        <v>894</v>
      </c>
      <c r="K470" s="554" t="s">
        <v>897</v>
      </c>
      <c r="L470" s="557">
        <v>175.15</v>
      </c>
      <c r="M470" s="557">
        <v>1576.35</v>
      </c>
      <c r="N470" s="554">
        <v>9</v>
      </c>
      <c r="O470" s="558">
        <v>5</v>
      </c>
      <c r="P470" s="557">
        <v>875.75</v>
      </c>
      <c r="Q470" s="559">
        <v>0.55555555555555558</v>
      </c>
      <c r="R470" s="554">
        <v>5</v>
      </c>
      <c r="S470" s="559">
        <v>0.55555555555555558</v>
      </c>
      <c r="T470" s="558">
        <v>3</v>
      </c>
      <c r="U470" s="560">
        <v>0.6</v>
      </c>
    </row>
    <row r="471" spans="1:21" ht="14.4" customHeight="1" x14ac:dyDescent="0.3">
      <c r="A471" s="553">
        <v>29</v>
      </c>
      <c r="B471" s="554" t="s">
        <v>484</v>
      </c>
      <c r="C471" s="554" t="s">
        <v>738</v>
      </c>
      <c r="D471" s="555" t="s">
        <v>1481</v>
      </c>
      <c r="E471" s="556" t="s">
        <v>749</v>
      </c>
      <c r="F471" s="554" t="s">
        <v>737</v>
      </c>
      <c r="G471" s="554" t="s">
        <v>892</v>
      </c>
      <c r="H471" s="554" t="s">
        <v>485</v>
      </c>
      <c r="I471" s="554" t="s">
        <v>898</v>
      </c>
      <c r="J471" s="554" t="s">
        <v>894</v>
      </c>
      <c r="K471" s="554" t="s">
        <v>899</v>
      </c>
      <c r="L471" s="557">
        <v>200</v>
      </c>
      <c r="M471" s="557">
        <v>2600</v>
      </c>
      <c r="N471" s="554">
        <v>13</v>
      </c>
      <c r="O471" s="558">
        <v>6</v>
      </c>
      <c r="P471" s="557">
        <v>2200</v>
      </c>
      <c r="Q471" s="559">
        <v>0.84615384615384615</v>
      </c>
      <c r="R471" s="554">
        <v>11</v>
      </c>
      <c r="S471" s="559">
        <v>0.84615384615384615</v>
      </c>
      <c r="T471" s="558">
        <v>5</v>
      </c>
      <c r="U471" s="560">
        <v>0.83333333333333337</v>
      </c>
    </row>
    <row r="472" spans="1:21" ht="14.4" customHeight="1" x14ac:dyDescent="0.3">
      <c r="A472" s="553">
        <v>29</v>
      </c>
      <c r="B472" s="554" t="s">
        <v>484</v>
      </c>
      <c r="C472" s="554" t="s">
        <v>738</v>
      </c>
      <c r="D472" s="555" t="s">
        <v>1481</v>
      </c>
      <c r="E472" s="556" t="s">
        <v>749</v>
      </c>
      <c r="F472" s="554" t="s">
        <v>737</v>
      </c>
      <c r="G472" s="554" t="s">
        <v>892</v>
      </c>
      <c r="H472" s="554" t="s">
        <v>485</v>
      </c>
      <c r="I472" s="554" t="s">
        <v>1352</v>
      </c>
      <c r="J472" s="554" t="s">
        <v>1353</v>
      </c>
      <c r="K472" s="554" t="s">
        <v>917</v>
      </c>
      <c r="L472" s="557">
        <v>1496</v>
      </c>
      <c r="M472" s="557">
        <v>2992</v>
      </c>
      <c r="N472" s="554">
        <v>2</v>
      </c>
      <c r="O472" s="558">
        <v>1</v>
      </c>
      <c r="P472" s="557">
        <v>2992</v>
      </c>
      <c r="Q472" s="559">
        <v>1</v>
      </c>
      <c r="R472" s="554">
        <v>2</v>
      </c>
      <c r="S472" s="559">
        <v>1</v>
      </c>
      <c r="T472" s="558">
        <v>1</v>
      </c>
      <c r="U472" s="560">
        <v>1</v>
      </c>
    </row>
    <row r="473" spans="1:21" ht="14.4" customHeight="1" x14ac:dyDescent="0.3">
      <c r="A473" s="553">
        <v>29</v>
      </c>
      <c r="B473" s="554" t="s">
        <v>484</v>
      </c>
      <c r="C473" s="554" t="s">
        <v>738</v>
      </c>
      <c r="D473" s="555" t="s">
        <v>1481</v>
      </c>
      <c r="E473" s="556" t="s">
        <v>749</v>
      </c>
      <c r="F473" s="554" t="s">
        <v>737</v>
      </c>
      <c r="G473" s="554" t="s">
        <v>892</v>
      </c>
      <c r="H473" s="554" t="s">
        <v>485</v>
      </c>
      <c r="I473" s="554" t="s">
        <v>1469</v>
      </c>
      <c r="J473" s="554" t="s">
        <v>1470</v>
      </c>
      <c r="K473" s="554" t="s">
        <v>1471</v>
      </c>
      <c r="L473" s="557">
        <v>603.33000000000004</v>
      </c>
      <c r="M473" s="557">
        <v>1206.6600000000001</v>
      </c>
      <c r="N473" s="554">
        <v>2</v>
      </c>
      <c r="O473" s="558">
        <v>1</v>
      </c>
      <c r="P473" s="557"/>
      <c r="Q473" s="559">
        <v>0</v>
      </c>
      <c r="R473" s="554"/>
      <c r="S473" s="559">
        <v>0</v>
      </c>
      <c r="T473" s="558"/>
      <c r="U473" s="560">
        <v>0</v>
      </c>
    </row>
    <row r="474" spans="1:21" ht="14.4" customHeight="1" x14ac:dyDescent="0.3">
      <c r="A474" s="553">
        <v>29</v>
      </c>
      <c r="B474" s="554" t="s">
        <v>484</v>
      </c>
      <c r="C474" s="554" t="s">
        <v>738</v>
      </c>
      <c r="D474" s="555" t="s">
        <v>1481</v>
      </c>
      <c r="E474" s="556" t="s">
        <v>749</v>
      </c>
      <c r="F474" s="554" t="s">
        <v>737</v>
      </c>
      <c r="G474" s="554" t="s">
        <v>892</v>
      </c>
      <c r="H474" s="554" t="s">
        <v>485</v>
      </c>
      <c r="I474" s="554" t="s">
        <v>944</v>
      </c>
      <c r="J474" s="554" t="s">
        <v>945</v>
      </c>
      <c r="K474" s="554" t="s">
        <v>946</v>
      </c>
      <c r="L474" s="557">
        <v>841.6</v>
      </c>
      <c r="M474" s="557">
        <v>1683.2</v>
      </c>
      <c r="N474" s="554">
        <v>2</v>
      </c>
      <c r="O474" s="558">
        <v>1</v>
      </c>
      <c r="P474" s="557">
        <v>1683.2</v>
      </c>
      <c r="Q474" s="559">
        <v>1</v>
      </c>
      <c r="R474" s="554">
        <v>2</v>
      </c>
      <c r="S474" s="559">
        <v>1</v>
      </c>
      <c r="T474" s="558">
        <v>1</v>
      </c>
      <c r="U474" s="560">
        <v>1</v>
      </c>
    </row>
    <row r="475" spans="1:21" ht="14.4" customHeight="1" x14ac:dyDescent="0.3">
      <c r="A475" s="553">
        <v>29</v>
      </c>
      <c r="B475" s="554" t="s">
        <v>484</v>
      </c>
      <c r="C475" s="554" t="s">
        <v>738</v>
      </c>
      <c r="D475" s="555" t="s">
        <v>1481</v>
      </c>
      <c r="E475" s="556" t="s">
        <v>749</v>
      </c>
      <c r="F475" s="554" t="s">
        <v>737</v>
      </c>
      <c r="G475" s="554" t="s">
        <v>959</v>
      </c>
      <c r="H475" s="554" t="s">
        <v>485</v>
      </c>
      <c r="I475" s="554" t="s">
        <v>960</v>
      </c>
      <c r="J475" s="554" t="s">
        <v>961</v>
      </c>
      <c r="K475" s="554" t="s">
        <v>962</v>
      </c>
      <c r="L475" s="557">
        <v>410</v>
      </c>
      <c r="M475" s="557">
        <v>4920</v>
      </c>
      <c r="N475" s="554">
        <v>12</v>
      </c>
      <c r="O475" s="558">
        <v>12</v>
      </c>
      <c r="P475" s="557">
        <v>4920</v>
      </c>
      <c r="Q475" s="559">
        <v>1</v>
      </c>
      <c r="R475" s="554">
        <v>12</v>
      </c>
      <c r="S475" s="559">
        <v>1</v>
      </c>
      <c r="T475" s="558">
        <v>12</v>
      </c>
      <c r="U475" s="560">
        <v>1</v>
      </c>
    </row>
    <row r="476" spans="1:21" ht="14.4" customHeight="1" x14ac:dyDescent="0.3">
      <c r="A476" s="553">
        <v>29</v>
      </c>
      <c r="B476" s="554" t="s">
        <v>484</v>
      </c>
      <c r="C476" s="554" t="s">
        <v>738</v>
      </c>
      <c r="D476" s="555" t="s">
        <v>1481</v>
      </c>
      <c r="E476" s="556" t="s">
        <v>749</v>
      </c>
      <c r="F476" s="554" t="s">
        <v>737</v>
      </c>
      <c r="G476" s="554" t="s">
        <v>959</v>
      </c>
      <c r="H476" s="554" t="s">
        <v>485</v>
      </c>
      <c r="I476" s="554" t="s">
        <v>963</v>
      </c>
      <c r="J476" s="554" t="s">
        <v>964</v>
      </c>
      <c r="K476" s="554" t="s">
        <v>965</v>
      </c>
      <c r="L476" s="557">
        <v>566</v>
      </c>
      <c r="M476" s="557">
        <v>566</v>
      </c>
      <c r="N476" s="554">
        <v>1</v>
      </c>
      <c r="O476" s="558">
        <v>1</v>
      </c>
      <c r="P476" s="557"/>
      <c r="Q476" s="559">
        <v>0</v>
      </c>
      <c r="R476" s="554"/>
      <c r="S476" s="559">
        <v>0</v>
      </c>
      <c r="T476" s="558"/>
      <c r="U476" s="560">
        <v>0</v>
      </c>
    </row>
    <row r="477" spans="1:21" ht="14.4" customHeight="1" x14ac:dyDescent="0.3">
      <c r="A477" s="553">
        <v>29</v>
      </c>
      <c r="B477" s="554" t="s">
        <v>484</v>
      </c>
      <c r="C477" s="554" t="s">
        <v>738</v>
      </c>
      <c r="D477" s="555" t="s">
        <v>1481</v>
      </c>
      <c r="E477" s="556" t="s">
        <v>749</v>
      </c>
      <c r="F477" s="554" t="s">
        <v>737</v>
      </c>
      <c r="G477" s="554" t="s">
        <v>969</v>
      </c>
      <c r="H477" s="554" t="s">
        <v>485</v>
      </c>
      <c r="I477" s="554" t="s">
        <v>973</v>
      </c>
      <c r="J477" s="554" t="s">
        <v>974</v>
      </c>
      <c r="K477" s="554" t="s">
        <v>975</v>
      </c>
      <c r="L477" s="557">
        <v>338.94</v>
      </c>
      <c r="M477" s="557">
        <v>338.94</v>
      </c>
      <c r="N477" s="554">
        <v>1</v>
      </c>
      <c r="O477" s="558">
        <v>1</v>
      </c>
      <c r="P477" s="557">
        <v>338.94</v>
      </c>
      <c r="Q477" s="559">
        <v>1</v>
      </c>
      <c r="R477" s="554">
        <v>1</v>
      </c>
      <c r="S477" s="559">
        <v>1</v>
      </c>
      <c r="T477" s="558">
        <v>1</v>
      </c>
      <c r="U477" s="560">
        <v>1</v>
      </c>
    </row>
    <row r="478" spans="1:21" ht="14.4" customHeight="1" x14ac:dyDescent="0.3">
      <c r="A478" s="553">
        <v>29</v>
      </c>
      <c r="B478" s="554" t="s">
        <v>484</v>
      </c>
      <c r="C478" s="554" t="s">
        <v>738</v>
      </c>
      <c r="D478" s="555" t="s">
        <v>1481</v>
      </c>
      <c r="E478" s="556" t="s">
        <v>749</v>
      </c>
      <c r="F478" s="554" t="s">
        <v>737</v>
      </c>
      <c r="G478" s="554" t="s">
        <v>969</v>
      </c>
      <c r="H478" s="554" t="s">
        <v>485</v>
      </c>
      <c r="I478" s="554" t="s">
        <v>976</v>
      </c>
      <c r="J478" s="554" t="s">
        <v>977</v>
      </c>
      <c r="K478" s="554" t="s">
        <v>978</v>
      </c>
      <c r="L478" s="557">
        <v>409.87</v>
      </c>
      <c r="M478" s="557">
        <v>1229.6100000000001</v>
      </c>
      <c r="N478" s="554">
        <v>3</v>
      </c>
      <c r="O478" s="558">
        <v>3</v>
      </c>
      <c r="P478" s="557">
        <v>1229.6100000000001</v>
      </c>
      <c r="Q478" s="559">
        <v>1</v>
      </c>
      <c r="R478" s="554">
        <v>3</v>
      </c>
      <c r="S478" s="559">
        <v>1</v>
      </c>
      <c r="T478" s="558">
        <v>3</v>
      </c>
      <c r="U478" s="560">
        <v>1</v>
      </c>
    </row>
    <row r="479" spans="1:21" ht="14.4" customHeight="1" x14ac:dyDescent="0.3">
      <c r="A479" s="553">
        <v>29</v>
      </c>
      <c r="B479" s="554" t="s">
        <v>484</v>
      </c>
      <c r="C479" s="554" t="s">
        <v>738</v>
      </c>
      <c r="D479" s="555" t="s">
        <v>1481</v>
      </c>
      <c r="E479" s="556" t="s">
        <v>749</v>
      </c>
      <c r="F479" s="554" t="s">
        <v>737</v>
      </c>
      <c r="G479" s="554" t="s">
        <v>969</v>
      </c>
      <c r="H479" s="554" t="s">
        <v>485</v>
      </c>
      <c r="I479" s="554" t="s">
        <v>1472</v>
      </c>
      <c r="J479" s="554" t="s">
        <v>1473</v>
      </c>
      <c r="K479" s="554" t="s">
        <v>1474</v>
      </c>
      <c r="L479" s="557">
        <v>1600</v>
      </c>
      <c r="M479" s="557">
        <v>1600</v>
      </c>
      <c r="N479" s="554">
        <v>1</v>
      </c>
      <c r="O479" s="558">
        <v>1</v>
      </c>
      <c r="P479" s="557">
        <v>1600</v>
      </c>
      <c r="Q479" s="559">
        <v>1</v>
      </c>
      <c r="R479" s="554">
        <v>1</v>
      </c>
      <c r="S479" s="559">
        <v>1</v>
      </c>
      <c r="T479" s="558">
        <v>1</v>
      </c>
      <c r="U479" s="560">
        <v>1</v>
      </c>
    </row>
    <row r="480" spans="1:21" ht="14.4" customHeight="1" x14ac:dyDescent="0.3">
      <c r="A480" s="553">
        <v>29</v>
      </c>
      <c r="B480" s="554" t="s">
        <v>484</v>
      </c>
      <c r="C480" s="554" t="s">
        <v>738</v>
      </c>
      <c r="D480" s="555" t="s">
        <v>1481</v>
      </c>
      <c r="E480" s="556" t="s">
        <v>749</v>
      </c>
      <c r="F480" s="554" t="s">
        <v>737</v>
      </c>
      <c r="G480" s="554" t="s">
        <v>969</v>
      </c>
      <c r="H480" s="554" t="s">
        <v>485</v>
      </c>
      <c r="I480" s="554" t="s">
        <v>982</v>
      </c>
      <c r="J480" s="554" t="s">
        <v>983</v>
      </c>
      <c r="K480" s="554" t="s">
        <v>984</v>
      </c>
      <c r="L480" s="557">
        <v>58.5</v>
      </c>
      <c r="M480" s="557">
        <v>58.5</v>
      </c>
      <c r="N480" s="554">
        <v>1</v>
      </c>
      <c r="O480" s="558">
        <v>1</v>
      </c>
      <c r="P480" s="557">
        <v>58.5</v>
      </c>
      <c r="Q480" s="559">
        <v>1</v>
      </c>
      <c r="R480" s="554">
        <v>1</v>
      </c>
      <c r="S480" s="559">
        <v>1</v>
      </c>
      <c r="T480" s="558">
        <v>1</v>
      </c>
      <c r="U480" s="560">
        <v>1</v>
      </c>
    </row>
    <row r="481" spans="1:21" ht="14.4" customHeight="1" x14ac:dyDescent="0.3">
      <c r="A481" s="553">
        <v>29</v>
      </c>
      <c r="B481" s="554" t="s">
        <v>484</v>
      </c>
      <c r="C481" s="554" t="s">
        <v>738</v>
      </c>
      <c r="D481" s="555" t="s">
        <v>1481</v>
      </c>
      <c r="E481" s="556" t="s">
        <v>749</v>
      </c>
      <c r="F481" s="554" t="s">
        <v>737</v>
      </c>
      <c r="G481" s="554" t="s">
        <v>969</v>
      </c>
      <c r="H481" s="554" t="s">
        <v>485</v>
      </c>
      <c r="I481" s="554" t="s">
        <v>1074</v>
      </c>
      <c r="J481" s="554" t="s">
        <v>1075</v>
      </c>
      <c r="K481" s="554" t="s">
        <v>1076</v>
      </c>
      <c r="L481" s="557">
        <v>45.52</v>
      </c>
      <c r="M481" s="557">
        <v>45.52</v>
      </c>
      <c r="N481" s="554">
        <v>1</v>
      </c>
      <c r="O481" s="558">
        <v>1</v>
      </c>
      <c r="P481" s="557">
        <v>45.52</v>
      </c>
      <c r="Q481" s="559">
        <v>1</v>
      </c>
      <c r="R481" s="554">
        <v>1</v>
      </c>
      <c r="S481" s="559">
        <v>1</v>
      </c>
      <c r="T481" s="558">
        <v>1</v>
      </c>
      <c r="U481" s="560">
        <v>1</v>
      </c>
    </row>
    <row r="482" spans="1:21" ht="14.4" customHeight="1" x14ac:dyDescent="0.3">
      <c r="A482" s="553">
        <v>29</v>
      </c>
      <c r="B482" s="554" t="s">
        <v>484</v>
      </c>
      <c r="C482" s="554" t="s">
        <v>738</v>
      </c>
      <c r="D482" s="555" t="s">
        <v>1481</v>
      </c>
      <c r="E482" s="556" t="s">
        <v>749</v>
      </c>
      <c r="F482" s="554" t="s">
        <v>737</v>
      </c>
      <c r="G482" s="554" t="s">
        <v>969</v>
      </c>
      <c r="H482" s="554" t="s">
        <v>485</v>
      </c>
      <c r="I482" s="554" t="s">
        <v>1077</v>
      </c>
      <c r="J482" s="554" t="s">
        <v>1078</v>
      </c>
      <c r="K482" s="554" t="s">
        <v>1079</v>
      </c>
      <c r="L482" s="557">
        <v>999.78</v>
      </c>
      <c r="M482" s="557">
        <v>999.78</v>
      </c>
      <c r="N482" s="554">
        <v>1</v>
      </c>
      <c r="O482" s="558">
        <v>1</v>
      </c>
      <c r="P482" s="557">
        <v>999.78</v>
      </c>
      <c r="Q482" s="559">
        <v>1</v>
      </c>
      <c r="R482" s="554">
        <v>1</v>
      </c>
      <c r="S482" s="559">
        <v>1</v>
      </c>
      <c r="T482" s="558">
        <v>1</v>
      </c>
      <c r="U482" s="560">
        <v>1</v>
      </c>
    </row>
    <row r="483" spans="1:21" ht="14.4" customHeight="1" x14ac:dyDescent="0.3">
      <c r="A483" s="553">
        <v>29</v>
      </c>
      <c r="B483" s="554" t="s">
        <v>484</v>
      </c>
      <c r="C483" s="554" t="s">
        <v>738</v>
      </c>
      <c r="D483" s="555" t="s">
        <v>1481</v>
      </c>
      <c r="E483" s="556" t="s">
        <v>749</v>
      </c>
      <c r="F483" s="554" t="s">
        <v>737</v>
      </c>
      <c r="G483" s="554" t="s">
        <v>969</v>
      </c>
      <c r="H483" s="554" t="s">
        <v>485</v>
      </c>
      <c r="I483" s="554" t="s">
        <v>994</v>
      </c>
      <c r="J483" s="554" t="s">
        <v>995</v>
      </c>
      <c r="K483" s="554" t="s">
        <v>996</v>
      </c>
      <c r="L483" s="557">
        <v>345.18</v>
      </c>
      <c r="M483" s="557">
        <v>345.18</v>
      </c>
      <c r="N483" s="554">
        <v>1</v>
      </c>
      <c r="O483" s="558">
        <v>1</v>
      </c>
      <c r="P483" s="557">
        <v>345.18</v>
      </c>
      <c r="Q483" s="559">
        <v>1</v>
      </c>
      <c r="R483" s="554">
        <v>1</v>
      </c>
      <c r="S483" s="559">
        <v>1</v>
      </c>
      <c r="T483" s="558">
        <v>1</v>
      </c>
      <c r="U483" s="560">
        <v>1</v>
      </c>
    </row>
    <row r="484" spans="1:21" ht="14.4" customHeight="1" x14ac:dyDescent="0.3">
      <c r="A484" s="553">
        <v>29</v>
      </c>
      <c r="B484" s="554" t="s">
        <v>484</v>
      </c>
      <c r="C484" s="554" t="s">
        <v>738</v>
      </c>
      <c r="D484" s="555" t="s">
        <v>1481</v>
      </c>
      <c r="E484" s="556" t="s">
        <v>749</v>
      </c>
      <c r="F484" s="554" t="s">
        <v>737</v>
      </c>
      <c r="G484" s="554" t="s">
        <v>969</v>
      </c>
      <c r="H484" s="554" t="s">
        <v>485</v>
      </c>
      <c r="I484" s="554" t="s">
        <v>1475</v>
      </c>
      <c r="J484" s="554" t="s">
        <v>1476</v>
      </c>
      <c r="K484" s="554" t="s">
        <v>1477</v>
      </c>
      <c r="L484" s="557">
        <v>383</v>
      </c>
      <c r="M484" s="557">
        <v>383</v>
      </c>
      <c r="N484" s="554">
        <v>1</v>
      </c>
      <c r="O484" s="558">
        <v>1</v>
      </c>
      <c r="P484" s="557"/>
      <c r="Q484" s="559">
        <v>0</v>
      </c>
      <c r="R484" s="554"/>
      <c r="S484" s="559">
        <v>0</v>
      </c>
      <c r="T484" s="558"/>
      <c r="U484" s="560">
        <v>0</v>
      </c>
    </row>
    <row r="485" spans="1:21" ht="14.4" customHeight="1" x14ac:dyDescent="0.3">
      <c r="A485" s="553">
        <v>29</v>
      </c>
      <c r="B485" s="554" t="s">
        <v>484</v>
      </c>
      <c r="C485" s="554" t="s">
        <v>738</v>
      </c>
      <c r="D485" s="555" t="s">
        <v>1481</v>
      </c>
      <c r="E485" s="556" t="s">
        <v>749</v>
      </c>
      <c r="F485" s="554" t="s">
        <v>737</v>
      </c>
      <c r="G485" s="554" t="s">
        <v>969</v>
      </c>
      <c r="H485" s="554" t="s">
        <v>485</v>
      </c>
      <c r="I485" s="554" t="s">
        <v>1478</v>
      </c>
      <c r="J485" s="554" t="s">
        <v>1479</v>
      </c>
      <c r="K485" s="554" t="s">
        <v>1480</v>
      </c>
      <c r="L485" s="557">
        <v>318.76</v>
      </c>
      <c r="M485" s="557">
        <v>318.76</v>
      </c>
      <c r="N485" s="554">
        <v>1</v>
      </c>
      <c r="O485" s="558">
        <v>1</v>
      </c>
      <c r="P485" s="557"/>
      <c r="Q485" s="559">
        <v>0</v>
      </c>
      <c r="R485" s="554"/>
      <c r="S485" s="559">
        <v>0</v>
      </c>
      <c r="T485" s="558"/>
      <c r="U485" s="560">
        <v>0</v>
      </c>
    </row>
    <row r="486" spans="1:21" ht="14.4" customHeight="1" thickBot="1" x14ac:dyDescent="0.35">
      <c r="A486" s="561">
        <v>29</v>
      </c>
      <c r="B486" s="562" t="s">
        <v>484</v>
      </c>
      <c r="C486" s="562" t="s">
        <v>738</v>
      </c>
      <c r="D486" s="563" t="s">
        <v>1481</v>
      </c>
      <c r="E486" s="564" t="s">
        <v>749</v>
      </c>
      <c r="F486" s="562" t="s">
        <v>737</v>
      </c>
      <c r="G486" s="562" t="s">
        <v>1003</v>
      </c>
      <c r="H486" s="562" t="s">
        <v>485</v>
      </c>
      <c r="I486" s="562" t="s">
        <v>1007</v>
      </c>
      <c r="J486" s="562" t="s">
        <v>1008</v>
      </c>
      <c r="K486" s="562" t="s">
        <v>1009</v>
      </c>
      <c r="L486" s="565">
        <v>260</v>
      </c>
      <c r="M486" s="565">
        <v>520</v>
      </c>
      <c r="N486" s="562">
        <v>2</v>
      </c>
      <c r="O486" s="566">
        <v>1</v>
      </c>
      <c r="P486" s="565"/>
      <c r="Q486" s="567">
        <v>0</v>
      </c>
      <c r="R486" s="562"/>
      <c r="S486" s="567">
        <v>0</v>
      </c>
      <c r="T486" s="566"/>
      <c r="U486" s="56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1483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69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78" t="s">
        <v>749</v>
      </c>
      <c r="B5" s="119">
        <v>218.94</v>
      </c>
      <c r="C5" s="552">
        <v>2.9028011089352549E-2</v>
      </c>
      <c r="D5" s="119">
        <v>7323.4300000000012</v>
      </c>
      <c r="E5" s="552">
        <v>0.97097198891064751</v>
      </c>
      <c r="F5" s="570">
        <v>7542.3700000000008</v>
      </c>
    </row>
    <row r="6" spans="1:6" ht="14.4" customHeight="1" x14ac:dyDescent="0.3">
      <c r="A6" s="579" t="s">
        <v>743</v>
      </c>
      <c r="B6" s="571">
        <v>154.36000000000001</v>
      </c>
      <c r="C6" s="559">
        <v>1.0845401735151861E-2</v>
      </c>
      <c r="D6" s="571">
        <v>14078.400000000001</v>
      </c>
      <c r="E6" s="559">
        <v>0.98915459826484808</v>
      </c>
      <c r="F6" s="572">
        <v>14232.760000000002</v>
      </c>
    </row>
    <row r="7" spans="1:6" ht="14.4" customHeight="1" x14ac:dyDescent="0.3">
      <c r="A7" s="579" t="s">
        <v>746</v>
      </c>
      <c r="B7" s="571">
        <v>145.26</v>
      </c>
      <c r="C7" s="559">
        <v>0.27265048707697503</v>
      </c>
      <c r="D7" s="571">
        <v>387.51</v>
      </c>
      <c r="E7" s="559">
        <v>0.72734951292302497</v>
      </c>
      <c r="F7" s="572">
        <v>532.77</v>
      </c>
    </row>
    <row r="8" spans="1:6" ht="14.4" customHeight="1" x14ac:dyDescent="0.3">
      <c r="A8" s="579" t="s">
        <v>748</v>
      </c>
      <c r="B8" s="571">
        <v>107.86</v>
      </c>
      <c r="C8" s="559">
        <v>1.1242642406630093E-2</v>
      </c>
      <c r="D8" s="571">
        <v>9485.9700000000012</v>
      </c>
      <c r="E8" s="559">
        <v>0.9887573575933698</v>
      </c>
      <c r="F8" s="572">
        <v>9593.8300000000017</v>
      </c>
    </row>
    <row r="9" spans="1:6" ht="14.4" customHeight="1" x14ac:dyDescent="0.3">
      <c r="A9" s="579" t="s">
        <v>745</v>
      </c>
      <c r="B9" s="571"/>
      <c r="C9" s="559">
        <v>0</v>
      </c>
      <c r="D9" s="571">
        <v>5054.5100000000029</v>
      </c>
      <c r="E9" s="559">
        <v>1</v>
      </c>
      <c r="F9" s="572">
        <v>5054.5100000000029</v>
      </c>
    </row>
    <row r="10" spans="1:6" ht="14.4" customHeight="1" x14ac:dyDescent="0.3">
      <c r="A10" s="579" t="s">
        <v>744</v>
      </c>
      <c r="B10" s="571"/>
      <c r="C10" s="559">
        <v>0</v>
      </c>
      <c r="D10" s="571">
        <v>3392.2100000000005</v>
      </c>
      <c r="E10" s="559">
        <v>1</v>
      </c>
      <c r="F10" s="572">
        <v>3392.2100000000005</v>
      </c>
    </row>
    <row r="11" spans="1:6" ht="14.4" customHeight="1" thickBot="1" x14ac:dyDescent="0.35">
      <c r="A11" s="580" t="s">
        <v>747</v>
      </c>
      <c r="B11" s="575"/>
      <c r="C11" s="576">
        <v>0</v>
      </c>
      <c r="D11" s="575">
        <v>867.81999999999994</v>
      </c>
      <c r="E11" s="576">
        <v>1</v>
      </c>
      <c r="F11" s="577">
        <v>867.81999999999994</v>
      </c>
    </row>
    <row r="12" spans="1:6" ht="14.4" customHeight="1" thickBot="1" x14ac:dyDescent="0.35">
      <c r="A12" s="493" t="s">
        <v>3</v>
      </c>
      <c r="B12" s="494">
        <v>626.41999999999996</v>
      </c>
      <c r="C12" s="495">
        <v>1.5198367052622664E-2</v>
      </c>
      <c r="D12" s="494">
        <v>40589.850000000006</v>
      </c>
      <c r="E12" s="495">
        <v>0.98480163294737733</v>
      </c>
      <c r="F12" s="496">
        <v>41216.270000000004</v>
      </c>
    </row>
    <row r="13" spans="1:6" ht="14.4" customHeight="1" thickBot="1" x14ac:dyDescent="0.35"/>
    <row r="14" spans="1:6" ht="14.4" customHeight="1" x14ac:dyDescent="0.3">
      <c r="A14" s="578" t="s">
        <v>1484</v>
      </c>
      <c r="B14" s="119">
        <v>262.22000000000003</v>
      </c>
      <c r="C14" s="552">
        <v>2.0840817546280262E-2</v>
      </c>
      <c r="D14" s="119">
        <v>12319.819999999998</v>
      </c>
      <c r="E14" s="552">
        <v>0.9791591824537198</v>
      </c>
      <c r="F14" s="570">
        <v>12582.039999999997</v>
      </c>
    </row>
    <row r="15" spans="1:6" ht="14.4" customHeight="1" x14ac:dyDescent="0.3">
      <c r="A15" s="579" t="s">
        <v>1485</v>
      </c>
      <c r="B15" s="571">
        <v>193.68</v>
      </c>
      <c r="C15" s="559">
        <v>0.34781984052869769</v>
      </c>
      <c r="D15" s="571">
        <v>363.15999999999997</v>
      </c>
      <c r="E15" s="559">
        <v>0.65218015947130237</v>
      </c>
      <c r="F15" s="572">
        <v>556.83999999999992</v>
      </c>
    </row>
    <row r="16" spans="1:6" ht="14.4" customHeight="1" x14ac:dyDescent="0.3">
      <c r="A16" s="579" t="s">
        <v>1486</v>
      </c>
      <c r="B16" s="571">
        <v>170.52</v>
      </c>
      <c r="C16" s="559">
        <v>0.2</v>
      </c>
      <c r="D16" s="571">
        <v>682.08</v>
      </c>
      <c r="E16" s="559">
        <v>0.8</v>
      </c>
      <c r="F16" s="572">
        <v>852.6</v>
      </c>
    </row>
    <row r="17" spans="1:6" ht="14.4" customHeight="1" x14ac:dyDescent="0.3">
      <c r="A17" s="579" t="s">
        <v>1487</v>
      </c>
      <c r="B17" s="571"/>
      <c r="C17" s="559">
        <v>0</v>
      </c>
      <c r="D17" s="571">
        <v>127.5</v>
      </c>
      <c r="E17" s="559">
        <v>1</v>
      </c>
      <c r="F17" s="572">
        <v>127.5</v>
      </c>
    </row>
    <row r="18" spans="1:6" ht="14.4" customHeight="1" x14ac:dyDescent="0.3">
      <c r="A18" s="579" t="s">
        <v>1488</v>
      </c>
      <c r="B18" s="571"/>
      <c r="C18" s="559">
        <v>0</v>
      </c>
      <c r="D18" s="571">
        <v>93.43</v>
      </c>
      <c r="E18" s="559">
        <v>1</v>
      </c>
      <c r="F18" s="572">
        <v>93.43</v>
      </c>
    </row>
    <row r="19" spans="1:6" ht="14.4" customHeight="1" x14ac:dyDescent="0.3">
      <c r="A19" s="579" t="s">
        <v>1489</v>
      </c>
      <c r="B19" s="571"/>
      <c r="C19" s="559">
        <v>0</v>
      </c>
      <c r="D19" s="571">
        <v>883.86</v>
      </c>
      <c r="E19" s="559">
        <v>1</v>
      </c>
      <c r="F19" s="572">
        <v>883.86</v>
      </c>
    </row>
    <row r="20" spans="1:6" ht="14.4" customHeight="1" x14ac:dyDescent="0.3">
      <c r="A20" s="579" t="s">
        <v>1490</v>
      </c>
      <c r="B20" s="571"/>
      <c r="C20" s="559">
        <v>0</v>
      </c>
      <c r="D20" s="571">
        <v>583.64</v>
      </c>
      <c r="E20" s="559">
        <v>1</v>
      </c>
      <c r="F20" s="572">
        <v>583.64</v>
      </c>
    </row>
    <row r="21" spans="1:6" ht="14.4" customHeight="1" x14ac:dyDescent="0.3">
      <c r="A21" s="579" t="s">
        <v>1491</v>
      </c>
      <c r="B21" s="571"/>
      <c r="C21" s="559">
        <v>0</v>
      </c>
      <c r="D21" s="571">
        <v>1063.32</v>
      </c>
      <c r="E21" s="559">
        <v>1</v>
      </c>
      <c r="F21" s="572">
        <v>1063.32</v>
      </c>
    </row>
    <row r="22" spans="1:6" ht="14.4" customHeight="1" x14ac:dyDescent="0.3">
      <c r="A22" s="579" t="s">
        <v>1492</v>
      </c>
      <c r="B22" s="571"/>
      <c r="C22" s="559"/>
      <c r="D22" s="571">
        <v>0</v>
      </c>
      <c r="E22" s="559"/>
      <c r="F22" s="572">
        <v>0</v>
      </c>
    </row>
    <row r="23" spans="1:6" ht="14.4" customHeight="1" x14ac:dyDescent="0.3">
      <c r="A23" s="579" t="s">
        <v>1493</v>
      </c>
      <c r="B23" s="571"/>
      <c r="C23" s="559">
        <v>0</v>
      </c>
      <c r="D23" s="571">
        <v>63.88</v>
      </c>
      <c r="E23" s="559">
        <v>1</v>
      </c>
      <c r="F23" s="572">
        <v>63.88</v>
      </c>
    </row>
    <row r="24" spans="1:6" ht="14.4" customHeight="1" x14ac:dyDescent="0.3">
      <c r="A24" s="579" t="s">
        <v>1494</v>
      </c>
      <c r="B24" s="571"/>
      <c r="C24" s="559">
        <v>0</v>
      </c>
      <c r="D24" s="571">
        <v>733.06</v>
      </c>
      <c r="E24" s="559">
        <v>1</v>
      </c>
      <c r="F24" s="572">
        <v>733.06</v>
      </c>
    </row>
    <row r="25" spans="1:6" ht="14.4" customHeight="1" x14ac:dyDescent="0.3">
      <c r="A25" s="579" t="s">
        <v>1495</v>
      </c>
      <c r="B25" s="571"/>
      <c r="C25" s="559">
        <v>0</v>
      </c>
      <c r="D25" s="571">
        <v>200.45999999999998</v>
      </c>
      <c r="E25" s="559">
        <v>1</v>
      </c>
      <c r="F25" s="572">
        <v>200.45999999999998</v>
      </c>
    </row>
    <row r="26" spans="1:6" ht="14.4" customHeight="1" x14ac:dyDescent="0.3">
      <c r="A26" s="579" t="s">
        <v>1496</v>
      </c>
      <c r="B26" s="571"/>
      <c r="C26" s="559">
        <v>0</v>
      </c>
      <c r="D26" s="571">
        <v>117.73</v>
      </c>
      <c r="E26" s="559">
        <v>1</v>
      </c>
      <c r="F26" s="572">
        <v>117.73</v>
      </c>
    </row>
    <row r="27" spans="1:6" ht="14.4" customHeight="1" x14ac:dyDescent="0.3">
      <c r="A27" s="579" t="s">
        <v>1497</v>
      </c>
      <c r="B27" s="571"/>
      <c r="C27" s="559">
        <v>0</v>
      </c>
      <c r="D27" s="571">
        <v>187.92</v>
      </c>
      <c r="E27" s="559">
        <v>1</v>
      </c>
      <c r="F27" s="572">
        <v>187.92</v>
      </c>
    </row>
    <row r="28" spans="1:6" ht="14.4" customHeight="1" x14ac:dyDescent="0.3">
      <c r="A28" s="579" t="s">
        <v>1498</v>
      </c>
      <c r="B28" s="571"/>
      <c r="C28" s="559">
        <v>0</v>
      </c>
      <c r="D28" s="571">
        <v>295.82</v>
      </c>
      <c r="E28" s="559">
        <v>1</v>
      </c>
      <c r="F28" s="572">
        <v>295.82</v>
      </c>
    </row>
    <row r="29" spans="1:6" ht="14.4" customHeight="1" x14ac:dyDescent="0.3">
      <c r="A29" s="579" t="s">
        <v>1499</v>
      </c>
      <c r="B29" s="571"/>
      <c r="C29" s="559">
        <v>0</v>
      </c>
      <c r="D29" s="571">
        <v>6.68</v>
      </c>
      <c r="E29" s="559">
        <v>1</v>
      </c>
      <c r="F29" s="572">
        <v>6.68</v>
      </c>
    </row>
    <row r="30" spans="1:6" ht="14.4" customHeight="1" x14ac:dyDescent="0.3">
      <c r="A30" s="579" t="s">
        <v>1500</v>
      </c>
      <c r="B30" s="571"/>
      <c r="C30" s="559">
        <v>0</v>
      </c>
      <c r="D30" s="571">
        <v>236.21</v>
      </c>
      <c r="E30" s="559">
        <v>1</v>
      </c>
      <c r="F30" s="572">
        <v>236.21</v>
      </c>
    </row>
    <row r="31" spans="1:6" ht="14.4" customHeight="1" x14ac:dyDescent="0.3">
      <c r="A31" s="579" t="s">
        <v>1501</v>
      </c>
      <c r="B31" s="571">
        <v>0</v>
      </c>
      <c r="C31" s="559">
        <v>0</v>
      </c>
      <c r="D31" s="571">
        <v>113.66</v>
      </c>
      <c r="E31" s="559">
        <v>1</v>
      </c>
      <c r="F31" s="572">
        <v>113.66</v>
      </c>
    </row>
    <row r="32" spans="1:6" ht="14.4" customHeight="1" x14ac:dyDescent="0.3">
      <c r="A32" s="579" t="s">
        <v>1502</v>
      </c>
      <c r="B32" s="571"/>
      <c r="C32" s="559">
        <v>0</v>
      </c>
      <c r="D32" s="571">
        <v>22373.979999999996</v>
      </c>
      <c r="E32" s="559">
        <v>1</v>
      </c>
      <c r="F32" s="572">
        <v>22373.979999999996</v>
      </c>
    </row>
    <row r="33" spans="1:6" ht="14.4" customHeight="1" thickBot="1" x14ac:dyDescent="0.35">
      <c r="A33" s="580" t="s">
        <v>1503</v>
      </c>
      <c r="B33" s="575"/>
      <c r="C33" s="576">
        <v>0</v>
      </c>
      <c r="D33" s="575">
        <v>143.64000000000001</v>
      </c>
      <c r="E33" s="576">
        <v>1</v>
      </c>
      <c r="F33" s="577">
        <v>143.64000000000001</v>
      </c>
    </row>
    <row r="34" spans="1:6" ht="14.4" customHeight="1" thickBot="1" x14ac:dyDescent="0.35">
      <c r="A34" s="493" t="s">
        <v>3</v>
      </c>
      <c r="B34" s="494">
        <v>626.42000000000007</v>
      </c>
      <c r="C34" s="495">
        <v>1.5198367052622671E-2</v>
      </c>
      <c r="D34" s="494">
        <v>40589.85</v>
      </c>
      <c r="E34" s="495">
        <v>0.98480163294737755</v>
      </c>
      <c r="F34" s="496">
        <v>41216.26999999999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{7834B618-57DC-463B-968A-0DDAE198BB8B}</x14:id>
        </ext>
      </extLst>
    </cfRule>
  </conditionalFormatting>
  <conditionalFormatting sqref="F14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{D444C670-6D0E-4297-9C9A-8D1753CBAE09}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34B618-57DC-463B-968A-0DDAE198BB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D444C670-6D0E-4297-9C9A-8D1753CBAE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1524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9</v>
      </c>
      <c r="G3" s="43">
        <f>SUBTOTAL(9,G6:G1048576)</f>
        <v>626.41999999999996</v>
      </c>
      <c r="H3" s="44">
        <f>IF(M3=0,0,G3/M3)</f>
        <v>1.5198367052622666E-2</v>
      </c>
      <c r="I3" s="43">
        <f>SUBTOTAL(9,I6:I1048576)</f>
        <v>180</v>
      </c>
      <c r="J3" s="43">
        <f>SUBTOTAL(9,J6:J1048576)</f>
        <v>40589.85</v>
      </c>
      <c r="K3" s="44">
        <f>IF(M3=0,0,J3/M3)</f>
        <v>0.98480163294737733</v>
      </c>
      <c r="L3" s="43">
        <f>SUBTOTAL(9,L6:L1048576)</f>
        <v>189</v>
      </c>
      <c r="M3" s="45">
        <f>SUBTOTAL(9,M6:M1048576)</f>
        <v>41216.269999999997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69" t="s">
        <v>140</v>
      </c>
      <c r="B5" s="581" t="s">
        <v>136</v>
      </c>
      <c r="C5" s="581" t="s">
        <v>71</v>
      </c>
      <c r="D5" s="581" t="s">
        <v>137</v>
      </c>
      <c r="E5" s="581" t="s">
        <v>138</v>
      </c>
      <c r="F5" s="500" t="s">
        <v>28</v>
      </c>
      <c r="G5" s="500" t="s">
        <v>14</v>
      </c>
      <c r="H5" s="485" t="s">
        <v>139</v>
      </c>
      <c r="I5" s="484" t="s">
        <v>28</v>
      </c>
      <c r="J5" s="500" t="s">
        <v>14</v>
      </c>
      <c r="K5" s="485" t="s">
        <v>139</v>
      </c>
      <c r="L5" s="484" t="s">
        <v>28</v>
      </c>
      <c r="M5" s="501" t="s">
        <v>14</v>
      </c>
    </row>
    <row r="6" spans="1:13" ht="14.4" customHeight="1" x14ac:dyDescent="0.3">
      <c r="A6" s="546" t="s">
        <v>743</v>
      </c>
      <c r="B6" s="547" t="s">
        <v>1504</v>
      </c>
      <c r="C6" s="547" t="s">
        <v>825</v>
      </c>
      <c r="D6" s="547" t="s">
        <v>826</v>
      </c>
      <c r="E6" s="547" t="s">
        <v>827</v>
      </c>
      <c r="F6" s="119"/>
      <c r="G6" s="119"/>
      <c r="H6" s="552">
        <v>0</v>
      </c>
      <c r="I6" s="119">
        <v>9</v>
      </c>
      <c r="J6" s="119">
        <v>3667.9500000000003</v>
      </c>
      <c r="K6" s="552">
        <v>1</v>
      </c>
      <c r="L6" s="119">
        <v>9</v>
      </c>
      <c r="M6" s="570">
        <v>3667.9500000000003</v>
      </c>
    </row>
    <row r="7" spans="1:13" ht="14.4" customHeight="1" x14ac:dyDescent="0.3">
      <c r="A7" s="553" t="s">
        <v>743</v>
      </c>
      <c r="B7" s="554" t="s">
        <v>1504</v>
      </c>
      <c r="C7" s="554" t="s">
        <v>828</v>
      </c>
      <c r="D7" s="554" t="s">
        <v>826</v>
      </c>
      <c r="E7" s="554" t="s">
        <v>829</v>
      </c>
      <c r="F7" s="571"/>
      <c r="G7" s="571"/>
      <c r="H7" s="559">
        <v>0</v>
      </c>
      <c r="I7" s="571">
        <v>13</v>
      </c>
      <c r="J7" s="571">
        <v>7064.07</v>
      </c>
      <c r="K7" s="559">
        <v>1</v>
      </c>
      <c r="L7" s="571">
        <v>13</v>
      </c>
      <c r="M7" s="572">
        <v>7064.07</v>
      </c>
    </row>
    <row r="8" spans="1:13" ht="14.4" customHeight="1" x14ac:dyDescent="0.3">
      <c r="A8" s="553" t="s">
        <v>743</v>
      </c>
      <c r="B8" s="554" t="s">
        <v>1505</v>
      </c>
      <c r="C8" s="554" t="s">
        <v>810</v>
      </c>
      <c r="D8" s="554" t="s">
        <v>811</v>
      </c>
      <c r="E8" s="554" t="s">
        <v>812</v>
      </c>
      <c r="F8" s="571"/>
      <c r="G8" s="571"/>
      <c r="H8" s="559">
        <v>0</v>
      </c>
      <c r="I8" s="571">
        <v>1</v>
      </c>
      <c r="J8" s="571">
        <v>93.43</v>
      </c>
      <c r="K8" s="559">
        <v>1</v>
      </c>
      <c r="L8" s="571">
        <v>1</v>
      </c>
      <c r="M8" s="572">
        <v>93.43</v>
      </c>
    </row>
    <row r="9" spans="1:13" ht="14.4" customHeight="1" x14ac:dyDescent="0.3">
      <c r="A9" s="553" t="s">
        <v>743</v>
      </c>
      <c r="B9" s="554" t="s">
        <v>1506</v>
      </c>
      <c r="C9" s="554" t="s">
        <v>858</v>
      </c>
      <c r="D9" s="554" t="s">
        <v>859</v>
      </c>
      <c r="E9" s="554" t="s">
        <v>757</v>
      </c>
      <c r="F9" s="571"/>
      <c r="G9" s="571"/>
      <c r="H9" s="559">
        <v>0</v>
      </c>
      <c r="I9" s="571">
        <v>1</v>
      </c>
      <c r="J9" s="571">
        <v>48.27</v>
      </c>
      <c r="K9" s="559">
        <v>1</v>
      </c>
      <c r="L9" s="571">
        <v>1</v>
      </c>
      <c r="M9" s="572">
        <v>48.27</v>
      </c>
    </row>
    <row r="10" spans="1:13" ht="14.4" customHeight="1" x14ac:dyDescent="0.3">
      <c r="A10" s="553" t="s">
        <v>743</v>
      </c>
      <c r="B10" s="554" t="s">
        <v>1507</v>
      </c>
      <c r="C10" s="554" t="s">
        <v>879</v>
      </c>
      <c r="D10" s="554" t="s">
        <v>880</v>
      </c>
      <c r="E10" s="554" t="s">
        <v>881</v>
      </c>
      <c r="F10" s="571"/>
      <c r="G10" s="571"/>
      <c r="H10" s="559">
        <v>0</v>
      </c>
      <c r="I10" s="571">
        <v>2</v>
      </c>
      <c r="J10" s="571">
        <v>733.06</v>
      </c>
      <c r="K10" s="559">
        <v>1</v>
      </c>
      <c r="L10" s="571">
        <v>2</v>
      </c>
      <c r="M10" s="572">
        <v>733.06</v>
      </c>
    </row>
    <row r="11" spans="1:13" ht="14.4" customHeight="1" x14ac:dyDescent="0.3">
      <c r="A11" s="553" t="s">
        <v>743</v>
      </c>
      <c r="B11" s="554" t="s">
        <v>1508</v>
      </c>
      <c r="C11" s="554" t="s">
        <v>861</v>
      </c>
      <c r="D11" s="554" t="s">
        <v>862</v>
      </c>
      <c r="E11" s="554" t="s">
        <v>863</v>
      </c>
      <c r="F11" s="571"/>
      <c r="G11" s="571"/>
      <c r="H11" s="559">
        <v>0</v>
      </c>
      <c r="I11" s="571">
        <v>1</v>
      </c>
      <c r="J11" s="571">
        <v>117.73</v>
      </c>
      <c r="K11" s="559">
        <v>1</v>
      </c>
      <c r="L11" s="571">
        <v>1</v>
      </c>
      <c r="M11" s="572">
        <v>117.73</v>
      </c>
    </row>
    <row r="12" spans="1:13" ht="14.4" customHeight="1" x14ac:dyDescent="0.3">
      <c r="A12" s="553" t="s">
        <v>743</v>
      </c>
      <c r="B12" s="554" t="s">
        <v>1509</v>
      </c>
      <c r="C12" s="554" t="s">
        <v>759</v>
      </c>
      <c r="D12" s="554" t="s">
        <v>760</v>
      </c>
      <c r="E12" s="554" t="s">
        <v>761</v>
      </c>
      <c r="F12" s="571"/>
      <c r="G12" s="571"/>
      <c r="H12" s="559">
        <v>0</v>
      </c>
      <c r="I12" s="571">
        <v>10</v>
      </c>
      <c r="J12" s="571">
        <v>1534.96</v>
      </c>
      <c r="K12" s="559">
        <v>1</v>
      </c>
      <c r="L12" s="571">
        <v>10</v>
      </c>
      <c r="M12" s="572">
        <v>1534.96</v>
      </c>
    </row>
    <row r="13" spans="1:13" ht="14.4" customHeight="1" x14ac:dyDescent="0.3">
      <c r="A13" s="553" t="s">
        <v>743</v>
      </c>
      <c r="B13" s="554" t="s">
        <v>1509</v>
      </c>
      <c r="C13" s="554" t="s">
        <v>762</v>
      </c>
      <c r="D13" s="554" t="s">
        <v>760</v>
      </c>
      <c r="E13" s="554" t="s">
        <v>761</v>
      </c>
      <c r="F13" s="571">
        <v>1</v>
      </c>
      <c r="G13" s="571">
        <v>154.36000000000001</v>
      </c>
      <c r="H13" s="559">
        <v>1</v>
      </c>
      <c r="I13" s="571"/>
      <c r="J13" s="571"/>
      <c r="K13" s="559">
        <v>0</v>
      </c>
      <c r="L13" s="571">
        <v>1</v>
      </c>
      <c r="M13" s="572">
        <v>154.36000000000001</v>
      </c>
    </row>
    <row r="14" spans="1:13" ht="14.4" customHeight="1" x14ac:dyDescent="0.3">
      <c r="A14" s="553" t="s">
        <v>743</v>
      </c>
      <c r="B14" s="554" t="s">
        <v>1509</v>
      </c>
      <c r="C14" s="554" t="s">
        <v>763</v>
      </c>
      <c r="D14" s="554" t="s">
        <v>760</v>
      </c>
      <c r="E14" s="554" t="s">
        <v>764</v>
      </c>
      <c r="F14" s="571"/>
      <c r="G14" s="571"/>
      <c r="H14" s="559">
        <v>0</v>
      </c>
      <c r="I14" s="571">
        <v>1</v>
      </c>
      <c r="J14" s="571">
        <v>225.06</v>
      </c>
      <c r="K14" s="559">
        <v>1</v>
      </c>
      <c r="L14" s="571">
        <v>1</v>
      </c>
      <c r="M14" s="572">
        <v>225.06</v>
      </c>
    </row>
    <row r="15" spans="1:13" ht="14.4" customHeight="1" x14ac:dyDescent="0.3">
      <c r="A15" s="553" t="s">
        <v>743</v>
      </c>
      <c r="B15" s="554" t="s">
        <v>1510</v>
      </c>
      <c r="C15" s="554" t="s">
        <v>805</v>
      </c>
      <c r="D15" s="554" t="s">
        <v>806</v>
      </c>
      <c r="E15" s="554" t="s">
        <v>807</v>
      </c>
      <c r="F15" s="571"/>
      <c r="G15" s="571"/>
      <c r="H15" s="559">
        <v>0</v>
      </c>
      <c r="I15" s="571">
        <v>3</v>
      </c>
      <c r="J15" s="571">
        <v>441.93</v>
      </c>
      <c r="K15" s="559">
        <v>1</v>
      </c>
      <c r="L15" s="571">
        <v>3</v>
      </c>
      <c r="M15" s="572">
        <v>441.93</v>
      </c>
    </row>
    <row r="16" spans="1:13" ht="14.4" customHeight="1" x14ac:dyDescent="0.3">
      <c r="A16" s="553" t="s">
        <v>743</v>
      </c>
      <c r="B16" s="554" t="s">
        <v>1511</v>
      </c>
      <c r="C16" s="554" t="s">
        <v>835</v>
      </c>
      <c r="D16" s="554" t="s">
        <v>836</v>
      </c>
      <c r="E16" s="554" t="s">
        <v>837</v>
      </c>
      <c r="F16" s="571"/>
      <c r="G16" s="571"/>
      <c r="H16" s="559">
        <v>0</v>
      </c>
      <c r="I16" s="571">
        <v>3</v>
      </c>
      <c r="J16" s="571">
        <v>145.26</v>
      </c>
      <c r="K16" s="559">
        <v>1</v>
      </c>
      <c r="L16" s="571">
        <v>3</v>
      </c>
      <c r="M16" s="572">
        <v>145.26</v>
      </c>
    </row>
    <row r="17" spans="1:13" ht="14.4" customHeight="1" x14ac:dyDescent="0.3">
      <c r="A17" s="553" t="s">
        <v>743</v>
      </c>
      <c r="B17" s="554" t="s">
        <v>1511</v>
      </c>
      <c r="C17" s="554" t="s">
        <v>838</v>
      </c>
      <c r="D17" s="554" t="s">
        <v>836</v>
      </c>
      <c r="E17" s="554" t="s">
        <v>839</v>
      </c>
      <c r="F17" s="571"/>
      <c r="G17" s="571"/>
      <c r="H17" s="559"/>
      <c r="I17" s="571">
        <v>1</v>
      </c>
      <c r="J17" s="571">
        <v>0</v>
      </c>
      <c r="K17" s="559"/>
      <c r="L17" s="571">
        <v>1</v>
      </c>
      <c r="M17" s="572">
        <v>0</v>
      </c>
    </row>
    <row r="18" spans="1:13" ht="14.4" customHeight="1" x14ac:dyDescent="0.3">
      <c r="A18" s="553" t="s">
        <v>743</v>
      </c>
      <c r="B18" s="554" t="s">
        <v>1512</v>
      </c>
      <c r="C18" s="554" t="s">
        <v>751</v>
      </c>
      <c r="D18" s="554" t="s">
        <v>752</v>
      </c>
      <c r="E18" s="554" t="s">
        <v>753</v>
      </c>
      <c r="F18" s="571"/>
      <c r="G18" s="571"/>
      <c r="H18" s="559">
        <v>0</v>
      </c>
      <c r="I18" s="571">
        <v>1</v>
      </c>
      <c r="J18" s="571">
        <v>6.68</v>
      </c>
      <c r="K18" s="559">
        <v>1</v>
      </c>
      <c r="L18" s="571">
        <v>1</v>
      </c>
      <c r="M18" s="572">
        <v>6.68</v>
      </c>
    </row>
    <row r="19" spans="1:13" ht="14.4" customHeight="1" x14ac:dyDescent="0.3">
      <c r="A19" s="553" t="s">
        <v>744</v>
      </c>
      <c r="B19" s="554" t="s">
        <v>1504</v>
      </c>
      <c r="C19" s="554" t="s">
        <v>1049</v>
      </c>
      <c r="D19" s="554" t="s">
        <v>1050</v>
      </c>
      <c r="E19" s="554" t="s">
        <v>1051</v>
      </c>
      <c r="F19" s="571"/>
      <c r="G19" s="571"/>
      <c r="H19" s="559">
        <v>0</v>
      </c>
      <c r="I19" s="571">
        <v>1</v>
      </c>
      <c r="J19" s="571">
        <v>1847.49</v>
      </c>
      <c r="K19" s="559">
        <v>1</v>
      </c>
      <c r="L19" s="571">
        <v>1</v>
      </c>
      <c r="M19" s="572">
        <v>1847.49</v>
      </c>
    </row>
    <row r="20" spans="1:13" ht="14.4" customHeight="1" x14ac:dyDescent="0.3">
      <c r="A20" s="553" t="s">
        <v>744</v>
      </c>
      <c r="B20" s="554" t="s">
        <v>1509</v>
      </c>
      <c r="C20" s="554" t="s">
        <v>759</v>
      </c>
      <c r="D20" s="554" t="s">
        <v>760</v>
      </c>
      <c r="E20" s="554" t="s">
        <v>761</v>
      </c>
      <c r="F20" s="571"/>
      <c r="G20" s="571"/>
      <c r="H20" s="559">
        <v>0</v>
      </c>
      <c r="I20" s="571">
        <v>3</v>
      </c>
      <c r="J20" s="571">
        <v>463.08000000000004</v>
      </c>
      <c r="K20" s="559">
        <v>1</v>
      </c>
      <c r="L20" s="571">
        <v>3</v>
      </c>
      <c r="M20" s="572">
        <v>463.08000000000004</v>
      </c>
    </row>
    <row r="21" spans="1:13" ht="14.4" customHeight="1" x14ac:dyDescent="0.3">
      <c r="A21" s="553" t="s">
        <v>744</v>
      </c>
      <c r="B21" s="554" t="s">
        <v>1513</v>
      </c>
      <c r="C21" s="554" t="s">
        <v>1026</v>
      </c>
      <c r="D21" s="554" t="s">
        <v>1027</v>
      </c>
      <c r="E21" s="554" t="s">
        <v>1028</v>
      </c>
      <c r="F21" s="571"/>
      <c r="G21" s="571"/>
      <c r="H21" s="559">
        <v>0</v>
      </c>
      <c r="I21" s="571">
        <v>1</v>
      </c>
      <c r="J21" s="571">
        <v>170.52</v>
      </c>
      <c r="K21" s="559">
        <v>1</v>
      </c>
      <c r="L21" s="571">
        <v>1</v>
      </c>
      <c r="M21" s="572">
        <v>170.52</v>
      </c>
    </row>
    <row r="22" spans="1:13" ht="14.4" customHeight="1" x14ac:dyDescent="0.3">
      <c r="A22" s="553" t="s">
        <v>744</v>
      </c>
      <c r="B22" s="554" t="s">
        <v>1514</v>
      </c>
      <c r="C22" s="554" t="s">
        <v>1056</v>
      </c>
      <c r="D22" s="554" t="s">
        <v>1057</v>
      </c>
      <c r="E22" s="554" t="s">
        <v>1058</v>
      </c>
      <c r="F22" s="571"/>
      <c r="G22" s="571"/>
      <c r="H22" s="559">
        <v>0</v>
      </c>
      <c r="I22" s="571">
        <v>2</v>
      </c>
      <c r="J22" s="571">
        <v>62.64</v>
      </c>
      <c r="K22" s="559">
        <v>1</v>
      </c>
      <c r="L22" s="571">
        <v>2</v>
      </c>
      <c r="M22" s="572">
        <v>62.64</v>
      </c>
    </row>
    <row r="23" spans="1:13" ht="14.4" customHeight="1" x14ac:dyDescent="0.3">
      <c r="A23" s="553" t="s">
        <v>744</v>
      </c>
      <c r="B23" s="554" t="s">
        <v>1515</v>
      </c>
      <c r="C23" s="554" t="s">
        <v>1039</v>
      </c>
      <c r="D23" s="554" t="s">
        <v>1040</v>
      </c>
      <c r="E23" s="554" t="s">
        <v>1041</v>
      </c>
      <c r="F23" s="571"/>
      <c r="G23" s="571"/>
      <c r="H23" s="559">
        <v>0</v>
      </c>
      <c r="I23" s="571">
        <v>2</v>
      </c>
      <c r="J23" s="571">
        <v>848.48</v>
      </c>
      <c r="K23" s="559">
        <v>1</v>
      </c>
      <c r="L23" s="571">
        <v>2</v>
      </c>
      <c r="M23" s="572">
        <v>848.48</v>
      </c>
    </row>
    <row r="24" spans="1:13" ht="14.4" customHeight="1" x14ac:dyDescent="0.3">
      <c r="A24" s="553" t="s">
        <v>749</v>
      </c>
      <c r="B24" s="554" t="s">
        <v>1516</v>
      </c>
      <c r="C24" s="554" t="s">
        <v>1154</v>
      </c>
      <c r="D24" s="554" t="s">
        <v>1155</v>
      </c>
      <c r="E24" s="554" t="s">
        <v>1156</v>
      </c>
      <c r="F24" s="571"/>
      <c r="G24" s="571"/>
      <c r="H24" s="559">
        <v>0</v>
      </c>
      <c r="I24" s="571">
        <v>1</v>
      </c>
      <c r="J24" s="571">
        <v>28.81</v>
      </c>
      <c r="K24" s="559">
        <v>1</v>
      </c>
      <c r="L24" s="571">
        <v>1</v>
      </c>
      <c r="M24" s="572">
        <v>28.81</v>
      </c>
    </row>
    <row r="25" spans="1:13" ht="14.4" customHeight="1" x14ac:dyDescent="0.3">
      <c r="A25" s="553" t="s">
        <v>749</v>
      </c>
      <c r="B25" s="554" t="s">
        <v>1516</v>
      </c>
      <c r="C25" s="554" t="s">
        <v>1453</v>
      </c>
      <c r="D25" s="554" t="s">
        <v>1155</v>
      </c>
      <c r="E25" s="554" t="s">
        <v>1454</v>
      </c>
      <c r="F25" s="571"/>
      <c r="G25" s="571"/>
      <c r="H25" s="559">
        <v>0</v>
      </c>
      <c r="I25" s="571">
        <v>1</v>
      </c>
      <c r="J25" s="571">
        <v>102.93</v>
      </c>
      <c r="K25" s="559">
        <v>1</v>
      </c>
      <c r="L25" s="571">
        <v>1</v>
      </c>
      <c r="M25" s="572">
        <v>102.93</v>
      </c>
    </row>
    <row r="26" spans="1:13" ht="14.4" customHeight="1" x14ac:dyDescent="0.3">
      <c r="A26" s="553" t="s">
        <v>749</v>
      </c>
      <c r="B26" s="554" t="s">
        <v>1504</v>
      </c>
      <c r="C26" s="554" t="s">
        <v>825</v>
      </c>
      <c r="D26" s="554" t="s">
        <v>826</v>
      </c>
      <c r="E26" s="554" t="s">
        <v>827</v>
      </c>
      <c r="F26" s="571"/>
      <c r="G26" s="571"/>
      <c r="H26" s="559">
        <v>0</v>
      </c>
      <c r="I26" s="571">
        <v>1</v>
      </c>
      <c r="J26" s="571">
        <v>407.55</v>
      </c>
      <c r="K26" s="559">
        <v>1</v>
      </c>
      <c r="L26" s="571">
        <v>1</v>
      </c>
      <c r="M26" s="572">
        <v>407.55</v>
      </c>
    </row>
    <row r="27" spans="1:13" ht="14.4" customHeight="1" x14ac:dyDescent="0.3">
      <c r="A27" s="553" t="s">
        <v>749</v>
      </c>
      <c r="B27" s="554" t="s">
        <v>1504</v>
      </c>
      <c r="C27" s="554" t="s">
        <v>1448</v>
      </c>
      <c r="D27" s="554" t="s">
        <v>1050</v>
      </c>
      <c r="E27" s="554" t="s">
        <v>1326</v>
      </c>
      <c r="F27" s="571"/>
      <c r="G27" s="571"/>
      <c r="H27" s="559">
        <v>0</v>
      </c>
      <c r="I27" s="571">
        <v>2</v>
      </c>
      <c r="J27" s="571">
        <v>4618.72</v>
      </c>
      <c r="K27" s="559">
        <v>1</v>
      </c>
      <c r="L27" s="571">
        <v>2</v>
      </c>
      <c r="M27" s="572">
        <v>4618.72</v>
      </c>
    </row>
    <row r="28" spans="1:13" ht="14.4" customHeight="1" x14ac:dyDescent="0.3">
      <c r="A28" s="553" t="s">
        <v>749</v>
      </c>
      <c r="B28" s="554" t="s">
        <v>1517</v>
      </c>
      <c r="C28" s="554" t="s">
        <v>1445</v>
      </c>
      <c r="D28" s="554" t="s">
        <v>1446</v>
      </c>
      <c r="E28" s="554" t="s">
        <v>1447</v>
      </c>
      <c r="F28" s="571"/>
      <c r="G28" s="571"/>
      <c r="H28" s="559"/>
      <c r="I28" s="571">
        <v>1</v>
      </c>
      <c r="J28" s="571">
        <v>0</v>
      </c>
      <c r="K28" s="559"/>
      <c r="L28" s="571">
        <v>1</v>
      </c>
      <c r="M28" s="572">
        <v>0</v>
      </c>
    </row>
    <row r="29" spans="1:13" ht="14.4" customHeight="1" x14ac:dyDescent="0.3">
      <c r="A29" s="553" t="s">
        <v>749</v>
      </c>
      <c r="B29" s="554" t="s">
        <v>1518</v>
      </c>
      <c r="C29" s="554" t="s">
        <v>1144</v>
      </c>
      <c r="D29" s="554" t="s">
        <v>1145</v>
      </c>
      <c r="E29" s="554" t="s">
        <v>1146</v>
      </c>
      <c r="F29" s="571"/>
      <c r="G29" s="571"/>
      <c r="H29" s="559">
        <v>0</v>
      </c>
      <c r="I29" s="571">
        <v>6</v>
      </c>
      <c r="J29" s="571">
        <v>126.78</v>
      </c>
      <c r="K29" s="559">
        <v>1</v>
      </c>
      <c r="L29" s="571">
        <v>6</v>
      </c>
      <c r="M29" s="572">
        <v>126.78</v>
      </c>
    </row>
    <row r="30" spans="1:13" ht="14.4" customHeight="1" x14ac:dyDescent="0.3">
      <c r="A30" s="553" t="s">
        <v>749</v>
      </c>
      <c r="B30" s="554" t="s">
        <v>1509</v>
      </c>
      <c r="C30" s="554" t="s">
        <v>759</v>
      </c>
      <c r="D30" s="554" t="s">
        <v>760</v>
      </c>
      <c r="E30" s="554" t="s">
        <v>761</v>
      </c>
      <c r="F30" s="571"/>
      <c r="G30" s="571"/>
      <c r="H30" s="559">
        <v>0</v>
      </c>
      <c r="I30" s="571">
        <v>7</v>
      </c>
      <c r="J30" s="571">
        <v>1080.52</v>
      </c>
      <c r="K30" s="559">
        <v>1</v>
      </c>
      <c r="L30" s="571">
        <v>7</v>
      </c>
      <c r="M30" s="572">
        <v>1080.52</v>
      </c>
    </row>
    <row r="31" spans="1:13" ht="14.4" customHeight="1" x14ac:dyDescent="0.3">
      <c r="A31" s="553" t="s">
        <v>749</v>
      </c>
      <c r="B31" s="554" t="s">
        <v>1509</v>
      </c>
      <c r="C31" s="554" t="s">
        <v>1296</v>
      </c>
      <c r="D31" s="554" t="s">
        <v>1297</v>
      </c>
      <c r="E31" s="554" t="s">
        <v>764</v>
      </c>
      <c r="F31" s="571"/>
      <c r="G31" s="571"/>
      <c r="H31" s="559">
        <v>0</v>
      </c>
      <c r="I31" s="571">
        <v>5</v>
      </c>
      <c r="J31" s="571">
        <v>743.1</v>
      </c>
      <c r="K31" s="559">
        <v>1</v>
      </c>
      <c r="L31" s="571">
        <v>5</v>
      </c>
      <c r="M31" s="572">
        <v>743.1</v>
      </c>
    </row>
    <row r="32" spans="1:13" ht="14.4" customHeight="1" x14ac:dyDescent="0.3">
      <c r="A32" s="553" t="s">
        <v>749</v>
      </c>
      <c r="B32" s="554" t="s">
        <v>1513</v>
      </c>
      <c r="C32" s="554" t="s">
        <v>1432</v>
      </c>
      <c r="D32" s="554" t="s">
        <v>1433</v>
      </c>
      <c r="E32" s="554" t="s">
        <v>1028</v>
      </c>
      <c r="F32" s="571">
        <v>1</v>
      </c>
      <c r="G32" s="571">
        <v>170.52</v>
      </c>
      <c r="H32" s="559">
        <v>1</v>
      </c>
      <c r="I32" s="571"/>
      <c r="J32" s="571"/>
      <c r="K32" s="559">
        <v>0</v>
      </c>
      <c r="L32" s="571">
        <v>1</v>
      </c>
      <c r="M32" s="572">
        <v>170.52</v>
      </c>
    </row>
    <row r="33" spans="1:13" ht="14.4" customHeight="1" x14ac:dyDescent="0.3">
      <c r="A33" s="553" t="s">
        <v>749</v>
      </c>
      <c r="B33" s="554" t="s">
        <v>1511</v>
      </c>
      <c r="C33" s="554" t="s">
        <v>1449</v>
      </c>
      <c r="D33" s="554" t="s">
        <v>836</v>
      </c>
      <c r="E33" s="554" t="s">
        <v>1450</v>
      </c>
      <c r="F33" s="571"/>
      <c r="G33" s="571"/>
      <c r="H33" s="559">
        <v>0</v>
      </c>
      <c r="I33" s="571">
        <v>1</v>
      </c>
      <c r="J33" s="571">
        <v>24.22</v>
      </c>
      <c r="K33" s="559">
        <v>1</v>
      </c>
      <c r="L33" s="571">
        <v>1</v>
      </c>
      <c r="M33" s="572">
        <v>24.22</v>
      </c>
    </row>
    <row r="34" spans="1:13" ht="14.4" customHeight="1" x14ac:dyDescent="0.3">
      <c r="A34" s="553" t="s">
        <v>749</v>
      </c>
      <c r="B34" s="554" t="s">
        <v>1511</v>
      </c>
      <c r="C34" s="554" t="s">
        <v>835</v>
      </c>
      <c r="D34" s="554" t="s">
        <v>836</v>
      </c>
      <c r="E34" s="554" t="s">
        <v>837</v>
      </c>
      <c r="F34" s="571"/>
      <c r="G34" s="571"/>
      <c r="H34" s="559">
        <v>0</v>
      </c>
      <c r="I34" s="571">
        <v>2</v>
      </c>
      <c r="J34" s="571">
        <v>96.84</v>
      </c>
      <c r="K34" s="559">
        <v>1</v>
      </c>
      <c r="L34" s="571">
        <v>2</v>
      </c>
      <c r="M34" s="572">
        <v>96.84</v>
      </c>
    </row>
    <row r="35" spans="1:13" ht="14.4" customHeight="1" x14ac:dyDescent="0.3">
      <c r="A35" s="553" t="s">
        <v>749</v>
      </c>
      <c r="B35" s="554" t="s">
        <v>1511</v>
      </c>
      <c r="C35" s="554" t="s">
        <v>1213</v>
      </c>
      <c r="D35" s="554" t="s">
        <v>1214</v>
      </c>
      <c r="E35" s="554" t="s">
        <v>1215</v>
      </c>
      <c r="F35" s="571">
        <v>1</v>
      </c>
      <c r="G35" s="571">
        <v>48.42</v>
      </c>
      <c r="H35" s="559">
        <v>1</v>
      </c>
      <c r="I35" s="571"/>
      <c r="J35" s="571"/>
      <c r="K35" s="559">
        <v>0</v>
      </c>
      <c r="L35" s="571">
        <v>1</v>
      </c>
      <c r="M35" s="572">
        <v>48.42</v>
      </c>
    </row>
    <row r="36" spans="1:13" ht="14.4" customHeight="1" x14ac:dyDescent="0.3">
      <c r="A36" s="553" t="s">
        <v>749</v>
      </c>
      <c r="B36" s="554" t="s">
        <v>1514</v>
      </c>
      <c r="C36" s="554" t="s">
        <v>1462</v>
      </c>
      <c r="D36" s="554" t="s">
        <v>1057</v>
      </c>
      <c r="E36" s="554" t="s">
        <v>1463</v>
      </c>
      <c r="F36" s="571"/>
      <c r="G36" s="571"/>
      <c r="H36" s="559">
        <v>0</v>
      </c>
      <c r="I36" s="571">
        <v>1</v>
      </c>
      <c r="J36" s="571">
        <v>93.96</v>
      </c>
      <c r="K36" s="559">
        <v>1</v>
      </c>
      <c r="L36" s="571">
        <v>1</v>
      </c>
      <c r="M36" s="572">
        <v>93.96</v>
      </c>
    </row>
    <row r="37" spans="1:13" ht="14.4" customHeight="1" x14ac:dyDescent="0.3">
      <c r="A37" s="553" t="s">
        <v>749</v>
      </c>
      <c r="B37" s="554" t="s">
        <v>1519</v>
      </c>
      <c r="C37" s="554" t="s">
        <v>1441</v>
      </c>
      <c r="D37" s="554" t="s">
        <v>1442</v>
      </c>
      <c r="E37" s="554" t="s">
        <v>1443</v>
      </c>
      <c r="F37" s="571">
        <v>2</v>
      </c>
      <c r="G37" s="571">
        <v>0</v>
      </c>
      <c r="H37" s="559"/>
      <c r="I37" s="571"/>
      <c r="J37" s="571"/>
      <c r="K37" s="559"/>
      <c r="L37" s="571">
        <v>2</v>
      </c>
      <c r="M37" s="572">
        <v>0</v>
      </c>
    </row>
    <row r="38" spans="1:13" ht="14.4" customHeight="1" x14ac:dyDescent="0.3">
      <c r="A38" s="553" t="s">
        <v>745</v>
      </c>
      <c r="B38" s="554" t="s">
        <v>1516</v>
      </c>
      <c r="C38" s="554" t="s">
        <v>1154</v>
      </c>
      <c r="D38" s="554" t="s">
        <v>1155</v>
      </c>
      <c r="E38" s="554" t="s">
        <v>1156</v>
      </c>
      <c r="F38" s="571"/>
      <c r="G38" s="571"/>
      <c r="H38" s="559">
        <v>0</v>
      </c>
      <c r="I38" s="571">
        <v>3</v>
      </c>
      <c r="J38" s="571">
        <v>104.47</v>
      </c>
      <c r="K38" s="559">
        <v>1</v>
      </c>
      <c r="L38" s="571">
        <v>3</v>
      </c>
      <c r="M38" s="572">
        <v>104.47</v>
      </c>
    </row>
    <row r="39" spans="1:13" ht="14.4" customHeight="1" x14ac:dyDescent="0.3">
      <c r="A39" s="553" t="s">
        <v>745</v>
      </c>
      <c r="B39" s="554" t="s">
        <v>1516</v>
      </c>
      <c r="C39" s="554" t="s">
        <v>1157</v>
      </c>
      <c r="D39" s="554" t="s">
        <v>1155</v>
      </c>
      <c r="E39" s="554" t="s">
        <v>1158</v>
      </c>
      <c r="F39" s="571"/>
      <c r="G39" s="571"/>
      <c r="H39" s="559"/>
      <c r="I39" s="571">
        <v>1</v>
      </c>
      <c r="J39" s="571">
        <v>0</v>
      </c>
      <c r="K39" s="559"/>
      <c r="L39" s="571">
        <v>1</v>
      </c>
      <c r="M39" s="572">
        <v>0</v>
      </c>
    </row>
    <row r="40" spans="1:13" ht="14.4" customHeight="1" x14ac:dyDescent="0.3">
      <c r="A40" s="553" t="s">
        <v>745</v>
      </c>
      <c r="B40" s="554" t="s">
        <v>1504</v>
      </c>
      <c r="C40" s="554" t="s">
        <v>825</v>
      </c>
      <c r="D40" s="554" t="s">
        <v>826</v>
      </c>
      <c r="E40" s="554" t="s">
        <v>827</v>
      </c>
      <c r="F40" s="571"/>
      <c r="G40" s="571"/>
      <c r="H40" s="559">
        <v>0</v>
      </c>
      <c r="I40" s="571">
        <v>1</v>
      </c>
      <c r="J40" s="571">
        <v>407.55</v>
      </c>
      <c r="K40" s="559">
        <v>1</v>
      </c>
      <c r="L40" s="571">
        <v>1</v>
      </c>
      <c r="M40" s="572">
        <v>407.55</v>
      </c>
    </row>
    <row r="41" spans="1:13" ht="14.4" customHeight="1" x14ac:dyDescent="0.3">
      <c r="A41" s="553" t="s">
        <v>745</v>
      </c>
      <c r="B41" s="554" t="s">
        <v>1504</v>
      </c>
      <c r="C41" s="554" t="s">
        <v>828</v>
      </c>
      <c r="D41" s="554" t="s">
        <v>826</v>
      </c>
      <c r="E41" s="554" t="s">
        <v>829</v>
      </c>
      <c r="F41" s="571"/>
      <c r="G41" s="571"/>
      <c r="H41" s="559">
        <v>0</v>
      </c>
      <c r="I41" s="571">
        <v>1</v>
      </c>
      <c r="J41" s="571">
        <v>543.39</v>
      </c>
      <c r="K41" s="559">
        <v>1</v>
      </c>
      <c r="L41" s="571">
        <v>1</v>
      </c>
      <c r="M41" s="572">
        <v>543.39</v>
      </c>
    </row>
    <row r="42" spans="1:13" ht="14.4" customHeight="1" x14ac:dyDescent="0.3">
      <c r="A42" s="553" t="s">
        <v>745</v>
      </c>
      <c r="B42" s="554" t="s">
        <v>1504</v>
      </c>
      <c r="C42" s="554" t="s">
        <v>1147</v>
      </c>
      <c r="D42" s="554" t="s">
        <v>826</v>
      </c>
      <c r="E42" s="554" t="s">
        <v>1051</v>
      </c>
      <c r="F42" s="571"/>
      <c r="G42" s="571"/>
      <c r="H42" s="559">
        <v>0</v>
      </c>
      <c r="I42" s="571">
        <v>1</v>
      </c>
      <c r="J42" s="571">
        <v>923.74</v>
      </c>
      <c r="K42" s="559">
        <v>1</v>
      </c>
      <c r="L42" s="571">
        <v>1</v>
      </c>
      <c r="M42" s="572">
        <v>923.74</v>
      </c>
    </row>
    <row r="43" spans="1:13" ht="14.4" customHeight="1" x14ac:dyDescent="0.3">
      <c r="A43" s="553" t="s">
        <v>745</v>
      </c>
      <c r="B43" s="554" t="s">
        <v>1518</v>
      </c>
      <c r="C43" s="554" t="s">
        <v>1144</v>
      </c>
      <c r="D43" s="554" t="s">
        <v>1145</v>
      </c>
      <c r="E43" s="554" t="s">
        <v>1146</v>
      </c>
      <c r="F43" s="571"/>
      <c r="G43" s="571"/>
      <c r="H43" s="559">
        <v>0</v>
      </c>
      <c r="I43" s="571">
        <v>2</v>
      </c>
      <c r="J43" s="571">
        <v>42.26</v>
      </c>
      <c r="K43" s="559">
        <v>1</v>
      </c>
      <c r="L43" s="571">
        <v>2</v>
      </c>
      <c r="M43" s="572">
        <v>42.26</v>
      </c>
    </row>
    <row r="44" spans="1:13" ht="14.4" customHeight="1" x14ac:dyDescent="0.3">
      <c r="A44" s="553" t="s">
        <v>745</v>
      </c>
      <c r="B44" s="554" t="s">
        <v>1509</v>
      </c>
      <c r="C44" s="554" t="s">
        <v>759</v>
      </c>
      <c r="D44" s="554" t="s">
        <v>760</v>
      </c>
      <c r="E44" s="554" t="s">
        <v>761</v>
      </c>
      <c r="F44" s="571"/>
      <c r="G44" s="571"/>
      <c r="H44" s="559">
        <v>0</v>
      </c>
      <c r="I44" s="571">
        <v>14</v>
      </c>
      <c r="J44" s="571">
        <v>2156.7200000000003</v>
      </c>
      <c r="K44" s="559">
        <v>1</v>
      </c>
      <c r="L44" s="571">
        <v>14</v>
      </c>
      <c r="M44" s="572">
        <v>2156.7200000000003</v>
      </c>
    </row>
    <row r="45" spans="1:13" ht="14.4" customHeight="1" x14ac:dyDescent="0.3">
      <c r="A45" s="553" t="s">
        <v>745</v>
      </c>
      <c r="B45" s="554" t="s">
        <v>1509</v>
      </c>
      <c r="C45" s="554" t="s">
        <v>1092</v>
      </c>
      <c r="D45" s="554" t="s">
        <v>1093</v>
      </c>
      <c r="E45" s="554" t="s">
        <v>1094</v>
      </c>
      <c r="F45" s="571"/>
      <c r="G45" s="571"/>
      <c r="H45" s="559">
        <v>0</v>
      </c>
      <c r="I45" s="571">
        <v>1</v>
      </c>
      <c r="J45" s="571">
        <v>66.08</v>
      </c>
      <c r="K45" s="559">
        <v>1</v>
      </c>
      <c r="L45" s="571">
        <v>1</v>
      </c>
      <c r="M45" s="572">
        <v>66.08</v>
      </c>
    </row>
    <row r="46" spans="1:13" ht="14.4" customHeight="1" x14ac:dyDescent="0.3">
      <c r="A46" s="553" t="s">
        <v>745</v>
      </c>
      <c r="B46" s="554" t="s">
        <v>1509</v>
      </c>
      <c r="C46" s="554" t="s">
        <v>763</v>
      </c>
      <c r="D46" s="554" t="s">
        <v>760</v>
      </c>
      <c r="E46" s="554" t="s">
        <v>764</v>
      </c>
      <c r="F46" s="571"/>
      <c r="G46" s="571"/>
      <c r="H46" s="559">
        <v>0</v>
      </c>
      <c r="I46" s="571">
        <v>1</v>
      </c>
      <c r="J46" s="571">
        <v>225.06</v>
      </c>
      <c r="K46" s="559">
        <v>1</v>
      </c>
      <c r="L46" s="571">
        <v>1</v>
      </c>
      <c r="M46" s="572">
        <v>225.06</v>
      </c>
    </row>
    <row r="47" spans="1:13" ht="14.4" customHeight="1" x14ac:dyDescent="0.3">
      <c r="A47" s="553" t="s">
        <v>745</v>
      </c>
      <c r="B47" s="554" t="s">
        <v>1513</v>
      </c>
      <c r="C47" s="554" t="s">
        <v>1026</v>
      </c>
      <c r="D47" s="554" t="s">
        <v>1027</v>
      </c>
      <c r="E47" s="554" t="s">
        <v>1028</v>
      </c>
      <c r="F47" s="571"/>
      <c r="G47" s="571"/>
      <c r="H47" s="559">
        <v>0</v>
      </c>
      <c r="I47" s="571">
        <v>1</v>
      </c>
      <c r="J47" s="571">
        <v>170.52</v>
      </c>
      <c r="K47" s="559">
        <v>1</v>
      </c>
      <c r="L47" s="571">
        <v>1</v>
      </c>
      <c r="M47" s="572">
        <v>170.52</v>
      </c>
    </row>
    <row r="48" spans="1:13" ht="14.4" customHeight="1" x14ac:dyDescent="0.3">
      <c r="A48" s="553" t="s">
        <v>745</v>
      </c>
      <c r="B48" s="554" t="s">
        <v>1520</v>
      </c>
      <c r="C48" s="554" t="s">
        <v>1130</v>
      </c>
      <c r="D48" s="554" t="s">
        <v>1131</v>
      </c>
      <c r="E48" s="554" t="s">
        <v>1132</v>
      </c>
      <c r="F48" s="571"/>
      <c r="G48" s="571"/>
      <c r="H48" s="559">
        <v>0</v>
      </c>
      <c r="I48" s="571">
        <v>1</v>
      </c>
      <c r="J48" s="571">
        <v>59.85</v>
      </c>
      <c r="K48" s="559">
        <v>1</v>
      </c>
      <c r="L48" s="571">
        <v>1</v>
      </c>
      <c r="M48" s="572">
        <v>59.85</v>
      </c>
    </row>
    <row r="49" spans="1:13" ht="14.4" customHeight="1" x14ac:dyDescent="0.3">
      <c r="A49" s="553" t="s">
        <v>745</v>
      </c>
      <c r="B49" s="554" t="s">
        <v>1520</v>
      </c>
      <c r="C49" s="554" t="s">
        <v>1133</v>
      </c>
      <c r="D49" s="554" t="s">
        <v>1131</v>
      </c>
      <c r="E49" s="554" t="s">
        <v>1134</v>
      </c>
      <c r="F49" s="571"/>
      <c r="G49" s="571"/>
      <c r="H49" s="559">
        <v>0</v>
      </c>
      <c r="I49" s="571">
        <v>1</v>
      </c>
      <c r="J49" s="571">
        <v>83.79</v>
      </c>
      <c r="K49" s="559">
        <v>1</v>
      </c>
      <c r="L49" s="571">
        <v>1</v>
      </c>
      <c r="M49" s="572">
        <v>83.79</v>
      </c>
    </row>
    <row r="50" spans="1:13" ht="14.4" customHeight="1" x14ac:dyDescent="0.3">
      <c r="A50" s="553" t="s">
        <v>745</v>
      </c>
      <c r="B50" s="554" t="s">
        <v>1521</v>
      </c>
      <c r="C50" s="554" t="s">
        <v>1030</v>
      </c>
      <c r="D50" s="554" t="s">
        <v>1031</v>
      </c>
      <c r="E50" s="554" t="s">
        <v>1028</v>
      </c>
      <c r="F50" s="571"/>
      <c r="G50" s="571"/>
      <c r="H50" s="559">
        <v>0</v>
      </c>
      <c r="I50" s="571">
        <v>1</v>
      </c>
      <c r="J50" s="571">
        <v>66.819999999999993</v>
      </c>
      <c r="K50" s="559">
        <v>1</v>
      </c>
      <c r="L50" s="571">
        <v>1</v>
      </c>
      <c r="M50" s="572">
        <v>66.819999999999993</v>
      </c>
    </row>
    <row r="51" spans="1:13" ht="14.4" customHeight="1" x14ac:dyDescent="0.3">
      <c r="A51" s="553" t="s">
        <v>745</v>
      </c>
      <c r="B51" s="554" t="s">
        <v>1511</v>
      </c>
      <c r="C51" s="554" t="s">
        <v>835</v>
      </c>
      <c r="D51" s="554" t="s">
        <v>836</v>
      </c>
      <c r="E51" s="554" t="s">
        <v>837</v>
      </c>
      <c r="F51" s="571"/>
      <c r="G51" s="571"/>
      <c r="H51" s="559">
        <v>0</v>
      </c>
      <c r="I51" s="571">
        <v>2</v>
      </c>
      <c r="J51" s="571">
        <v>96.84</v>
      </c>
      <c r="K51" s="559">
        <v>1</v>
      </c>
      <c r="L51" s="571">
        <v>2</v>
      </c>
      <c r="M51" s="572">
        <v>96.84</v>
      </c>
    </row>
    <row r="52" spans="1:13" ht="14.4" customHeight="1" x14ac:dyDescent="0.3">
      <c r="A52" s="553" t="s">
        <v>745</v>
      </c>
      <c r="B52" s="554" t="s">
        <v>1511</v>
      </c>
      <c r="C52" s="554" t="s">
        <v>838</v>
      </c>
      <c r="D52" s="554" t="s">
        <v>836</v>
      </c>
      <c r="E52" s="554" t="s">
        <v>839</v>
      </c>
      <c r="F52" s="571"/>
      <c r="G52" s="571"/>
      <c r="H52" s="559"/>
      <c r="I52" s="571">
        <v>1</v>
      </c>
      <c r="J52" s="571">
        <v>0</v>
      </c>
      <c r="K52" s="559"/>
      <c r="L52" s="571">
        <v>1</v>
      </c>
      <c r="M52" s="572">
        <v>0</v>
      </c>
    </row>
    <row r="53" spans="1:13" ht="14.4" customHeight="1" x14ac:dyDescent="0.3">
      <c r="A53" s="553" t="s">
        <v>745</v>
      </c>
      <c r="B53" s="554" t="s">
        <v>1515</v>
      </c>
      <c r="C53" s="554" t="s">
        <v>1120</v>
      </c>
      <c r="D53" s="554" t="s">
        <v>1121</v>
      </c>
      <c r="E53" s="554" t="s">
        <v>1122</v>
      </c>
      <c r="F53" s="571"/>
      <c r="G53" s="571"/>
      <c r="H53" s="559">
        <v>0</v>
      </c>
      <c r="I53" s="571">
        <v>1</v>
      </c>
      <c r="J53" s="571">
        <v>107.42</v>
      </c>
      <c r="K53" s="559">
        <v>1</v>
      </c>
      <c r="L53" s="571">
        <v>1</v>
      </c>
      <c r="M53" s="572">
        <v>107.42</v>
      </c>
    </row>
    <row r="54" spans="1:13" ht="14.4" customHeight="1" x14ac:dyDescent="0.3">
      <c r="A54" s="553" t="s">
        <v>746</v>
      </c>
      <c r="B54" s="554" t="s">
        <v>1518</v>
      </c>
      <c r="C54" s="554" t="s">
        <v>1144</v>
      </c>
      <c r="D54" s="554" t="s">
        <v>1145</v>
      </c>
      <c r="E54" s="554" t="s">
        <v>1146</v>
      </c>
      <c r="F54" s="571"/>
      <c r="G54" s="571"/>
      <c r="H54" s="559">
        <v>0</v>
      </c>
      <c r="I54" s="571">
        <v>5</v>
      </c>
      <c r="J54" s="571">
        <v>105.65</v>
      </c>
      <c r="K54" s="559">
        <v>1</v>
      </c>
      <c r="L54" s="571">
        <v>5</v>
      </c>
      <c r="M54" s="572">
        <v>105.65</v>
      </c>
    </row>
    <row r="55" spans="1:13" ht="14.4" customHeight="1" x14ac:dyDescent="0.3">
      <c r="A55" s="553" t="s">
        <v>746</v>
      </c>
      <c r="B55" s="554" t="s">
        <v>1509</v>
      </c>
      <c r="C55" s="554" t="s">
        <v>759</v>
      </c>
      <c r="D55" s="554" t="s">
        <v>760</v>
      </c>
      <c r="E55" s="554" t="s">
        <v>761</v>
      </c>
      <c r="F55" s="571"/>
      <c r="G55" s="571"/>
      <c r="H55" s="559">
        <v>0</v>
      </c>
      <c r="I55" s="571">
        <v>1</v>
      </c>
      <c r="J55" s="571">
        <v>154.36000000000001</v>
      </c>
      <c r="K55" s="559">
        <v>1</v>
      </c>
      <c r="L55" s="571">
        <v>1</v>
      </c>
      <c r="M55" s="572">
        <v>154.36000000000001</v>
      </c>
    </row>
    <row r="56" spans="1:13" ht="14.4" customHeight="1" x14ac:dyDescent="0.3">
      <c r="A56" s="553" t="s">
        <v>746</v>
      </c>
      <c r="B56" s="554" t="s">
        <v>1511</v>
      </c>
      <c r="C56" s="554" t="s">
        <v>1213</v>
      </c>
      <c r="D56" s="554" t="s">
        <v>1214</v>
      </c>
      <c r="E56" s="554" t="s">
        <v>1215</v>
      </c>
      <c r="F56" s="571">
        <v>3</v>
      </c>
      <c r="G56" s="571">
        <v>145.26</v>
      </c>
      <c r="H56" s="559">
        <v>1</v>
      </c>
      <c r="I56" s="571"/>
      <c r="J56" s="571"/>
      <c r="K56" s="559">
        <v>0</v>
      </c>
      <c r="L56" s="571">
        <v>3</v>
      </c>
      <c r="M56" s="572">
        <v>145.26</v>
      </c>
    </row>
    <row r="57" spans="1:13" ht="14.4" customHeight="1" x14ac:dyDescent="0.3">
      <c r="A57" s="553" t="s">
        <v>746</v>
      </c>
      <c r="B57" s="554" t="s">
        <v>1522</v>
      </c>
      <c r="C57" s="554" t="s">
        <v>1221</v>
      </c>
      <c r="D57" s="554" t="s">
        <v>1222</v>
      </c>
      <c r="E57" s="554" t="s">
        <v>1223</v>
      </c>
      <c r="F57" s="571"/>
      <c r="G57" s="571"/>
      <c r="H57" s="559">
        <v>0</v>
      </c>
      <c r="I57" s="571">
        <v>2</v>
      </c>
      <c r="J57" s="571">
        <v>127.5</v>
      </c>
      <c r="K57" s="559">
        <v>1</v>
      </c>
      <c r="L57" s="571">
        <v>2</v>
      </c>
      <c r="M57" s="572">
        <v>127.5</v>
      </c>
    </row>
    <row r="58" spans="1:13" ht="14.4" customHeight="1" x14ac:dyDescent="0.3">
      <c r="A58" s="553" t="s">
        <v>748</v>
      </c>
      <c r="B58" s="554" t="s">
        <v>1504</v>
      </c>
      <c r="C58" s="554" t="s">
        <v>1321</v>
      </c>
      <c r="D58" s="554" t="s">
        <v>826</v>
      </c>
      <c r="E58" s="554" t="s">
        <v>1322</v>
      </c>
      <c r="F58" s="571"/>
      <c r="G58" s="571"/>
      <c r="H58" s="559"/>
      <c r="I58" s="571">
        <v>3</v>
      </c>
      <c r="J58" s="571">
        <v>0</v>
      </c>
      <c r="K58" s="559"/>
      <c r="L58" s="571">
        <v>3</v>
      </c>
      <c r="M58" s="572">
        <v>0</v>
      </c>
    </row>
    <row r="59" spans="1:13" ht="14.4" customHeight="1" x14ac:dyDescent="0.3">
      <c r="A59" s="553" t="s">
        <v>748</v>
      </c>
      <c r="B59" s="554" t="s">
        <v>1504</v>
      </c>
      <c r="C59" s="554" t="s">
        <v>1323</v>
      </c>
      <c r="D59" s="554" t="s">
        <v>826</v>
      </c>
      <c r="E59" s="554" t="s">
        <v>1324</v>
      </c>
      <c r="F59" s="571"/>
      <c r="G59" s="571"/>
      <c r="H59" s="559">
        <v>0</v>
      </c>
      <c r="I59" s="571">
        <v>1</v>
      </c>
      <c r="J59" s="571">
        <v>815.1</v>
      </c>
      <c r="K59" s="559">
        <v>1</v>
      </c>
      <c r="L59" s="571">
        <v>1</v>
      </c>
      <c r="M59" s="572">
        <v>815.1</v>
      </c>
    </row>
    <row r="60" spans="1:13" ht="14.4" customHeight="1" x14ac:dyDescent="0.3">
      <c r="A60" s="553" t="s">
        <v>748</v>
      </c>
      <c r="B60" s="554" t="s">
        <v>1504</v>
      </c>
      <c r="C60" s="554" t="s">
        <v>1147</v>
      </c>
      <c r="D60" s="554" t="s">
        <v>826</v>
      </c>
      <c r="E60" s="554" t="s">
        <v>1051</v>
      </c>
      <c r="F60" s="571"/>
      <c r="G60" s="571"/>
      <c r="H60" s="559">
        <v>0</v>
      </c>
      <c r="I60" s="571">
        <v>1</v>
      </c>
      <c r="J60" s="571">
        <v>923.74</v>
      </c>
      <c r="K60" s="559">
        <v>1</v>
      </c>
      <c r="L60" s="571">
        <v>1</v>
      </c>
      <c r="M60" s="572">
        <v>923.74</v>
      </c>
    </row>
    <row r="61" spans="1:13" ht="14.4" customHeight="1" x14ac:dyDescent="0.3">
      <c r="A61" s="553" t="s">
        <v>748</v>
      </c>
      <c r="B61" s="554" t="s">
        <v>1504</v>
      </c>
      <c r="C61" s="554" t="s">
        <v>1325</v>
      </c>
      <c r="D61" s="554" t="s">
        <v>826</v>
      </c>
      <c r="E61" s="554" t="s">
        <v>1326</v>
      </c>
      <c r="F61" s="571"/>
      <c r="G61" s="571"/>
      <c r="H61" s="559">
        <v>0</v>
      </c>
      <c r="I61" s="571">
        <v>1</v>
      </c>
      <c r="J61" s="571">
        <v>1154.68</v>
      </c>
      <c r="K61" s="559">
        <v>1</v>
      </c>
      <c r="L61" s="571">
        <v>1</v>
      </c>
      <c r="M61" s="572">
        <v>1154.68</v>
      </c>
    </row>
    <row r="62" spans="1:13" ht="14.4" customHeight="1" x14ac:dyDescent="0.3">
      <c r="A62" s="553" t="s">
        <v>748</v>
      </c>
      <c r="B62" s="554" t="s">
        <v>1506</v>
      </c>
      <c r="C62" s="554" t="s">
        <v>1336</v>
      </c>
      <c r="D62" s="554" t="s">
        <v>1337</v>
      </c>
      <c r="E62" s="554" t="s">
        <v>1338</v>
      </c>
      <c r="F62" s="571"/>
      <c r="G62" s="571"/>
      <c r="H62" s="559">
        <v>0</v>
      </c>
      <c r="I62" s="571">
        <v>1</v>
      </c>
      <c r="J62" s="571">
        <v>15.61</v>
      </c>
      <c r="K62" s="559">
        <v>1</v>
      </c>
      <c r="L62" s="571">
        <v>1</v>
      </c>
      <c r="M62" s="572">
        <v>15.61</v>
      </c>
    </row>
    <row r="63" spans="1:13" ht="14.4" customHeight="1" x14ac:dyDescent="0.3">
      <c r="A63" s="553" t="s">
        <v>748</v>
      </c>
      <c r="B63" s="554" t="s">
        <v>1518</v>
      </c>
      <c r="C63" s="554" t="s">
        <v>1144</v>
      </c>
      <c r="D63" s="554" t="s">
        <v>1145</v>
      </c>
      <c r="E63" s="554" t="s">
        <v>1146</v>
      </c>
      <c r="F63" s="571"/>
      <c r="G63" s="571"/>
      <c r="H63" s="559">
        <v>0</v>
      </c>
      <c r="I63" s="571">
        <v>1</v>
      </c>
      <c r="J63" s="571">
        <v>21.13</v>
      </c>
      <c r="K63" s="559">
        <v>1</v>
      </c>
      <c r="L63" s="571">
        <v>1</v>
      </c>
      <c r="M63" s="572">
        <v>21.13</v>
      </c>
    </row>
    <row r="64" spans="1:13" ht="14.4" customHeight="1" x14ac:dyDescent="0.3">
      <c r="A64" s="553" t="s">
        <v>748</v>
      </c>
      <c r="B64" s="554" t="s">
        <v>1509</v>
      </c>
      <c r="C64" s="554" t="s">
        <v>759</v>
      </c>
      <c r="D64" s="554" t="s">
        <v>760</v>
      </c>
      <c r="E64" s="554" t="s">
        <v>761</v>
      </c>
      <c r="F64" s="571"/>
      <c r="G64" s="571"/>
      <c r="H64" s="559">
        <v>0</v>
      </c>
      <c r="I64" s="571">
        <v>31</v>
      </c>
      <c r="J64" s="571">
        <v>4772.2000000000007</v>
      </c>
      <c r="K64" s="559">
        <v>1</v>
      </c>
      <c r="L64" s="571">
        <v>31</v>
      </c>
      <c r="M64" s="572">
        <v>4772.2000000000007</v>
      </c>
    </row>
    <row r="65" spans="1:13" ht="14.4" customHeight="1" x14ac:dyDescent="0.3">
      <c r="A65" s="553" t="s">
        <v>748</v>
      </c>
      <c r="B65" s="554" t="s">
        <v>1509</v>
      </c>
      <c r="C65" s="554" t="s">
        <v>1294</v>
      </c>
      <c r="D65" s="554" t="s">
        <v>1295</v>
      </c>
      <c r="E65" s="554" t="s">
        <v>764</v>
      </c>
      <c r="F65" s="571">
        <v>1</v>
      </c>
      <c r="G65" s="571">
        <v>107.86</v>
      </c>
      <c r="H65" s="559">
        <v>1</v>
      </c>
      <c r="I65" s="571"/>
      <c r="J65" s="571"/>
      <c r="K65" s="559">
        <v>0</v>
      </c>
      <c r="L65" s="571">
        <v>1</v>
      </c>
      <c r="M65" s="572">
        <v>107.86</v>
      </c>
    </row>
    <row r="66" spans="1:13" ht="14.4" customHeight="1" x14ac:dyDescent="0.3">
      <c r="A66" s="553" t="s">
        <v>748</v>
      </c>
      <c r="B66" s="554" t="s">
        <v>1509</v>
      </c>
      <c r="C66" s="554" t="s">
        <v>1296</v>
      </c>
      <c r="D66" s="554" t="s">
        <v>1297</v>
      </c>
      <c r="E66" s="554" t="s">
        <v>764</v>
      </c>
      <c r="F66" s="571"/>
      <c r="G66" s="571"/>
      <c r="H66" s="559">
        <v>0</v>
      </c>
      <c r="I66" s="571">
        <v>3</v>
      </c>
      <c r="J66" s="571">
        <v>448.56000000000006</v>
      </c>
      <c r="K66" s="559">
        <v>1</v>
      </c>
      <c r="L66" s="571">
        <v>3</v>
      </c>
      <c r="M66" s="572">
        <v>448.56000000000006</v>
      </c>
    </row>
    <row r="67" spans="1:13" ht="14.4" customHeight="1" x14ac:dyDescent="0.3">
      <c r="A67" s="553" t="s">
        <v>748</v>
      </c>
      <c r="B67" s="554" t="s">
        <v>1509</v>
      </c>
      <c r="C67" s="554" t="s">
        <v>763</v>
      </c>
      <c r="D67" s="554" t="s">
        <v>760</v>
      </c>
      <c r="E67" s="554" t="s">
        <v>764</v>
      </c>
      <c r="F67" s="571"/>
      <c r="G67" s="571"/>
      <c r="H67" s="559">
        <v>0</v>
      </c>
      <c r="I67" s="571">
        <v>2</v>
      </c>
      <c r="J67" s="571">
        <v>450.12</v>
      </c>
      <c r="K67" s="559">
        <v>1</v>
      </c>
      <c r="L67" s="571">
        <v>2</v>
      </c>
      <c r="M67" s="572">
        <v>450.12</v>
      </c>
    </row>
    <row r="68" spans="1:13" ht="14.4" customHeight="1" x14ac:dyDescent="0.3">
      <c r="A68" s="553" t="s">
        <v>748</v>
      </c>
      <c r="B68" s="554" t="s">
        <v>1513</v>
      </c>
      <c r="C68" s="554" t="s">
        <v>1026</v>
      </c>
      <c r="D68" s="554" t="s">
        <v>1027</v>
      </c>
      <c r="E68" s="554" t="s">
        <v>1028</v>
      </c>
      <c r="F68" s="571"/>
      <c r="G68" s="571"/>
      <c r="H68" s="559">
        <v>0</v>
      </c>
      <c r="I68" s="571">
        <v>1</v>
      </c>
      <c r="J68" s="571">
        <v>170.52</v>
      </c>
      <c r="K68" s="559">
        <v>1</v>
      </c>
      <c r="L68" s="571">
        <v>1</v>
      </c>
      <c r="M68" s="572">
        <v>170.52</v>
      </c>
    </row>
    <row r="69" spans="1:13" ht="14.4" customHeight="1" x14ac:dyDescent="0.3">
      <c r="A69" s="553" t="s">
        <v>748</v>
      </c>
      <c r="B69" s="554" t="s">
        <v>1510</v>
      </c>
      <c r="C69" s="554" t="s">
        <v>805</v>
      </c>
      <c r="D69" s="554" t="s">
        <v>806</v>
      </c>
      <c r="E69" s="554" t="s">
        <v>807</v>
      </c>
      <c r="F69" s="571"/>
      <c r="G69" s="571"/>
      <c r="H69" s="559">
        <v>0</v>
      </c>
      <c r="I69" s="571">
        <v>3</v>
      </c>
      <c r="J69" s="571">
        <v>441.93</v>
      </c>
      <c r="K69" s="559">
        <v>1</v>
      </c>
      <c r="L69" s="571">
        <v>3</v>
      </c>
      <c r="M69" s="572">
        <v>441.93</v>
      </c>
    </row>
    <row r="70" spans="1:13" ht="14.4" customHeight="1" x14ac:dyDescent="0.3">
      <c r="A70" s="553" t="s">
        <v>748</v>
      </c>
      <c r="B70" s="554" t="s">
        <v>1521</v>
      </c>
      <c r="C70" s="554" t="s">
        <v>1030</v>
      </c>
      <c r="D70" s="554" t="s">
        <v>1031</v>
      </c>
      <c r="E70" s="554" t="s">
        <v>1028</v>
      </c>
      <c r="F70" s="571"/>
      <c r="G70" s="571"/>
      <c r="H70" s="559">
        <v>0</v>
      </c>
      <c r="I70" s="571">
        <v>2</v>
      </c>
      <c r="J70" s="571">
        <v>133.63999999999999</v>
      </c>
      <c r="K70" s="559">
        <v>1</v>
      </c>
      <c r="L70" s="571">
        <v>2</v>
      </c>
      <c r="M70" s="572">
        <v>133.63999999999999</v>
      </c>
    </row>
    <row r="71" spans="1:13" ht="14.4" customHeight="1" x14ac:dyDescent="0.3">
      <c r="A71" s="553" t="s">
        <v>748</v>
      </c>
      <c r="B71" s="554" t="s">
        <v>1514</v>
      </c>
      <c r="C71" s="554" t="s">
        <v>1056</v>
      </c>
      <c r="D71" s="554" t="s">
        <v>1057</v>
      </c>
      <c r="E71" s="554" t="s">
        <v>1058</v>
      </c>
      <c r="F71" s="571"/>
      <c r="G71" s="571"/>
      <c r="H71" s="559">
        <v>0</v>
      </c>
      <c r="I71" s="571">
        <v>1</v>
      </c>
      <c r="J71" s="571">
        <v>31.32</v>
      </c>
      <c r="K71" s="559">
        <v>1</v>
      </c>
      <c r="L71" s="571">
        <v>1</v>
      </c>
      <c r="M71" s="572">
        <v>31.32</v>
      </c>
    </row>
    <row r="72" spans="1:13" ht="14.4" customHeight="1" x14ac:dyDescent="0.3">
      <c r="A72" s="553" t="s">
        <v>748</v>
      </c>
      <c r="B72" s="554" t="s">
        <v>1515</v>
      </c>
      <c r="C72" s="554" t="s">
        <v>1120</v>
      </c>
      <c r="D72" s="554" t="s">
        <v>1121</v>
      </c>
      <c r="E72" s="554" t="s">
        <v>1122</v>
      </c>
      <c r="F72" s="571"/>
      <c r="G72" s="571"/>
      <c r="H72" s="559">
        <v>0</v>
      </c>
      <c r="I72" s="571">
        <v>1</v>
      </c>
      <c r="J72" s="571">
        <v>107.42</v>
      </c>
      <c r="K72" s="559">
        <v>1</v>
      </c>
      <c r="L72" s="571">
        <v>1</v>
      </c>
      <c r="M72" s="572">
        <v>107.42</v>
      </c>
    </row>
    <row r="73" spans="1:13" ht="14.4" customHeight="1" x14ac:dyDescent="0.3">
      <c r="A73" s="553" t="s">
        <v>747</v>
      </c>
      <c r="B73" s="554" t="s">
        <v>1523</v>
      </c>
      <c r="C73" s="554" t="s">
        <v>1258</v>
      </c>
      <c r="D73" s="554" t="s">
        <v>1259</v>
      </c>
      <c r="E73" s="554" t="s">
        <v>1260</v>
      </c>
      <c r="F73" s="571"/>
      <c r="G73" s="571"/>
      <c r="H73" s="559">
        <v>0</v>
      </c>
      <c r="I73" s="571">
        <v>2</v>
      </c>
      <c r="J73" s="571">
        <v>583.64</v>
      </c>
      <c r="K73" s="559">
        <v>1</v>
      </c>
      <c r="L73" s="571">
        <v>2</v>
      </c>
      <c r="M73" s="572">
        <v>583.64</v>
      </c>
    </row>
    <row r="74" spans="1:13" ht="14.4" customHeight="1" x14ac:dyDescent="0.3">
      <c r="A74" s="553" t="s">
        <v>747</v>
      </c>
      <c r="B74" s="554" t="s">
        <v>1513</v>
      </c>
      <c r="C74" s="554" t="s">
        <v>1026</v>
      </c>
      <c r="D74" s="554" t="s">
        <v>1027</v>
      </c>
      <c r="E74" s="554" t="s">
        <v>1028</v>
      </c>
      <c r="F74" s="571"/>
      <c r="G74" s="571"/>
      <c r="H74" s="559">
        <v>0</v>
      </c>
      <c r="I74" s="571">
        <v>1</v>
      </c>
      <c r="J74" s="571">
        <v>170.52</v>
      </c>
      <c r="K74" s="559">
        <v>1</v>
      </c>
      <c r="L74" s="571">
        <v>1</v>
      </c>
      <c r="M74" s="572">
        <v>170.52</v>
      </c>
    </row>
    <row r="75" spans="1:13" ht="14.4" customHeight="1" thickBot="1" x14ac:dyDescent="0.35">
      <c r="A75" s="561" t="s">
        <v>747</v>
      </c>
      <c r="B75" s="562" t="s">
        <v>1519</v>
      </c>
      <c r="C75" s="562" t="s">
        <v>1243</v>
      </c>
      <c r="D75" s="562" t="s">
        <v>1244</v>
      </c>
      <c r="E75" s="562" t="s">
        <v>1107</v>
      </c>
      <c r="F75" s="573"/>
      <c r="G75" s="573"/>
      <c r="H75" s="567">
        <v>0</v>
      </c>
      <c r="I75" s="573">
        <v>1</v>
      </c>
      <c r="J75" s="573">
        <v>113.66</v>
      </c>
      <c r="K75" s="567">
        <v>1</v>
      </c>
      <c r="L75" s="573">
        <v>1</v>
      </c>
      <c r="M75" s="574">
        <v>113.66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483</v>
      </c>
      <c r="B5" s="454" t="s">
        <v>484</v>
      </c>
      <c r="C5" s="455" t="s">
        <v>485</v>
      </c>
      <c r="D5" s="455" t="s">
        <v>485</v>
      </c>
      <c r="E5" s="455"/>
      <c r="F5" s="455" t="s">
        <v>485</v>
      </c>
      <c r="G5" s="455" t="s">
        <v>485</v>
      </c>
      <c r="H5" s="455" t="s">
        <v>485</v>
      </c>
      <c r="I5" s="456" t="s">
        <v>485</v>
      </c>
      <c r="J5" s="457" t="s">
        <v>69</v>
      </c>
    </row>
    <row r="6" spans="1:10" ht="14.4" customHeight="1" x14ac:dyDescent="0.3">
      <c r="A6" s="453" t="s">
        <v>483</v>
      </c>
      <c r="B6" s="454" t="s">
        <v>298</v>
      </c>
      <c r="C6" s="455">
        <v>112.74174000000001</v>
      </c>
      <c r="D6" s="455">
        <v>50.952970000000001</v>
      </c>
      <c r="E6" s="455"/>
      <c r="F6" s="455">
        <v>34.669560000000004</v>
      </c>
      <c r="G6" s="455">
        <v>42.666665322770001</v>
      </c>
      <c r="H6" s="455">
        <v>-7.9971053227699969</v>
      </c>
      <c r="I6" s="456">
        <v>0.81256783809391908</v>
      </c>
      <c r="J6" s="457" t="s">
        <v>1</v>
      </c>
    </row>
    <row r="7" spans="1:10" ht="14.4" customHeight="1" x14ac:dyDescent="0.3">
      <c r="A7" s="453" t="s">
        <v>483</v>
      </c>
      <c r="B7" s="454" t="s">
        <v>299</v>
      </c>
      <c r="C7" s="455">
        <v>303.82742999999897</v>
      </c>
      <c r="D7" s="455">
        <v>126.95652</v>
      </c>
      <c r="E7" s="455"/>
      <c r="F7" s="455">
        <v>139.13042999999999</v>
      </c>
      <c r="G7" s="455">
        <v>166.66666376888932</v>
      </c>
      <c r="H7" s="455">
        <v>-27.536233768889332</v>
      </c>
      <c r="I7" s="456">
        <v>0.83478259451408443</v>
      </c>
      <c r="J7" s="457" t="s">
        <v>1</v>
      </c>
    </row>
    <row r="8" spans="1:10" ht="14.4" customHeight="1" x14ac:dyDescent="0.3">
      <c r="A8" s="453" t="s">
        <v>483</v>
      </c>
      <c r="B8" s="454" t="s">
        <v>300</v>
      </c>
      <c r="C8" s="455" t="s">
        <v>485</v>
      </c>
      <c r="D8" s="455">
        <v>299.93132000000003</v>
      </c>
      <c r="E8" s="455"/>
      <c r="F8" s="455">
        <v>230.88034999999999</v>
      </c>
      <c r="G8" s="455">
        <v>333.33332178422199</v>
      </c>
      <c r="H8" s="455">
        <v>-102.452971784222</v>
      </c>
      <c r="I8" s="456">
        <v>0.69264107399816666</v>
      </c>
      <c r="J8" s="457" t="s">
        <v>1</v>
      </c>
    </row>
    <row r="9" spans="1:10" ht="14.4" customHeight="1" x14ac:dyDescent="0.3">
      <c r="A9" s="453" t="s">
        <v>483</v>
      </c>
      <c r="B9" s="454" t="s">
        <v>301</v>
      </c>
      <c r="C9" s="455" t="s">
        <v>485</v>
      </c>
      <c r="D9" s="455" t="s">
        <v>485</v>
      </c>
      <c r="E9" s="455"/>
      <c r="F9" s="455">
        <v>13.0319</v>
      </c>
      <c r="G9" s="455">
        <v>30</v>
      </c>
      <c r="H9" s="455">
        <v>-16.9681</v>
      </c>
      <c r="I9" s="456">
        <v>0.43439666666666665</v>
      </c>
      <c r="J9" s="457" t="s">
        <v>1</v>
      </c>
    </row>
    <row r="10" spans="1:10" ht="14.4" customHeight="1" x14ac:dyDescent="0.3">
      <c r="A10" s="453" t="s">
        <v>483</v>
      </c>
      <c r="B10" s="454" t="s">
        <v>302</v>
      </c>
      <c r="C10" s="455">
        <v>68.865549999999999</v>
      </c>
      <c r="D10" s="455">
        <v>190.76031999999998</v>
      </c>
      <c r="E10" s="455"/>
      <c r="F10" s="455">
        <v>132.22207999999998</v>
      </c>
      <c r="G10" s="455">
        <v>236.61987602870465</v>
      </c>
      <c r="H10" s="455">
        <v>-104.39779602870468</v>
      </c>
      <c r="I10" s="456">
        <v>0.55879532277313826</v>
      </c>
      <c r="J10" s="457" t="s">
        <v>1</v>
      </c>
    </row>
    <row r="11" spans="1:10" ht="14.4" customHeight="1" x14ac:dyDescent="0.3">
      <c r="A11" s="453" t="s">
        <v>483</v>
      </c>
      <c r="B11" s="454" t="s">
        <v>303</v>
      </c>
      <c r="C11" s="455">
        <v>39.713719999999</v>
      </c>
      <c r="D11" s="455">
        <v>82.694350000000014</v>
      </c>
      <c r="E11" s="455"/>
      <c r="F11" s="455">
        <v>86.226819999999989</v>
      </c>
      <c r="G11" s="455">
        <v>149.8832377073</v>
      </c>
      <c r="H11" s="455">
        <v>-63.656417707300008</v>
      </c>
      <c r="I11" s="456">
        <v>0.57529328375190514</v>
      </c>
      <c r="J11" s="457" t="s">
        <v>1</v>
      </c>
    </row>
    <row r="12" spans="1:10" ht="14.4" customHeight="1" x14ac:dyDescent="0.3">
      <c r="A12" s="453" t="s">
        <v>483</v>
      </c>
      <c r="B12" s="454" t="s">
        <v>304</v>
      </c>
      <c r="C12" s="455">
        <v>0</v>
      </c>
      <c r="D12" s="455">
        <v>0.24510000000000001</v>
      </c>
      <c r="E12" s="455"/>
      <c r="F12" s="455">
        <v>1.6304799999999999</v>
      </c>
      <c r="G12" s="455">
        <v>0.16339999485266668</v>
      </c>
      <c r="H12" s="455">
        <v>1.4670800051473332</v>
      </c>
      <c r="I12" s="456">
        <v>9.9784580866734984</v>
      </c>
      <c r="J12" s="457" t="s">
        <v>1</v>
      </c>
    </row>
    <row r="13" spans="1:10" ht="14.4" customHeight="1" x14ac:dyDescent="0.3">
      <c r="A13" s="453" t="s">
        <v>483</v>
      </c>
      <c r="B13" s="454" t="s">
        <v>305</v>
      </c>
      <c r="C13" s="455">
        <v>301.12481999999898</v>
      </c>
      <c r="D13" s="455">
        <v>361.32072999999997</v>
      </c>
      <c r="E13" s="455"/>
      <c r="F13" s="455">
        <v>350.67628999999999</v>
      </c>
      <c r="G13" s="455">
        <v>359.81135576371935</v>
      </c>
      <c r="H13" s="455">
        <v>-9.1350657637193535</v>
      </c>
      <c r="I13" s="456">
        <v>0.9746115134572958</v>
      </c>
      <c r="J13" s="457" t="s">
        <v>1</v>
      </c>
    </row>
    <row r="14" spans="1:10" ht="14.4" customHeight="1" x14ac:dyDescent="0.3">
      <c r="A14" s="453" t="s">
        <v>483</v>
      </c>
      <c r="B14" s="454" t="s">
        <v>306</v>
      </c>
      <c r="C14" s="455">
        <v>0.35899999999999999</v>
      </c>
      <c r="D14" s="455">
        <v>1.3395600000000001</v>
      </c>
      <c r="E14" s="455"/>
      <c r="F14" s="455">
        <v>1.94353</v>
      </c>
      <c r="G14" s="455">
        <v>10.666666330691999</v>
      </c>
      <c r="H14" s="455">
        <v>-8.7231363306920002</v>
      </c>
      <c r="I14" s="456">
        <v>0.18220594323905448</v>
      </c>
      <c r="J14" s="457" t="s">
        <v>1</v>
      </c>
    </row>
    <row r="15" spans="1:10" ht="14.4" customHeight="1" x14ac:dyDescent="0.3">
      <c r="A15" s="453" t="s">
        <v>483</v>
      </c>
      <c r="B15" s="454" t="s">
        <v>307</v>
      </c>
      <c r="C15" s="455">
        <v>15.047049999999</v>
      </c>
      <c r="D15" s="455">
        <v>31.360210000000002</v>
      </c>
      <c r="E15" s="455"/>
      <c r="F15" s="455">
        <v>13.397399999999998</v>
      </c>
      <c r="G15" s="455">
        <v>59.925623275834667</v>
      </c>
      <c r="H15" s="455">
        <v>-46.528223275834669</v>
      </c>
      <c r="I15" s="456">
        <v>0.22356713652075724</v>
      </c>
      <c r="J15" s="457" t="s">
        <v>1</v>
      </c>
    </row>
    <row r="16" spans="1:10" ht="14.4" customHeight="1" x14ac:dyDescent="0.3">
      <c r="A16" s="453" t="s">
        <v>483</v>
      </c>
      <c r="B16" s="454" t="s">
        <v>1525</v>
      </c>
      <c r="C16" s="455">
        <v>0</v>
      </c>
      <c r="D16" s="455" t="s">
        <v>485</v>
      </c>
      <c r="E16" s="455"/>
      <c r="F16" s="455" t="s">
        <v>485</v>
      </c>
      <c r="G16" s="455" t="s">
        <v>485</v>
      </c>
      <c r="H16" s="455" t="s">
        <v>485</v>
      </c>
      <c r="I16" s="456" t="s">
        <v>485</v>
      </c>
      <c r="J16" s="457" t="s">
        <v>1</v>
      </c>
    </row>
    <row r="17" spans="1:10" ht="14.4" customHeight="1" x14ac:dyDescent="0.3">
      <c r="A17" s="453" t="s">
        <v>483</v>
      </c>
      <c r="B17" s="454" t="s">
        <v>308</v>
      </c>
      <c r="C17" s="455">
        <v>32.950020000000002</v>
      </c>
      <c r="D17" s="455">
        <v>20.353850000000001</v>
      </c>
      <c r="E17" s="455"/>
      <c r="F17" s="455">
        <v>22.84421</v>
      </c>
      <c r="G17" s="455">
        <v>27.999303249807337</v>
      </c>
      <c r="H17" s="455">
        <v>-5.1550932498073365</v>
      </c>
      <c r="I17" s="456">
        <v>0.81588494528545785</v>
      </c>
      <c r="J17" s="457" t="s">
        <v>1</v>
      </c>
    </row>
    <row r="18" spans="1:10" ht="14.4" customHeight="1" x14ac:dyDescent="0.3">
      <c r="A18" s="453" t="s">
        <v>483</v>
      </c>
      <c r="B18" s="454" t="s">
        <v>487</v>
      </c>
      <c r="C18" s="455">
        <v>874.62932999999589</v>
      </c>
      <c r="D18" s="455">
        <v>1165.9149299999999</v>
      </c>
      <c r="E18" s="455"/>
      <c r="F18" s="455">
        <v>1026.6530499999999</v>
      </c>
      <c r="G18" s="455">
        <v>1417.7361132267918</v>
      </c>
      <c r="H18" s="455">
        <v>-391.08306322679186</v>
      </c>
      <c r="I18" s="456">
        <v>0.72414960754813529</v>
      </c>
      <c r="J18" s="457" t="s">
        <v>488</v>
      </c>
    </row>
    <row r="20" spans="1:10" ht="14.4" customHeight="1" x14ac:dyDescent="0.3">
      <c r="A20" s="453" t="s">
        <v>483</v>
      </c>
      <c r="B20" s="454" t="s">
        <v>484</v>
      </c>
      <c r="C20" s="455" t="s">
        <v>485</v>
      </c>
      <c r="D20" s="455" t="s">
        <v>485</v>
      </c>
      <c r="E20" s="455"/>
      <c r="F20" s="455" t="s">
        <v>485</v>
      </c>
      <c r="G20" s="455" t="s">
        <v>485</v>
      </c>
      <c r="H20" s="455" t="s">
        <v>485</v>
      </c>
      <c r="I20" s="456" t="s">
        <v>485</v>
      </c>
      <c r="J20" s="457" t="s">
        <v>69</v>
      </c>
    </row>
    <row r="21" spans="1:10" ht="14.4" customHeight="1" x14ac:dyDescent="0.3">
      <c r="A21" s="453" t="s">
        <v>489</v>
      </c>
      <c r="B21" s="454" t="s">
        <v>490</v>
      </c>
      <c r="C21" s="455" t="s">
        <v>485</v>
      </c>
      <c r="D21" s="455" t="s">
        <v>485</v>
      </c>
      <c r="E21" s="455"/>
      <c r="F21" s="455" t="s">
        <v>485</v>
      </c>
      <c r="G21" s="455" t="s">
        <v>485</v>
      </c>
      <c r="H21" s="455" t="s">
        <v>485</v>
      </c>
      <c r="I21" s="456" t="s">
        <v>485</v>
      </c>
      <c r="J21" s="457" t="s">
        <v>0</v>
      </c>
    </row>
    <row r="22" spans="1:10" ht="14.4" customHeight="1" x14ac:dyDescent="0.3">
      <c r="A22" s="453" t="s">
        <v>489</v>
      </c>
      <c r="B22" s="454" t="s">
        <v>302</v>
      </c>
      <c r="C22" s="455">
        <v>36.26623</v>
      </c>
      <c r="D22" s="455">
        <v>154.44173999999998</v>
      </c>
      <c r="E22" s="455"/>
      <c r="F22" s="455">
        <v>110.95623999999998</v>
      </c>
      <c r="G22" s="455">
        <v>139.50638600855999</v>
      </c>
      <c r="H22" s="455">
        <v>-28.550146008560006</v>
      </c>
      <c r="I22" s="456">
        <v>0.7953488236244024</v>
      </c>
      <c r="J22" s="457" t="s">
        <v>1</v>
      </c>
    </row>
    <row r="23" spans="1:10" ht="14.4" customHeight="1" x14ac:dyDescent="0.3">
      <c r="A23" s="453" t="s">
        <v>489</v>
      </c>
      <c r="B23" s="454" t="s">
        <v>303</v>
      </c>
      <c r="C23" s="455">
        <v>4.2426500000000003</v>
      </c>
      <c r="D23" s="455">
        <v>18.329739999999997</v>
      </c>
      <c r="E23" s="455"/>
      <c r="F23" s="455">
        <v>17.97466</v>
      </c>
      <c r="G23" s="455">
        <v>79.999997480193997</v>
      </c>
      <c r="H23" s="455">
        <v>-62.025337480193997</v>
      </c>
      <c r="I23" s="456">
        <v>0.22468325707697775</v>
      </c>
      <c r="J23" s="457" t="s">
        <v>1</v>
      </c>
    </row>
    <row r="24" spans="1:10" ht="14.4" customHeight="1" x14ac:dyDescent="0.3">
      <c r="A24" s="453" t="s">
        <v>489</v>
      </c>
      <c r="B24" s="454" t="s">
        <v>304</v>
      </c>
      <c r="C24" s="455">
        <v>0</v>
      </c>
      <c r="D24" s="455">
        <v>0.24510000000000001</v>
      </c>
      <c r="E24" s="455"/>
      <c r="F24" s="455">
        <v>1.6304799999999999</v>
      </c>
      <c r="G24" s="455">
        <v>0.16339999485266668</v>
      </c>
      <c r="H24" s="455">
        <v>1.4670800051473332</v>
      </c>
      <c r="I24" s="456">
        <v>9.9784580866734984</v>
      </c>
      <c r="J24" s="457" t="s">
        <v>1</v>
      </c>
    </row>
    <row r="25" spans="1:10" ht="14.4" customHeight="1" x14ac:dyDescent="0.3">
      <c r="A25" s="453" t="s">
        <v>489</v>
      </c>
      <c r="B25" s="454" t="s">
        <v>306</v>
      </c>
      <c r="C25" s="455">
        <v>0.24199999999999999</v>
      </c>
      <c r="D25" s="455">
        <v>0.81156000000000006</v>
      </c>
      <c r="E25" s="455"/>
      <c r="F25" s="455">
        <v>0.44699999999999995</v>
      </c>
      <c r="G25" s="455">
        <v>3.9999998740093332</v>
      </c>
      <c r="H25" s="455">
        <v>-3.5529998740093331</v>
      </c>
      <c r="I25" s="456">
        <v>0.11175000351986435</v>
      </c>
      <c r="J25" s="457" t="s">
        <v>1</v>
      </c>
    </row>
    <row r="26" spans="1:10" ht="14.4" customHeight="1" x14ac:dyDescent="0.3">
      <c r="A26" s="453" t="s">
        <v>489</v>
      </c>
      <c r="B26" s="454" t="s">
        <v>307</v>
      </c>
      <c r="C26" s="455">
        <v>6.6250600000000004</v>
      </c>
      <c r="D26" s="455">
        <v>13.961640000000003</v>
      </c>
      <c r="E26" s="455"/>
      <c r="F26" s="455">
        <v>5.2000999999999999</v>
      </c>
      <c r="G26" s="455">
        <v>11.925624787718666</v>
      </c>
      <c r="H26" s="455">
        <v>-6.7255247877186664</v>
      </c>
      <c r="I26" s="456">
        <v>0.43604424024435223</v>
      </c>
      <c r="J26" s="457" t="s">
        <v>1</v>
      </c>
    </row>
    <row r="27" spans="1:10" ht="14.4" customHeight="1" x14ac:dyDescent="0.3">
      <c r="A27" s="453" t="s">
        <v>489</v>
      </c>
      <c r="B27" s="454" t="s">
        <v>491</v>
      </c>
      <c r="C27" s="455">
        <v>47.375939999999993</v>
      </c>
      <c r="D27" s="455">
        <v>187.78977999999995</v>
      </c>
      <c r="E27" s="455"/>
      <c r="F27" s="455">
        <v>136.20847999999998</v>
      </c>
      <c r="G27" s="455">
        <v>235.59540814533466</v>
      </c>
      <c r="H27" s="455">
        <v>-99.386928145334679</v>
      </c>
      <c r="I27" s="456">
        <v>0.57814573328175978</v>
      </c>
      <c r="J27" s="457" t="s">
        <v>492</v>
      </c>
    </row>
    <row r="28" spans="1:10" ht="14.4" customHeight="1" x14ac:dyDescent="0.3">
      <c r="A28" s="453" t="s">
        <v>485</v>
      </c>
      <c r="B28" s="454" t="s">
        <v>485</v>
      </c>
      <c r="C28" s="455" t="s">
        <v>485</v>
      </c>
      <c r="D28" s="455" t="s">
        <v>485</v>
      </c>
      <c r="E28" s="455"/>
      <c r="F28" s="455" t="s">
        <v>485</v>
      </c>
      <c r="G28" s="455" t="s">
        <v>485</v>
      </c>
      <c r="H28" s="455" t="s">
        <v>485</v>
      </c>
      <c r="I28" s="456" t="s">
        <v>485</v>
      </c>
      <c r="J28" s="457" t="s">
        <v>493</v>
      </c>
    </row>
    <row r="29" spans="1:10" ht="14.4" customHeight="1" x14ac:dyDescent="0.3">
      <c r="A29" s="453" t="s">
        <v>494</v>
      </c>
      <c r="B29" s="454" t="s">
        <v>495</v>
      </c>
      <c r="C29" s="455" t="s">
        <v>485</v>
      </c>
      <c r="D29" s="455" t="s">
        <v>485</v>
      </c>
      <c r="E29" s="455"/>
      <c r="F29" s="455" t="s">
        <v>485</v>
      </c>
      <c r="G29" s="455" t="s">
        <v>485</v>
      </c>
      <c r="H29" s="455" t="s">
        <v>485</v>
      </c>
      <c r="I29" s="456" t="s">
        <v>485</v>
      </c>
      <c r="J29" s="457" t="s">
        <v>0</v>
      </c>
    </row>
    <row r="30" spans="1:10" ht="14.4" customHeight="1" x14ac:dyDescent="0.3">
      <c r="A30" s="453" t="s">
        <v>494</v>
      </c>
      <c r="B30" s="454" t="s">
        <v>298</v>
      </c>
      <c r="C30" s="455">
        <v>100.1671</v>
      </c>
      <c r="D30" s="455" t="s">
        <v>485</v>
      </c>
      <c r="E30" s="455"/>
      <c r="F30" s="455" t="s">
        <v>485</v>
      </c>
      <c r="G30" s="455" t="s">
        <v>485</v>
      </c>
      <c r="H30" s="455" t="s">
        <v>485</v>
      </c>
      <c r="I30" s="456" t="s">
        <v>485</v>
      </c>
      <c r="J30" s="457" t="s">
        <v>1</v>
      </c>
    </row>
    <row r="31" spans="1:10" ht="14.4" customHeight="1" x14ac:dyDescent="0.3">
      <c r="A31" s="453" t="s">
        <v>494</v>
      </c>
      <c r="B31" s="454" t="s">
        <v>299</v>
      </c>
      <c r="C31" s="455">
        <v>303.82742999999897</v>
      </c>
      <c r="D31" s="455">
        <v>126.95652</v>
      </c>
      <c r="E31" s="455"/>
      <c r="F31" s="455">
        <v>139.13042999999999</v>
      </c>
      <c r="G31" s="455">
        <v>166.66666376888932</v>
      </c>
      <c r="H31" s="455">
        <v>-27.536233768889332</v>
      </c>
      <c r="I31" s="456">
        <v>0.83478259451408443</v>
      </c>
      <c r="J31" s="457" t="s">
        <v>1</v>
      </c>
    </row>
    <row r="32" spans="1:10" ht="14.4" customHeight="1" x14ac:dyDescent="0.3">
      <c r="A32" s="453" t="s">
        <v>494</v>
      </c>
      <c r="B32" s="454" t="s">
        <v>300</v>
      </c>
      <c r="C32" s="455" t="s">
        <v>485</v>
      </c>
      <c r="D32" s="455">
        <v>299.93132000000003</v>
      </c>
      <c r="E32" s="455"/>
      <c r="F32" s="455">
        <v>230.88034999999999</v>
      </c>
      <c r="G32" s="455">
        <v>333.33332178422199</v>
      </c>
      <c r="H32" s="455">
        <v>-102.452971784222</v>
      </c>
      <c r="I32" s="456">
        <v>0.69264107399816666</v>
      </c>
      <c r="J32" s="457" t="s">
        <v>1</v>
      </c>
    </row>
    <row r="33" spans="1:10" ht="14.4" customHeight="1" x14ac:dyDescent="0.3">
      <c r="A33" s="453" t="s">
        <v>494</v>
      </c>
      <c r="B33" s="454" t="s">
        <v>301</v>
      </c>
      <c r="C33" s="455" t="s">
        <v>485</v>
      </c>
      <c r="D33" s="455" t="s">
        <v>485</v>
      </c>
      <c r="E33" s="455"/>
      <c r="F33" s="455">
        <v>13.0319</v>
      </c>
      <c r="G33" s="455">
        <v>30</v>
      </c>
      <c r="H33" s="455">
        <v>-16.9681</v>
      </c>
      <c r="I33" s="456">
        <v>0.43439666666666665</v>
      </c>
      <c r="J33" s="457" t="s">
        <v>1</v>
      </c>
    </row>
    <row r="34" spans="1:10" ht="14.4" customHeight="1" x14ac:dyDescent="0.3">
      <c r="A34" s="453" t="s">
        <v>494</v>
      </c>
      <c r="B34" s="454" t="s">
        <v>302</v>
      </c>
      <c r="C34" s="455">
        <v>16.695989999999998</v>
      </c>
      <c r="D34" s="455">
        <v>11.02674</v>
      </c>
      <c r="E34" s="455"/>
      <c r="F34" s="455">
        <v>20.272550000000003</v>
      </c>
      <c r="G34" s="455">
        <v>78</v>
      </c>
      <c r="H34" s="455">
        <v>-57.727449999999997</v>
      </c>
      <c r="I34" s="456">
        <v>0.25990448717948722</v>
      </c>
      <c r="J34" s="457" t="s">
        <v>1</v>
      </c>
    </row>
    <row r="35" spans="1:10" ht="14.4" customHeight="1" x14ac:dyDescent="0.3">
      <c r="A35" s="453" t="s">
        <v>494</v>
      </c>
      <c r="B35" s="454" t="s">
        <v>303</v>
      </c>
      <c r="C35" s="455">
        <v>14.376829999999998</v>
      </c>
      <c r="D35" s="455">
        <v>54.18171000000001</v>
      </c>
      <c r="E35" s="455"/>
      <c r="F35" s="455">
        <v>49.495399999999989</v>
      </c>
      <c r="G35" s="455">
        <v>47.920932010434662</v>
      </c>
      <c r="H35" s="455">
        <v>1.5744679895653277</v>
      </c>
      <c r="I35" s="456">
        <v>1.0328555377266555</v>
      </c>
      <c r="J35" s="457" t="s">
        <v>1</v>
      </c>
    </row>
    <row r="36" spans="1:10" ht="14.4" customHeight="1" x14ac:dyDescent="0.3">
      <c r="A36" s="453" t="s">
        <v>494</v>
      </c>
      <c r="B36" s="454" t="s">
        <v>305</v>
      </c>
      <c r="C36" s="455">
        <v>74.245069999999004</v>
      </c>
      <c r="D36" s="455">
        <v>135.25772999999998</v>
      </c>
      <c r="E36" s="455"/>
      <c r="F36" s="455">
        <v>131.88218000000001</v>
      </c>
      <c r="G36" s="455">
        <v>125.99999603130533</v>
      </c>
      <c r="H36" s="455">
        <v>5.882183968694676</v>
      </c>
      <c r="I36" s="456">
        <v>1.046684001221978</v>
      </c>
      <c r="J36" s="457" t="s">
        <v>1</v>
      </c>
    </row>
    <row r="37" spans="1:10" ht="14.4" customHeight="1" x14ac:dyDescent="0.3">
      <c r="A37" s="453" t="s">
        <v>494</v>
      </c>
      <c r="B37" s="454" t="s">
        <v>306</v>
      </c>
      <c r="C37" s="455">
        <v>0.11699999999999999</v>
      </c>
      <c r="D37" s="455">
        <v>0.52800000000000002</v>
      </c>
      <c r="E37" s="455"/>
      <c r="F37" s="455">
        <v>1.4965299999999999</v>
      </c>
      <c r="G37" s="455">
        <v>6.6666664566826661</v>
      </c>
      <c r="H37" s="455">
        <v>-5.1701364566826662</v>
      </c>
      <c r="I37" s="456">
        <v>0.22447950707056571</v>
      </c>
      <c r="J37" s="457" t="s">
        <v>1</v>
      </c>
    </row>
    <row r="38" spans="1:10" ht="14.4" customHeight="1" x14ac:dyDescent="0.3">
      <c r="A38" s="453" t="s">
        <v>494</v>
      </c>
      <c r="B38" s="454" t="s">
        <v>307</v>
      </c>
      <c r="C38" s="455">
        <v>8.4219899999990009</v>
      </c>
      <c r="D38" s="455">
        <v>17.398569999999999</v>
      </c>
      <c r="E38" s="455"/>
      <c r="F38" s="455">
        <v>8.1972999999999985</v>
      </c>
      <c r="G38" s="455">
        <v>47.999998488115999</v>
      </c>
      <c r="H38" s="455">
        <v>-39.802698488116</v>
      </c>
      <c r="I38" s="456">
        <v>0.17077708871239888</v>
      </c>
      <c r="J38" s="457" t="s">
        <v>1</v>
      </c>
    </row>
    <row r="39" spans="1:10" ht="14.4" customHeight="1" x14ac:dyDescent="0.3">
      <c r="A39" s="453" t="s">
        <v>494</v>
      </c>
      <c r="B39" s="454" t="s">
        <v>496</v>
      </c>
      <c r="C39" s="455">
        <v>517.85140999999692</v>
      </c>
      <c r="D39" s="455">
        <v>645.28058999999996</v>
      </c>
      <c r="E39" s="455"/>
      <c r="F39" s="455">
        <v>594.38664000000006</v>
      </c>
      <c r="G39" s="455">
        <v>836.58757853965005</v>
      </c>
      <c r="H39" s="455">
        <v>-242.20093853965</v>
      </c>
      <c r="I39" s="456">
        <v>0.7104894397757654</v>
      </c>
      <c r="J39" s="457" t="s">
        <v>492</v>
      </c>
    </row>
    <row r="40" spans="1:10" ht="14.4" customHeight="1" x14ac:dyDescent="0.3">
      <c r="A40" s="453" t="s">
        <v>485</v>
      </c>
      <c r="B40" s="454" t="s">
        <v>485</v>
      </c>
      <c r="C40" s="455" t="s">
        <v>485</v>
      </c>
      <c r="D40" s="455" t="s">
        <v>485</v>
      </c>
      <c r="E40" s="455"/>
      <c r="F40" s="455" t="s">
        <v>485</v>
      </c>
      <c r="G40" s="455" t="s">
        <v>485</v>
      </c>
      <c r="H40" s="455" t="s">
        <v>485</v>
      </c>
      <c r="I40" s="456" t="s">
        <v>485</v>
      </c>
      <c r="J40" s="457" t="s">
        <v>493</v>
      </c>
    </row>
    <row r="41" spans="1:10" ht="14.4" customHeight="1" x14ac:dyDescent="0.3">
      <c r="A41" s="453" t="s">
        <v>497</v>
      </c>
      <c r="B41" s="454" t="s">
        <v>498</v>
      </c>
      <c r="C41" s="455" t="s">
        <v>485</v>
      </c>
      <c r="D41" s="455" t="s">
        <v>485</v>
      </c>
      <c r="E41" s="455"/>
      <c r="F41" s="455" t="s">
        <v>485</v>
      </c>
      <c r="G41" s="455" t="s">
        <v>485</v>
      </c>
      <c r="H41" s="455" t="s">
        <v>485</v>
      </c>
      <c r="I41" s="456" t="s">
        <v>485</v>
      </c>
      <c r="J41" s="457" t="s">
        <v>0</v>
      </c>
    </row>
    <row r="42" spans="1:10" ht="14.4" customHeight="1" x14ac:dyDescent="0.3">
      <c r="A42" s="453" t="s">
        <v>497</v>
      </c>
      <c r="B42" s="454" t="s">
        <v>298</v>
      </c>
      <c r="C42" s="455">
        <v>12.57464</v>
      </c>
      <c r="D42" s="455">
        <v>50.952970000000001</v>
      </c>
      <c r="E42" s="455"/>
      <c r="F42" s="455">
        <v>34.669560000000004</v>
      </c>
      <c r="G42" s="455">
        <v>42.666665322770001</v>
      </c>
      <c r="H42" s="455">
        <v>-7.9971053227699969</v>
      </c>
      <c r="I42" s="456">
        <v>0.81256783809391908</v>
      </c>
      <c r="J42" s="457" t="s">
        <v>1</v>
      </c>
    </row>
    <row r="43" spans="1:10" ht="14.4" customHeight="1" x14ac:dyDescent="0.3">
      <c r="A43" s="453" t="s">
        <v>497</v>
      </c>
      <c r="B43" s="454" t="s">
        <v>302</v>
      </c>
      <c r="C43" s="455">
        <v>15.90333</v>
      </c>
      <c r="D43" s="455">
        <v>25.291840000000001</v>
      </c>
      <c r="E43" s="455"/>
      <c r="F43" s="455">
        <v>0.99329000000000001</v>
      </c>
      <c r="G43" s="455">
        <v>19.113490020144667</v>
      </c>
      <c r="H43" s="455">
        <v>-18.120200020144665</v>
      </c>
      <c r="I43" s="456">
        <v>5.1968007880984678E-2</v>
      </c>
      <c r="J43" s="457" t="s">
        <v>1</v>
      </c>
    </row>
    <row r="44" spans="1:10" ht="14.4" customHeight="1" x14ac:dyDescent="0.3">
      <c r="A44" s="453" t="s">
        <v>497</v>
      </c>
      <c r="B44" s="454" t="s">
        <v>303</v>
      </c>
      <c r="C44" s="455">
        <v>21.094239999998997</v>
      </c>
      <c r="D44" s="455">
        <v>10.1829</v>
      </c>
      <c r="E44" s="455"/>
      <c r="F44" s="455">
        <v>18.75676</v>
      </c>
      <c r="G44" s="455">
        <v>21.962308216671332</v>
      </c>
      <c r="H44" s="455">
        <v>-3.2055482166713318</v>
      </c>
      <c r="I44" s="456">
        <v>0.85404320051213756</v>
      </c>
      <c r="J44" s="457" t="s">
        <v>1</v>
      </c>
    </row>
    <row r="45" spans="1:10" ht="14.4" customHeight="1" x14ac:dyDescent="0.3">
      <c r="A45" s="453" t="s">
        <v>497</v>
      </c>
      <c r="B45" s="454" t="s">
        <v>305</v>
      </c>
      <c r="C45" s="455">
        <v>226.87975</v>
      </c>
      <c r="D45" s="455">
        <v>226.06299999999999</v>
      </c>
      <c r="E45" s="455"/>
      <c r="F45" s="455">
        <v>218.79410999999999</v>
      </c>
      <c r="G45" s="455">
        <v>233.81135973241399</v>
      </c>
      <c r="H45" s="455">
        <v>-15.017249732414001</v>
      </c>
      <c r="I45" s="456">
        <v>0.93577194132226715</v>
      </c>
      <c r="J45" s="457" t="s">
        <v>1</v>
      </c>
    </row>
    <row r="46" spans="1:10" ht="14.4" customHeight="1" x14ac:dyDescent="0.3">
      <c r="A46" s="453" t="s">
        <v>497</v>
      </c>
      <c r="B46" s="454" t="s">
        <v>307</v>
      </c>
      <c r="C46" s="455">
        <v>0</v>
      </c>
      <c r="D46" s="455" t="s">
        <v>485</v>
      </c>
      <c r="E46" s="455"/>
      <c r="F46" s="455" t="s">
        <v>485</v>
      </c>
      <c r="G46" s="455" t="s">
        <v>485</v>
      </c>
      <c r="H46" s="455" t="s">
        <v>485</v>
      </c>
      <c r="I46" s="456" t="s">
        <v>485</v>
      </c>
      <c r="J46" s="457" t="s">
        <v>1</v>
      </c>
    </row>
    <row r="47" spans="1:10" ht="14.4" customHeight="1" x14ac:dyDescent="0.3">
      <c r="A47" s="453" t="s">
        <v>497</v>
      </c>
      <c r="B47" s="454" t="s">
        <v>1525</v>
      </c>
      <c r="C47" s="455">
        <v>0</v>
      </c>
      <c r="D47" s="455" t="s">
        <v>485</v>
      </c>
      <c r="E47" s="455"/>
      <c r="F47" s="455" t="s">
        <v>485</v>
      </c>
      <c r="G47" s="455" t="s">
        <v>485</v>
      </c>
      <c r="H47" s="455" t="s">
        <v>485</v>
      </c>
      <c r="I47" s="456" t="s">
        <v>485</v>
      </c>
      <c r="J47" s="457" t="s">
        <v>1</v>
      </c>
    </row>
    <row r="48" spans="1:10" ht="14.4" customHeight="1" x14ac:dyDescent="0.3">
      <c r="A48" s="453" t="s">
        <v>497</v>
      </c>
      <c r="B48" s="454" t="s">
        <v>308</v>
      </c>
      <c r="C48" s="455">
        <v>32.950020000000002</v>
      </c>
      <c r="D48" s="455">
        <v>20.353850000000001</v>
      </c>
      <c r="E48" s="455"/>
      <c r="F48" s="455">
        <v>22.84421</v>
      </c>
      <c r="G48" s="455">
        <v>27.999303249807337</v>
      </c>
      <c r="H48" s="455">
        <v>-5.1550932498073365</v>
      </c>
      <c r="I48" s="456">
        <v>0.81588494528545785</v>
      </c>
      <c r="J48" s="457" t="s">
        <v>1</v>
      </c>
    </row>
    <row r="49" spans="1:10" ht="14.4" customHeight="1" x14ac:dyDescent="0.3">
      <c r="A49" s="453" t="s">
        <v>497</v>
      </c>
      <c r="B49" s="454" t="s">
        <v>499</v>
      </c>
      <c r="C49" s="455">
        <v>309.40197999999901</v>
      </c>
      <c r="D49" s="455">
        <v>332.84456</v>
      </c>
      <c r="E49" s="455"/>
      <c r="F49" s="455">
        <v>296.05792999999994</v>
      </c>
      <c r="G49" s="455">
        <v>345.55312654180733</v>
      </c>
      <c r="H49" s="455">
        <v>-49.495196541807388</v>
      </c>
      <c r="I49" s="456">
        <v>0.85676530541876283</v>
      </c>
      <c r="J49" s="457" t="s">
        <v>492</v>
      </c>
    </row>
    <row r="50" spans="1:10" ht="14.4" customHeight="1" x14ac:dyDescent="0.3">
      <c r="A50" s="453" t="s">
        <v>485</v>
      </c>
      <c r="B50" s="454" t="s">
        <v>485</v>
      </c>
      <c r="C50" s="455" t="s">
        <v>485</v>
      </c>
      <c r="D50" s="455" t="s">
        <v>485</v>
      </c>
      <c r="E50" s="455"/>
      <c r="F50" s="455" t="s">
        <v>485</v>
      </c>
      <c r="G50" s="455" t="s">
        <v>485</v>
      </c>
      <c r="H50" s="455" t="s">
        <v>485</v>
      </c>
      <c r="I50" s="456" t="s">
        <v>485</v>
      </c>
      <c r="J50" s="457" t="s">
        <v>493</v>
      </c>
    </row>
    <row r="51" spans="1:10" ht="14.4" customHeight="1" x14ac:dyDescent="0.3">
      <c r="A51" s="453" t="s">
        <v>1526</v>
      </c>
      <c r="B51" s="454" t="s">
        <v>1527</v>
      </c>
      <c r="C51" s="455" t="s">
        <v>485</v>
      </c>
      <c r="D51" s="455" t="s">
        <v>485</v>
      </c>
      <c r="E51" s="455"/>
      <c r="F51" s="455" t="s">
        <v>485</v>
      </c>
      <c r="G51" s="455" t="s">
        <v>485</v>
      </c>
      <c r="H51" s="455" t="s">
        <v>485</v>
      </c>
      <c r="I51" s="456" t="s">
        <v>485</v>
      </c>
      <c r="J51" s="457" t="s">
        <v>0</v>
      </c>
    </row>
    <row r="52" spans="1:10" ht="14.4" customHeight="1" x14ac:dyDescent="0.3">
      <c r="A52" s="453" t="s">
        <v>1526</v>
      </c>
      <c r="B52" s="454" t="s">
        <v>307</v>
      </c>
      <c r="C52" s="455">
        <v>0</v>
      </c>
      <c r="D52" s="455" t="s">
        <v>485</v>
      </c>
      <c r="E52" s="455"/>
      <c r="F52" s="455" t="s">
        <v>485</v>
      </c>
      <c r="G52" s="455" t="s">
        <v>485</v>
      </c>
      <c r="H52" s="455" t="s">
        <v>485</v>
      </c>
      <c r="I52" s="456" t="s">
        <v>485</v>
      </c>
      <c r="J52" s="457" t="s">
        <v>1</v>
      </c>
    </row>
    <row r="53" spans="1:10" ht="14.4" customHeight="1" x14ac:dyDescent="0.3">
      <c r="A53" s="453" t="s">
        <v>1526</v>
      </c>
      <c r="B53" s="454" t="s">
        <v>1528</v>
      </c>
      <c r="C53" s="455">
        <v>0</v>
      </c>
      <c r="D53" s="455" t="s">
        <v>485</v>
      </c>
      <c r="E53" s="455"/>
      <c r="F53" s="455" t="s">
        <v>485</v>
      </c>
      <c r="G53" s="455" t="s">
        <v>485</v>
      </c>
      <c r="H53" s="455" t="s">
        <v>485</v>
      </c>
      <c r="I53" s="456" t="s">
        <v>485</v>
      </c>
      <c r="J53" s="457" t="s">
        <v>492</v>
      </c>
    </row>
    <row r="54" spans="1:10" ht="14.4" customHeight="1" x14ac:dyDescent="0.3">
      <c r="A54" s="453" t="s">
        <v>485</v>
      </c>
      <c r="B54" s="454" t="s">
        <v>485</v>
      </c>
      <c r="C54" s="455" t="s">
        <v>485</v>
      </c>
      <c r="D54" s="455" t="s">
        <v>485</v>
      </c>
      <c r="E54" s="455"/>
      <c r="F54" s="455" t="s">
        <v>485</v>
      </c>
      <c r="G54" s="455" t="s">
        <v>485</v>
      </c>
      <c r="H54" s="455" t="s">
        <v>485</v>
      </c>
      <c r="I54" s="456" t="s">
        <v>485</v>
      </c>
      <c r="J54" s="457" t="s">
        <v>493</v>
      </c>
    </row>
    <row r="55" spans="1:10" ht="14.4" customHeight="1" x14ac:dyDescent="0.3">
      <c r="A55" s="453" t="s">
        <v>483</v>
      </c>
      <c r="B55" s="454" t="s">
        <v>487</v>
      </c>
      <c r="C55" s="455">
        <v>874.62932999999589</v>
      </c>
      <c r="D55" s="455">
        <v>1165.9149299999999</v>
      </c>
      <c r="E55" s="455"/>
      <c r="F55" s="455">
        <v>1026.6530500000001</v>
      </c>
      <c r="G55" s="455">
        <v>1417.736113226792</v>
      </c>
      <c r="H55" s="455">
        <v>-391.08306322679186</v>
      </c>
      <c r="I55" s="456">
        <v>0.72414960754813529</v>
      </c>
      <c r="J55" s="457" t="s">
        <v>488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1991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14.130683376001322</v>
      </c>
      <c r="J3" s="99">
        <f>SUBTOTAL(9,J5:J1048576)</f>
        <v>72654</v>
      </c>
      <c r="K3" s="100">
        <f>SUBTOTAL(9,K5:K1048576)</f>
        <v>1026650.67</v>
      </c>
    </row>
    <row r="4" spans="1:11" s="212" customFormat="1" ht="14.4" customHeight="1" thickBot="1" x14ac:dyDescent="0.3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46" t="s">
        <v>483</v>
      </c>
      <c r="B5" s="547" t="s">
        <v>484</v>
      </c>
      <c r="C5" s="550" t="s">
        <v>494</v>
      </c>
      <c r="D5" s="584" t="s">
        <v>722</v>
      </c>
      <c r="E5" s="550" t="s">
        <v>1969</v>
      </c>
      <c r="F5" s="584" t="s">
        <v>1970</v>
      </c>
      <c r="G5" s="550" t="s">
        <v>1529</v>
      </c>
      <c r="H5" s="550" t="s">
        <v>1530</v>
      </c>
      <c r="I5" s="119">
        <v>0.41333333333333333</v>
      </c>
      <c r="J5" s="119">
        <v>2000</v>
      </c>
      <c r="K5" s="570">
        <v>830</v>
      </c>
    </row>
    <row r="6" spans="1:11" ht="14.4" customHeight="1" x14ac:dyDescent="0.3">
      <c r="A6" s="553" t="s">
        <v>483</v>
      </c>
      <c r="B6" s="554" t="s">
        <v>484</v>
      </c>
      <c r="C6" s="557" t="s">
        <v>494</v>
      </c>
      <c r="D6" s="585" t="s">
        <v>722</v>
      </c>
      <c r="E6" s="557" t="s">
        <v>1969</v>
      </c>
      <c r="F6" s="585" t="s">
        <v>1970</v>
      </c>
      <c r="G6" s="557" t="s">
        <v>1531</v>
      </c>
      <c r="H6" s="557" t="s">
        <v>1532</v>
      </c>
      <c r="I6" s="571">
        <v>27.22</v>
      </c>
      <c r="J6" s="571">
        <v>3</v>
      </c>
      <c r="K6" s="572">
        <v>81.66</v>
      </c>
    </row>
    <row r="7" spans="1:11" ht="14.4" customHeight="1" x14ac:dyDescent="0.3">
      <c r="A7" s="553" t="s">
        <v>483</v>
      </c>
      <c r="B7" s="554" t="s">
        <v>484</v>
      </c>
      <c r="C7" s="557" t="s">
        <v>494</v>
      </c>
      <c r="D7" s="585" t="s">
        <v>722</v>
      </c>
      <c r="E7" s="557" t="s">
        <v>1969</v>
      </c>
      <c r="F7" s="585" t="s">
        <v>1970</v>
      </c>
      <c r="G7" s="557" t="s">
        <v>1533</v>
      </c>
      <c r="H7" s="557" t="s">
        <v>1534</v>
      </c>
      <c r="I7" s="571">
        <v>0.4316666666666667</v>
      </c>
      <c r="J7" s="571">
        <v>26000</v>
      </c>
      <c r="K7" s="572">
        <v>11201.91</v>
      </c>
    </row>
    <row r="8" spans="1:11" ht="14.4" customHeight="1" x14ac:dyDescent="0.3">
      <c r="A8" s="553" t="s">
        <v>483</v>
      </c>
      <c r="B8" s="554" t="s">
        <v>484</v>
      </c>
      <c r="C8" s="557" t="s">
        <v>494</v>
      </c>
      <c r="D8" s="585" t="s">
        <v>722</v>
      </c>
      <c r="E8" s="557" t="s">
        <v>1969</v>
      </c>
      <c r="F8" s="585" t="s">
        <v>1970</v>
      </c>
      <c r="G8" s="557" t="s">
        <v>1535</v>
      </c>
      <c r="H8" s="557" t="s">
        <v>1536</v>
      </c>
      <c r="I8" s="571">
        <v>61.22</v>
      </c>
      <c r="J8" s="571">
        <v>3</v>
      </c>
      <c r="K8" s="572">
        <v>183.66</v>
      </c>
    </row>
    <row r="9" spans="1:11" ht="14.4" customHeight="1" x14ac:dyDescent="0.3">
      <c r="A9" s="553" t="s">
        <v>483</v>
      </c>
      <c r="B9" s="554" t="s">
        <v>484</v>
      </c>
      <c r="C9" s="557" t="s">
        <v>494</v>
      </c>
      <c r="D9" s="585" t="s">
        <v>722</v>
      </c>
      <c r="E9" s="557" t="s">
        <v>1969</v>
      </c>
      <c r="F9" s="585" t="s">
        <v>1970</v>
      </c>
      <c r="G9" s="557" t="s">
        <v>1537</v>
      </c>
      <c r="H9" s="557" t="s">
        <v>1538</v>
      </c>
      <c r="I9" s="571">
        <v>26.16333333333333</v>
      </c>
      <c r="J9" s="571">
        <v>12</v>
      </c>
      <c r="K9" s="572">
        <v>313.96000000000004</v>
      </c>
    </row>
    <row r="10" spans="1:11" ht="14.4" customHeight="1" x14ac:dyDescent="0.3">
      <c r="A10" s="553" t="s">
        <v>483</v>
      </c>
      <c r="B10" s="554" t="s">
        <v>484</v>
      </c>
      <c r="C10" s="557" t="s">
        <v>494</v>
      </c>
      <c r="D10" s="585" t="s">
        <v>722</v>
      </c>
      <c r="E10" s="557" t="s">
        <v>1969</v>
      </c>
      <c r="F10" s="585" t="s">
        <v>1970</v>
      </c>
      <c r="G10" s="557" t="s">
        <v>1539</v>
      </c>
      <c r="H10" s="557" t="s">
        <v>1540</v>
      </c>
      <c r="I10" s="571">
        <v>0.85333333333333339</v>
      </c>
      <c r="J10" s="571">
        <v>902</v>
      </c>
      <c r="K10" s="572">
        <v>770.7</v>
      </c>
    </row>
    <row r="11" spans="1:11" ht="14.4" customHeight="1" x14ac:dyDescent="0.3">
      <c r="A11" s="553" t="s">
        <v>483</v>
      </c>
      <c r="B11" s="554" t="s">
        <v>484</v>
      </c>
      <c r="C11" s="557" t="s">
        <v>494</v>
      </c>
      <c r="D11" s="585" t="s">
        <v>722</v>
      </c>
      <c r="E11" s="557" t="s">
        <v>1969</v>
      </c>
      <c r="F11" s="585" t="s">
        <v>1970</v>
      </c>
      <c r="G11" s="557" t="s">
        <v>1541</v>
      </c>
      <c r="H11" s="557" t="s">
        <v>1542</v>
      </c>
      <c r="I11" s="571">
        <v>1.5200000000000002</v>
      </c>
      <c r="J11" s="571">
        <v>402</v>
      </c>
      <c r="K11" s="572">
        <v>611.04</v>
      </c>
    </row>
    <row r="12" spans="1:11" ht="14.4" customHeight="1" x14ac:dyDescent="0.3">
      <c r="A12" s="553" t="s">
        <v>483</v>
      </c>
      <c r="B12" s="554" t="s">
        <v>484</v>
      </c>
      <c r="C12" s="557" t="s">
        <v>494</v>
      </c>
      <c r="D12" s="585" t="s">
        <v>722</v>
      </c>
      <c r="E12" s="557" t="s">
        <v>1969</v>
      </c>
      <c r="F12" s="585" t="s">
        <v>1970</v>
      </c>
      <c r="G12" s="557" t="s">
        <v>1543</v>
      </c>
      <c r="H12" s="557" t="s">
        <v>1544</v>
      </c>
      <c r="I12" s="571">
        <v>3.37</v>
      </c>
      <c r="J12" s="571">
        <v>200</v>
      </c>
      <c r="K12" s="572">
        <v>674</v>
      </c>
    </row>
    <row r="13" spans="1:11" ht="14.4" customHeight="1" x14ac:dyDescent="0.3">
      <c r="A13" s="553" t="s">
        <v>483</v>
      </c>
      <c r="B13" s="554" t="s">
        <v>484</v>
      </c>
      <c r="C13" s="557" t="s">
        <v>494</v>
      </c>
      <c r="D13" s="585" t="s">
        <v>722</v>
      </c>
      <c r="E13" s="557" t="s">
        <v>1969</v>
      </c>
      <c r="F13" s="585" t="s">
        <v>1970</v>
      </c>
      <c r="G13" s="557" t="s">
        <v>1545</v>
      </c>
      <c r="H13" s="557" t="s">
        <v>1546</v>
      </c>
      <c r="I13" s="571">
        <v>13.87</v>
      </c>
      <c r="J13" s="571">
        <v>48</v>
      </c>
      <c r="K13" s="572">
        <v>665.82</v>
      </c>
    </row>
    <row r="14" spans="1:11" ht="14.4" customHeight="1" x14ac:dyDescent="0.3">
      <c r="A14" s="553" t="s">
        <v>483</v>
      </c>
      <c r="B14" s="554" t="s">
        <v>484</v>
      </c>
      <c r="C14" s="557" t="s">
        <v>494</v>
      </c>
      <c r="D14" s="585" t="s">
        <v>722</v>
      </c>
      <c r="E14" s="557" t="s">
        <v>1969</v>
      </c>
      <c r="F14" s="585" t="s">
        <v>1970</v>
      </c>
      <c r="G14" s="557" t="s">
        <v>1547</v>
      </c>
      <c r="H14" s="557" t="s">
        <v>1548</v>
      </c>
      <c r="I14" s="571">
        <v>2.8728571428571432</v>
      </c>
      <c r="J14" s="571">
        <v>360</v>
      </c>
      <c r="K14" s="572">
        <v>1034</v>
      </c>
    </row>
    <row r="15" spans="1:11" ht="14.4" customHeight="1" x14ac:dyDescent="0.3">
      <c r="A15" s="553" t="s">
        <v>483</v>
      </c>
      <c r="B15" s="554" t="s">
        <v>484</v>
      </c>
      <c r="C15" s="557" t="s">
        <v>494</v>
      </c>
      <c r="D15" s="585" t="s">
        <v>722</v>
      </c>
      <c r="E15" s="557" t="s">
        <v>1969</v>
      </c>
      <c r="F15" s="585" t="s">
        <v>1970</v>
      </c>
      <c r="G15" s="557" t="s">
        <v>1549</v>
      </c>
      <c r="H15" s="557" t="s">
        <v>1550</v>
      </c>
      <c r="I15" s="571">
        <v>4.79</v>
      </c>
      <c r="J15" s="571">
        <v>324</v>
      </c>
      <c r="K15" s="572">
        <v>1552.62</v>
      </c>
    </row>
    <row r="16" spans="1:11" ht="14.4" customHeight="1" x14ac:dyDescent="0.3">
      <c r="A16" s="553" t="s">
        <v>483</v>
      </c>
      <c r="B16" s="554" t="s">
        <v>484</v>
      </c>
      <c r="C16" s="557" t="s">
        <v>494</v>
      </c>
      <c r="D16" s="585" t="s">
        <v>722</v>
      </c>
      <c r="E16" s="557" t="s">
        <v>1969</v>
      </c>
      <c r="F16" s="585" t="s">
        <v>1970</v>
      </c>
      <c r="G16" s="557" t="s">
        <v>1551</v>
      </c>
      <c r="H16" s="557" t="s">
        <v>1552</v>
      </c>
      <c r="I16" s="571">
        <v>7.69</v>
      </c>
      <c r="J16" s="571">
        <v>50</v>
      </c>
      <c r="K16" s="572">
        <v>384.59</v>
      </c>
    </row>
    <row r="17" spans="1:11" ht="14.4" customHeight="1" x14ac:dyDescent="0.3">
      <c r="A17" s="553" t="s">
        <v>483</v>
      </c>
      <c r="B17" s="554" t="s">
        <v>484</v>
      </c>
      <c r="C17" s="557" t="s">
        <v>494</v>
      </c>
      <c r="D17" s="585" t="s">
        <v>722</v>
      </c>
      <c r="E17" s="557" t="s">
        <v>1969</v>
      </c>
      <c r="F17" s="585" t="s">
        <v>1970</v>
      </c>
      <c r="G17" s="557" t="s">
        <v>1553</v>
      </c>
      <c r="H17" s="557" t="s">
        <v>1554</v>
      </c>
      <c r="I17" s="571">
        <v>0.56999999999999995</v>
      </c>
      <c r="J17" s="571">
        <v>200</v>
      </c>
      <c r="K17" s="572">
        <v>113.99</v>
      </c>
    </row>
    <row r="18" spans="1:11" ht="14.4" customHeight="1" x14ac:dyDescent="0.3">
      <c r="A18" s="553" t="s">
        <v>483</v>
      </c>
      <c r="B18" s="554" t="s">
        <v>484</v>
      </c>
      <c r="C18" s="557" t="s">
        <v>494</v>
      </c>
      <c r="D18" s="585" t="s">
        <v>722</v>
      </c>
      <c r="E18" s="557" t="s">
        <v>1969</v>
      </c>
      <c r="F18" s="585" t="s">
        <v>1970</v>
      </c>
      <c r="G18" s="557" t="s">
        <v>1555</v>
      </c>
      <c r="H18" s="557" t="s">
        <v>1556</v>
      </c>
      <c r="I18" s="571">
        <v>5.43</v>
      </c>
      <c r="J18" s="571">
        <v>100</v>
      </c>
      <c r="K18" s="572">
        <v>543</v>
      </c>
    </row>
    <row r="19" spans="1:11" ht="14.4" customHeight="1" x14ac:dyDescent="0.3">
      <c r="A19" s="553" t="s">
        <v>483</v>
      </c>
      <c r="B19" s="554" t="s">
        <v>484</v>
      </c>
      <c r="C19" s="557" t="s">
        <v>494</v>
      </c>
      <c r="D19" s="585" t="s">
        <v>722</v>
      </c>
      <c r="E19" s="557" t="s">
        <v>1969</v>
      </c>
      <c r="F19" s="585" t="s">
        <v>1970</v>
      </c>
      <c r="G19" s="557" t="s">
        <v>1557</v>
      </c>
      <c r="H19" s="557" t="s">
        <v>1558</v>
      </c>
      <c r="I19" s="571">
        <v>73.2</v>
      </c>
      <c r="J19" s="571">
        <v>10</v>
      </c>
      <c r="K19" s="572">
        <v>732</v>
      </c>
    </row>
    <row r="20" spans="1:11" ht="14.4" customHeight="1" x14ac:dyDescent="0.3">
      <c r="A20" s="553" t="s">
        <v>483</v>
      </c>
      <c r="B20" s="554" t="s">
        <v>484</v>
      </c>
      <c r="C20" s="557" t="s">
        <v>494</v>
      </c>
      <c r="D20" s="585" t="s">
        <v>722</v>
      </c>
      <c r="E20" s="557" t="s">
        <v>1969</v>
      </c>
      <c r="F20" s="585" t="s">
        <v>1970</v>
      </c>
      <c r="G20" s="557" t="s">
        <v>1559</v>
      </c>
      <c r="H20" s="557" t="s">
        <v>1560</v>
      </c>
      <c r="I20" s="571">
        <v>2.9</v>
      </c>
      <c r="J20" s="571">
        <v>200</v>
      </c>
      <c r="K20" s="572">
        <v>579.6</v>
      </c>
    </row>
    <row r="21" spans="1:11" ht="14.4" customHeight="1" x14ac:dyDescent="0.3">
      <c r="A21" s="553" t="s">
        <v>483</v>
      </c>
      <c r="B21" s="554" t="s">
        <v>484</v>
      </c>
      <c r="C21" s="557" t="s">
        <v>494</v>
      </c>
      <c r="D21" s="585" t="s">
        <v>722</v>
      </c>
      <c r="E21" s="557" t="s">
        <v>1971</v>
      </c>
      <c r="F21" s="585" t="s">
        <v>1972</v>
      </c>
      <c r="G21" s="557" t="s">
        <v>1561</v>
      </c>
      <c r="H21" s="557" t="s">
        <v>1562</v>
      </c>
      <c r="I21" s="571">
        <v>2.76</v>
      </c>
      <c r="J21" s="571">
        <v>100</v>
      </c>
      <c r="K21" s="572">
        <v>276</v>
      </c>
    </row>
    <row r="22" spans="1:11" ht="14.4" customHeight="1" x14ac:dyDescent="0.3">
      <c r="A22" s="553" t="s">
        <v>483</v>
      </c>
      <c r="B22" s="554" t="s">
        <v>484</v>
      </c>
      <c r="C22" s="557" t="s">
        <v>494</v>
      </c>
      <c r="D22" s="585" t="s">
        <v>722</v>
      </c>
      <c r="E22" s="557" t="s">
        <v>1971</v>
      </c>
      <c r="F22" s="585" t="s">
        <v>1972</v>
      </c>
      <c r="G22" s="557" t="s">
        <v>1563</v>
      </c>
      <c r="H22" s="557" t="s">
        <v>1564</v>
      </c>
      <c r="I22" s="571">
        <v>9.56</v>
      </c>
      <c r="J22" s="571">
        <v>20</v>
      </c>
      <c r="K22" s="572">
        <v>191.2</v>
      </c>
    </row>
    <row r="23" spans="1:11" ht="14.4" customHeight="1" x14ac:dyDescent="0.3">
      <c r="A23" s="553" t="s">
        <v>483</v>
      </c>
      <c r="B23" s="554" t="s">
        <v>484</v>
      </c>
      <c r="C23" s="557" t="s">
        <v>494</v>
      </c>
      <c r="D23" s="585" t="s">
        <v>722</v>
      </c>
      <c r="E23" s="557" t="s">
        <v>1971</v>
      </c>
      <c r="F23" s="585" t="s">
        <v>1972</v>
      </c>
      <c r="G23" s="557" t="s">
        <v>1565</v>
      </c>
      <c r="H23" s="557" t="s">
        <v>1566</v>
      </c>
      <c r="I23" s="571">
        <v>1.1000000000000001</v>
      </c>
      <c r="J23" s="571">
        <v>100</v>
      </c>
      <c r="K23" s="572">
        <v>110</v>
      </c>
    </row>
    <row r="24" spans="1:11" ht="14.4" customHeight="1" x14ac:dyDescent="0.3">
      <c r="A24" s="553" t="s">
        <v>483</v>
      </c>
      <c r="B24" s="554" t="s">
        <v>484</v>
      </c>
      <c r="C24" s="557" t="s">
        <v>494</v>
      </c>
      <c r="D24" s="585" t="s">
        <v>722</v>
      </c>
      <c r="E24" s="557" t="s">
        <v>1971</v>
      </c>
      <c r="F24" s="585" t="s">
        <v>1972</v>
      </c>
      <c r="G24" s="557" t="s">
        <v>1567</v>
      </c>
      <c r="H24" s="557" t="s">
        <v>1568</v>
      </c>
      <c r="I24" s="571">
        <v>0.48</v>
      </c>
      <c r="J24" s="571">
        <v>100</v>
      </c>
      <c r="K24" s="572">
        <v>48</v>
      </c>
    </row>
    <row r="25" spans="1:11" ht="14.4" customHeight="1" x14ac:dyDescent="0.3">
      <c r="A25" s="553" t="s">
        <v>483</v>
      </c>
      <c r="B25" s="554" t="s">
        <v>484</v>
      </c>
      <c r="C25" s="557" t="s">
        <v>494</v>
      </c>
      <c r="D25" s="585" t="s">
        <v>722</v>
      </c>
      <c r="E25" s="557" t="s">
        <v>1971</v>
      </c>
      <c r="F25" s="585" t="s">
        <v>1972</v>
      </c>
      <c r="G25" s="557" t="s">
        <v>1569</v>
      </c>
      <c r="H25" s="557" t="s">
        <v>1570</v>
      </c>
      <c r="I25" s="571">
        <v>0.67</v>
      </c>
      <c r="J25" s="571">
        <v>700</v>
      </c>
      <c r="K25" s="572">
        <v>469</v>
      </c>
    </row>
    <row r="26" spans="1:11" ht="14.4" customHeight="1" x14ac:dyDescent="0.3">
      <c r="A26" s="553" t="s">
        <v>483</v>
      </c>
      <c r="B26" s="554" t="s">
        <v>484</v>
      </c>
      <c r="C26" s="557" t="s">
        <v>494</v>
      </c>
      <c r="D26" s="585" t="s">
        <v>722</v>
      </c>
      <c r="E26" s="557" t="s">
        <v>1971</v>
      </c>
      <c r="F26" s="585" t="s">
        <v>1972</v>
      </c>
      <c r="G26" s="557" t="s">
        <v>1571</v>
      </c>
      <c r="H26" s="557" t="s">
        <v>1572</v>
      </c>
      <c r="I26" s="571">
        <v>1.97</v>
      </c>
      <c r="J26" s="571">
        <v>100</v>
      </c>
      <c r="K26" s="572">
        <v>197</v>
      </c>
    </row>
    <row r="27" spans="1:11" ht="14.4" customHeight="1" x14ac:dyDescent="0.3">
      <c r="A27" s="553" t="s">
        <v>483</v>
      </c>
      <c r="B27" s="554" t="s">
        <v>484</v>
      </c>
      <c r="C27" s="557" t="s">
        <v>494</v>
      </c>
      <c r="D27" s="585" t="s">
        <v>722</v>
      </c>
      <c r="E27" s="557" t="s">
        <v>1971</v>
      </c>
      <c r="F27" s="585" t="s">
        <v>1972</v>
      </c>
      <c r="G27" s="557" t="s">
        <v>1573</v>
      </c>
      <c r="H27" s="557" t="s">
        <v>1574</v>
      </c>
      <c r="I27" s="571">
        <v>2.1800000000000002</v>
      </c>
      <c r="J27" s="571">
        <v>100</v>
      </c>
      <c r="K27" s="572">
        <v>217.74</v>
      </c>
    </row>
    <row r="28" spans="1:11" ht="14.4" customHeight="1" x14ac:dyDescent="0.3">
      <c r="A28" s="553" t="s">
        <v>483</v>
      </c>
      <c r="B28" s="554" t="s">
        <v>484</v>
      </c>
      <c r="C28" s="557" t="s">
        <v>494</v>
      </c>
      <c r="D28" s="585" t="s">
        <v>722</v>
      </c>
      <c r="E28" s="557" t="s">
        <v>1971</v>
      </c>
      <c r="F28" s="585" t="s">
        <v>1972</v>
      </c>
      <c r="G28" s="557" t="s">
        <v>1575</v>
      </c>
      <c r="H28" s="557" t="s">
        <v>1576</v>
      </c>
      <c r="I28" s="571">
        <v>4.3099999999999996</v>
      </c>
      <c r="J28" s="571">
        <v>100</v>
      </c>
      <c r="K28" s="572">
        <v>431.06</v>
      </c>
    </row>
    <row r="29" spans="1:11" ht="14.4" customHeight="1" x14ac:dyDescent="0.3">
      <c r="A29" s="553" t="s">
        <v>483</v>
      </c>
      <c r="B29" s="554" t="s">
        <v>484</v>
      </c>
      <c r="C29" s="557" t="s">
        <v>494</v>
      </c>
      <c r="D29" s="585" t="s">
        <v>722</v>
      </c>
      <c r="E29" s="557" t="s">
        <v>1971</v>
      </c>
      <c r="F29" s="585" t="s">
        <v>1972</v>
      </c>
      <c r="G29" s="557" t="s">
        <v>1577</v>
      </c>
      <c r="H29" s="557" t="s">
        <v>1578</v>
      </c>
      <c r="I29" s="571">
        <v>4.2350000000000003</v>
      </c>
      <c r="J29" s="571">
        <v>100</v>
      </c>
      <c r="K29" s="572">
        <v>423.5</v>
      </c>
    </row>
    <row r="30" spans="1:11" ht="14.4" customHeight="1" x14ac:dyDescent="0.3">
      <c r="A30" s="553" t="s">
        <v>483</v>
      </c>
      <c r="B30" s="554" t="s">
        <v>484</v>
      </c>
      <c r="C30" s="557" t="s">
        <v>494</v>
      </c>
      <c r="D30" s="585" t="s">
        <v>722</v>
      </c>
      <c r="E30" s="557" t="s">
        <v>1971</v>
      </c>
      <c r="F30" s="585" t="s">
        <v>1972</v>
      </c>
      <c r="G30" s="557" t="s">
        <v>1579</v>
      </c>
      <c r="H30" s="557" t="s">
        <v>1580</v>
      </c>
      <c r="I30" s="571">
        <v>2.9039999999999999</v>
      </c>
      <c r="J30" s="571">
        <v>600</v>
      </c>
      <c r="K30" s="572">
        <v>1742</v>
      </c>
    </row>
    <row r="31" spans="1:11" ht="14.4" customHeight="1" x14ac:dyDescent="0.3">
      <c r="A31" s="553" t="s">
        <v>483</v>
      </c>
      <c r="B31" s="554" t="s">
        <v>484</v>
      </c>
      <c r="C31" s="557" t="s">
        <v>494</v>
      </c>
      <c r="D31" s="585" t="s">
        <v>722</v>
      </c>
      <c r="E31" s="557" t="s">
        <v>1971</v>
      </c>
      <c r="F31" s="585" t="s">
        <v>1972</v>
      </c>
      <c r="G31" s="557" t="s">
        <v>1581</v>
      </c>
      <c r="H31" s="557" t="s">
        <v>1582</v>
      </c>
      <c r="I31" s="571">
        <v>2.06</v>
      </c>
      <c r="J31" s="571">
        <v>100</v>
      </c>
      <c r="K31" s="572">
        <v>206</v>
      </c>
    </row>
    <row r="32" spans="1:11" ht="14.4" customHeight="1" x14ac:dyDescent="0.3">
      <c r="A32" s="553" t="s">
        <v>483</v>
      </c>
      <c r="B32" s="554" t="s">
        <v>484</v>
      </c>
      <c r="C32" s="557" t="s">
        <v>494</v>
      </c>
      <c r="D32" s="585" t="s">
        <v>722</v>
      </c>
      <c r="E32" s="557" t="s">
        <v>1971</v>
      </c>
      <c r="F32" s="585" t="s">
        <v>1972</v>
      </c>
      <c r="G32" s="557" t="s">
        <v>1583</v>
      </c>
      <c r="H32" s="557" t="s">
        <v>1584</v>
      </c>
      <c r="I32" s="571">
        <v>40.574285714285715</v>
      </c>
      <c r="J32" s="571">
        <v>300</v>
      </c>
      <c r="K32" s="572">
        <v>12120.699999999999</v>
      </c>
    </row>
    <row r="33" spans="1:11" ht="14.4" customHeight="1" x14ac:dyDescent="0.3">
      <c r="A33" s="553" t="s">
        <v>483</v>
      </c>
      <c r="B33" s="554" t="s">
        <v>484</v>
      </c>
      <c r="C33" s="557" t="s">
        <v>494</v>
      </c>
      <c r="D33" s="585" t="s">
        <v>722</v>
      </c>
      <c r="E33" s="557" t="s">
        <v>1971</v>
      </c>
      <c r="F33" s="585" t="s">
        <v>1972</v>
      </c>
      <c r="G33" s="557" t="s">
        <v>1585</v>
      </c>
      <c r="H33" s="557" t="s">
        <v>1586</v>
      </c>
      <c r="I33" s="571">
        <v>1.9299999999999997</v>
      </c>
      <c r="J33" s="571">
        <v>400</v>
      </c>
      <c r="K33" s="572">
        <v>772</v>
      </c>
    </row>
    <row r="34" spans="1:11" ht="14.4" customHeight="1" x14ac:dyDescent="0.3">
      <c r="A34" s="553" t="s">
        <v>483</v>
      </c>
      <c r="B34" s="554" t="s">
        <v>484</v>
      </c>
      <c r="C34" s="557" t="s">
        <v>494</v>
      </c>
      <c r="D34" s="585" t="s">
        <v>722</v>
      </c>
      <c r="E34" s="557" t="s">
        <v>1971</v>
      </c>
      <c r="F34" s="585" t="s">
        <v>1972</v>
      </c>
      <c r="G34" s="557" t="s">
        <v>1585</v>
      </c>
      <c r="H34" s="557" t="s">
        <v>1587</v>
      </c>
      <c r="I34" s="571">
        <v>1.9350000000000001</v>
      </c>
      <c r="J34" s="571">
        <v>295</v>
      </c>
      <c r="K34" s="572">
        <v>570.46</v>
      </c>
    </row>
    <row r="35" spans="1:11" ht="14.4" customHeight="1" x14ac:dyDescent="0.3">
      <c r="A35" s="553" t="s">
        <v>483</v>
      </c>
      <c r="B35" s="554" t="s">
        <v>484</v>
      </c>
      <c r="C35" s="557" t="s">
        <v>494</v>
      </c>
      <c r="D35" s="585" t="s">
        <v>722</v>
      </c>
      <c r="E35" s="557" t="s">
        <v>1971</v>
      </c>
      <c r="F35" s="585" t="s">
        <v>1972</v>
      </c>
      <c r="G35" s="557" t="s">
        <v>1588</v>
      </c>
      <c r="H35" s="557" t="s">
        <v>1589</v>
      </c>
      <c r="I35" s="571">
        <v>15.01</v>
      </c>
      <c r="J35" s="571">
        <v>13</v>
      </c>
      <c r="K35" s="572">
        <v>195.13</v>
      </c>
    </row>
    <row r="36" spans="1:11" ht="14.4" customHeight="1" x14ac:dyDescent="0.3">
      <c r="A36" s="553" t="s">
        <v>483</v>
      </c>
      <c r="B36" s="554" t="s">
        <v>484</v>
      </c>
      <c r="C36" s="557" t="s">
        <v>494</v>
      </c>
      <c r="D36" s="585" t="s">
        <v>722</v>
      </c>
      <c r="E36" s="557" t="s">
        <v>1971</v>
      </c>
      <c r="F36" s="585" t="s">
        <v>1972</v>
      </c>
      <c r="G36" s="557" t="s">
        <v>1590</v>
      </c>
      <c r="H36" s="557" t="s">
        <v>1591</v>
      </c>
      <c r="I36" s="571">
        <v>12.11</v>
      </c>
      <c r="J36" s="571">
        <v>5</v>
      </c>
      <c r="K36" s="572">
        <v>60.55</v>
      </c>
    </row>
    <row r="37" spans="1:11" ht="14.4" customHeight="1" x14ac:dyDescent="0.3">
      <c r="A37" s="553" t="s">
        <v>483</v>
      </c>
      <c r="B37" s="554" t="s">
        <v>484</v>
      </c>
      <c r="C37" s="557" t="s">
        <v>494</v>
      </c>
      <c r="D37" s="585" t="s">
        <v>722</v>
      </c>
      <c r="E37" s="557" t="s">
        <v>1971</v>
      </c>
      <c r="F37" s="585" t="s">
        <v>1972</v>
      </c>
      <c r="G37" s="557" t="s">
        <v>1592</v>
      </c>
      <c r="H37" s="557" t="s">
        <v>1593</v>
      </c>
      <c r="I37" s="571">
        <v>2.89</v>
      </c>
      <c r="J37" s="571">
        <v>10</v>
      </c>
      <c r="K37" s="572">
        <v>28.9</v>
      </c>
    </row>
    <row r="38" spans="1:11" ht="14.4" customHeight="1" x14ac:dyDescent="0.3">
      <c r="A38" s="553" t="s">
        <v>483</v>
      </c>
      <c r="B38" s="554" t="s">
        <v>484</v>
      </c>
      <c r="C38" s="557" t="s">
        <v>494</v>
      </c>
      <c r="D38" s="585" t="s">
        <v>722</v>
      </c>
      <c r="E38" s="557" t="s">
        <v>1971</v>
      </c>
      <c r="F38" s="585" t="s">
        <v>1972</v>
      </c>
      <c r="G38" s="557" t="s">
        <v>1594</v>
      </c>
      <c r="H38" s="557" t="s">
        <v>1595</v>
      </c>
      <c r="I38" s="571">
        <v>209.33</v>
      </c>
      <c r="J38" s="571">
        <v>13</v>
      </c>
      <c r="K38" s="572">
        <v>2721.29</v>
      </c>
    </row>
    <row r="39" spans="1:11" ht="14.4" customHeight="1" x14ac:dyDescent="0.3">
      <c r="A39" s="553" t="s">
        <v>483</v>
      </c>
      <c r="B39" s="554" t="s">
        <v>484</v>
      </c>
      <c r="C39" s="557" t="s">
        <v>494</v>
      </c>
      <c r="D39" s="585" t="s">
        <v>722</v>
      </c>
      <c r="E39" s="557" t="s">
        <v>1971</v>
      </c>
      <c r="F39" s="585" t="s">
        <v>1972</v>
      </c>
      <c r="G39" s="557" t="s">
        <v>1596</v>
      </c>
      <c r="H39" s="557" t="s">
        <v>1597</v>
      </c>
      <c r="I39" s="571">
        <v>50.82</v>
      </c>
      <c r="J39" s="571">
        <v>10</v>
      </c>
      <c r="K39" s="572">
        <v>508.2</v>
      </c>
    </row>
    <row r="40" spans="1:11" ht="14.4" customHeight="1" x14ac:dyDescent="0.3">
      <c r="A40" s="553" t="s">
        <v>483</v>
      </c>
      <c r="B40" s="554" t="s">
        <v>484</v>
      </c>
      <c r="C40" s="557" t="s">
        <v>494</v>
      </c>
      <c r="D40" s="585" t="s">
        <v>722</v>
      </c>
      <c r="E40" s="557" t="s">
        <v>1971</v>
      </c>
      <c r="F40" s="585" t="s">
        <v>1972</v>
      </c>
      <c r="G40" s="557" t="s">
        <v>1598</v>
      </c>
      <c r="H40" s="557" t="s">
        <v>1599</v>
      </c>
      <c r="I40" s="571">
        <v>181.5</v>
      </c>
      <c r="J40" s="571">
        <v>10</v>
      </c>
      <c r="K40" s="572">
        <v>1815</v>
      </c>
    </row>
    <row r="41" spans="1:11" ht="14.4" customHeight="1" x14ac:dyDescent="0.3">
      <c r="A41" s="553" t="s">
        <v>483</v>
      </c>
      <c r="B41" s="554" t="s">
        <v>484</v>
      </c>
      <c r="C41" s="557" t="s">
        <v>494</v>
      </c>
      <c r="D41" s="585" t="s">
        <v>722</v>
      </c>
      <c r="E41" s="557" t="s">
        <v>1971</v>
      </c>
      <c r="F41" s="585" t="s">
        <v>1972</v>
      </c>
      <c r="G41" s="557" t="s">
        <v>1600</v>
      </c>
      <c r="H41" s="557" t="s">
        <v>1601</v>
      </c>
      <c r="I41" s="571">
        <v>712.69</v>
      </c>
      <c r="J41" s="571">
        <v>5</v>
      </c>
      <c r="K41" s="572">
        <v>3563.45</v>
      </c>
    </row>
    <row r="42" spans="1:11" ht="14.4" customHeight="1" x14ac:dyDescent="0.3">
      <c r="A42" s="553" t="s">
        <v>483</v>
      </c>
      <c r="B42" s="554" t="s">
        <v>484</v>
      </c>
      <c r="C42" s="557" t="s">
        <v>494</v>
      </c>
      <c r="D42" s="585" t="s">
        <v>722</v>
      </c>
      <c r="E42" s="557" t="s">
        <v>1971</v>
      </c>
      <c r="F42" s="585" t="s">
        <v>1972</v>
      </c>
      <c r="G42" s="557" t="s">
        <v>1602</v>
      </c>
      <c r="H42" s="557" t="s">
        <v>1603</v>
      </c>
      <c r="I42" s="571">
        <v>398.43</v>
      </c>
      <c r="J42" s="571">
        <v>20</v>
      </c>
      <c r="K42" s="572">
        <v>7968.58</v>
      </c>
    </row>
    <row r="43" spans="1:11" ht="14.4" customHeight="1" x14ac:dyDescent="0.3">
      <c r="A43" s="553" t="s">
        <v>483</v>
      </c>
      <c r="B43" s="554" t="s">
        <v>484</v>
      </c>
      <c r="C43" s="557" t="s">
        <v>494</v>
      </c>
      <c r="D43" s="585" t="s">
        <v>722</v>
      </c>
      <c r="E43" s="557" t="s">
        <v>1971</v>
      </c>
      <c r="F43" s="585" t="s">
        <v>1972</v>
      </c>
      <c r="G43" s="557" t="s">
        <v>1604</v>
      </c>
      <c r="H43" s="557" t="s">
        <v>1605</v>
      </c>
      <c r="I43" s="571">
        <v>411.4</v>
      </c>
      <c r="J43" s="571">
        <v>3</v>
      </c>
      <c r="K43" s="572">
        <v>1234.2</v>
      </c>
    </row>
    <row r="44" spans="1:11" ht="14.4" customHeight="1" x14ac:dyDescent="0.3">
      <c r="A44" s="553" t="s">
        <v>483</v>
      </c>
      <c r="B44" s="554" t="s">
        <v>484</v>
      </c>
      <c r="C44" s="557" t="s">
        <v>494</v>
      </c>
      <c r="D44" s="585" t="s">
        <v>722</v>
      </c>
      <c r="E44" s="557" t="s">
        <v>1971</v>
      </c>
      <c r="F44" s="585" t="s">
        <v>1972</v>
      </c>
      <c r="G44" s="557" t="s">
        <v>1606</v>
      </c>
      <c r="H44" s="557" t="s">
        <v>1607</v>
      </c>
      <c r="I44" s="571">
        <v>193.2</v>
      </c>
      <c r="J44" s="571">
        <v>10</v>
      </c>
      <c r="K44" s="572">
        <v>1932</v>
      </c>
    </row>
    <row r="45" spans="1:11" ht="14.4" customHeight="1" x14ac:dyDescent="0.3">
      <c r="A45" s="553" t="s">
        <v>483</v>
      </c>
      <c r="B45" s="554" t="s">
        <v>484</v>
      </c>
      <c r="C45" s="557" t="s">
        <v>494</v>
      </c>
      <c r="D45" s="585" t="s">
        <v>722</v>
      </c>
      <c r="E45" s="557" t="s">
        <v>1971</v>
      </c>
      <c r="F45" s="585" t="s">
        <v>1972</v>
      </c>
      <c r="G45" s="557" t="s">
        <v>1608</v>
      </c>
      <c r="H45" s="557" t="s">
        <v>1609</v>
      </c>
      <c r="I45" s="571">
        <v>213.44</v>
      </c>
      <c r="J45" s="571">
        <v>10</v>
      </c>
      <c r="K45" s="572">
        <v>2134.44</v>
      </c>
    </row>
    <row r="46" spans="1:11" ht="14.4" customHeight="1" x14ac:dyDescent="0.3">
      <c r="A46" s="553" t="s">
        <v>483</v>
      </c>
      <c r="B46" s="554" t="s">
        <v>484</v>
      </c>
      <c r="C46" s="557" t="s">
        <v>494</v>
      </c>
      <c r="D46" s="585" t="s">
        <v>722</v>
      </c>
      <c r="E46" s="557" t="s">
        <v>1971</v>
      </c>
      <c r="F46" s="585" t="s">
        <v>1972</v>
      </c>
      <c r="G46" s="557" t="s">
        <v>1610</v>
      </c>
      <c r="H46" s="557" t="s">
        <v>1611</v>
      </c>
      <c r="I46" s="571">
        <v>2831.4</v>
      </c>
      <c r="J46" s="571">
        <v>1</v>
      </c>
      <c r="K46" s="572">
        <v>2831.4</v>
      </c>
    </row>
    <row r="47" spans="1:11" ht="14.4" customHeight="1" x14ac:dyDescent="0.3">
      <c r="A47" s="553" t="s">
        <v>483</v>
      </c>
      <c r="B47" s="554" t="s">
        <v>484</v>
      </c>
      <c r="C47" s="557" t="s">
        <v>494</v>
      </c>
      <c r="D47" s="585" t="s">
        <v>722</v>
      </c>
      <c r="E47" s="557" t="s">
        <v>1971</v>
      </c>
      <c r="F47" s="585" t="s">
        <v>1972</v>
      </c>
      <c r="G47" s="557" t="s">
        <v>1612</v>
      </c>
      <c r="H47" s="557" t="s">
        <v>1613</v>
      </c>
      <c r="I47" s="571">
        <v>2541</v>
      </c>
      <c r="J47" s="571">
        <v>1</v>
      </c>
      <c r="K47" s="572">
        <v>2541</v>
      </c>
    </row>
    <row r="48" spans="1:11" ht="14.4" customHeight="1" x14ac:dyDescent="0.3">
      <c r="A48" s="553" t="s">
        <v>483</v>
      </c>
      <c r="B48" s="554" t="s">
        <v>484</v>
      </c>
      <c r="C48" s="557" t="s">
        <v>494</v>
      </c>
      <c r="D48" s="585" t="s">
        <v>722</v>
      </c>
      <c r="E48" s="557" t="s">
        <v>1971</v>
      </c>
      <c r="F48" s="585" t="s">
        <v>1972</v>
      </c>
      <c r="G48" s="557" t="s">
        <v>1614</v>
      </c>
      <c r="H48" s="557" t="s">
        <v>1615</v>
      </c>
      <c r="I48" s="571">
        <v>1754.5</v>
      </c>
      <c r="J48" s="571">
        <v>2</v>
      </c>
      <c r="K48" s="572">
        <v>3509</v>
      </c>
    </row>
    <row r="49" spans="1:11" ht="14.4" customHeight="1" x14ac:dyDescent="0.3">
      <c r="A49" s="553" t="s">
        <v>483</v>
      </c>
      <c r="B49" s="554" t="s">
        <v>484</v>
      </c>
      <c r="C49" s="557" t="s">
        <v>494</v>
      </c>
      <c r="D49" s="585" t="s">
        <v>722</v>
      </c>
      <c r="E49" s="557" t="s">
        <v>1971</v>
      </c>
      <c r="F49" s="585" t="s">
        <v>1972</v>
      </c>
      <c r="G49" s="557" t="s">
        <v>1616</v>
      </c>
      <c r="H49" s="557" t="s">
        <v>1617</v>
      </c>
      <c r="I49" s="571">
        <v>0.68</v>
      </c>
      <c r="J49" s="571">
        <v>1000</v>
      </c>
      <c r="K49" s="572">
        <v>677.6</v>
      </c>
    </row>
    <row r="50" spans="1:11" ht="14.4" customHeight="1" x14ac:dyDescent="0.3">
      <c r="A50" s="553" t="s">
        <v>483</v>
      </c>
      <c r="B50" s="554" t="s">
        <v>484</v>
      </c>
      <c r="C50" s="557" t="s">
        <v>494</v>
      </c>
      <c r="D50" s="585" t="s">
        <v>722</v>
      </c>
      <c r="E50" s="557" t="s">
        <v>1973</v>
      </c>
      <c r="F50" s="585" t="s">
        <v>1974</v>
      </c>
      <c r="G50" s="557" t="s">
        <v>1618</v>
      </c>
      <c r="H50" s="557" t="s">
        <v>1619</v>
      </c>
      <c r="I50" s="571">
        <v>1447.9850000000001</v>
      </c>
      <c r="J50" s="571">
        <v>9</v>
      </c>
      <c r="K50" s="572">
        <v>13031.9</v>
      </c>
    </row>
    <row r="51" spans="1:11" ht="14.4" customHeight="1" x14ac:dyDescent="0.3">
      <c r="A51" s="553" t="s">
        <v>483</v>
      </c>
      <c r="B51" s="554" t="s">
        <v>484</v>
      </c>
      <c r="C51" s="557" t="s">
        <v>494</v>
      </c>
      <c r="D51" s="585" t="s">
        <v>722</v>
      </c>
      <c r="E51" s="557" t="s">
        <v>1975</v>
      </c>
      <c r="F51" s="585" t="s">
        <v>1976</v>
      </c>
      <c r="G51" s="557" t="s">
        <v>1620</v>
      </c>
      <c r="H51" s="557" t="s">
        <v>1621</v>
      </c>
      <c r="I51" s="571">
        <v>17391.310000000001</v>
      </c>
      <c r="J51" s="571">
        <v>2</v>
      </c>
      <c r="K51" s="572">
        <v>34782.61</v>
      </c>
    </row>
    <row r="52" spans="1:11" ht="14.4" customHeight="1" x14ac:dyDescent="0.3">
      <c r="A52" s="553" t="s">
        <v>483</v>
      </c>
      <c r="B52" s="554" t="s">
        <v>484</v>
      </c>
      <c r="C52" s="557" t="s">
        <v>494</v>
      </c>
      <c r="D52" s="585" t="s">
        <v>722</v>
      </c>
      <c r="E52" s="557" t="s">
        <v>1975</v>
      </c>
      <c r="F52" s="585" t="s">
        <v>1976</v>
      </c>
      <c r="G52" s="557" t="s">
        <v>1622</v>
      </c>
      <c r="H52" s="557" t="s">
        <v>1623</v>
      </c>
      <c r="I52" s="571">
        <v>17391.310000000001</v>
      </c>
      <c r="J52" s="571">
        <v>2</v>
      </c>
      <c r="K52" s="572">
        <v>34782.61</v>
      </c>
    </row>
    <row r="53" spans="1:11" ht="14.4" customHeight="1" x14ac:dyDescent="0.3">
      <c r="A53" s="553" t="s">
        <v>483</v>
      </c>
      <c r="B53" s="554" t="s">
        <v>484</v>
      </c>
      <c r="C53" s="557" t="s">
        <v>494</v>
      </c>
      <c r="D53" s="585" t="s">
        <v>722</v>
      </c>
      <c r="E53" s="557" t="s">
        <v>1975</v>
      </c>
      <c r="F53" s="585" t="s">
        <v>1976</v>
      </c>
      <c r="G53" s="557" t="s">
        <v>1624</v>
      </c>
      <c r="H53" s="557" t="s">
        <v>1625</v>
      </c>
      <c r="I53" s="571">
        <v>17391.3</v>
      </c>
      <c r="J53" s="571">
        <v>1</v>
      </c>
      <c r="K53" s="572">
        <v>17391.3</v>
      </c>
    </row>
    <row r="54" spans="1:11" ht="14.4" customHeight="1" x14ac:dyDescent="0.3">
      <c r="A54" s="553" t="s">
        <v>483</v>
      </c>
      <c r="B54" s="554" t="s">
        <v>484</v>
      </c>
      <c r="C54" s="557" t="s">
        <v>494</v>
      </c>
      <c r="D54" s="585" t="s">
        <v>722</v>
      </c>
      <c r="E54" s="557" t="s">
        <v>1975</v>
      </c>
      <c r="F54" s="585" t="s">
        <v>1976</v>
      </c>
      <c r="G54" s="557" t="s">
        <v>1626</v>
      </c>
      <c r="H54" s="557" t="s">
        <v>1627</v>
      </c>
      <c r="I54" s="571">
        <v>17391.3</v>
      </c>
      <c r="J54" s="571">
        <v>1</v>
      </c>
      <c r="K54" s="572">
        <v>17391.3</v>
      </c>
    </row>
    <row r="55" spans="1:11" ht="14.4" customHeight="1" x14ac:dyDescent="0.3">
      <c r="A55" s="553" t="s">
        <v>483</v>
      </c>
      <c r="B55" s="554" t="s">
        <v>484</v>
      </c>
      <c r="C55" s="557" t="s">
        <v>494</v>
      </c>
      <c r="D55" s="585" t="s">
        <v>722</v>
      </c>
      <c r="E55" s="557" t="s">
        <v>1975</v>
      </c>
      <c r="F55" s="585" t="s">
        <v>1976</v>
      </c>
      <c r="G55" s="557" t="s">
        <v>1628</v>
      </c>
      <c r="H55" s="557" t="s">
        <v>1629</v>
      </c>
      <c r="I55" s="571">
        <v>17391.310000000001</v>
      </c>
      <c r="J55" s="571">
        <v>2</v>
      </c>
      <c r="K55" s="572">
        <v>34782.61</v>
      </c>
    </row>
    <row r="56" spans="1:11" ht="14.4" customHeight="1" x14ac:dyDescent="0.3">
      <c r="A56" s="553" t="s">
        <v>483</v>
      </c>
      <c r="B56" s="554" t="s">
        <v>484</v>
      </c>
      <c r="C56" s="557" t="s">
        <v>494</v>
      </c>
      <c r="D56" s="585" t="s">
        <v>722</v>
      </c>
      <c r="E56" s="557" t="s">
        <v>1977</v>
      </c>
      <c r="F56" s="585" t="s">
        <v>1978</v>
      </c>
      <c r="G56" s="557" t="s">
        <v>1630</v>
      </c>
      <c r="H56" s="557" t="s">
        <v>1631</v>
      </c>
      <c r="I56" s="571">
        <v>54.22</v>
      </c>
      <c r="J56" s="571">
        <v>72</v>
      </c>
      <c r="K56" s="572">
        <v>3904.14</v>
      </c>
    </row>
    <row r="57" spans="1:11" ht="14.4" customHeight="1" x14ac:dyDescent="0.3">
      <c r="A57" s="553" t="s">
        <v>483</v>
      </c>
      <c r="B57" s="554" t="s">
        <v>484</v>
      </c>
      <c r="C57" s="557" t="s">
        <v>494</v>
      </c>
      <c r="D57" s="585" t="s">
        <v>722</v>
      </c>
      <c r="E57" s="557" t="s">
        <v>1977</v>
      </c>
      <c r="F57" s="585" t="s">
        <v>1978</v>
      </c>
      <c r="G57" s="557" t="s">
        <v>1632</v>
      </c>
      <c r="H57" s="557" t="s">
        <v>1633</v>
      </c>
      <c r="I57" s="571">
        <v>87.84</v>
      </c>
      <c r="J57" s="571">
        <v>24</v>
      </c>
      <c r="K57" s="572">
        <v>2108.06</v>
      </c>
    </row>
    <row r="58" spans="1:11" ht="14.4" customHeight="1" x14ac:dyDescent="0.3">
      <c r="A58" s="553" t="s">
        <v>483</v>
      </c>
      <c r="B58" s="554" t="s">
        <v>484</v>
      </c>
      <c r="C58" s="557" t="s">
        <v>494</v>
      </c>
      <c r="D58" s="585" t="s">
        <v>722</v>
      </c>
      <c r="E58" s="557" t="s">
        <v>1977</v>
      </c>
      <c r="F58" s="585" t="s">
        <v>1978</v>
      </c>
      <c r="G58" s="557" t="s">
        <v>1634</v>
      </c>
      <c r="H58" s="557" t="s">
        <v>1635</v>
      </c>
      <c r="I58" s="571">
        <v>127.96999999999998</v>
      </c>
      <c r="J58" s="571">
        <v>72</v>
      </c>
      <c r="K58" s="572">
        <v>9213.89</v>
      </c>
    </row>
    <row r="59" spans="1:11" ht="14.4" customHeight="1" x14ac:dyDescent="0.3">
      <c r="A59" s="553" t="s">
        <v>483</v>
      </c>
      <c r="B59" s="554" t="s">
        <v>484</v>
      </c>
      <c r="C59" s="557" t="s">
        <v>494</v>
      </c>
      <c r="D59" s="585" t="s">
        <v>722</v>
      </c>
      <c r="E59" s="557" t="s">
        <v>1977</v>
      </c>
      <c r="F59" s="585" t="s">
        <v>1978</v>
      </c>
      <c r="G59" s="557" t="s">
        <v>1636</v>
      </c>
      <c r="H59" s="557" t="s">
        <v>1637</v>
      </c>
      <c r="I59" s="571">
        <v>60.55</v>
      </c>
      <c r="J59" s="571">
        <v>108</v>
      </c>
      <c r="K59" s="572">
        <v>6539.49</v>
      </c>
    </row>
    <row r="60" spans="1:11" ht="14.4" customHeight="1" x14ac:dyDescent="0.3">
      <c r="A60" s="553" t="s">
        <v>483</v>
      </c>
      <c r="B60" s="554" t="s">
        <v>484</v>
      </c>
      <c r="C60" s="557" t="s">
        <v>494</v>
      </c>
      <c r="D60" s="585" t="s">
        <v>722</v>
      </c>
      <c r="E60" s="557" t="s">
        <v>1977</v>
      </c>
      <c r="F60" s="585" t="s">
        <v>1978</v>
      </c>
      <c r="G60" s="557" t="s">
        <v>1636</v>
      </c>
      <c r="H60" s="557" t="s">
        <v>1638</v>
      </c>
      <c r="I60" s="571">
        <v>60.55</v>
      </c>
      <c r="J60" s="571">
        <v>324</v>
      </c>
      <c r="K60" s="572">
        <v>19618.43</v>
      </c>
    </row>
    <row r="61" spans="1:11" ht="14.4" customHeight="1" x14ac:dyDescent="0.3">
      <c r="A61" s="553" t="s">
        <v>483</v>
      </c>
      <c r="B61" s="554" t="s">
        <v>484</v>
      </c>
      <c r="C61" s="557" t="s">
        <v>494</v>
      </c>
      <c r="D61" s="585" t="s">
        <v>722</v>
      </c>
      <c r="E61" s="557" t="s">
        <v>1977</v>
      </c>
      <c r="F61" s="585" t="s">
        <v>1978</v>
      </c>
      <c r="G61" s="557" t="s">
        <v>1639</v>
      </c>
      <c r="H61" s="557" t="s">
        <v>1640</v>
      </c>
      <c r="I61" s="571">
        <v>86.18</v>
      </c>
      <c r="J61" s="571">
        <v>120</v>
      </c>
      <c r="K61" s="572">
        <v>10341.990000000002</v>
      </c>
    </row>
    <row r="62" spans="1:11" ht="14.4" customHeight="1" x14ac:dyDescent="0.3">
      <c r="A62" s="553" t="s">
        <v>483</v>
      </c>
      <c r="B62" s="554" t="s">
        <v>484</v>
      </c>
      <c r="C62" s="557" t="s">
        <v>494</v>
      </c>
      <c r="D62" s="585" t="s">
        <v>722</v>
      </c>
      <c r="E62" s="557" t="s">
        <v>1977</v>
      </c>
      <c r="F62" s="585" t="s">
        <v>1978</v>
      </c>
      <c r="G62" s="557" t="s">
        <v>1641</v>
      </c>
      <c r="H62" s="557" t="s">
        <v>1642</v>
      </c>
      <c r="I62" s="571">
        <v>159.82</v>
      </c>
      <c r="J62" s="571">
        <v>36</v>
      </c>
      <c r="K62" s="572">
        <v>5753.57</v>
      </c>
    </row>
    <row r="63" spans="1:11" ht="14.4" customHeight="1" x14ac:dyDescent="0.3">
      <c r="A63" s="553" t="s">
        <v>483</v>
      </c>
      <c r="B63" s="554" t="s">
        <v>484</v>
      </c>
      <c r="C63" s="557" t="s">
        <v>494</v>
      </c>
      <c r="D63" s="585" t="s">
        <v>722</v>
      </c>
      <c r="E63" s="557" t="s">
        <v>1977</v>
      </c>
      <c r="F63" s="585" t="s">
        <v>1978</v>
      </c>
      <c r="G63" s="557" t="s">
        <v>1643</v>
      </c>
      <c r="H63" s="557" t="s">
        <v>1644</v>
      </c>
      <c r="I63" s="571">
        <v>40.795000000000002</v>
      </c>
      <c r="J63" s="571">
        <v>144</v>
      </c>
      <c r="K63" s="572">
        <v>5873.9699999999993</v>
      </c>
    </row>
    <row r="64" spans="1:11" ht="14.4" customHeight="1" x14ac:dyDescent="0.3">
      <c r="A64" s="553" t="s">
        <v>483</v>
      </c>
      <c r="B64" s="554" t="s">
        <v>484</v>
      </c>
      <c r="C64" s="557" t="s">
        <v>494</v>
      </c>
      <c r="D64" s="585" t="s">
        <v>722</v>
      </c>
      <c r="E64" s="557" t="s">
        <v>1977</v>
      </c>
      <c r="F64" s="585" t="s">
        <v>1978</v>
      </c>
      <c r="G64" s="557" t="s">
        <v>1645</v>
      </c>
      <c r="H64" s="557" t="s">
        <v>1646</v>
      </c>
      <c r="I64" s="571">
        <v>114.94000000000001</v>
      </c>
      <c r="J64" s="571">
        <v>60</v>
      </c>
      <c r="K64" s="572">
        <v>6896.27</v>
      </c>
    </row>
    <row r="65" spans="1:11" ht="14.4" customHeight="1" x14ac:dyDescent="0.3">
      <c r="A65" s="553" t="s">
        <v>483</v>
      </c>
      <c r="B65" s="554" t="s">
        <v>484</v>
      </c>
      <c r="C65" s="557" t="s">
        <v>494</v>
      </c>
      <c r="D65" s="585" t="s">
        <v>722</v>
      </c>
      <c r="E65" s="557" t="s">
        <v>1977</v>
      </c>
      <c r="F65" s="585" t="s">
        <v>1978</v>
      </c>
      <c r="G65" s="557" t="s">
        <v>1647</v>
      </c>
      <c r="H65" s="557" t="s">
        <v>1648</v>
      </c>
      <c r="I65" s="571">
        <v>118.10999999999999</v>
      </c>
      <c r="J65" s="571">
        <v>120</v>
      </c>
      <c r="K65" s="572">
        <v>14173.4</v>
      </c>
    </row>
    <row r="66" spans="1:11" ht="14.4" customHeight="1" x14ac:dyDescent="0.3">
      <c r="A66" s="553" t="s">
        <v>483</v>
      </c>
      <c r="B66" s="554" t="s">
        <v>484</v>
      </c>
      <c r="C66" s="557" t="s">
        <v>494</v>
      </c>
      <c r="D66" s="585" t="s">
        <v>722</v>
      </c>
      <c r="E66" s="557" t="s">
        <v>1977</v>
      </c>
      <c r="F66" s="585" t="s">
        <v>1978</v>
      </c>
      <c r="G66" s="557" t="s">
        <v>1649</v>
      </c>
      <c r="H66" s="557" t="s">
        <v>1650</v>
      </c>
      <c r="I66" s="571">
        <v>43.023333333333333</v>
      </c>
      <c r="J66" s="571">
        <v>108</v>
      </c>
      <c r="K66" s="572">
        <v>4646.28</v>
      </c>
    </row>
    <row r="67" spans="1:11" ht="14.4" customHeight="1" x14ac:dyDescent="0.3">
      <c r="A67" s="553" t="s">
        <v>483</v>
      </c>
      <c r="B67" s="554" t="s">
        <v>484</v>
      </c>
      <c r="C67" s="557" t="s">
        <v>494</v>
      </c>
      <c r="D67" s="585" t="s">
        <v>722</v>
      </c>
      <c r="E67" s="557" t="s">
        <v>1977</v>
      </c>
      <c r="F67" s="585" t="s">
        <v>1978</v>
      </c>
      <c r="G67" s="557" t="s">
        <v>1651</v>
      </c>
      <c r="H67" s="557" t="s">
        <v>1652</v>
      </c>
      <c r="I67" s="571">
        <v>374.38</v>
      </c>
      <c r="J67" s="571">
        <v>12</v>
      </c>
      <c r="K67" s="572">
        <v>4492.59</v>
      </c>
    </row>
    <row r="68" spans="1:11" ht="14.4" customHeight="1" x14ac:dyDescent="0.3">
      <c r="A68" s="553" t="s">
        <v>483</v>
      </c>
      <c r="B68" s="554" t="s">
        <v>484</v>
      </c>
      <c r="C68" s="557" t="s">
        <v>494</v>
      </c>
      <c r="D68" s="585" t="s">
        <v>722</v>
      </c>
      <c r="E68" s="557" t="s">
        <v>1977</v>
      </c>
      <c r="F68" s="585" t="s">
        <v>1978</v>
      </c>
      <c r="G68" s="557" t="s">
        <v>1653</v>
      </c>
      <c r="H68" s="557" t="s">
        <v>1654</v>
      </c>
      <c r="I68" s="571">
        <v>95.47</v>
      </c>
      <c r="J68" s="571">
        <v>48</v>
      </c>
      <c r="K68" s="572">
        <v>4582.5200000000004</v>
      </c>
    </row>
    <row r="69" spans="1:11" ht="14.4" customHeight="1" x14ac:dyDescent="0.3">
      <c r="A69" s="553" t="s">
        <v>483</v>
      </c>
      <c r="B69" s="554" t="s">
        <v>484</v>
      </c>
      <c r="C69" s="557" t="s">
        <v>494</v>
      </c>
      <c r="D69" s="585" t="s">
        <v>722</v>
      </c>
      <c r="E69" s="557" t="s">
        <v>1977</v>
      </c>
      <c r="F69" s="585" t="s">
        <v>1978</v>
      </c>
      <c r="G69" s="557" t="s">
        <v>1655</v>
      </c>
      <c r="H69" s="557" t="s">
        <v>1656</v>
      </c>
      <c r="I69" s="571">
        <v>75.040000000000006</v>
      </c>
      <c r="J69" s="571">
        <v>36</v>
      </c>
      <c r="K69" s="572">
        <v>2701.35</v>
      </c>
    </row>
    <row r="70" spans="1:11" ht="14.4" customHeight="1" x14ac:dyDescent="0.3">
      <c r="A70" s="553" t="s">
        <v>483</v>
      </c>
      <c r="B70" s="554" t="s">
        <v>484</v>
      </c>
      <c r="C70" s="557" t="s">
        <v>494</v>
      </c>
      <c r="D70" s="585" t="s">
        <v>722</v>
      </c>
      <c r="E70" s="557" t="s">
        <v>1977</v>
      </c>
      <c r="F70" s="585" t="s">
        <v>1978</v>
      </c>
      <c r="G70" s="557" t="s">
        <v>1657</v>
      </c>
      <c r="H70" s="557" t="s">
        <v>1658</v>
      </c>
      <c r="I70" s="571">
        <v>97.34</v>
      </c>
      <c r="J70" s="571">
        <v>96</v>
      </c>
      <c r="K70" s="572">
        <v>9344.9</v>
      </c>
    </row>
    <row r="71" spans="1:11" ht="14.4" customHeight="1" x14ac:dyDescent="0.3">
      <c r="A71" s="553" t="s">
        <v>483</v>
      </c>
      <c r="B71" s="554" t="s">
        <v>484</v>
      </c>
      <c r="C71" s="557" t="s">
        <v>494</v>
      </c>
      <c r="D71" s="585" t="s">
        <v>722</v>
      </c>
      <c r="E71" s="557" t="s">
        <v>1977</v>
      </c>
      <c r="F71" s="585" t="s">
        <v>1978</v>
      </c>
      <c r="G71" s="557" t="s">
        <v>1659</v>
      </c>
      <c r="H71" s="557" t="s">
        <v>1660</v>
      </c>
      <c r="I71" s="571">
        <v>188.6</v>
      </c>
      <c r="J71" s="571">
        <v>36</v>
      </c>
      <c r="K71" s="572">
        <v>6789.6</v>
      </c>
    </row>
    <row r="72" spans="1:11" ht="14.4" customHeight="1" x14ac:dyDescent="0.3">
      <c r="A72" s="553" t="s">
        <v>483</v>
      </c>
      <c r="B72" s="554" t="s">
        <v>484</v>
      </c>
      <c r="C72" s="557" t="s">
        <v>494</v>
      </c>
      <c r="D72" s="585" t="s">
        <v>722</v>
      </c>
      <c r="E72" s="557" t="s">
        <v>1977</v>
      </c>
      <c r="F72" s="585" t="s">
        <v>1978</v>
      </c>
      <c r="G72" s="557" t="s">
        <v>1661</v>
      </c>
      <c r="H72" s="557" t="s">
        <v>1662</v>
      </c>
      <c r="I72" s="571">
        <v>112.69</v>
      </c>
      <c r="J72" s="571">
        <v>108</v>
      </c>
      <c r="K72" s="572">
        <v>12170.59</v>
      </c>
    </row>
    <row r="73" spans="1:11" ht="14.4" customHeight="1" x14ac:dyDescent="0.3">
      <c r="A73" s="553" t="s">
        <v>483</v>
      </c>
      <c r="B73" s="554" t="s">
        <v>484</v>
      </c>
      <c r="C73" s="557" t="s">
        <v>494</v>
      </c>
      <c r="D73" s="585" t="s">
        <v>722</v>
      </c>
      <c r="E73" s="557" t="s">
        <v>1977</v>
      </c>
      <c r="F73" s="585" t="s">
        <v>1978</v>
      </c>
      <c r="G73" s="557" t="s">
        <v>1663</v>
      </c>
      <c r="H73" s="557" t="s">
        <v>1664</v>
      </c>
      <c r="I73" s="571">
        <v>113.8</v>
      </c>
      <c r="J73" s="571">
        <v>24</v>
      </c>
      <c r="K73" s="572">
        <v>2731.14</v>
      </c>
    </row>
    <row r="74" spans="1:11" ht="14.4" customHeight="1" x14ac:dyDescent="0.3">
      <c r="A74" s="553" t="s">
        <v>483</v>
      </c>
      <c r="B74" s="554" t="s">
        <v>484</v>
      </c>
      <c r="C74" s="557" t="s">
        <v>494</v>
      </c>
      <c r="D74" s="585" t="s">
        <v>722</v>
      </c>
      <c r="E74" s="557" t="s">
        <v>1979</v>
      </c>
      <c r="F74" s="585" t="s">
        <v>1980</v>
      </c>
      <c r="G74" s="557" t="s">
        <v>1665</v>
      </c>
      <c r="H74" s="557" t="s">
        <v>1666</v>
      </c>
      <c r="I74" s="571">
        <v>0.30399999999999999</v>
      </c>
      <c r="J74" s="571">
        <v>700</v>
      </c>
      <c r="K74" s="572">
        <v>214</v>
      </c>
    </row>
    <row r="75" spans="1:11" ht="14.4" customHeight="1" x14ac:dyDescent="0.3">
      <c r="A75" s="553" t="s">
        <v>483</v>
      </c>
      <c r="B75" s="554" t="s">
        <v>484</v>
      </c>
      <c r="C75" s="557" t="s">
        <v>494</v>
      </c>
      <c r="D75" s="585" t="s">
        <v>722</v>
      </c>
      <c r="E75" s="557" t="s">
        <v>1979</v>
      </c>
      <c r="F75" s="585" t="s">
        <v>1980</v>
      </c>
      <c r="G75" s="557" t="s">
        <v>1667</v>
      </c>
      <c r="H75" s="557" t="s">
        <v>1668</v>
      </c>
      <c r="I75" s="571">
        <v>0.30499999999999999</v>
      </c>
      <c r="J75" s="571">
        <v>300</v>
      </c>
      <c r="K75" s="572">
        <v>92</v>
      </c>
    </row>
    <row r="76" spans="1:11" ht="14.4" customHeight="1" x14ac:dyDescent="0.3">
      <c r="A76" s="553" t="s">
        <v>483</v>
      </c>
      <c r="B76" s="554" t="s">
        <v>484</v>
      </c>
      <c r="C76" s="557" t="s">
        <v>494</v>
      </c>
      <c r="D76" s="585" t="s">
        <v>722</v>
      </c>
      <c r="E76" s="557" t="s">
        <v>1979</v>
      </c>
      <c r="F76" s="585" t="s">
        <v>1980</v>
      </c>
      <c r="G76" s="557" t="s">
        <v>1669</v>
      </c>
      <c r="H76" s="557" t="s">
        <v>1670</v>
      </c>
      <c r="I76" s="571">
        <v>0.3</v>
      </c>
      <c r="J76" s="571">
        <v>100</v>
      </c>
      <c r="K76" s="572">
        <v>30</v>
      </c>
    </row>
    <row r="77" spans="1:11" ht="14.4" customHeight="1" x14ac:dyDescent="0.3">
      <c r="A77" s="553" t="s">
        <v>483</v>
      </c>
      <c r="B77" s="554" t="s">
        <v>484</v>
      </c>
      <c r="C77" s="557" t="s">
        <v>494</v>
      </c>
      <c r="D77" s="585" t="s">
        <v>722</v>
      </c>
      <c r="E77" s="557" t="s">
        <v>1979</v>
      </c>
      <c r="F77" s="585" t="s">
        <v>1980</v>
      </c>
      <c r="G77" s="557" t="s">
        <v>1671</v>
      </c>
      <c r="H77" s="557" t="s">
        <v>1672</v>
      </c>
      <c r="I77" s="571">
        <v>0.30499999999999999</v>
      </c>
      <c r="J77" s="571">
        <v>200</v>
      </c>
      <c r="K77" s="572">
        <v>61</v>
      </c>
    </row>
    <row r="78" spans="1:11" ht="14.4" customHeight="1" x14ac:dyDescent="0.3">
      <c r="A78" s="553" t="s">
        <v>483</v>
      </c>
      <c r="B78" s="554" t="s">
        <v>484</v>
      </c>
      <c r="C78" s="557" t="s">
        <v>494</v>
      </c>
      <c r="D78" s="585" t="s">
        <v>722</v>
      </c>
      <c r="E78" s="557" t="s">
        <v>1979</v>
      </c>
      <c r="F78" s="585" t="s">
        <v>1980</v>
      </c>
      <c r="G78" s="557" t="s">
        <v>1673</v>
      </c>
      <c r="H78" s="557" t="s">
        <v>1674</v>
      </c>
      <c r="I78" s="571">
        <v>0.48</v>
      </c>
      <c r="J78" s="571">
        <v>400</v>
      </c>
      <c r="K78" s="572">
        <v>192</v>
      </c>
    </row>
    <row r="79" spans="1:11" ht="14.4" customHeight="1" x14ac:dyDescent="0.3">
      <c r="A79" s="553" t="s">
        <v>483</v>
      </c>
      <c r="B79" s="554" t="s">
        <v>484</v>
      </c>
      <c r="C79" s="557" t="s">
        <v>494</v>
      </c>
      <c r="D79" s="585" t="s">
        <v>722</v>
      </c>
      <c r="E79" s="557" t="s">
        <v>1979</v>
      </c>
      <c r="F79" s="585" t="s">
        <v>1980</v>
      </c>
      <c r="G79" s="557" t="s">
        <v>1675</v>
      </c>
      <c r="H79" s="557" t="s">
        <v>1676</v>
      </c>
      <c r="I79" s="571">
        <v>3.03</v>
      </c>
      <c r="J79" s="571">
        <v>300</v>
      </c>
      <c r="K79" s="572">
        <v>907.53</v>
      </c>
    </row>
    <row r="80" spans="1:11" ht="14.4" customHeight="1" x14ac:dyDescent="0.3">
      <c r="A80" s="553" t="s">
        <v>483</v>
      </c>
      <c r="B80" s="554" t="s">
        <v>484</v>
      </c>
      <c r="C80" s="557" t="s">
        <v>494</v>
      </c>
      <c r="D80" s="585" t="s">
        <v>722</v>
      </c>
      <c r="E80" s="557" t="s">
        <v>1981</v>
      </c>
      <c r="F80" s="585" t="s">
        <v>1982</v>
      </c>
      <c r="G80" s="557" t="s">
        <v>1677</v>
      </c>
      <c r="H80" s="557" t="s">
        <v>1678</v>
      </c>
      <c r="I80" s="571">
        <v>7.51</v>
      </c>
      <c r="J80" s="571">
        <v>100</v>
      </c>
      <c r="K80" s="572">
        <v>751</v>
      </c>
    </row>
    <row r="81" spans="1:11" ht="14.4" customHeight="1" x14ac:dyDescent="0.3">
      <c r="A81" s="553" t="s">
        <v>483</v>
      </c>
      <c r="B81" s="554" t="s">
        <v>484</v>
      </c>
      <c r="C81" s="557" t="s">
        <v>494</v>
      </c>
      <c r="D81" s="585" t="s">
        <v>722</v>
      </c>
      <c r="E81" s="557" t="s">
        <v>1981</v>
      </c>
      <c r="F81" s="585" t="s">
        <v>1982</v>
      </c>
      <c r="G81" s="557" t="s">
        <v>1677</v>
      </c>
      <c r="H81" s="557" t="s">
        <v>1679</v>
      </c>
      <c r="I81" s="571">
        <v>7.504999999999999</v>
      </c>
      <c r="J81" s="571">
        <v>400</v>
      </c>
      <c r="K81" s="572">
        <v>3002</v>
      </c>
    </row>
    <row r="82" spans="1:11" ht="14.4" customHeight="1" x14ac:dyDescent="0.3">
      <c r="A82" s="553" t="s">
        <v>483</v>
      </c>
      <c r="B82" s="554" t="s">
        <v>484</v>
      </c>
      <c r="C82" s="557" t="s">
        <v>494</v>
      </c>
      <c r="D82" s="585" t="s">
        <v>722</v>
      </c>
      <c r="E82" s="557" t="s">
        <v>1981</v>
      </c>
      <c r="F82" s="585" t="s">
        <v>1982</v>
      </c>
      <c r="G82" s="557" t="s">
        <v>1680</v>
      </c>
      <c r="H82" s="557" t="s">
        <v>1681</v>
      </c>
      <c r="I82" s="571">
        <v>7.5</v>
      </c>
      <c r="J82" s="571">
        <v>100</v>
      </c>
      <c r="K82" s="572">
        <v>750</v>
      </c>
    </row>
    <row r="83" spans="1:11" ht="14.4" customHeight="1" x14ac:dyDescent="0.3">
      <c r="A83" s="553" t="s">
        <v>483</v>
      </c>
      <c r="B83" s="554" t="s">
        <v>484</v>
      </c>
      <c r="C83" s="557" t="s">
        <v>494</v>
      </c>
      <c r="D83" s="585" t="s">
        <v>722</v>
      </c>
      <c r="E83" s="557" t="s">
        <v>1981</v>
      </c>
      <c r="F83" s="585" t="s">
        <v>1982</v>
      </c>
      <c r="G83" s="557" t="s">
        <v>1680</v>
      </c>
      <c r="H83" s="557" t="s">
        <v>1682</v>
      </c>
      <c r="I83" s="571">
        <v>7.5</v>
      </c>
      <c r="J83" s="571">
        <v>300</v>
      </c>
      <c r="K83" s="572">
        <v>2250</v>
      </c>
    </row>
    <row r="84" spans="1:11" ht="14.4" customHeight="1" x14ac:dyDescent="0.3">
      <c r="A84" s="553" t="s">
        <v>483</v>
      </c>
      <c r="B84" s="554" t="s">
        <v>484</v>
      </c>
      <c r="C84" s="557" t="s">
        <v>494</v>
      </c>
      <c r="D84" s="585" t="s">
        <v>722</v>
      </c>
      <c r="E84" s="557" t="s">
        <v>1981</v>
      </c>
      <c r="F84" s="585" t="s">
        <v>1982</v>
      </c>
      <c r="G84" s="557" t="s">
        <v>1683</v>
      </c>
      <c r="H84" s="557" t="s">
        <v>1684</v>
      </c>
      <c r="I84" s="571">
        <v>7.5</v>
      </c>
      <c r="J84" s="571">
        <v>100</v>
      </c>
      <c r="K84" s="572">
        <v>750</v>
      </c>
    </row>
    <row r="85" spans="1:11" ht="14.4" customHeight="1" x14ac:dyDescent="0.3">
      <c r="A85" s="553" t="s">
        <v>483</v>
      </c>
      <c r="B85" s="554" t="s">
        <v>484</v>
      </c>
      <c r="C85" s="557" t="s">
        <v>494</v>
      </c>
      <c r="D85" s="585" t="s">
        <v>722</v>
      </c>
      <c r="E85" s="557" t="s">
        <v>1981</v>
      </c>
      <c r="F85" s="585" t="s">
        <v>1982</v>
      </c>
      <c r="G85" s="557" t="s">
        <v>1685</v>
      </c>
      <c r="H85" s="557" t="s">
        <v>1686</v>
      </c>
      <c r="I85" s="571">
        <v>13.89</v>
      </c>
      <c r="J85" s="571">
        <v>50</v>
      </c>
      <c r="K85" s="572">
        <v>694.3</v>
      </c>
    </row>
    <row r="86" spans="1:11" ht="14.4" customHeight="1" x14ac:dyDescent="0.3">
      <c r="A86" s="553" t="s">
        <v>483</v>
      </c>
      <c r="B86" s="554" t="s">
        <v>484</v>
      </c>
      <c r="C86" s="557" t="s">
        <v>494</v>
      </c>
      <c r="D86" s="585" t="s">
        <v>722</v>
      </c>
      <c r="E86" s="557" t="s">
        <v>1983</v>
      </c>
      <c r="F86" s="585" t="s">
        <v>1984</v>
      </c>
      <c r="G86" s="557" t="s">
        <v>1687</v>
      </c>
      <c r="H86" s="557" t="s">
        <v>1688</v>
      </c>
      <c r="I86" s="571">
        <v>5500</v>
      </c>
      <c r="J86" s="571">
        <v>3</v>
      </c>
      <c r="K86" s="572">
        <v>16500</v>
      </c>
    </row>
    <row r="87" spans="1:11" ht="14.4" customHeight="1" x14ac:dyDescent="0.3">
      <c r="A87" s="553" t="s">
        <v>483</v>
      </c>
      <c r="B87" s="554" t="s">
        <v>484</v>
      </c>
      <c r="C87" s="557" t="s">
        <v>494</v>
      </c>
      <c r="D87" s="585" t="s">
        <v>722</v>
      </c>
      <c r="E87" s="557" t="s">
        <v>1983</v>
      </c>
      <c r="F87" s="585" t="s">
        <v>1984</v>
      </c>
      <c r="G87" s="557" t="s">
        <v>1689</v>
      </c>
      <c r="H87" s="557" t="s">
        <v>1690</v>
      </c>
      <c r="I87" s="571">
        <v>9850</v>
      </c>
      <c r="J87" s="571">
        <v>2</v>
      </c>
      <c r="K87" s="572">
        <v>19700</v>
      </c>
    </row>
    <row r="88" spans="1:11" ht="14.4" customHeight="1" x14ac:dyDescent="0.3">
      <c r="A88" s="553" t="s">
        <v>483</v>
      </c>
      <c r="B88" s="554" t="s">
        <v>484</v>
      </c>
      <c r="C88" s="557" t="s">
        <v>494</v>
      </c>
      <c r="D88" s="585" t="s">
        <v>722</v>
      </c>
      <c r="E88" s="557" t="s">
        <v>1983</v>
      </c>
      <c r="F88" s="585" t="s">
        <v>1984</v>
      </c>
      <c r="G88" s="557" t="s">
        <v>1691</v>
      </c>
      <c r="H88" s="557" t="s">
        <v>1692</v>
      </c>
      <c r="I88" s="571">
        <v>5500</v>
      </c>
      <c r="J88" s="571">
        <v>1</v>
      </c>
      <c r="K88" s="572">
        <v>5500</v>
      </c>
    </row>
    <row r="89" spans="1:11" ht="14.4" customHeight="1" x14ac:dyDescent="0.3">
      <c r="A89" s="553" t="s">
        <v>483</v>
      </c>
      <c r="B89" s="554" t="s">
        <v>484</v>
      </c>
      <c r="C89" s="557" t="s">
        <v>494</v>
      </c>
      <c r="D89" s="585" t="s">
        <v>722</v>
      </c>
      <c r="E89" s="557" t="s">
        <v>1983</v>
      </c>
      <c r="F89" s="585" t="s">
        <v>1984</v>
      </c>
      <c r="G89" s="557" t="s">
        <v>1693</v>
      </c>
      <c r="H89" s="557" t="s">
        <v>1694</v>
      </c>
      <c r="I89" s="571">
        <v>5500</v>
      </c>
      <c r="J89" s="571">
        <v>1</v>
      </c>
      <c r="K89" s="572">
        <v>5500</v>
      </c>
    </row>
    <row r="90" spans="1:11" ht="14.4" customHeight="1" x14ac:dyDescent="0.3">
      <c r="A90" s="553" t="s">
        <v>483</v>
      </c>
      <c r="B90" s="554" t="s">
        <v>484</v>
      </c>
      <c r="C90" s="557" t="s">
        <v>494</v>
      </c>
      <c r="D90" s="585" t="s">
        <v>722</v>
      </c>
      <c r="E90" s="557" t="s">
        <v>1983</v>
      </c>
      <c r="F90" s="585" t="s">
        <v>1984</v>
      </c>
      <c r="G90" s="557" t="s">
        <v>1695</v>
      </c>
      <c r="H90" s="557" t="s">
        <v>1696</v>
      </c>
      <c r="I90" s="571">
        <v>9200</v>
      </c>
      <c r="J90" s="571">
        <v>2</v>
      </c>
      <c r="K90" s="572">
        <v>18400</v>
      </c>
    </row>
    <row r="91" spans="1:11" ht="14.4" customHeight="1" x14ac:dyDescent="0.3">
      <c r="A91" s="553" t="s">
        <v>483</v>
      </c>
      <c r="B91" s="554" t="s">
        <v>484</v>
      </c>
      <c r="C91" s="557" t="s">
        <v>494</v>
      </c>
      <c r="D91" s="585" t="s">
        <v>722</v>
      </c>
      <c r="E91" s="557" t="s">
        <v>1983</v>
      </c>
      <c r="F91" s="585" t="s">
        <v>1984</v>
      </c>
      <c r="G91" s="557" t="s">
        <v>1697</v>
      </c>
      <c r="H91" s="557" t="s">
        <v>1698</v>
      </c>
      <c r="I91" s="571">
        <v>5101</v>
      </c>
      <c r="J91" s="571">
        <v>3</v>
      </c>
      <c r="K91" s="572">
        <v>15303</v>
      </c>
    </row>
    <row r="92" spans="1:11" ht="14.4" customHeight="1" x14ac:dyDescent="0.3">
      <c r="A92" s="553" t="s">
        <v>483</v>
      </c>
      <c r="B92" s="554" t="s">
        <v>484</v>
      </c>
      <c r="C92" s="557" t="s">
        <v>494</v>
      </c>
      <c r="D92" s="585" t="s">
        <v>722</v>
      </c>
      <c r="E92" s="557" t="s">
        <v>1983</v>
      </c>
      <c r="F92" s="585" t="s">
        <v>1984</v>
      </c>
      <c r="G92" s="557" t="s">
        <v>1699</v>
      </c>
      <c r="H92" s="557" t="s">
        <v>1700</v>
      </c>
      <c r="I92" s="571">
        <v>9850</v>
      </c>
      <c r="J92" s="571">
        <v>1</v>
      </c>
      <c r="K92" s="572">
        <v>9850</v>
      </c>
    </row>
    <row r="93" spans="1:11" ht="14.4" customHeight="1" x14ac:dyDescent="0.3">
      <c r="A93" s="553" t="s">
        <v>483</v>
      </c>
      <c r="B93" s="554" t="s">
        <v>484</v>
      </c>
      <c r="C93" s="557" t="s">
        <v>494</v>
      </c>
      <c r="D93" s="585" t="s">
        <v>722</v>
      </c>
      <c r="E93" s="557" t="s">
        <v>1983</v>
      </c>
      <c r="F93" s="585" t="s">
        <v>1984</v>
      </c>
      <c r="G93" s="557" t="s">
        <v>1701</v>
      </c>
      <c r="H93" s="557" t="s">
        <v>1702</v>
      </c>
      <c r="I93" s="571">
        <v>9884.0300000000007</v>
      </c>
      <c r="J93" s="571">
        <v>2</v>
      </c>
      <c r="K93" s="572">
        <v>19768.060000000001</v>
      </c>
    </row>
    <row r="94" spans="1:11" ht="14.4" customHeight="1" x14ac:dyDescent="0.3">
      <c r="A94" s="553" t="s">
        <v>483</v>
      </c>
      <c r="B94" s="554" t="s">
        <v>484</v>
      </c>
      <c r="C94" s="557" t="s">
        <v>494</v>
      </c>
      <c r="D94" s="585" t="s">
        <v>722</v>
      </c>
      <c r="E94" s="557" t="s">
        <v>1983</v>
      </c>
      <c r="F94" s="585" t="s">
        <v>1984</v>
      </c>
      <c r="G94" s="557" t="s">
        <v>1703</v>
      </c>
      <c r="H94" s="557" t="s">
        <v>1704</v>
      </c>
      <c r="I94" s="571">
        <v>9772.5</v>
      </c>
      <c r="J94" s="571">
        <v>1</v>
      </c>
      <c r="K94" s="572">
        <v>9772.5</v>
      </c>
    </row>
    <row r="95" spans="1:11" ht="14.4" customHeight="1" x14ac:dyDescent="0.3">
      <c r="A95" s="553" t="s">
        <v>483</v>
      </c>
      <c r="B95" s="554" t="s">
        <v>484</v>
      </c>
      <c r="C95" s="557" t="s">
        <v>494</v>
      </c>
      <c r="D95" s="585" t="s">
        <v>722</v>
      </c>
      <c r="E95" s="557" t="s">
        <v>1983</v>
      </c>
      <c r="F95" s="585" t="s">
        <v>1984</v>
      </c>
      <c r="G95" s="557" t="s">
        <v>1705</v>
      </c>
      <c r="H95" s="557" t="s">
        <v>1706</v>
      </c>
      <c r="I95" s="571">
        <v>5101</v>
      </c>
      <c r="J95" s="571">
        <v>1</v>
      </c>
      <c r="K95" s="572">
        <v>5101</v>
      </c>
    </row>
    <row r="96" spans="1:11" ht="14.4" customHeight="1" x14ac:dyDescent="0.3">
      <c r="A96" s="553" t="s">
        <v>483</v>
      </c>
      <c r="B96" s="554" t="s">
        <v>484</v>
      </c>
      <c r="C96" s="557" t="s">
        <v>494</v>
      </c>
      <c r="D96" s="585" t="s">
        <v>722</v>
      </c>
      <c r="E96" s="557" t="s">
        <v>1983</v>
      </c>
      <c r="F96" s="585" t="s">
        <v>1984</v>
      </c>
      <c r="G96" s="557" t="s">
        <v>1707</v>
      </c>
      <c r="H96" s="557" t="s">
        <v>1708</v>
      </c>
      <c r="I96" s="571">
        <v>9850</v>
      </c>
      <c r="J96" s="571">
        <v>2</v>
      </c>
      <c r="K96" s="572">
        <v>19700</v>
      </c>
    </row>
    <row r="97" spans="1:11" ht="14.4" customHeight="1" x14ac:dyDescent="0.3">
      <c r="A97" s="553" t="s">
        <v>483</v>
      </c>
      <c r="B97" s="554" t="s">
        <v>484</v>
      </c>
      <c r="C97" s="557" t="s">
        <v>494</v>
      </c>
      <c r="D97" s="585" t="s">
        <v>722</v>
      </c>
      <c r="E97" s="557" t="s">
        <v>1983</v>
      </c>
      <c r="F97" s="585" t="s">
        <v>1984</v>
      </c>
      <c r="G97" s="557" t="s">
        <v>1709</v>
      </c>
      <c r="H97" s="557" t="s">
        <v>1710</v>
      </c>
      <c r="I97" s="571">
        <v>5101</v>
      </c>
      <c r="J97" s="571">
        <v>1</v>
      </c>
      <c r="K97" s="572">
        <v>5101</v>
      </c>
    </row>
    <row r="98" spans="1:11" ht="14.4" customHeight="1" x14ac:dyDescent="0.3">
      <c r="A98" s="553" t="s">
        <v>483</v>
      </c>
      <c r="B98" s="554" t="s">
        <v>484</v>
      </c>
      <c r="C98" s="557" t="s">
        <v>494</v>
      </c>
      <c r="D98" s="585" t="s">
        <v>722</v>
      </c>
      <c r="E98" s="557" t="s">
        <v>1983</v>
      </c>
      <c r="F98" s="585" t="s">
        <v>1984</v>
      </c>
      <c r="G98" s="557" t="s">
        <v>1711</v>
      </c>
      <c r="H98" s="557" t="s">
        <v>1712</v>
      </c>
      <c r="I98" s="571">
        <v>7990.01</v>
      </c>
      <c r="J98" s="571">
        <v>2</v>
      </c>
      <c r="K98" s="572">
        <v>15980.01</v>
      </c>
    </row>
    <row r="99" spans="1:11" ht="14.4" customHeight="1" x14ac:dyDescent="0.3">
      <c r="A99" s="553" t="s">
        <v>483</v>
      </c>
      <c r="B99" s="554" t="s">
        <v>484</v>
      </c>
      <c r="C99" s="557" t="s">
        <v>494</v>
      </c>
      <c r="D99" s="585" t="s">
        <v>722</v>
      </c>
      <c r="E99" s="557" t="s">
        <v>1983</v>
      </c>
      <c r="F99" s="585" t="s">
        <v>1984</v>
      </c>
      <c r="G99" s="557" t="s">
        <v>1713</v>
      </c>
      <c r="H99" s="557" t="s">
        <v>1714</v>
      </c>
      <c r="I99" s="571">
        <v>9883.7800000000007</v>
      </c>
      <c r="J99" s="571">
        <v>1</v>
      </c>
      <c r="K99" s="572">
        <v>9883.7800000000007</v>
      </c>
    </row>
    <row r="100" spans="1:11" ht="14.4" customHeight="1" x14ac:dyDescent="0.3">
      <c r="A100" s="553" t="s">
        <v>483</v>
      </c>
      <c r="B100" s="554" t="s">
        <v>484</v>
      </c>
      <c r="C100" s="557" t="s">
        <v>494</v>
      </c>
      <c r="D100" s="585" t="s">
        <v>722</v>
      </c>
      <c r="E100" s="557" t="s">
        <v>1983</v>
      </c>
      <c r="F100" s="585" t="s">
        <v>1984</v>
      </c>
      <c r="G100" s="557" t="s">
        <v>1715</v>
      </c>
      <c r="H100" s="557" t="s">
        <v>1716</v>
      </c>
      <c r="I100" s="571">
        <v>5101</v>
      </c>
      <c r="J100" s="571">
        <v>1</v>
      </c>
      <c r="K100" s="572">
        <v>5101</v>
      </c>
    </row>
    <row r="101" spans="1:11" ht="14.4" customHeight="1" x14ac:dyDescent="0.3">
      <c r="A101" s="553" t="s">
        <v>483</v>
      </c>
      <c r="B101" s="554" t="s">
        <v>484</v>
      </c>
      <c r="C101" s="557" t="s">
        <v>494</v>
      </c>
      <c r="D101" s="585" t="s">
        <v>722</v>
      </c>
      <c r="E101" s="557" t="s">
        <v>1983</v>
      </c>
      <c r="F101" s="585" t="s">
        <v>1984</v>
      </c>
      <c r="G101" s="557" t="s">
        <v>1717</v>
      </c>
      <c r="H101" s="557" t="s">
        <v>1718</v>
      </c>
      <c r="I101" s="571">
        <v>15010</v>
      </c>
      <c r="J101" s="571">
        <v>2</v>
      </c>
      <c r="K101" s="572">
        <v>30020</v>
      </c>
    </row>
    <row r="102" spans="1:11" ht="14.4" customHeight="1" x14ac:dyDescent="0.3">
      <c r="A102" s="553" t="s">
        <v>483</v>
      </c>
      <c r="B102" s="554" t="s">
        <v>484</v>
      </c>
      <c r="C102" s="557" t="s">
        <v>494</v>
      </c>
      <c r="D102" s="585" t="s">
        <v>722</v>
      </c>
      <c r="E102" s="557" t="s">
        <v>1983</v>
      </c>
      <c r="F102" s="585" t="s">
        <v>1984</v>
      </c>
      <c r="G102" s="557" t="s">
        <v>1719</v>
      </c>
      <c r="H102" s="557" t="s">
        <v>1720</v>
      </c>
      <c r="I102" s="571">
        <v>9850</v>
      </c>
      <c r="J102" s="571">
        <v>2</v>
      </c>
      <c r="K102" s="572">
        <v>19700</v>
      </c>
    </row>
    <row r="103" spans="1:11" ht="14.4" customHeight="1" x14ac:dyDescent="0.3">
      <c r="A103" s="553" t="s">
        <v>483</v>
      </c>
      <c r="B103" s="554" t="s">
        <v>484</v>
      </c>
      <c r="C103" s="557" t="s">
        <v>497</v>
      </c>
      <c r="D103" s="585" t="s">
        <v>723</v>
      </c>
      <c r="E103" s="557" t="s">
        <v>1969</v>
      </c>
      <c r="F103" s="585" t="s">
        <v>1970</v>
      </c>
      <c r="G103" s="557" t="s">
        <v>1721</v>
      </c>
      <c r="H103" s="557" t="s">
        <v>1722</v>
      </c>
      <c r="I103" s="571">
        <v>17.53</v>
      </c>
      <c r="J103" s="571">
        <v>20</v>
      </c>
      <c r="K103" s="572">
        <v>350.6</v>
      </c>
    </row>
    <row r="104" spans="1:11" ht="14.4" customHeight="1" x14ac:dyDescent="0.3">
      <c r="A104" s="553" t="s">
        <v>483</v>
      </c>
      <c r="B104" s="554" t="s">
        <v>484</v>
      </c>
      <c r="C104" s="557" t="s">
        <v>497</v>
      </c>
      <c r="D104" s="585" t="s">
        <v>723</v>
      </c>
      <c r="E104" s="557" t="s">
        <v>1969</v>
      </c>
      <c r="F104" s="585" t="s">
        <v>1970</v>
      </c>
      <c r="G104" s="557" t="s">
        <v>1723</v>
      </c>
      <c r="H104" s="557" t="s">
        <v>1724</v>
      </c>
      <c r="I104" s="571">
        <v>15.49</v>
      </c>
      <c r="J104" s="571">
        <v>20</v>
      </c>
      <c r="K104" s="572">
        <v>309.73</v>
      </c>
    </row>
    <row r="105" spans="1:11" ht="14.4" customHeight="1" x14ac:dyDescent="0.3">
      <c r="A105" s="553" t="s">
        <v>483</v>
      </c>
      <c r="B105" s="554" t="s">
        <v>484</v>
      </c>
      <c r="C105" s="557" t="s">
        <v>497</v>
      </c>
      <c r="D105" s="585" t="s">
        <v>723</v>
      </c>
      <c r="E105" s="557" t="s">
        <v>1969</v>
      </c>
      <c r="F105" s="585" t="s">
        <v>1970</v>
      </c>
      <c r="G105" s="557" t="s">
        <v>1545</v>
      </c>
      <c r="H105" s="557" t="s">
        <v>1546</v>
      </c>
      <c r="I105" s="571">
        <v>13.87</v>
      </c>
      <c r="J105" s="571">
        <v>24</v>
      </c>
      <c r="K105" s="572">
        <v>332.96</v>
      </c>
    </row>
    <row r="106" spans="1:11" ht="14.4" customHeight="1" x14ac:dyDescent="0.3">
      <c r="A106" s="553" t="s">
        <v>483</v>
      </c>
      <c r="B106" s="554" t="s">
        <v>484</v>
      </c>
      <c r="C106" s="557" t="s">
        <v>497</v>
      </c>
      <c r="D106" s="585" t="s">
        <v>723</v>
      </c>
      <c r="E106" s="557" t="s">
        <v>1971</v>
      </c>
      <c r="F106" s="585" t="s">
        <v>1972</v>
      </c>
      <c r="G106" s="557" t="s">
        <v>1725</v>
      </c>
      <c r="H106" s="557" t="s">
        <v>1726</v>
      </c>
      <c r="I106" s="571">
        <v>30.86</v>
      </c>
      <c r="J106" s="571">
        <v>100</v>
      </c>
      <c r="K106" s="572">
        <v>3085.5</v>
      </c>
    </row>
    <row r="107" spans="1:11" ht="14.4" customHeight="1" x14ac:dyDescent="0.3">
      <c r="A107" s="553" t="s">
        <v>483</v>
      </c>
      <c r="B107" s="554" t="s">
        <v>484</v>
      </c>
      <c r="C107" s="557" t="s">
        <v>497</v>
      </c>
      <c r="D107" s="585" t="s">
        <v>723</v>
      </c>
      <c r="E107" s="557" t="s">
        <v>1971</v>
      </c>
      <c r="F107" s="585" t="s">
        <v>1972</v>
      </c>
      <c r="G107" s="557" t="s">
        <v>1727</v>
      </c>
      <c r="H107" s="557" t="s">
        <v>1728</v>
      </c>
      <c r="I107" s="571">
        <v>210.84</v>
      </c>
      <c r="J107" s="571">
        <v>4</v>
      </c>
      <c r="K107" s="572">
        <v>843.38</v>
      </c>
    </row>
    <row r="108" spans="1:11" ht="14.4" customHeight="1" x14ac:dyDescent="0.3">
      <c r="A108" s="553" t="s">
        <v>483</v>
      </c>
      <c r="B108" s="554" t="s">
        <v>484</v>
      </c>
      <c r="C108" s="557" t="s">
        <v>497</v>
      </c>
      <c r="D108" s="585" t="s">
        <v>723</v>
      </c>
      <c r="E108" s="557" t="s">
        <v>1971</v>
      </c>
      <c r="F108" s="585" t="s">
        <v>1972</v>
      </c>
      <c r="G108" s="557" t="s">
        <v>1729</v>
      </c>
      <c r="H108" s="557" t="s">
        <v>1730</v>
      </c>
      <c r="I108" s="571">
        <v>344.44</v>
      </c>
      <c r="J108" s="571">
        <v>20</v>
      </c>
      <c r="K108" s="572">
        <v>6888.8</v>
      </c>
    </row>
    <row r="109" spans="1:11" ht="14.4" customHeight="1" x14ac:dyDescent="0.3">
      <c r="A109" s="553" t="s">
        <v>483</v>
      </c>
      <c r="B109" s="554" t="s">
        <v>484</v>
      </c>
      <c r="C109" s="557" t="s">
        <v>497</v>
      </c>
      <c r="D109" s="585" t="s">
        <v>723</v>
      </c>
      <c r="E109" s="557" t="s">
        <v>1971</v>
      </c>
      <c r="F109" s="585" t="s">
        <v>1972</v>
      </c>
      <c r="G109" s="557" t="s">
        <v>1729</v>
      </c>
      <c r="H109" s="557" t="s">
        <v>1731</v>
      </c>
      <c r="I109" s="571">
        <v>344.44</v>
      </c>
      <c r="J109" s="571">
        <v>20</v>
      </c>
      <c r="K109" s="572">
        <v>6888.8</v>
      </c>
    </row>
    <row r="110" spans="1:11" ht="14.4" customHeight="1" x14ac:dyDescent="0.3">
      <c r="A110" s="553" t="s">
        <v>483</v>
      </c>
      <c r="B110" s="554" t="s">
        <v>484</v>
      </c>
      <c r="C110" s="557" t="s">
        <v>497</v>
      </c>
      <c r="D110" s="585" t="s">
        <v>723</v>
      </c>
      <c r="E110" s="557" t="s">
        <v>1971</v>
      </c>
      <c r="F110" s="585" t="s">
        <v>1972</v>
      </c>
      <c r="G110" s="557" t="s">
        <v>1732</v>
      </c>
      <c r="H110" s="557" t="s">
        <v>1733</v>
      </c>
      <c r="I110" s="571">
        <v>1050.28</v>
      </c>
      <c r="J110" s="571">
        <v>1</v>
      </c>
      <c r="K110" s="572">
        <v>1050.28</v>
      </c>
    </row>
    <row r="111" spans="1:11" ht="14.4" customHeight="1" x14ac:dyDescent="0.3">
      <c r="A111" s="553" t="s">
        <v>483</v>
      </c>
      <c r="B111" s="554" t="s">
        <v>484</v>
      </c>
      <c r="C111" s="557" t="s">
        <v>497</v>
      </c>
      <c r="D111" s="585" t="s">
        <v>723</v>
      </c>
      <c r="E111" s="557" t="s">
        <v>1985</v>
      </c>
      <c r="F111" s="585" t="s">
        <v>1986</v>
      </c>
      <c r="G111" s="557" t="s">
        <v>1734</v>
      </c>
      <c r="H111" s="557" t="s">
        <v>1735</v>
      </c>
      <c r="I111" s="571">
        <v>471.94</v>
      </c>
      <c r="J111" s="571">
        <v>1</v>
      </c>
      <c r="K111" s="572">
        <v>471.94</v>
      </c>
    </row>
    <row r="112" spans="1:11" ht="14.4" customHeight="1" x14ac:dyDescent="0.3">
      <c r="A112" s="553" t="s">
        <v>483</v>
      </c>
      <c r="B112" s="554" t="s">
        <v>484</v>
      </c>
      <c r="C112" s="557" t="s">
        <v>497</v>
      </c>
      <c r="D112" s="585" t="s">
        <v>723</v>
      </c>
      <c r="E112" s="557" t="s">
        <v>1985</v>
      </c>
      <c r="F112" s="585" t="s">
        <v>1986</v>
      </c>
      <c r="G112" s="557" t="s">
        <v>1736</v>
      </c>
      <c r="H112" s="557" t="s">
        <v>1737</v>
      </c>
      <c r="I112" s="571">
        <v>471.94</v>
      </c>
      <c r="J112" s="571">
        <v>3</v>
      </c>
      <c r="K112" s="572">
        <v>1415.83</v>
      </c>
    </row>
    <row r="113" spans="1:11" ht="14.4" customHeight="1" x14ac:dyDescent="0.3">
      <c r="A113" s="553" t="s">
        <v>483</v>
      </c>
      <c r="B113" s="554" t="s">
        <v>484</v>
      </c>
      <c r="C113" s="557" t="s">
        <v>497</v>
      </c>
      <c r="D113" s="585" t="s">
        <v>723</v>
      </c>
      <c r="E113" s="557" t="s">
        <v>1985</v>
      </c>
      <c r="F113" s="585" t="s">
        <v>1986</v>
      </c>
      <c r="G113" s="557" t="s">
        <v>1738</v>
      </c>
      <c r="H113" s="557" t="s">
        <v>1739</v>
      </c>
      <c r="I113" s="571">
        <v>471.94</v>
      </c>
      <c r="J113" s="571">
        <v>1</v>
      </c>
      <c r="K113" s="572">
        <v>471.94</v>
      </c>
    </row>
    <row r="114" spans="1:11" ht="14.4" customHeight="1" x14ac:dyDescent="0.3">
      <c r="A114" s="553" t="s">
        <v>483</v>
      </c>
      <c r="B114" s="554" t="s">
        <v>484</v>
      </c>
      <c r="C114" s="557" t="s">
        <v>497</v>
      </c>
      <c r="D114" s="585" t="s">
        <v>723</v>
      </c>
      <c r="E114" s="557" t="s">
        <v>1985</v>
      </c>
      <c r="F114" s="585" t="s">
        <v>1986</v>
      </c>
      <c r="G114" s="557" t="s">
        <v>1740</v>
      </c>
      <c r="H114" s="557" t="s">
        <v>1741</v>
      </c>
      <c r="I114" s="571">
        <v>471.97</v>
      </c>
      <c r="J114" s="571">
        <v>1</v>
      </c>
      <c r="K114" s="572">
        <v>471.97</v>
      </c>
    </row>
    <row r="115" spans="1:11" ht="14.4" customHeight="1" x14ac:dyDescent="0.3">
      <c r="A115" s="553" t="s">
        <v>483</v>
      </c>
      <c r="B115" s="554" t="s">
        <v>484</v>
      </c>
      <c r="C115" s="557" t="s">
        <v>497</v>
      </c>
      <c r="D115" s="585" t="s">
        <v>723</v>
      </c>
      <c r="E115" s="557" t="s">
        <v>1985</v>
      </c>
      <c r="F115" s="585" t="s">
        <v>1986</v>
      </c>
      <c r="G115" s="557" t="s">
        <v>1742</v>
      </c>
      <c r="H115" s="557" t="s">
        <v>1743</v>
      </c>
      <c r="I115" s="571">
        <v>471.97</v>
      </c>
      <c r="J115" s="571">
        <v>1</v>
      </c>
      <c r="K115" s="572">
        <v>471.97</v>
      </c>
    </row>
    <row r="116" spans="1:11" ht="14.4" customHeight="1" x14ac:dyDescent="0.3">
      <c r="A116" s="553" t="s">
        <v>483</v>
      </c>
      <c r="B116" s="554" t="s">
        <v>484</v>
      </c>
      <c r="C116" s="557" t="s">
        <v>497</v>
      </c>
      <c r="D116" s="585" t="s">
        <v>723</v>
      </c>
      <c r="E116" s="557" t="s">
        <v>1985</v>
      </c>
      <c r="F116" s="585" t="s">
        <v>1986</v>
      </c>
      <c r="G116" s="557" t="s">
        <v>1744</v>
      </c>
      <c r="H116" s="557" t="s">
        <v>1745</v>
      </c>
      <c r="I116" s="571">
        <v>1121.75</v>
      </c>
      <c r="J116" s="571">
        <v>9</v>
      </c>
      <c r="K116" s="572">
        <v>10095.780000000001</v>
      </c>
    </row>
    <row r="117" spans="1:11" ht="14.4" customHeight="1" x14ac:dyDescent="0.3">
      <c r="A117" s="553" t="s">
        <v>483</v>
      </c>
      <c r="B117" s="554" t="s">
        <v>484</v>
      </c>
      <c r="C117" s="557" t="s">
        <v>497</v>
      </c>
      <c r="D117" s="585" t="s">
        <v>723</v>
      </c>
      <c r="E117" s="557" t="s">
        <v>1985</v>
      </c>
      <c r="F117" s="585" t="s">
        <v>1986</v>
      </c>
      <c r="G117" s="557" t="s">
        <v>1746</v>
      </c>
      <c r="H117" s="557" t="s">
        <v>1747</v>
      </c>
      <c r="I117" s="571">
        <v>722.76</v>
      </c>
      <c r="J117" s="571">
        <v>1</v>
      </c>
      <c r="K117" s="572">
        <v>722.76</v>
      </c>
    </row>
    <row r="118" spans="1:11" ht="14.4" customHeight="1" x14ac:dyDescent="0.3">
      <c r="A118" s="553" t="s">
        <v>483</v>
      </c>
      <c r="B118" s="554" t="s">
        <v>484</v>
      </c>
      <c r="C118" s="557" t="s">
        <v>497</v>
      </c>
      <c r="D118" s="585" t="s">
        <v>723</v>
      </c>
      <c r="E118" s="557" t="s">
        <v>1985</v>
      </c>
      <c r="F118" s="585" t="s">
        <v>1986</v>
      </c>
      <c r="G118" s="557" t="s">
        <v>1748</v>
      </c>
      <c r="H118" s="557" t="s">
        <v>1749</v>
      </c>
      <c r="I118" s="571">
        <v>466.25</v>
      </c>
      <c r="J118" s="571">
        <v>1</v>
      </c>
      <c r="K118" s="572">
        <v>466.25</v>
      </c>
    </row>
    <row r="119" spans="1:11" ht="14.4" customHeight="1" x14ac:dyDescent="0.3">
      <c r="A119" s="553" t="s">
        <v>483</v>
      </c>
      <c r="B119" s="554" t="s">
        <v>484</v>
      </c>
      <c r="C119" s="557" t="s">
        <v>497</v>
      </c>
      <c r="D119" s="585" t="s">
        <v>723</v>
      </c>
      <c r="E119" s="557" t="s">
        <v>1985</v>
      </c>
      <c r="F119" s="585" t="s">
        <v>1986</v>
      </c>
      <c r="G119" s="557" t="s">
        <v>1750</v>
      </c>
      <c r="H119" s="557" t="s">
        <v>1751</v>
      </c>
      <c r="I119" s="571">
        <v>2830.62</v>
      </c>
      <c r="J119" s="571">
        <v>1</v>
      </c>
      <c r="K119" s="572">
        <v>2830.62</v>
      </c>
    </row>
    <row r="120" spans="1:11" ht="14.4" customHeight="1" x14ac:dyDescent="0.3">
      <c r="A120" s="553" t="s">
        <v>483</v>
      </c>
      <c r="B120" s="554" t="s">
        <v>484</v>
      </c>
      <c r="C120" s="557" t="s">
        <v>497</v>
      </c>
      <c r="D120" s="585" t="s">
        <v>723</v>
      </c>
      <c r="E120" s="557" t="s">
        <v>1985</v>
      </c>
      <c r="F120" s="585" t="s">
        <v>1986</v>
      </c>
      <c r="G120" s="557" t="s">
        <v>1752</v>
      </c>
      <c r="H120" s="557" t="s">
        <v>1753</v>
      </c>
      <c r="I120" s="571">
        <v>90.06</v>
      </c>
      <c r="J120" s="571">
        <v>20</v>
      </c>
      <c r="K120" s="572">
        <v>1801.2</v>
      </c>
    </row>
    <row r="121" spans="1:11" ht="14.4" customHeight="1" x14ac:dyDescent="0.3">
      <c r="A121" s="553" t="s">
        <v>483</v>
      </c>
      <c r="B121" s="554" t="s">
        <v>484</v>
      </c>
      <c r="C121" s="557" t="s">
        <v>497</v>
      </c>
      <c r="D121" s="585" t="s">
        <v>723</v>
      </c>
      <c r="E121" s="557" t="s">
        <v>1985</v>
      </c>
      <c r="F121" s="585" t="s">
        <v>1986</v>
      </c>
      <c r="G121" s="557" t="s">
        <v>1754</v>
      </c>
      <c r="H121" s="557" t="s">
        <v>1755</v>
      </c>
      <c r="I121" s="571">
        <v>466.25</v>
      </c>
      <c r="J121" s="571">
        <v>1</v>
      </c>
      <c r="K121" s="572">
        <v>466.25</v>
      </c>
    </row>
    <row r="122" spans="1:11" ht="14.4" customHeight="1" x14ac:dyDescent="0.3">
      <c r="A122" s="553" t="s">
        <v>483</v>
      </c>
      <c r="B122" s="554" t="s">
        <v>484</v>
      </c>
      <c r="C122" s="557" t="s">
        <v>497</v>
      </c>
      <c r="D122" s="585" t="s">
        <v>723</v>
      </c>
      <c r="E122" s="557" t="s">
        <v>1985</v>
      </c>
      <c r="F122" s="585" t="s">
        <v>1986</v>
      </c>
      <c r="G122" s="557" t="s">
        <v>1756</v>
      </c>
      <c r="H122" s="557" t="s">
        <v>1757</v>
      </c>
      <c r="I122" s="571">
        <v>90.06</v>
      </c>
      <c r="J122" s="571">
        <v>20</v>
      </c>
      <c r="K122" s="572">
        <v>1801.2</v>
      </c>
    </row>
    <row r="123" spans="1:11" ht="14.4" customHeight="1" x14ac:dyDescent="0.3">
      <c r="A123" s="553" t="s">
        <v>483</v>
      </c>
      <c r="B123" s="554" t="s">
        <v>484</v>
      </c>
      <c r="C123" s="557" t="s">
        <v>497</v>
      </c>
      <c r="D123" s="585" t="s">
        <v>723</v>
      </c>
      <c r="E123" s="557" t="s">
        <v>1985</v>
      </c>
      <c r="F123" s="585" t="s">
        <v>1986</v>
      </c>
      <c r="G123" s="557" t="s">
        <v>1758</v>
      </c>
      <c r="H123" s="557" t="s">
        <v>1759</v>
      </c>
      <c r="I123" s="571">
        <v>722.77</v>
      </c>
      <c r="J123" s="571">
        <v>3</v>
      </c>
      <c r="K123" s="572">
        <v>2168.3000000000002</v>
      </c>
    </row>
    <row r="124" spans="1:11" ht="14.4" customHeight="1" x14ac:dyDescent="0.3">
      <c r="A124" s="553" t="s">
        <v>483</v>
      </c>
      <c r="B124" s="554" t="s">
        <v>484</v>
      </c>
      <c r="C124" s="557" t="s">
        <v>497</v>
      </c>
      <c r="D124" s="585" t="s">
        <v>723</v>
      </c>
      <c r="E124" s="557" t="s">
        <v>1985</v>
      </c>
      <c r="F124" s="585" t="s">
        <v>1986</v>
      </c>
      <c r="G124" s="557" t="s">
        <v>1760</v>
      </c>
      <c r="H124" s="557" t="s">
        <v>1761</v>
      </c>
      <c r="I124" s="571">
        <v>466.25</v>
      </c>
      <c r="J124" s="571">
        <v>1</v>
      </c>
      <c r="K124" s="572">
        <v>466.25</v>
      </c>
    </row>
    <row r="125" spans="1:11" ht="14.4" customHeight="1" x14ac:dyDescent="0.3">
      <c r="A125" s="553" t="s">
        <v>483</v>
      </c>
      <c r="B125" s="554" t="s">
        <v>484</v>
      </c>
      <c r="C125" s="557" t="s">
        <v>497</v>
      </c>
      <c r="D125" s="585" t="s">
        <v>723</v>
      </c>
      <c r="E125" s="557" t="s">
        <v>1985</v>
      </c>
      <c r="F125" s="585" t="s">
        <v>1986</v>
      </c>
      <c r="G125" s="557" t="s">
        <v>1762</v>
      </c>
      <c r="H125" s="557" t="s">
        <v>1763</v>
      </c>
      <c r="I125" s="571">
        <v>471.95</v>
      </c>
      <c r="J125" s="571">
        <v>1</v>
      </c>
      <c r="K125" s="572">
        <v>471.95</v>
      </c>
    </row>
    <row r="126" spans="1:11" ht="14.4" customHeight="1" x14ac:dyDescent="0.3">
      <c r="A126" s="553" t="s">
        <v>483</v>
      </c>
      <c r="B126" s="554" t="s">
        <v>484</v>
      </c>
      <c r="C126" s="557" t="s">
        <v>497</v>
      </c>
      <c r="D126" s="585" t="s">
        <v>723</v>
      </c>
      <c r="E126" s="557" t="s">
        <v>1985</v>
      </c>
      <c r="F126" s="585" t="s">
        <v>1986</v>
      </c>
      <c r="G126" s="557" t="s">
        <v>1764</v>
      </c>
      <c r="H126" s="557" t="s">
        <v>1765</v>
      </c>
      <c r="I126" s="571">
        <v>4311.49</v>
      </c>
      <c r="J126" s="571">
        <v>1</v>
      </c>
      <c r="K126" s="572">
        <v>4311.49</v>
      </c>
    </row>
    <row r="127" spans="1:11" ht="14.4" customHeight="1" x14ac:dyDescent="0.3">
      <c r="A127" s="553" t="s">
        <v>483</v>
      </c>
      <c r="B127" s="554" t="s">
        <v>484</v>
      </c>
      <c r="C127" s="557" t="s">
        <v>497</v>
      </c>
      <c r="D127" s="585" t="s">
        <v>723</v>
      </c>
      <c r="E127" s="557" t="s">
        <v>1985</v>
      </c>
      <c r="F127" s="585" t="s">
        <v>1986</v>
      </c>
      <c r="G127" s="557" t="s">
        <v>1766</v>
      </c>
      <c r="H127" s="557" t="s">
        <v>1767</v>
      </c>
      <c r="I127" s="571">
        <v>466.25</v>
      </c>
      <c r="J127" s="571">
        <v>1</v>
      </c>
      <c r="K127" s="572">
        <v>466.25</v>
      </c>
    </row>
    <row r="128" spans="1:11" ht="14.4" customHeight="1" x14ac:dyDescent="0.3">
      <c r="A128" s="553" t="s">
        <v>483</v>
      </c>
      <c r="B128" s="554" t="s">
        <v>484</v>
      </c>
      <c r="C128" s="557" t="s">
        <v>497</v>
      </c>
      <c r="D128" s="585" t="s">
        <v>723</v>
      </c>
      <c r="E128" s="557" t="s">
        <v>1985</v>
      </c>
      <c r="F128" s="585" t="s">
        <v>1986</v>
      </c>
      <c r="G128" s="557" t="s">
        <v>1768</v>
      </c>
      <c r="H128" s="557" t="s">
        <v>1769</v>
      </c>
      <c r="I128" s="571">
        <v>471.95</v>
      </c>
      <c r="J128" s="571">
        <v>1</v>
      </c>
      <c r="K128" s="572">
        <v>471.95</v>
      </c>
    </row>
    <row r="129" spans="1:11" ht="14.4" customHeight="1" x14ac:dyDescent="0.3">
      <c r="A129" s="553" t="s">
        <v>483</v>
      </c>
      <c r="B129" s="554" t="s">
        <v>484</v>
      </c>
      <c r="C129" s="557" t="s">
        <v>497</v>
      </c>
      <c r="D129" s="585" t="s">
        <v>723</v>
      </c>
      <c r="E129" s="557" t="s">
        <v>1985</v>
      </c>
      <c r="F129" s="585" t="s">
        <v>1986</v>
      </c>
      <c r="G129" s="557" t="s">
        <v>1770</v>
      </c>
      <c r="H129" s="557" t="s">
        <v>1771</v>
      </c>
      <c r="I129" s="571">
        <v>4124.5200000000004</v>
      </c>
      <c r="J129" s="571">
        <v>1</v>
      </c>
      <c r="K129" s="572">
        <v>4124.5200000000004</v>
      </c>
    </row>
    <row r="130" spans="1:11" ht="14.4" customHeight="1" x14ac:dyDescent="0.3">
      <c r="A130" s="553" t="s">
        <v>483</v>
      </c>
      <c r="B130" s="554" t="s">
        <v>484</v>
      </c>
      <c r="C130" s="557" t="s">
        <v>497</v>
      </c>
      <c r="D130" s="585" t="s">
        <v>723</v>
      </c>
      <c r="E130" s="557" t="s">
        <v>1985</v>
      </c>
      <c r="F130" s="585" t="s">
        <v>1986</v>
      </c>
      <c r="G130" s="557" t="s">
        <v>1772</v>
      </c>
      <c r="H130" s="557" t="s">
        <v>1773</v>
      </c>
      <c r="I130" s="571">
        <v>229.14</v>
      </c>
      <c r="J130" s="571">
        <v>1</v>
      </c>
      <c r="K130" s="572">
        <v>229.14</v>
      </c>
    </row>
    <row r="131" spans="1:11" ht="14.4" customHeight="1" x14ac:dyDescent="0.3">
      <c r="A131" s="553" t="s">
        <v>483</v>
      </c>
      <c r="B131" s="554" t="s">
        <v>484</v>
      </c>
      <c r="C131" s="557" t="s">
        <v>497</v>
      </c>
      <c r="D131" s="585" t="s">
        <v>723</v>
      </c>
      <c r="E131" s="557" t="s">
        <v>1985</v>
      </c>
      <c r="F131" s="585" t="s">
        <v>1986</v>
      </c>
      <c r="G131" s="557" t="s">
        <v>1774</v>
      </c>
      <c r="H131" s="557" t="s">
        <v>1775</v>
      </c>
      <c r="I131" s="571">
        <v>472</v>
      </c>
      <c r="J131" s="571">
        <v>1</v>
      </c>
      <c r="K131" s="572">
        <v>472</v>
      </c>
    </row>
    <row r="132" spans="1:11" ht="14.4" customHeight="1" x14ac:dyDescent="0.3">
      <c r="A132" s="553" t="s">
        <v>483</v>
      </c>
      <c r="B132" s="554" t="s">
        <v>484</v>
      </c>
      <c r="C132" s="557" t="s">
        <v>497</v>
      </c>
      <c r="D132" s="585" t="s">
        <v>723</v>
      </c>
      <c r="E132" s="557" t="s">
        <v>1987</v>
      </c>
      <c r="F132" s="585" t="s">
        <v>1988</v>
      </c>
      <c r="G132" s="557" t="s">
        <v>1776</v>
      </c>
      <c r="H132" s="557" t="s">
        <v>1777</v>
      </c>
      <c r="I132" s="571">
        <v>440.16</v>
      </c>
      <c r="J132" s="571">
        <v>36</v>
      </c>
      <c r="K132" s="572">
        <v>15845.95</v>
      </c>
    </row>
    <row r="133" spans="1:11" ht="14.4" customHeight="1" x14ac:dyDescent="0.3">
      <c r="A133" s="553" t="s">
        <v>483</v>
      </c>
      <c r="B133" s="554" t="s">
        <v>484</v>
      </c>
      <c r="C133" s="557" t="s">
        <v>497</v>
      </c>
      <c r="D133" s="585" t="s">
        <v>723</v>
      </c>
      <c r="E133" s="557" t="s">
        <v>1987</v>
      </c>
      <c r="F133" s="585" t="s">
        <v>1988</v>
      </c>
      <c r="G133" s="557" t="s">
        <v>1778</v>
      </c>
      <c r="H133" s="557" t="s">
        <v>1779</v>
      </c>
      <c r="I133" s="571">
        <v>440.2</v>
      </c>
      <c r="J133" s="571">
        <v>12</v>
      </c>
      <c r="K133" s="572">
        <v>5282.38</v>
      </c>
    </row>
    <row r="134" spans="1:11" ht="14.4" customHeight="1" x14ac:dyDescent="0.3">
      <c r="A134" s="553" t="s">
        <v>483</v>
      </c>
      <c r="B134" s="554" t="s">
        <v>484</v>
      </c>
      <c r="C134" s="557" t="s">
        <v>497</v>
      </c>
      <c r="D134" s="585" t="s">
        <v>723</v>
      </c>
      <c r="E134" s="557" t="s">
        <v>1987</v>
      </c>
      <c r="F134" s="585" t="s">
        <v>1988</v>
      </c>
      <c r="G134" s="557" t="s">
        <v>1780</v>
      </c>
      <c r="H134" s="557" t="s">
        <v>1781</v>
      </c>
      <c r="I134" s="571">
        <v>1713.5</v>
      </c>
      <c r="J134" s="571">
        <v>1</v>
      </c>
      <c r="K134" s="572">
        <v>1713.5</v>
      </c>
    </row>
    <row r="135" spans="1:11" ht="14.4" customHeight="1" x14ac:dyDescent="0.3">
      <c r="A135" s="553" t="s">
        <v>483</v>
      </c>
      <c r="B135" s="554" t="s">
        <v>484</v>
      </c>
      <c r="C135" s="557" t="s">
        <v>497</v>
      </c>
      <c r="D135" s="585" t="s">
        <v>723</v>
      </c>
      <c r="E135" s="557" t="s">
        <v>1977</v>
      </c>
      <c r="F135" s="585" t="s">
        <v>1978</v>
      </c>
      <c r="G135" s="557" t="s">
        <v>1630</v>
      </c>
      <c r="H135" s="557" t="s">
        <v>1631</v>
      </c>
      <c r="I135" s="571">
        <v>54.22</v>
      </c>
      <c r="J135" s="571">
        <v>108</v>
      </c>
      <c r="K135" s="572">
        <v>5856.2</v>
      </c>
    </row>
    <row r="136" spans="1:11" ht="14.4" customHeight="1" x14ac:dyDescent="0.3">
      <c r="A136" s="553" t="s">
        <v>483</v>
      </c>
      <c r="B136" s="554" t="s">
        <v>484</v>
      </c>
      <c r="C136" s="557" t="s">
        <v>497</v>
      </c>
      <c r="D136" s="585" t="s">
        <v>723</v>
      </c>
      <c r="E136" s="557" t="s">
        <v>1977</v>
      </c>
      <c r="F136" s="585" t="s">
        <v>1978</v>
      </c>
      <c r="G136" s="557" t="s">
        <v>1782</v>
      </c>
      <c r="H136" s="557" t="s">
        <v>1783</v>
      </c>
      <c r="I136" s="571">
        <v>123.65333333333335</v>
      </c>
      <c r="J136" s="571">
        <v>180</v>
      </c>
      <c r="K136" s="572">
        <v>22257.97</v>
      </c>
    </row>
    <row r="137" spans="1:11" ht="14.4" customHeight="1" x14ac:dyDescent="0.3">
      <c r="A137" s="553" t="s">
        <v>483</v>
      </c>
      <c r="B137" s="554" t="s">
        <v>484</v>
      </c>
      <c r="C137" s="557" t="s">
        <v>497</v>
      </c>
      <c r="D137" s="585" t="s">
        <v>723</v>
      </c>
      <c r="E137" s="557" t="s">
        <v>1977</v>
      </c>
      <c r="F137" s="585" t="s">
        <v>1978</v>
      </c>
      <c r="G137" s="557" t="s">
        <v>1784</v>
      </c>
      <c r="H137" s="557" t="s">
        <v>1785</v>
      </c>
      <c r="I137" s="571">
        <v>26.9</v>
      </c>
      <c r="J137" s="571">
        <v>100</v>
      </c>
      <c r="K137" s="572">
        <v>2690.2</v>
      </c>
    </row>
    <row r="138" spans="1:11" ht="14.4" customHeight="1" x14ac:dyDescent="0.3">
      <c r="A138" s="553" t="s">
        <v>483</v>
      </c>
      <c r="B138" s="554" t="s">
        <v>484</v>
      </c>
      <c r="C138" s="557" t="s">
        <v>497</v>
      </c>
      <c r="D138" s="585" t="s">
        <v>723</v>
      </c>
      <c r="E138" s="557" t="s">
        <v>1977</v>
      </c>
      <c r="F138" s="585" t="s">
        <v>1978</v>
      </c>
      <c r="G138" s="557" t="s">
        <v>1636</v>
      </c>
      <c r="H138" s="557" t="s">
        <v>1637</v>
      </c>
      <c r="I138" s="571">
        <v>60.55</v>
      </c>
      <c r="J138" s="571">
        <v>180</v>
      </c>
      <c r="K138" s="572">
        <v>10899.16</v>
      </c>
    </row>
    <row r="139" spans="1:11" ht="14.4" customHeight="1" x14ac:dyDescent="0.3">
      <c r="A139" s="553" t="s">
        <v>483</v>
      </c>
      <c r="B139" s="554" t="s">
        <v>484</v>
      </c>
      <c r="C139" s="557" t="s">
        <v>497</v>
      </c>
      <c r="D139" s="585" t="s">
        <v>723</v>
      </c>
      <c r="E139" s="557" t="s">
        <v>1977</v>
      </c>
      <c r="F139" s="585" t="s">
        <v>1978</v>
      </c>
      <c r="G139" s="557" t="s">
        <v>1636</v>
      </c>
      <c r="H139" s="557" t="s">
        <v>1638</v>
      </c>
      <c r="I139" s="571">
        <v>60.54999999999999</v>
      </c>
      <c r="J139" s="571">
        <v>180</v>
      </c>
      <c r="K139" s="572">
        <v>10899.189999999999</v>
      </c>
    </row>
    <row r="140" spans="1:11" ht="14.4" customHeight="1" x14ac:dyDescent="0.3">
      <c r="A140" s="553" t="s">
        <v>483</v>
      </c>
      <c r="B140" s="554" t="s">
        <v>484</v>
      </c>
      <c r="C140" s="557" t="s">
        <v>497</v>
      </c>
      <c r="D140" s="585" t="s">
        <v>723</v>
      </c>
      <c r="E140" s="557" t="s">
        <v>1977</v>
      </c>
      <c r="F140" s="585" t="s">
        <v>1978</v>
      </c>
      <c r="G140" s="557" t="s">
        <v>1639</v>
      </c>
      <c r="H140" s="557" t="s">
        <v>1640</v>
      </c>
      <c r="I140" s="571">
        <v>86.18</v>
      </c>
      <c r="J140" s="571">
        <v>144</v>
      </c>
      <c r="K140" s="572">
        <v>12410.210000000001</v>
      </c>
    </row>
    <row r="141" spans="1:11" ht="14.4" customHeight="1" x14ac:dyDescent="0.3">
      <c r="A141" s="553" t="s">
        <v>483</v>
      </c>
      <c r="B141" s="554" t="s">
        <v>484</v>
      </c>
      <c r="C141" s="557" t="s">
        <v>497</v>
      </c>
      <c r="D141" s="585" t="s">
        <v>723</v>
      </c>
      <c r="E141" s="557" t="s">
        <v>1977</v>
      </c>
      <c r="F141" s="585" t="s">
        <v>1978</v>
      </c>
      <c r="G141" s="557" t="s">
        <v>1647</v>
      </c>
      <c r="H141" s="557" t="s">
        <v>1648</v>
      </c>
      <c r="I141" s="571">
        <v>118.11</v>
      </c>
      <c r="J141" s="571">
        <v>24</v>
      </c>
      <c r="K141" s="572">
        <v>2834.68</v>
      </c>
    </row>
    <row r="142" spans="1:11" ht="14.4" customHeight="1" x14ac:dyDescent="0.3">
      <c r="A142" s="553" t="s">
        <v>483</v>
      </c>
      <c r="B142" s="554" t="s">
        <v>484</v>
      </c>
      <c r="C142" s="557" t="s">
        <v>497</v>
      </c>
      <c r="D142" s="585" t="s">
        <v>723</v>
      </c>
      <c r="E142" s="557" t="s">
        <v>1977</v>
      </c>
      <c r="F142" s="585" t="s">
        <v>1978</v>
      </c>
      <c r="G142" s="557" t="s">
        <v>1786</v>
      </c>
      <c r="H142" s="557" t="s">
        <v>1787</v>
      </c>
      <c r="I142" s="571">
        <v>144.68</v>
      </c>
      <c r="J142" s="571">
        <v>72</v>
      </c>
      <c r="K142" s="572">
        <v>10417.299999999999</v>
      </c>
    </row>
    <row r="143" spans="1:11" ht="14.4" customHeight="1" x14ac:dyDescent="0.3">
      <c r="A143" s="553" t="s">
        <v>483</v>
      </c>
      <c r="B143" s="554" t="s">
        <v>484</v>
      </c>
      <c r="C143" s="557" t="s">
        <v>497</v>
      </c>
      <c r="D143" s="585" t="s">
        <v>723</v>
      </c>
      <c r="E143" s="557" t="s">
        <v>1977</v>
      </c>
      <c r="F143" s="585" t="s">
        <v>1978</v>
      </c>
      <c r="G143" s="557" t="s">
        <v>1788</v>
      </c>
      <c r="H143" s="557" t="s">
        <v>1789</v>
      </c>
      <c r="I143" s="571">
        <v>120.35</v>
      </c>
      <c r="J143" s="571">
        <v>96</v>
      </c>
      <c r="K143" s="572">
        <v>11554.05</v>
      </c>
    </row>
    <row r="144" spans="1:11" ht="14.4" customHeight="1" x14ac:dyDescent="0.3">
      <c r="A144" s="553" t="s">
        <v>483</v>
      </c>
      <c r="B144" s="554" t="s">
        <v>484</v>
      </c>
      <c r="C144" s="557" t="s">
        <v>497</v>
      </c>
      <c r="D144" s="585" t="s">
        <v>723</v>
      </c>
      <c r="E144" s="557" t="s">
        <v>1977</v>
      </c>
      <c r="F144" s="585" t="s">
        <v>1978</v>
      </c>
      <c r="G144" s="557" t="s">
        <v>1651</v>
      </c>
      <c r="H144" s="557" t="s">
        <v>1652</v>
      </c>
      <c r="I144" s="571">
        <v>374.38</v>
      </c>
      <c r="J144" s="571">
        <v>24</v>
      </c>
      <c r="K144" s="572">
        <v>8985.18</v>
      </c>
    </row>
    <row r="145" spans="1:11" ht="14.4" customHeight="1" x14ac:dyDescent="0.3">
      <c r="A145" s="553" t="s">
        <v>483</v>
      </c>
      <c r="B145" s="554" t="s">
        <v>484</v>
      </c>
      <c r="C145" s="557" t="s">
        <v>497</v>
      </c>
      <c r="D145" s="585" t="s">
        <v>723</v>
      </c>
      <c r="E145" s="557" t="s">
        <v>1977</v>
      </c>
      <c r="F145" s="585" t="s">
        <v>1978</v>
      </c>
      <c r="G145" s="557" t="s">
        <v>1653</v>
      </c>
      <c r="H145" s="557" t="s">
        <v>1654</v>
      </c>
      <c r="I145" s="571">
        <v>95.470000000000013</v>
      </c>
      <c r="J145" s="571">
        <v>252</v>
      </c>
      <c r="K145" s="572">
        <v>24058.230000000003</v>
      </c>
    </row>
    <row r="146" spans="1:11" ht="14.4" customHeight="1" x14ac:dyDescent="0.3">
      <c r="A146" s="553" t="s">
        <v>483</v>
      </c>
      <c r="B146" s="554" t="s">
        <v>484</v>
      </c>
      <c r="C146" s="557" t="s">
        <v>497</v>
      </c>
      <c r="D146" s="585" t="s">
        <v>723</v>
      </c>
      <c r="E146" s="557" t="s">
        <v>1977</v>
      </c>
      <c r="F146" s="585" t="s">
        <v>1978</v>
      </c>
      <c r="G146" s="557" t="s">
        <v>1790</v>
      </c>
      <c r="H146" s="557" t="s">
        <v>1791</v>
      </c>
      <c r="I146" s="571">
        <v>214.24</v>
      </c>
      <c r="J146" s="571">
        <v>48</v>
      </c>
      <c r="K146" s="572">
        <v>10283.52</v>
      </c>
    </row>
    <row r="147" spans="1:11" ht="14.4" customHeight="1" x14ac:dyDescent="0.3">
      <c r="A147" s="553" t="s">
        <v>483</v>
      </c>
      <c r="B147" s="554" t="s">
        <v>484</v>
      </c>
      <c r="C147" s="557" t="s">
        <v>497</v>
      </c>
      <c r="D147" s="585" t="s">
        <v>723</v>
      </c>
      <c r="E147" s="557" t="s">
        <v>1977</v>
      </c>
      <c r="F147" s="585" t="s">
        <v>1978</v>
      </c>
      <c r="G147" s="557" t="s">
        <v>1657</v>
      </c>
      <c r="H147" s="557" t="s">
        <v>1658</v>
      </c>
      <c r="I147" s="571">
        <v>97.34</v>
      </c>
      <c r="J147" s="571">
        <v>60</v>
      </c>
      <c r="K147" s="572">
        <v>5840.5599999999995</v>
      </c>
    </row>
    <row r="148" spans="1:11" ht="14.4" customHeight="1" x14ac:dyDescent="0.3">
      <c r="A148" s="553" t="s">
        <v>483</v>
      </c>
      <c r="B148" s="554" t="s">
        <v>484</v>
      </c>
      <c r="C148" s="557" t="s">
        <v>497</v>
      </c>
      <c r="D148" s="585" t="s">
        <v>723</v>
      </c>
      <c r="E148" s="557" t="s">
        <v>1977</v>
      </c>
      <c r="F148" s="585" t="s">
        <v>1978</v>
      </c>
      <c r="G148" s="557" t="s">
        <v>1792</v>
      </c>
      <c r="H148" s="557" t="s">
        <v>1793</v>
      </c>
      <c r="I148" s="571">
        <v>825.25</v>
      </c>
      <c r="J148" s="571">
        <v>24</v>
      </c>
      <c r="K148" s="572">
        <v>19806.11</v>
      </c>
    </row>
    <row r="149" spans="1:11" ht="14.4" customHeight="1" x14ac:dyDescent="0.3">
      <c r="A149" s="553" t="s">
        <v>483</v>
      </c>
      <c r="B149" s="554" t="s">
        <v>484</v>
      </c>
      <c r="C149" s="557" t="s">
        <v>497</v>
      </c>
      <c r="D149" s="585" t="s">
        <v>723</v>
      </c>
      <c r="E149" s="557" t="s">
        <v>1977</v>
      </c>
      <c r="F149" s="585" t="s">
        <v>1978</v>
      </c>
      <c r="G149" s="557" t="s">
        <v>1794</v>
      </c>
      <c r="H149" s="557" t="s">
        <v>1795</v>
      </c>
      <c r="I149" s="571">
        <v>120.72</v>
      </c>
      <c r="J149" s="571">
        <v>24</v>
      </c>
      <c r="K149" s="572">
        <v>2897.31</v>
      </c>
    </row>
    <row r="150" spans="1:11" ht="14.4" customHeight="1" x14ac:dyDescent="0.3">
      <c r="A150" s="553" t="s">
        <v>483</v>
      </c>
      <c r="B150" s="554" t="s">
        <v>484</v>
      </c>
      <c r="C150" s="557" t="s">
        <v>497</v>
      </c>
      <c r="D150" s="585" t="s">
        <v>723</v>
      </c>
      <c r="E150" s="557" t="s">
        <v>1977</v>
      </c>
      <c r="F150" s="585" t="s">
        <v>1978</v>
      </c>
      <c r="G150" s="557" t="s">
        <v>1796</v>
      </c>
      <c r="H150" s="557" t="s">
        <v>1797</v>
      </c>
      <c r="I150" s="571">
        <v>55.88</v>
      </c>
      <c r="J150" s="571">
        <v>72</v>
      </c>
      <c r="K150" s="572">
        <v>4023.39</v>
      </c>
    </row>
    <row r="151" spans="1:11" ht="14.4" customHeight="1" x14ac:dyDescent="0.3">
      <c r="A151" s="553" t="s">
        <v>483</v>
      </c>
      <c r="B151" s="554" t="s">
        <v>484</v>
      </c>
      <c r="C151" s="557" t="s">
        <v>497</v>
      </c>
      <c r="D151" s="585" t="s">
        <v>723</v>
      </c>
      <c r="E151" s="557" t="s">
        <v>1977</v>
      </c>
      <c r="F151" s="585" t="s">
        <v>1978</v>
      </c>
      <c r="G151" s="557" t="s">
        <v>1798</v>
      </c>
      <c r="H151" s="557" t="s">
        <v>1799</v>
      </c>
      <c r="I151" s="571">
        <v>80.5</v>
      </c>
      <c r="J151" s="571">
        <v>144</v>
      </c>
      <c r="K151" s="572">
        <v>11592</v>
      </c>
    </row>
    <row r="152" spans="1:11" ht="14.4" customHeight="1" x14ac:dyDescent="0.3">
      <c r="A152" s="553" t="s">
        <v>483</v>
      </c>
      <c r="B152" s="554" t="s">
        <v>484</v>
      </c>
      <c r="C152" s="557" t="s">
        <v>497</v>
      </c>
      <c r="D152" s="585" t="s">
        <v>723</v>
      </c>
      <c r="E152" s="557" t="s">
        <v>1977</v>
      </c>
      <c r="F152" s="585" t="s">
        <v>1978</v>
      </c>
      <c r="G152" s="557" t="s">
        <v>1800</v>
      </c>
      <c r="H152" s="557" t="s">
        <v>1801</v>
      </c>
      <c r="I152" s="571">
        <v>180.2</v>
      </c>
      <c r="J152" s="571">
        <v>72</v>
      </c>
      <c r="K152" s="572">
        <v>12974.71</v>
      </c>
    </row>
    <row r="153" spans="1:11" ht="14.4" customHeight="1" x14ac:dyDescent="0.3">
      <c r="A153" s="553" t="s">
        <v>483</v>
      </c>
      <c r="B153" s="554" t="s">
        <v>484</v>
      </c>
      <c r="C153" s="557" t="s">
        <v>497</v>
      </c>
      <c r="D153" s="585" t="s">
        <v>723</v>
      </c>
      <c r="E153" s="557" t="s">
        <v>1977</v>
      </c>
      <c r="F153" s="585" t="s">
        <v>1978</v>
      </c>
      <c r="G153" s="557" t="s">
        <v>1802</v>
      </c>
      <c r="H153" s="557" t="s">
        <v>1803</v>
      </c>
      <c r="I153" s="571">
        <v>147.62</v>
      </c>
      <c r="J153" s="571">
        <v>36</v>
      </c>
      <c r="K153" s="572">
        <v>5314.27</v>
      </c>
    </row>
    <row r="154" spans="1:11" ht="14.4" customHeight="1" x14ac:dyDescent="0.3">
      <c r="A154" s="553" t="s">
        <v>483</v>
      </c>
      <c r="B154" s="554" t="s">
        <v>484</v>
      </c>
      <c r="C154" s="557" t="s">
        <v>497</v>
      </c>
      <c r="D154" s="585" t="s">
        <v>723</v>
      </c>
      <c r="E154" s="557" t="s">
        <v>1977</v>
      </c>
      <c r="F154" s="585" t="s">
        <v>1978</v>
      </c>
      <c r="G154" s="557" t="s">
        <v>1804</v>
      </c>
      <c r="H154" s="557" t="s">
        <v>1805</v>
      </c>
      <c r="I154" s="571">
        <v>113.85</v>
      </c>
      <c r="J154" s="571">
        <v>72</v>
      </c>
      <c r="K154" s="572">
        <v>8197.2000000000007</v>
      </c>
    </row>
    <row r="155" spans="1:11" ht="14.4" customHeight="1" x14ac:dyDescent="0.3">
      <c r="A155" s="553" t="s">
        <v>483</v>
      </c>
      <c r="B155" s="554" t="s">
        <v>484</v>
      </c>
      <c r="C155" s="557" t="s">
        <v>497</v>
      </c>
      <c r="D155" s="585" t="s">
        <v>723</v>
      </c>
      <c r="E155" s="557" t="s">
        <v>1977</v>
      </c>
      <c r="F155" s="585" t="s">
        <v>1978</v>
      </c>
      <c r="G155" s="557" t="s">
        <v>1806</v>
      </c>
      <c r="H155" s="557" t="s">
        <v>1807</v>
      </c>
      <c r="I155" s="571">
        <v>104.19</v>
      </c>
      <c r="J155" s="571">
        <v>144</v>
      </c>
      <c r="K155" s="572">
        <v>15002.67</v>
      </c>
    </row>
    <row r="156" spans="1:11" ht="14.4" customHeight="1" x14ac:dyDescent="0.3">
      <c r="A156" s="553" t="s">
        <v>483</v>
      </c>
      <c r="B156" s="554" t="s">
        <v>484</v>
      </c>
      <c r="C156" s="557" t="s">
        <v>489</v>
      </c>
      <c r="D156" s="585" t="s">
        <v>721</v>
      </c>
      <c r="E156" s="557" t="s">
        <v>1969</v>
      </c>
      <c r="F156" s="585" t="s">
        <v>1970</v>
      </c>
      <c r="G156" s="557" t="s">
        <v>1808</v>
      </c>
      <c r="H156" s="557" t="s">
        <v>1809</v>
      </c>
      <c r="I156" s="571">
        <v>99.06</v>
      </c>
      <c r="J156" s="571">
        <v>2</v>
      </c>
      <c r="K156" s="572">
        <v>198.12</v>
      </c>
    </row>
    <row r="157" spans="1:11" ht="14.4" customHeight="1" x14ac:dyDescent="0.3">
      <c r="A157" s="553" t="s">
        <v>483</v>
      </c>
      <c r="B157" s="554" t="s">
        <v>484</v>
      </c>
      <c r="C157" s="557" t="s">
        <v>489</v>
      </c>
      <c r="D157" s="585" t="s">
        <v>721</v>
      </c>
      <c r="E157" s="557" t="s">
        <v>1969</v>
      </c>
      <c r="F157" s="585" t="s">
        <v>1970</v>
      </c>
      <c r="G157" s="557" t="s">
        <v>1810</v>
      </c>
      <c r="H157" s="557" t="s">
        <v>1811</v>
      </c>
      <c r="I157" s="571">
        <v>183.08666666666667</v>
      </c>
      <c r="J157" s="571">
        <v>5</v>
      </c>
      <c r="K157" s="572">
        <v>915.44</v>
      </c>
    </row>
    <row r="158" spans="1:11" ht="14.4" customHeight="1" x14ac:dyDescent="0.3">
      <c r="A158" s="553" t="s">
        <v>483</v>
      </c>
      <c r="B158" s="554" t="s">
        <v>484</v>
      </c>
      <c r="C158" s="557" t="s">
        <v>489</v>
      </c>
      <c r="D158" s="585" t="s">
        <v>721</v>
      </c>
      <c r="E158" s="557" t="s">
        <v>1969</v>
      </c>
      <c r="F158" s="585" t="s">
        <v>1970</v>
      </c>
      <c r="G158" s="557" t="s">
        <v>1812</v>
      </c>
      <c r="H158" s="557" t="s">
        <v>1813</v>
      </c>
      <c r="I158" s="571">
        <v>0.39</v>
      </c>
      <c r="J158" s="571">
        <v>2000</v>
      </c>
      <c r="K158" s="572">
        <v>780</v>
      </c>
    </row>
    <row r="159" spans="1:11" ht="14.4" customHeight="1" x14ac:dyDescent="0.3">
      <c r="A159" s="553" t="s">
        <v>483</v>
      </c>
      <c r="B159" s="554" t="s">
        <v>484</v>
      </c>
      <c r="C159" s="557" t="s">
        <v>489</v>
      </c>
      <c r="D159" s="585" t="s">
        <v>721</v>
      </c>
      <c r="E159" s="557" t="s">
        <v>1969</v>
      </c>
      <c r="F159" s="585" t="s">
        <v>1970</v>
      </c>
      <c r="G159" s="557" t="s">
        <v>1814</v>
      </c>
      <c r="H159" s="557" t="s">
        <v>1815</v>
      </c>
      <c r="I159" s="571">
        <v>2.4666666666666668</v>
      </c>
      <c r="J159" s="571">
        <v>260</v>
      </c>
      <c r="K159" s="572">
        <v>640</v>
      </c>
    </row>
    <row r="160" spans="1:11" ht="14.4" customHeight="1" x14ac:dyDescent="0.3">
      <c r="A160" s="553" t="s">
        <v>483</v>
      </c>
      <c r="B160" s="554" t="s">
        <v>484</v>
      </c>
      <c r="C160" s="557" t="s">
        <v>489</v>
      </c>
      <c r="D160" s="585" t="s">
        <v>721</v>
      </c>
      <c r="E160" s="557" t="s">
        <v>1969</v>
      </c>
      <c r="F160" s="585" t="s">
        <v>1970</v>
      </c>
      <c r="G160" s="557" t="s">
        <v>1816</v>
      </c>
      <c r="H160" s="557" t="s">
        <v>1817</v>
      </c>
      <c r="I160" s="571">
        <v>3.2133333333333334</v>
      </c>
      <c r="J160" s="571">
        <v>260</v>
      </c>
      <c r="K160" s="572">
        <v>833.6</v>
      </c>
    </row>
    <row r="161" spans="1:11" ht="14.4" customHeight="1" x14ac:dyDescent="0.3">
      <c r="A161" s="553" t="s">
        <v>483</v>
      </c>
      <c r="B161" s="554" t="s">
        <v>484</v>
      </c>
      <c r="C161" s="557" t="s">
        <v>489</v>
      </c>
      <c r="D161" s="585" t="s">
        <v>721</v>
      </c>
      <c r="E161" s="557" t="s">
        <v>1969</v>
      </c>
      <c r="F161" s="585" t="s">
        <v>1970</v>
      </c>
      <c r="G161" s="557" t="s">
        <v>1818</v>
      </c>
      <c r="H161" s="557" t="s">
        <v>1819</v>
      </c>
      <c r="I161" s="571">
        <v>3.97</v>
      </c>
      <c r="J161" s="571">
        <v>300</v>
      </c>
      <c r="K161" s="572">
        <v>1191</v>
      </c>
    </row>
    <row r="162" spans="1:11" ht="14.4" customHeight="1" x14ac:dyDescent="0.3">
      <c r="A162" s="553" t="s">
        <v>483</v>
      </c>
      <c r="B162" s="554" t="s">
        <v>484</v>
      </c>
      <c r="C162" s="557" t="s">
        <v>489</v>
      </c>
      <c r="D162" s="585" t="s">
        <v>721</v>
      </c>
      <c r="E162" s="557" t="s">
        <v>1969</v>
      </c>
      <c r="F162" s="585" t="s">
        <v>1970</v>
      </c>
      <c r="G162" s="557" t="s">
        <v>1820</v>
      </c>
      <c r="H162" s="557" t="s">
        <v>1821</v>
      </c>
      <c r="I162" s="571">
        <v>210.64499999999998</v>
      </c>
      <c r="J162" s="571">
        <v>2</v>
      </c>
      <c r="K162" s="572">
        <v>421.28999999999996</v>
      </c>
    </row>
    <row r="163" spans="1:11" ht="14.4" customHeight="1" x14ac:dyDescent="0.3">
      <c r="A163" s="553" t="s">
        <v>483</v>
      </c>
      <c r="B163" s="554" t="s">
        <v>484</v>
      </c>
      <c r="C163" s="557" t="s">
        <v>489</v>
      </c>
      <c r="D163" s="585" t="s">
        <v>721</v>
      </c>
      <c r="E163" s="557" t="s">
        <v>1969</v>
      </c>
      <c r="F163" s="585" t="s">
        <v>1970</v>
      </c>
      <c r="G163" s="557" t="s">
        <v>1822</v>
      </c>
      <c r="H163" s="557" t="s">
        <v>1823</v>
      </c>
      <c r="I163" s="571">
        <v>28.74</v>
      </c>
      <c r="J163" s="571">
        <v>10</v>
      </c>
      <c r="K163" s="572">
        <v>287.39999999999998</v>
      </c>
    </row>
    <row r="164" spans="1:11" ht="14.4" customHeight="1" x14ac:dyDescent="0.3">
      <c r="A164" s="553" t="s">
        <v>483</v>
      </c>
      <c r="B164" s="554" t="s">
        <v>484</v>
      </c>
      <c r="C164" s="557" t="s">
        <v>489</v>
      </c>
      <c r="D164" s="585" t="s">
        <v>721</v>
      </c>
      <c r="E164" s="557" t="s">
        <v>1969</v>
      </c>
      <c r="F164" s="585" t="s">
        <v>1970</v>
      </c>
      <c r="G164" s="557" t="s">
        <v>1824</v>
      </c>
      <c r="H164" s="557" t="s">
        <v>1825</v>
      </c>
      <c r="I164" s="571">
        <v>3.01</v>
      </c>
      <c r="J164" s="571">
        <v>1200</v>
      </c>
      <c r="K164" s="572">
        <v>3611.8</v>
      </c>
    </row>
    <row r="165" spans="1:11" ht="14.4" customHeight="1" x14ac:dyDescent="0.3">
      <c r="A165" s="553" t="s">
        <v>483</v>
      </c>
      <c r="B165" s="554" t="s">
        <v>484</v>
      </c>
      <c r="C165" s="557" t="s">
        <v>489</v>
      </c>
      <c r="D165" s="585" t="s">
        <v>721</v>
      </c>
      <c r="E165" s="557" t="s">
        <v>1969</v>
      </c>
      <c r="F165" s="585" t="s">
        <v>1970</v>
      </c>
      <c r="G165" s="557" t="s">
        <v>1824</v>
      </c>
      <c r="H165" s="557" t="s">
        <v>1826</v>
      </c>
      <c r="I165" s="571">
        <v>3.01</v>
      </c>
      <c r="J165" s="571">
        <v>800</v>
      </c>
      <c r="K165" s="572">
        <v>2408</v>
      </c>
    </row>
    <row r="166" spans="1:11" ht="14.4" customHeight="1" x14ac:dyDescent="0.3">
      <c r="A166" s="553" t="s">
        <v>483</v>
      </c>
      <c r="B166" s="554" t="s">
        <v>484</v>
      </c>
      <c r="C166" s="557" t="s">
        <v>489</v>
      </c>
      <c r="D166" s="585" t="s">
        <v>721</v>
      </c>
      <c r="E166" s="557" t="s">
        <v>1969</v>
      </c>
      <c r="F166" s="585" t="s">
        <v>1970</v>
      </c>
      <c r="G166" s="557" t="s">
        <v>1827</v>
      </c>
      <c r="H166" s="557" t="s">
        <v>1828</v>
      </c>
      <c r="I166" s="571">
        <v>0.88</v>
      </c>
      <c r="J166" s="571">
        <v>4000</v>
      </c>
      <c r="K166" s="572">
        <v>3520</v>
      </c>
    </row>
    <row r="167" spans="1:11" ht="14.4" customHeight="1" x14ac:dyDescent="0.3">
      <c r="A167" s="553" t="s">
        <v>483</v>
      </c>
      <c r="B167" s="554" t="s">
        <v>484</v>
      </c>
      <c r="C167" s="557" t="s">
        <v>489</v>
      </c>
      <c r="D167" s="585" t="s">
        <v>721</v>
      </c>
      <c r="E167" s="557" t="s">
        <v>1969</v>
      </c>
      <c r="F167" s="585" t="s">
        <v>1970</v>
      </c>
      <c r="G167" s="557" t="s">
        <v>1827</v>
      </c>
      <c r="H167" s="557" t="s">
        <v>1829</v>
      </c>
      <c r="I167" s="571">
        <v>0.88</v>
      </c>
      <c r="J167" s="571">
        <v>2000</v>
      </c>
      <c r="K167" s="572">
        <v>1760</v>
      </c>
    </row>
    <row r="168" spans="1:11" ht="14.4" customHeight="1" x14ac:dyDescent="0.3">
      <c r="A168" s="553" t="s">
        <v>483</v>
      </c>
      <c r="B168" s="554" t="s">
        <v>484</v>
      </c>
      <c r="C168" s="557" t="s">
        <v>489</v>
      </c>
      <c r="D168" s="585" t="s">
        <v>721</v>
      </c>
      <c r="E168" s="557" t="s">
        <v>1969</v>
      </c>
      <c r="F168" s="585" t="s">
        <v>1970</v>
      </c>
      <c r="G168" s="557" t="s">
        <v>1535</v>
      </c>
      <c r="H168" s="557" t="s">
        <v>1536</v>
      </c>
      <c r="I168" s="571">
        <v>61.212000000000003</v>
      </c>
      <c r="J168" s="571">
        <v>12</v>
      </c>
      <c r="K168" s="572">
        <v>734.53</v>
      </c>
    </row>
    <row r="169" spans="1:11" ht="14.4" customHeight="1" x14ac:dyDescent="0.3">
      <c r="A169" s="553" t="s">
        <v>483</v>
      </c>
      <c r="B169" s="554" t="s">
        <v>484</v>
      </c>
      <c r="C169" s="557" t="s">
        <v>489</v>
      </c>
      <c r="D169" s="585" t="s">
        <v>721</v>
      </c>
      <c r="E169" s="557" t="s">
        <v>1969</v>
      </c>
      <c r="F169" s="585" t="s">
        <v>1970</v>
      </c>
      <c r="G169" s="557" t="s">
        <v>1830</v>
      </c>
      <c r="H169" s="557" t="s">
        <v>1831</v>
      </c>
      <c r="I169" s="571">
        <v>1.1499999999999999</v>
      </c>
      <c r="J169" s="571">
        <v>1500</v>
      </c>
      <c r="K169" s="572">
        <v>1718.1</v>
      </c>
    </row>
    <row r="170" spans="1:11" ht="14.4" customHeight="1" x14ac:dyDescent="0.3">
      <c r="A170" s="553" t="s">
        <v>483</v>
      </c>
      <c r="B170" s="554" t="s">
        <v>484</v>
      </c>
      <c r="C170" s="557" t="s">
        <v>489</v>
      </c>
      <c r="D170" s="585" t="s">
        <v>721</v>
      </c>
      <c r="E170" s="557" t="s">
        <v>1969</v>
      </c>
      <c r="F170" s="585" t="s">
        <v>1970</v>
      </c>
      <c r="G170" s="557" t="s">
        <v>1832</v>
      </c>
      <c r="H170" s="557" t="s">
        <v>1833</v>
      </c>
      <c r="I170" s="571">
        <v>4.49</v>
      </c>
      <c r="J170" s="571">
        <v>200</v>
      </c>
      <c r="K170" s="572">
        <v>898</v>
      </c>
    </row>
    <row r="171" spans="1:11" ht="14.4" customHeight="1" x14ac:dyDescent="0.3">
      <c r="A171" s="553" t="s">
        <v>483</v>
      </c>
      <c r="B171" s="554" t="s">
        <v>484</v>
      </c>
      <c r="C171" s="557" t="s">
        <v>489</v>
      </c>
      <c r="D171" s="585" t="s">
        <v>721</v>
      </c>
      <c r="E171" s="557" t="s">
        <v>1969</v>
      </c>
      <c r="F171" s="585" t="s">
        <v>1970</v>
      </c>
      <c r="G171" s="557" t="s">
        <v>1834</v>
      </c>
      <c r="H171" s="557" t="s">
        <v>1835</v>
      </c>
      <c r="I171" s="571">
        <v>1.25</v>
      </c>
      <c r="J171" s="571">
        <v>1000</v>
      </c>
      <c r="K171" s="572">
        <v>1250</v>
      </c>
    </row>
    <row r="172" spans="1:11" ht="14.4" customHeight="1" x14ac:dyDescent="0.3">
      <c r="A172" s="553" t="s">
        <v>483</v>
      </c>
      <c r="B172" s="554" t="s">
        <v>484</v>
      </c>
      <c r="C172" s="557" t="s">
        <v>489</v>
      </c>
      <c r="D172" s="585" t="s">
        <v>721</v>
      </c>
      <c r="E172" s="557" t="s">
        <v>1969</v>
      </c>
      <c r="F172" s="585" t="s">
        <v>1970</v>
      </c>
      <c r="G172" s="557" t="s">
        <v>1836</v>
      </c>
      <c r="H172" s="557" t="s">
        <v>1837</v>
      </c>
      <c r="I172" s="571">
        <v>450</v>
      </c>
      <c r="J172" s="571">
        <v>5</v>
      </c>
      <c r="K172" s="572">
        <v>2249.98</v>
      </c>
    </row>
    <row r="173" spans="1:11" ht="14.4" customHeight="1" x14ac:dyDescent="0.3">
      <c r="A173" s="553" t="s">
        <v>483</v>
      </c>
      <c r="B173" s="554" t="s">
        <v>484</v>
      </c>
      <c r="C173" s="557" t="s">
        <v>489</v>
      </c>
      <c r="D173" s="585" t="s">
        <v>721</v>
      </c>
      <c r="E173" s="557" t="s">
        <v>1969</v>
      </c>
      <c r="F173" s="585" t="s">
        <v>1970</v>
      </c>
      <c r="G173" s="557" t="s">
        <v>1838</v>
      </c>
      <c r="H173" s="557" t="s">
        <v>1839</v>
      </c>
      <c r="I173" s="571">
        <v>68.150000000000006</v>
      </c>
      <c r="J173" s="571">
        <v>36</v>
      </c>
      <c r="K173" s="572">
        <v>2453.3599999999997</v>
      </c>
    </row>
    <row r="174" spans="1:11" ht="14.4" customHeight="1" x14ac:dyDescent="0.3">
      <c r="A174" s="553" t="s">
        <v>483</v>
      </c>
      <c r="B174" s="554" t="s">
        <v>484</v>
      </c>
      <c r="C174" s="557" t="s">
        <v>489</v>
      </c>
      <c r="D174" s="585" t="s">
        <v>721</v>
      </c>
      <c r="E174" s="557" t="s">
        <v>1969</v>
      </c>
      <c r="F174" s="585" t="s">
        <v>1970</v>
      </c>
      <c r="G174" s="557" t="s">
        <v>1840</v>
      </c>
      <c r="H174" s="557" t="s">
        <v>1841</v>
      </c>
      <c r="I174" s="571">
        <v>1.17</v>
      </c>
      <c r="J174" s="571">
        <v>2700</v>
      </c>
      <c r="K174" s="572">
        <v>3159</v>
      </c>
    </row>
    <row r="175" spans="1:11" ht="14.4" customHeight="1" x14ac:dyDescent="0.3">
      <c r="A175" s="553" t="s">
        <v>483</v>
      </c>
      <c r="B175" s="554" t="s">
        <v>484</v>
      </c>
      <c r="C175" s="557" t="s">
        <v>489</v>
      </c>
      <c r="D175" s="585" t="s">
        <v>721</v>
      </c>
      <c r="E175" s="557" t="s">
        <v>1969</v>
      </c>
      <c r="F175" s="585" t="s">
        <v>1970</v>
      </c>
      <c r="G175" s="557" t="s">
        <v>1840</v>
      </c>
      <c r="H175" s="557" t="s">
        <v>1842</v>
      </c>
      <c r="I175" s="571">
        <v>1.2</v>
      </c>
      <c r="J175" s="571">
        <v>300</v>
      </c>
      <c r="K175" s="572">
        <v>360</v>
      </c>
    </row>
    <row r="176" spans="1:11" ht="14.4" customHeight="1" x14ac:dyDescent="0.3">
      <c r="A176" s="553" t="s">
        <v>483</v>
      </c>
      <c r="B176" s="554" t="s">
        <v>484</v>
      </c>
      <c r="C176" s="557" t="s">
        <v>489</v>
      </c>
      <c r="D176" s="585" t="s">
        <v>721</v>
      </c>
      <c r="E176" s="557" t="s">
        <v>1969</v>
      </c>
      <c r="F176" s="585" t="s">
        <v>1970</v>
      </c>
      <c r="G176" s="557" t="s">
        <v>1843</v>
      </c>
      <c r="H176" s="557" t="s">
        <v>1844</v>
      </c>
      <c r="I176" s="571">
        <v>23.48</v>
      </c>
      <c r="J176" s="571">
        <v>40</v>
      </c>
      <c r="K176" s="572">
        <v>930.6</v>
      </c>
    </row>
    <row r="177" spans="1:11" ht="14.4" customHeight="1" x14ac:dyDescent="0.3">
      <c r="A177" s="553" t="s">
        <v>483</v>
      </c>
      <c r="B177" s="554" t="s">
        <v>484</v>
      </c>
      <c r="C177" s="557" t="s">
        <v>489</v>
      </c>
      <c r="D177" s="585" t="s">
        <v>721</v>
      </c>
      <c r="E177" s="557" t="s">
        <v>1969</v>
      </c>
      <c r="F177" s="585" t="s">
        <v>1970</v>
      </c>
      <c r="G177" s="557" t="s">
        <v>1537</v>
      </c>
      <c r="H177" s="557" t="s">
        <v>1538</v>
      </c>
      <c r="I177" s="571">
        <v>26.168750000000003</v>
      </c>
      <c r="J177" s="571">
        <v>22</v>
      </c>
      <c r="K177" s="572">
        <v>575.72</v>
      </c>
    </row>
    <row r="178" spans="1:11" ht="14.4" customHeight="1" x14ac:dyDescent="0.3">
      <c r="A178" s="553" t="s">
        <v>483</v>
      </c>
      <c r="B178" s="554" t="s">
        <v>484</v>
      </c>
      <c r="C178" s="557" t="s">
        <v>489</v>
      </c>
      <c r="D178" s="585" t="s">
        <v>721</v>
      </c>
      <c r="E178" s="557" t="s">
        <v>1969</v>
      </c>
      <c r="F178" s="585" t="s">
        <v>1970</v>
      </c>
      <c r="G178" s="557" t="s">
        <v>1845</v>
      </c>
      <c r="H178" s="557" t="s">
        <v>1846</v>
      </c>
      <c r="I178" s="571">
        <v>11.651666666666666</v>
      </c>
      <c r="J178" s="571">
        <v>150</v>
      </c>
      <c r="K178" s="572">
        <v>1763.6000000000001</v>
      </c>
    </row>
    <row r="179" spans="1:11" ht="14.4" customHeight="1" x14ac:dyDescent="0.3">
      <c r="A179" s="553" t="s">
        <v>483</v>
      </c>
      <c r="B179" s="554" t="s">
        <v>484</v>
      </c>
      <c r="C179" s="557" t="s">
        <v>489</v>
      </c>
      <c r="D179" s="585" t="s">
        <v>721</v>
      </c>
      <c r="E179" s="557" t="s">
        <v>1969</v>
      </c>
      <c r="F179" s="585" t="s">
        <v>1970</v>
      </c>
      <c r="G179" s="557" t="s">
        <v>1539</v>
      </c>
      <c r="H179" s="557" t="s">
        <v>1540</v>
      </c>
      <c r="I179" s="571">
        <v>0.85499999999999998</v>
      </c>
      <c r="J179" s="571">
        <v>500</v>
      </c>
      <c r="K179" s="572">
        <v>428</v>
      </c>
    </row>
    <row r="180" spans="1:11" ht="14.4" customHeight="1" x14ac:dyDescent="0.3">
      <c r="A180" s="553" t="s">
        <v>483</v>
      </c>
      <c r="B180" s="554" t="s">
        <v>484</v>
      </c>
      <c r="C180" s="557" t="s">
        <v>489</v>
      </c>
      <c r="D180" s="585" t="s">
        <v>721</v>
      </c>
      <c r="E180" s="557" t="s">
        <v>1969</v>
      </c>
      <c r="F180" s="585" t="s">
        <v>1970</v>
      </c>
      <c r="G180" s="557" t="s">
        <v>1541</v>
      </c>
      <c r="H180" s="557" t="s">
        <v>1542</v>
      </c>
      <c r="I180" s="571">
        <v>1.5200000000000002</v>
      </c>
      <c r="J180" s="571">
        <v>350</v>
      </c>
      <c r="K180" s="572">
        <v>532</v>
      </c>
    </row>
    <row r="181" spans="1:11" ht="14.4" customHeight="1" x14ac:dyDescent="0.3">
      <c r="A181" s="553" t="s">
        <v>483</v>
      </c>
      <c r="B181" s="554" t="s">
        <v>484</v>
      </c>
      <c r="C181" s="557" t="s">
        <v>489</v>
      </c>
      <c r="D181" s="585" t="s">
        <v>721</v>
      </c>
      <c r="E181" s="557" t="s">
        <v>1969</v>
      </c>
      <c r="F181" s="585" t="s">
        <v>1970</v>
      </c>
      <c r="G181" s="557" t="s">
        <v>1847</v>
      </c>
      <c r="H181" s="557" t="s">
        <v>1848</v>
      </c>
      <c r="I181" s="571">
        <v>2.0699999999999998</v>
      </c>
      <c r="J181" s="571">
        <v>50</v>
      </c>
      <c r="K181" s="572">
        <v>103.5</v>
      </c>
    </row>
    <row r="182" spans="1:11" ht="14.4" customHeight="1" x14ac:dyDescent="0.3">
      <c r="A182" s="553" t="s">
        <v>483</v>
      </c>
      <c r="B182" s="554" t="s">
        <v>484</v>
      </c>
      <c r="C182" s="557" t="s">
        <v>489</v>
      </c>
      <c r="D182" s="585" t="s">
        <v>721</v>
      </c>
      <c r="E182" s="557" t="s">
        <v>1969</v>
      </c>
      <c r="F182" s="585" t="s">
        <v>1970</v>
      </c>
      <c r="G182" s="557" t="s">
        <v>1849</v>
      </c>
      <c r="H182" s="557" t="s">
        <v>1850</v>
      </c>
      <c r="I182" s="571">
        <v>82.23</v>
      </c>
      <c r="J182" s="571">
        <v>5</v>
      </c>
      <c r="K182" s="572">
        <v>411.17</v>
      </c>
    </row>
    <row r="183" spans="1:11" ht="14.4" customHeight="1" x14ac:dyDescent="0.3">
      <c r="A183" s="553" t="s">
        <v>483</v>
      </c>
      <c r="B183" s="554" t="s">
        <v>484</v>
      </c>
      <c r="C183" s="557" t="s">
        <v>489</v>
      </c>
      <c r="D183" s="585" t="s">
        <v>721</v>
      </c>
      <c r="E183" s="557" t="s">
        <v>1969</v>
      </c>
      <c r="F183" s="585" t="s">
        <v>1970</v>
      </c>
      <c r="G183" s="557" t="s">
        <v>1851</v>
      </c>
      <c r="H183" s="557" t="s">
        <v>1852</v>
      </c>
      <c r="I183" s="571">
        <v>31.05</v>
      </c>
      <c r="J183" s="571">
        <v>50</v>
      </c>
      <c r="K183" s="572">
        <v>1552.5</v>
      </c>
    </row>
    <row r="184" spans="1:11" ht="14.4" customHeight="1" x14ac:dyDescent="0.3">
      <c r="A184" s="553" t="s">
        <v>483</v>
      </c>
      <c r="B184" s="554" t="s">
        <v>484</v>
      </c>
      <c r="C184" s="557" t="s">
        <v>489</v>
      </c>
      <c r="D184" s="585" t="s">
        <v>721</v>
      </c>
      <c r="E184" s="557" t="s">
        <v>1969</v>
      </c>
      <c r="F184" s="585" t="s">
        <v>1970</v>
      </c>
      <c r="G184" s="557" t="s">
        <v>1853</v>
      </c>
      <c r="H184" s="557" t="s">
        <v>1854</v>
      </c>
      <c r="I184" s="571">
        <v>243.51</v>
      </c>
      <c r="J184" s="571">
        <v>1</v>
      </c>
      <c r="K184" s="572">
        <v>243.51</v>
      </c>
    </row>
    <row r="185" spans="1:11" ht="14.4" customHeight="1" x14ac:dyDescent="0.3">
      <c r="A185" s="553" t="s">
        <v>483</v>
      </c>
      <c r="B185" s="554" t="s">
        <v>484</v>
      </c>
      <c r="C185" s="557" t="s">
        <v>489</v>
      </c>
      <c r="D185" s="585" t="s">
        <v>721</v>
      </c>
      <c r="E185" s="557" t="s">
        <v>1969</v>
      </c>
      <c r="F185" s="585" t="s">
        <v>1970</v>
      </c>
      <c r="G185" s="557" t="s">
        <v>1855</v>
      </c>
      <c r="H185" s="557" t="s">
        <v>1856</v>
      </c>
      <c r="I185" s="571">
        <v>0.91</v>
      </c>
      <c r="J185" s="571">
        <v>750</v>
      </c>
      <c r="K185" s="572">
        <v>683.09999999999991</v>
      </c>
    </row>
    <row r="186" spans="1:11" ht="14.4" customHeight="1" x14ac:dyDescent="0.3">
      <c r="A186" s="553" t="s">
        <v>483</v>
      </c>
      <c r="B186" s="554" t="s">
        <v>484</v>
      </c>
      <c r="C186" s="557" t="s">
        <v>489</v>
      </c>
      <c r="D186" s="585" t="s">
        <v>721</v>
      </c>
      <c r="E186" s="557" t="s">
        <v>1969</v>
      </c>
      <c r="F186" s="585" t="s">
        <v>1970</v>
      </c>
      <c r="G186" s="557" t="s">
        <v>1545</v>
      </c>
      <c r="H186" s="557" t="s">
        <v>1546</v>
      </c>
      <c r="I186" s="571">
        <v>13.87</v>
      </c>
      <c r="J186" s="571">
        <v>216</v>
      </c>
      <c r="K186" s="572">
        <v>2996.25</v>
      </c>
    </row>
    <row r="187" spans="1:11" ht="14.4" customHeight="1" x14ac:dyDescent="0.3">
      <c r="A187" s="553" t="s">
        <v>483</v>
      </c>
      <c r="B187" s="554" t="s">
        <v>484</v>
      </c>
      <c r="C187" s="557" t="s">
        <v>489</v>
      </c>
      <c r="D187" s="585" t="s">
        <v>721</v>
      </c>
      <c r="E187" s="557" t="s">
        <v>1969</v>
      </c>
      <c r="F187" s="585" t="s">
        <v>1970</v>
      </c>
      <c r="G187" s="557" t="s">
        <v>1857</v>
      </c>
      <c r="H187" s="557" t="s">
        <v>1858</v>
      </c>
      <c r="I187" s="571">
        <v>96.194999999999993</v>
      </c>
      <c r="J187" s="571">
        <v>20</v>
      </c>
      <c r="K187" s="572">
        <v>1923.9099999999999</v>
      </c>
    </row>
    <row r="188" spans="1:11" ht="14.4" customHeight="1" x14ac:dyDescent="0.3">
      <c r="A188" s="553" t="s">
        <v>483</v>
      </c>
      <c r="B188" s="554" t="s">
        <v>484</v>
      </c>
      <c r="C188" s="557" t="s">
        <v>489</v>
      </c>
      <c r="D188" s="585" t="s">
        <v>721</v>
      </c>
      <c r="E188" s="557" t="s">
        <v>1969</v>
      </c>
      <c r="F188" s="585" t="s">
        <v>1970</v>
      </c>
      <c r="G188" s="557" t="s">
        <v>1859</v>
      </c>
      <c r="H188" s="557" t="s">
        <v>1860</v>
      </c>
      <c r="I188" s="571">
        <v>10.66</v>
      </c>
      <c r="J188" s="571">
        <v>600</v>
      </c>
      <c r="K188" s="572">
        <v>6397.68</v>
      </c>
    </row>
    <row r="189" spans="1:11" ht="14.4" customHeight="1" x14ac:dyDescent="0.3">
      <c r="A189" s="553" t="s">
        <v>483</v>
      </c>
      <c r="B189" s="554" t="s">
        <v>484</v>
      </c>
      <c r="C189" s="557" t="s">
        <v>489</v>
      </c>
      <c r="D189" s="585" t="s">
        <v>721</v>
      </c>
      <c r="E189" s="557" t="s">
        <v>1969</v>
      </c>
      <c r="F189" s="585" t="s">
        <v>1970</v>
      </c>
      <c r="G189" s="557" t="s">
        <v>1861</v>
      </c>
      <c r="H189" s="557" t="s">
        <v>1862</v>
      </c>
      <c r="I189" s="571">
        <v>40.340000000000003</v>
      </c>
      <c r="J189" s="571">
        <v>90</v>
      </c>
      <c r="K189" s="572">
        <v>3630.4800000000005</v>
      </c>
    </row>
    <row r="190" spans="1:11" ht="14.4" customHeight="1" x14ac:dyDescent="0.3">
      <c r="A190" s="553" t="s">
        <v>483</v>
      </c>
      <c r="B190" s="554" t="s">
        <v>484</v>
      </c>
      <c r="C190" s="557" t="s">
        <v>489</v>
      </c>
      <c r="D190" s="585" t="s">
        <v>721</v>
      </c>
      <c r="E190" s="557" t="s">
        <v>1969</v>
      </c>
      <c r="F190" s="585" t="s">
        <v>1970</v>
      </c>
      <c r="G190" s="557" t="s">
        <v>1863</v>
      </c>
      <c r="H190" s="557" t="s">
        <v>1864</v>
      </c>
      <c r="I190" s="571">
        <v>1317.69</v>
      </c>
      <c r="J190" s="571">
        <v>2</v>
      </c>
      <c r="K190" s="572">
        <v>2635.38</v>
      </c>
    </row>
    <row r="191" spans="1:11" ht="14.4" customHeight="1" x14ac:dyDescent="0.3">
      <c r="A191" s="553" t="s">
        <v>483</v>
      </c>
      <c r="B191" s="554" t="s">
        <v>484</v>
      </c>
      <c r="C191" s="557" t="s">
        <v>489</v>
      </c>
      <c r="D191" s="585" t="s">
        <v>721</v>
      </c>
      <c r="E191" s="557" t="s">
        <v>1969</v>
      </c>
      <c r="F191" s="585" t="s">
        <v>1970</v>
      </c>
      <c r="G191" s="557" t="s">
        <v>1865</v>
      </c>
      <c r="H191" s="557" t="s">
        <v>1866</v>
      </c>
      <c r="I191" s="571">
        <v>790.87</v>
      </c>
      <c r="J191" s="571">
        <v>1</v>
      </c>
      <c r="K191" s="572">
        <v>790.87</v>
      </c>
    </row>
    <row r="192" spans="1:11" ht="14.4" customHeight="1" x14ac:dyDescent="0.3">
      <c r="A192" s="553" t="s">
        <v>483</v>
      </c>
      <c r="B192" s="554" t="s">
        <v>484</v>
      </c>
      <c r="C192" s="557" t="s">
        <v>489</v>
      </c>
      <c r="D192" s="585" t="s">
        <v>721</v>
      </c>
      <c r="E192" s="557" t="s">
        <v>1969</v>
      </c>
      <c r="F192" s="585" t="s">
        <v>1970</v>
      </c>
      <c r="G192" s="557" t="s">
        <v>1547</v>
      </c>
      <c r="H192" s="557" t="s">
        <v>1548</v>
      </c>
      <c r="I192" s="571">
        <v>2.875</v>
      </c>
      <c r="J192" s="571">
        <v>400</v>
      </c>
      <c r="K192" s="572">
        <v>1151</v>
      </c>
    </row>
    <row r="193" spans="1:11" ht="14.4" customHeight="1" x14ac:dyDescent="0.3">
      <c r="A193" s="553" t="s">
        <v>483</v>
      </c>
      <c r="B193" s="554" t="s">
        <v>484</v>
      </c>
      <c r="C193" s="557" t="s">
        <v>489</v>
      </c>
      <c r="D193" s="585" t="s">
        <v>721</v>
      </c>
      <c r="E193" s="557" t="s">
        <v>1969</v>
      </c>
      <c r="F193" s="585" t="s">
        <v>1970</v>
      </c>
      <c r="G193" s="557" t="s">
        <v>1549</v>
      </c>
      <c r="H193" s="557" t="s">
        <v>1550</v>
      </c>
      <c r="I193" s="571">
        <v>4.79</v>
      </c>
      <c r="J193" s="571">
        <v>324</v>
      </c>
      <c r="K193" s="572">
        <v>1552.3200000000002</v>
      </c>
    </row>
    <row r="194" spans="1:11" ht="14.4" customHeight="1" x14ac:dyDescent="0.3">
      <c r="A194" s="553" t="s">
        <v>483</v>
      </c>
      <c r="B194" s="554" t="s">
        <v>484</v>
      </c>
      <c r="C194" s="557" t="s">
        <v>489</v>
      </c>
      <c r="D194" s="585" t="s">
        <v>721</v>
      </c>
      <c r="E194" s="557" t="s">
        <v>1969</v>
      </c>
      <c r="F194" s="585" t="s">
        <v>1970</v>
      </c>
      <c r="G194" s="557" t="s">
        <v>1867</v>
      </c>
      <c r="H194" s="557" t="s">
        <v>1868</v>
      </c>
      <c r="I194" s="571">
        <v>56.35</v>
      </c>
      <c r="J194" s="571">
        <v>1</v>
      </c>
      <c r="K194" s="572">
        <v>56.35</v>
      </c>
    </row>
    <row r="195" spans="1:11" ht="14.4" customHeight="1" x14ac:dyDescent="0.3">
      <c r="A195" s="553" t="s">
        <v>483</v>
      </c>
      <c r="B195" s="554" t="s">
        <v>484</v>
      </c>
      <c r="C195" s="557" t="s">
        <v>489</v>
      </c>
      <c r="D195" s="585" t="s">
        <v>721</v>
      </c>
      <c r="E195" s="557" t="s">
        <v>1969</v>
      </c>
      <c r="F195" s="585" t="s">
        <v>1970</v>
      </c>
      <c r="G195" s="557" t="s">
        <v>1869</v>
      </c>
      <c r="H195" s="557" t="s">
        <v>1870</v>
      </c>
      <c r="I195" s="571">
        <v>5.0199999999999996</v>
      </c>
      <c r="J195" s="571">
        <v>25</v>
      </c>
      <c r="K195" s="572">
        <v>125.4</v>
      </c>
    </row>
    <row r="196" spans="1:11" ht="14.4" customHeight="1" x14ac:dyDescent="0.3">
      <c r="A196" s="553" t="s">
        <v>483</v>
      </c>
      <c r="B196" s="554" t="s">
        <v>484</v>
      </c>
      <c r="C196" s="557" t="s">
        <v>489</v>
      </c>
      <c r="D196" s="585" t="s">
        <v>721</v>
      </c>
      <c r="E196" s="557" t="s">
        <v>1969</v>
      </c>
      <c r="F196" s="585" t="s">
        <v>1970</v>
      </c>
      <c r="G196" s="557" t="s">
        <v>1869</v>
      </c>
      <c r="H196" s="557" t="s">
        <v>1871</v>
      </c>
      <c r="I196" s="571">
        <v>5.0199999999999996</v>
      </c>
      <c r="J196" s="571">
        <v>50</v>
      </c>
      <c r="K196" s="572">
        <v>250.8</v>
      </c>
    </row>
    <row r="197" spans="1:11" ht="14.4" customHeight="1" x14ac:dyDescent="0.3">
      <c r="A197" s="553" t="s">
        <v>483</v>
      </c>
      <c r="B197" s="554" t="s">
        <v>484</v>
      </c>
      <c r="C197" s="557" t="s">
        <v>489</v>
      </c>
      <c r="D197" s="585" t="s">
        <v>721</v>
      </c>
      <c r="E197" s="557" t="s">
        <v>1969</v>
      </c>
      <c r="F197" s="585" t="s">
        <v>1970</v>
      </c>
      <c r="G197" s="557" t="s">
        <v>1872</v>
      </c>
      <c r="H197" s="557" t="s">
        <v>1873</v>
      </c>
      <c r="I197" s="571">
        <v>174.23</v>
      </c>
      <c r="J197" s="571">
        <v>1</v>
      </c>
      <c r="K197" s="572">
        <v>174.23</v>
      </c>
    </row>
    <row r="198" spans="1:11" ht="14.4" customHeight="1" x14ac:dyDescent="0.3">
      <c r="A198" s="553" t="s">
        <v>483</v>
      </c>
      <c r="B198" s="554" t="s">
        <v>484</v>
      </c>
      <c r="C198" s="557" t="s">
        <v>489</v>
      </c>
      <c r="D198" s="585" t="s">
        <v>721</v>
      </c>
      <c r="E198" s="557" t="s">
        <v>1969</v>
      </c>
      <c r="F198" s="585" t="s">
        <v>1970</v>
      </c>
      <c r="G198" s="557" t="s">
        <v>1874</v>
      </c>
      <c r="H198" s="557" t="s">
        <v>1875</v>
      </c>
      <c r="I198" s="571">
        <v>108.37</v>
      </c>
      <c r="J198" s="571">
        <v>10</v>
      </c>
      <c r="K198" s="572">
        <v>1083.7</v>
      </c>
    </row>
    <row r="199" spans="1:11" ht="14.4" customHeight="1" x14ac:dyDescent="0.3">
      <c r="A199" s="553" t="s">
        <v>483</v>
      </c>
      <c r="B199" s="554" t="s">
        <v>484</v>
      </c>
      <c r="C199" s="557" t="s">
        <v>489</v>
      </c>
      <c r="D199" s="585" t="s">
        <v>721</v>
      </c>
      <c r="E199" s="557" t="s">
        <v>1969</v>
      </c>
      <c r="F199" s="585" t="s">
        <v>1970</v>
      </c>
      <c r="G199" s="557" t="s">
        <v>1876</v>
      </c>
      <c r="H199" s="557" t="s">
        <v>1877</v>
      </c>
      <c r="I199" s="571">
        <v>16.329999999999998</v>
      </c>
      <c r="J199" s="571">
        <v>110</v>
      </c>
      <c r="K199" s="572">
        <v>1796.2999999999997</v>
      </c>
    </row>
    <row r="200" spans="1:11" ht="14.4" customHeight="1" x14ac:dyDescent="0.3">
      <c r="A200" s="553" t="s">
        <v>483</v>
      </c>
      <c r="B200" s="554" t="s">
        <v>484</v>
      </c>
      <c r="C200" s="557" t="s">
        <v>489</v>
      </c>
      <c r="D200" s="585" t="s">
        <v>721</v>
      </c>
      <c r="E200" s="557" t="s">
        <v>1969</v>
      </c>
      <c r="F200" s="585" t="s">
        <v>1970</v>
      </c>
      <c r="G200" s="557" t="s">
        <v>1878</v>
      </c>
      <c r="H200" s="557" t="s">
        <v>1879</v>
      </c>
      <c r="I200" s="571">
        <v>22.24</v>
      </c>
      <c r="J200" s="571">
        <v>17</v>
      </c>
      <c r="K200" s="572">
        <v>378.77</v>
      </c>
    </row>
    <row r="201" spans="1:11" ht="14.4" customHeight="1" x14ac:dyDescent="0.3">
      <c r="A201" s="553" t="s">
        <v>483</v>
      </c>
      <c r="B201" s="554" t="s">
        <v>484</v>
      </c>
      <c r="C201" s="557" t="s">
        <v>489</v>
      </c>
      <c r="D201" s="585" t="s">
        <v>721</v>
      </c>
      <c r="E201" s="557" t="s">
        <v>1969</v>
      </c>
      <c r="F201" s="585" t="s">
        <v>1970</v>
      </c>
      <c r="G201" s="557" t="s">
        <v>1553</v>
      </c>
      <c r="H201" s="557" t="s">
        <v>1554</v>
      </c>
      <c r="I201" s="571">
        <v>0.56999999999999995</v>
      </c>
      <c r="J201" s="571">
        <v>400</v>
      </c>
      <c r="K201" s="572">
        <v>227.8</v>
      </c>
    </row>
    <row r="202" spans="1:11" ht="14.4" customHeight="1" x14ac:dyDescent="0.3">
      <c r="A202" s="553" t="s">
        <v>483</v>
      </c>
      <c r="B202" s="554" t="s">
        <v>484</v>
      </c>
      <c r="C202" s="557" t="s">
        <v>489</v>
      </c>
      <c r="D202" s="585" t="s">
        <v>721</v>
      </c>
      <c r="E202" s="557" t="s">
        <v>1969</v>
      </c>
      <c r="F202" s="585" t="s">
        <v>1970</v>
      </c>
      <c r="G202" s="557" t="s">
        <v>1880</v>
      </c>
      <c r="H202" s="557" t="s">
        <v>1881</v>
      </c>
      <c r="I202" s="571">
        <v>1868.75</v>
      </c>
      <c r="J202" s="571">
        <v>1</v>
      </c>
      <c r="K202" s="572">
        <v>1868.75</v>
      </c>
    </row>
    <row r="203" spans="1:11" ht="14.4" customHeight="1" x14ac:dyDescent="0.3">
      <c r="A203" s="553" t="s">
        <v>483</v>
      </c>
      <c r="B203" s="554" t="s">
        <v>484</v>
      </c>
      <c r="C203" s="557" t="s">
        <v>489</v>
      </c>
      <c r="D203" s="585" t="s">
        <v>721</v>
      </c>
      <c r="E203" s="557" t="s">
        <v>1969</v>
      </c>
      <c r="F203" s="585" t="s">
        <v>1970</v>
      </c>
      <c r="G203" s="557" t="s">
        <v>1882</v>
      </c>
      <c r="H203" s="557" t="s">
        <v>1883</v>
      </c>
      <c r="I203" s="571">
        <v>67.06</v>
      </c>
      <c r="J203" s="571">
        <v>40</v>
      </c>
      <c r="K203" s="572">
        <v>2682.48</v>
      </c>
    </row>
    <row r="204" spans="1:11" ht="14.4" customHeight="1" x14ac:dyDescent="0.3">
      <c r="A204" s="553" t="s">
        <v>483</v>
      </c>
      <c r="B204" s="554" t="s">
        <v>484</v>
      </c>
      <c r="C204" s="557" t="s">
        <v>489</v>
      </c>
      <c r="D204" s="585" t="s">
        <v>721</v>
      </c>
      <c r="E204" s="557" t="s">
        <v>1969</v>
      </c>
      <c r="F204" s="585" t="s">
        <v>1970</v>
      </c>
      <c r="G204" s="557" t="s">
        <v>1884</v>
      </c>
      <c r="H204" s="557" t="s">
        <v>1885</v>
      </c>
      <c r="I204" s="571">
        <v>7.81</v>
      </c>
      <c r="J204" s="571">
        <v>1200</v>
      </c>
      <c r="K204" s="572">
        <v>9377.1</v>
      </c>
    </row>
    <row r="205" spans="1:11" ht="14.4" customHeight="1" x14ac:dyDescent="0.3">
      <c r="A205" s="553" t="s">
        <v>483</v>
      </c>
      <c r="B205" s="554" t="s">
        <v>484</v>
      </c>
      <c r="C205" s="557" t="s">
        <v>489</v>
      </c>
      <c r="D205" s="585" t="s">
        <v>721</v>
      </c>
      <c r="E205" s="557" t="s">
        <v>1969</v>
      </c>
      <c r="F205" s="585" t="s">
        <v>1970</v>
      </c>
      <c r="G205" s="557" t="s">
        <v>1555</v>
      </c>
      <c r="H205" s="557" t="s">
        <v>1556</v>
      </c>
      <c r="I205" s="571">
        <v>5.43</v>
      </c>
      <c r="J205" s="571">
        <v>50</v>
      </c>
      <c r="K205" s="572">
        <v>271.39999999999998</v>
      </c>
    </row>
    <row r="206" spans="1:11" ht="14.4" customHeight="1" x14ac:dyDescent="0.3">
      <c r="A206" s="553" t="s">
        <v>483</v>
      </c>
      <c r="B206" s="554" t="s">
        <v>484</v>
      </c>
      <c r="C206" s="557" t="s">
        <v>489</v>
      </c>
      <c r="D206" s="585" t="s">
        <v>721</v>
      </c>
      <c r="E206" s="557" t="s">
        <v>1969</v>
      </c>
      <c r="F206" s="585" t="s">
        <v>1970</v>
      </c>
      <c r="G206" s="557" t="s">
        <v>1886</v>
      </c>
      <c r="H206" s="557" t="s">
        <v>1887</v>
      </c>
      <c r="I206" s="571">
        <v>6.9</v>
      </c>
      <c r="J206" s="571">
        <v>10</v>
      </c>
      <c r="K206" s="572">
        <v>69</v>
      </c>
    </row>
    <row r="207" spans="1:11" ht="14.4" customHeight="1" x14ac:dyDescent="0.3">
      <c r="A207" s="553" t="s">
        <v>483</v>
      </c>
      <c r="B207" s="554" t="s">
        <v>484</v>
      </c>
      <c r="C207" s="557" t="s">
        <v>489</v>
      </c>
      <c r="D207" s="585" t="s">
        <v>721</v>
      </c>
      <c r="E207" s="557" t="s">
        <v>1969</v>
      </c>
      <c r="F207" s="585" t="s">
        <v>1970</v>
      </c>
      <c r="G207" s="557" t="s">
        <v>1888</v>
      </c>
      <c r="H207" s="557" t="s">
        <v>1889</v>
      </c>
      <c r="I207" s="571">
        <v>69</v>
      </c>
      <c r="J207" s="571">
        <v>30</v>
      </c>
      <c r="K207" s="572">
        <v>2070</v>
      </c>
    </row>
    <row r="208" spans="1:11" ht="14.4" customHeight="1" x14ac:dyDescent="0.3">
      <c r="A208" s="553" t="s">
        <v>483</v>
      </c>
      <c r="B208" s="554" t="s">
        <v>484</v>
      </c>
      <c r="C208" s="557" t="s">
        <v>489</v>
      </c>
      <c r="D208" s="585" t="s">
        <v>721</v>
      </c>
      <c r="E208" s="557" t="s">
        <v>1969</v>
      </c>
      <c r="F208" s="585" t="s">
        <v>1970</v>
      </c>
      <c r="G208" s="557" t="s">
        <v>1890</v>
      </c>
      <c r="H208" s="557" t="s">
        <v>1891</v>
      </c>
      <c r="I208" s="571">
        <v>123.05</v>
      </c>
      <c r="J208" s="571">
        <v>20</v>
      </c>
      <c r="K208" s="572">
        <v>2461</v>
      </c>
    </row>
    <row r="209" spans="1:11" ht="14.4" customHeight="1" x14ac:dyDescent="0.3">
      <c r="A209" s="553" t="s">
        <v>483</v>
      </c>
      <c r="B209" s="554" t="s">
        <v>484</v>
      </c>
      <c r="C209" s="557" t="s">
        <v>489</v>
      </c>
      <c r="D209" s="585" t="s">
        <v>721</v>
      </c>
      <c r="E209" s="557" t="s">
        <v>1969</v>
      </c>
      <c r="F209" s="585" t="s">
        <v>1970</v>
      </c>
      <c r="G209" s="557" t="s">
        <v>1892</v>
      </c>
      <c r="H209" s="557" t="s">
        <v>1893</v>
      </c>
      <c r="I209" s="571">
        <v>1775.6</v>
      </c>
      <c r="J209" s="571">
        <v>1</v>
      </c>
      <c r="K209" s="572">
        <v>1775.6</v>
      </c>
    </row>
    <row r="210" spans="1:11" ht="14.4" customHeight="1" x14ac:dyDescent="0.3">
      <c r="A210" s="553" t="s">
        <v>483</v>
      </c>
      <c r="B210" s="554" t="s">
        <v>484</v>
      </c>
      <c r="C210" s="557" t="s">
        <v>489</v>
      </c>
      <c r="D210" s="585" t="s">
        <v>721</v>
      </c>
      <c r="E210" s="557" t="s">
        <v>1969</v>
      </c>
      <c r="F210" s="585" t="s">
        <v>1970</v>
      </c>
      <c r="G210" s="557" t="s">
        <v>1894</v>
      </c>
      <c r="H210" s="557" t="s">
        <v>1895</v>
      </c>
      <c r="I210" s="571">
        <v>517.5</v>
      </c>
      <c r="J210" s="571">
        <v>20</v>
      </c>
      <c r="K210" s="572">
        <v>10350</v>
      </c>
    </row>
    <row r="211" spans="1:11" ht="14.4" customHeight="1" x14ac:dyDescent="0.3">
      <c r="A211" s="553" t="s">
        <v>483</v>
      </c>
      <c r="B211" s="554" t="s">
        <v>484</v>
      </c>
      <c r="C211" s="557" t="s">
        <v>489</v>
      </c>
      <c r="D211" s="585" t="s">
        <v>721</v>
      </c>
      <c r="E211" s="557" t="s">
        <v>1969</v>
      </c>
      <c r="F211" s="585" t="s">
        <v>1970</v>
      </c>
      <c r="G211" s="557" t="s">
        <v>1896</v>
      </c>
      <c r="H211" s="557" t="s">
        <v>1897</v>
      </c>
      <c r="I211" s="571">
        <v>2044.9</v>
      </c>
      <c r="J211" s="571">
        <v>1</v>
      </c>
      <c r="K211" s="572">
        <v>2044.9</v>
      </c>
    </row>
    <row r="212" spans="1:11" ht="14.4" customHeight="1" x14ac:dyDescent="0.3">
      <c r="A212" s="553" t="s">
        <v>483</v>
      </c>
      <c r="B212" s="554" t="s">
        <v>484</v>
      </c>
      <c r="C212" s="557" t="s">
        <v>489</v>
      </c>
      <c r="D212" s="585" t="s">
        <v>721</v>
      </c>
      <c r="E212" s="557" t="s">
        <v>1969</v>
      </c>
      <c r="F212" s="585" t="s">
        <v>1970</v>
      </c>
      <c r="G212" s="557" t="s">
        <v>1898</v>
      </c>
      <c r="H212" s="557" t="s">
        <v>1899</v>
      </c>
      <c r="I212" s="571">
        <v>200.03</v>
      </c>
      <c r="J212" s="571">
        <v>30</v>
      </c>
      <c r="K212" s="572">
        <v>6000.93</v>
      </c>
    </row>
    <row r="213" spans="1:11" ht="14.4" customHeight="1" x14ac:dyDescent="0.3">
      <c r="A213" s="553" t="s">
        <v>483</v>
      </c>
      <c r="B213" s="554" t="s">
        <v>484</v>
      </c>
      <c r="C213" s="557" t="s">
        <v>489</v>
      </c>
      <c r="D213" s="585" t="s">
        <v>721</v>
      </c>
      <c r="E213" s="557" t="s">
        <v>1969</v>
      </c>
      <c r="F213" s="585" t="s">
        <v>1970</v>
      </c>
      <c r="G213" s="557" t="s">
        <v>1900</v>
      </c>
      <c r="H213" s="557" t="s">
        <v>1901</v>
      </c>
      <c r="I213" s="571">
        <v>144.24</v>
      </c>
      <c r="J213" s="571">
        <v>5</v>
      </c>
      <c r="K213" s="572">
        <v>721.22</v>
      </c>
    </row>
    <row r="214" spans="1:11" ht="14.4" customHeight="1" x14ac:dyDescent="0.3">
      <c r="A214" s="553" t="s">
        <v>483</v>
      </c>
      <c r="B214" s="554" t="s">
        <v>484</v>
      </c>
      <c r="C214" s="557" t="s">
        <v>489</v>
      </c>
      <c r="D214" s="585" t="s">
        <v>721</v>
      </c>
      <c r="E214" s="557" t="s">
        <v>1969</v>
      </c>
      <c r="F214" s="585" t="s">
        <v>1970</v>
      </c>
      <c r="G214" s="557" t="s">
        <v>1902</v>
      </c>
      <c r="H214" s="557" t="s">
        <v>1903</v>
      </c>
      <c r="I214" s="571">
        <v>59.82</v>
      </c>
      <c r="J214" s="571">
        <v>25</v>
      </c>
      <c r="K214" s="572">
        <v>1495.38</v>
      </c>
    </row>
    <row r="215" spans="1:11" ht="14.4" customHeight="1" x14ac:dyDescent="0.3">
      <c r="A215" s="553" t="s">
        <v>483</v>
      </c>
      <c r="B215" s="554" t="s">
        <v>484</v>
      </c>
      <c r="C215" s="557" t="s">
        <v>489</v>
      </c>
      <c r="D215" s="585" t="s">
        <v>721</v>
      </c>
      <c r="E215" s="557" t="s">
        <v>1969</v>
      </c>
      <c r="F215" s="585" t="s">
        <v>1970</v>
      </c>
      <c r="G215" s="557" t="s">
        <v>1904</v>
      </c>
      <c r="H215" s="557" t="s">
        <v>1905</v>
      </c>
      <c r="I215" s="571">
        <v>12.65</v>
      </c>
      <c r="J215" s="571">
        <v>30</v>
      </c>
      <c r="K215" s="572">
        <v>379.5</v>
      </c>
    </row>
    <row r="216" spans="1:11" ht="14.4" customHeight="1" x14ac:dyDescent="0.3">
      <c r="A216" s="553" t="s">
        <v>483</v>
      </c>
      <c r="B216" s="554" t="s">
        <v>484</v>
      </c>
      <c r="C216" s="557" t="s">
        <v>489</v>
      </c>
      <c r="D216" s="585" t="s">
        <v>721</v>
      </c>
      <c r="E216" s="557" t="s">
        <v>1969</v>
      </c>
      <c r="F216" s="585" t="s">
        <v>1970</v>
      </c>
      <c r="G216" s="557" t="s">
        <v>1906</v>
      </c>
      <c r="H216" s="557" t="s">
        <v>1907</v>
      </c>
      <c r="I216" s="571">
        <v>11.5</v>
      </c>
      <c r="J216" s="571">
        <v>15</v>
      </c>
      <c r="K216" s="572">
        <v>172.5</v>
      </c>
    </row>
    <row r="217" spans="1:11" ht="14.4" customHeight="1" x14ac:dyDescent="0.3">
      <c r="A217" s="553" t="s">
        <v>483</v>
      </c>
      <c r="B217" s="554" t="s">
        <v>484</v>
      </c>
      <c r="C217" s="557" t="s">
        <v>489</v>
      </c>
      <c r="D217" s="585" t="s">
        <v>721</v>
      </c>
      <c r="E217" s="557" t="s">
        <v>1969</v>
      </c>
      <c r="F217" s="585" t="s">
        <v>1970</v>
      </c>
      <c r="G217" s="557" t="s">
        <v>1559</v>
      </c>
      <c r="H217" s="557" t="s">
        <v>1560</v>
      </c>
      <c r="I217" s="571">
        <v>2.9</v>
      </c>
      <c r="J217" s="571">
        <v>200</v>
      </c>
      <c r="K217" s="572">
        <v>579.6</v>
      </c>
    </row>
    <row r="218" spans="1:11" ht="14.4" customHeight="1" x14ac:dyDescent="0.3">
      <c r="A218" s="553" t="s">
        <v>483</v>
      </c>
      <c r="B218" s="554" t="s">
        <v>484</v>
      </c>
      <c r="C218" s="557" t="s">
        <v>489</v>
      </c>
      <c r="D218" s="585" t="s">
        <v>721</v>
      </c>
      <c r="E218" s="557" t="s">
        <v>1969</v>
      </c>
      <c r="F218" s="585" t="s">
        <v>1970</v>
      </c>
      <c r="G218" s="557" t="s">
        <v>1908</v>
      </c>
      <c r="H218" s="557" t="s">
        <v>1909</v>
      </c>
      <c r="I218" s="571">
        <v>53.77</v>
      </c>
      <c r="J218" s="571">
        <v>12</v>
      </c>
      <c r="K218" s="572">
        <v>645.24</v>
      </c>
    </row>
    <row r="219" spans="1:11" ht="14.4" customHeight="1" x14ac:dyDescent="0.3">
      <c r="A219" s="553" t="s">
        <v>483</v>
      </c>
      <c r="B219" s="554" t="s">
        <v>484</v>
      </c>
      <c r="C219" s="557" t="s">
        <v>489</v>
      </c>
      <c r="D219" s="585" t="s">
        <v>721</v>
      </c>
      <c r="E219" s="557" t="s">
        <v>1969</v>
      </c>
      <c r="F219" s="585" t="s">
        <v>1970</v>
      </c>
      <c r="G219" s="557" t="s">
        <v>1910</v>
      </c>
      <c r="H219" s="557" t="s">
        <v>1911</v>
      </c>
      <c r="I219" s="571">
        <v>307.05</v>
      </c>
      <c r="J219" s="571">
        <v>5</v>
      </c>
      <c r="K219" s="572">
        <v>1535.25</v>
      </c>
    </row>
    <row r="220" spans="1:11" ht="14.4" customHeight="1" x14ac:dyDescent="0.3">
      <c r="A220" s="553" t="s">
        <v>483</v>
      </c>
      <c r="B220" s="554" t="s">
        <v>484</v>
      </c>
      <c r="C220" s="557" t="s">
        <v>489</v>
      </c>
      <c r="D220" s="585" t="s">
        <v>721</v>
      </c>
      <c r="E220" s="557" t="s">
        <v>1969</v>
      </c>
      <c r="F220" s="585" t="s">
        <v>1970</v>
      </c>
      <c r="G220" s="557" t="s">
        <v>1912</v>
      </c>
      <c r="H220" s="557" t="s">
        <v>1913</v>
      </c>
      <c r="I220" s="571">
        <v>138</v>
      </c>
      <c r="J220" s="571">
        <v>10</v>
      </c>
      <c r="K220" s="572">
        <v>1380</v>
      </c>
    </row>
    <row r="221" spans="1:11" ht="14.4" customHeight="1" x14ac:dyDescent="0.3">
      <c r="A221" s="553" t="s">
        <v>483</v>
      </c>
      <c r="B221" s="554" t="s">
        <v>484</v>
      </c>
      <c r="C221" s="557" t="s">
        <v>489</v>
      </c>
      <c r="D221" s="585" t="s">
        <v>721</v>
      </c>
      <c r="E221" s="557" t="s">
        <v>1969</v>
      </c>
      <c r="F221" s="585" t="s">
        <v>1970</v>
      </c>
      <c r="G221" s="557" t="s">
        <v>1914</v>
      </c>
      <c r="H221" s="557" t="s">
        <v>1915</v>
      </c>
      <c r="I221" s="571">
        <v>111.95</v>
      </c>
      <c r="J221" s="571">
        <v>10</v>
      </c>
      <c r="K221" s="572">
        <v>1119.53</v>
      </c>
    </row>
    <row r="222" spans="1:11" ht="14.4" customHeight="1" x14ac:dyDescent="0.3">
      <c r="A222" s="553" t="s">
        <v>483</v>
      </c>
      <c r="B222" s="554" t="s">
        <v>484</v>
      </c>
      <c r="C222" s="557" t="s">
        <v>489</v>
      </c>
      <c r="D222" s="585" t="s">
        <v>721</v>
      </c>
      <c r="E222" s="557" t="s">
        <v>1969</v>
      </c>
      <c r="F222" s="585" t="s">
        <v>1970</v>
      </c>
      <c r="G222" s="557" t="s">
        <v>1916</v>
      </c>
      <c r="H222" s="557" t="s">
        <v>1917</v>
      </c>
      <c r="I222" s="571">
        <v>144.09</v>
      </c>
      <c r="J222" s="571">
        <v>10</v>
      </c>
      <c r="K222" s="572">
        <v>1440.95</v>
      </c>
    </row>
    <row r="223" spans="1:11" ht="14.4" customHeight="1" x14ac:dyDescent="0.3">
      <c r="A223" s="553" t="s">
        <v>483</v>
      </c>
      <c r="B223" s="554" t="s">
        <v>484</v>
      </c>
      <c r="C223" s="557" t="s">
        <v>489</v>
      </c>
      <c r="D223" s="585" t="s">
        <v>721</v>
      </c>
      <c r="E223" s="557" t="s">
        <v>1969</v>
      </c>
      <c r="F223" s="585" t="s">
        <v>1970</v>
      </c>
      <c r="G223" s="557" t="s">
        <v>1918</v>
      </c>
      <c r="H223" s="557" t="s">
        <v>1919</v>
      </c>
      <c r="I223" s="571">
        <v>265.68</v>
      </c>
      <c r="J223" s="571">
        <v>1</v>
      </c>
      <c r="K223" s="572">
        <v>265.68</v>
      </c>
    </row>
    <row r="224" spans="1:11" ht="14.4" customHeight="1" x14ac:dyDescent="0.3">
      <c r="A224" s="553" t="s">
        <v>483</v>
      </c>
      <c r="B224" s="554" t="s">
        <v>484</v>
      </c>
      <c r="C224" s="557" t="s">
        <v>489</v>
      </c>
      <c r="D224" s="585" t="s">
        <v>721</v>
      </c>
      <c r="E224" s="557" t="s">
        <v>1969</v>
      </c>
      <c r="F224" s="585" t="s">
        <v>1970</v>
      </c>
      <c r="G224" s="557" t="s">
        <v>1920</v>
      </c>
      <c r="H224" s="557" t="s">
        <v>1921</v>
      </c>
      <c r="I224" s="571">
        <v>181.66</v>
      </c>
      <c r="J224" s="571">
        <v>2</v>
      </c>
      <c r="K224" s="572">
        <v>363.32</v>
      </c>
    </row>
    <row r="225" spans="1:11" ht="14.4" customHeight="1" x14ac:dyDescent="0.3">
      <c r="A225" s="553" t="s">
        <v>483</v>
      </c>
      <c r="B225" s="554" t="s">
        <v>484</v>
      </c>
      <c r="C225" s="557" t="s">
        <v>489</v>
      </c>
      <c r="D225" s="585" t="s">
        <v>721</v>
      </c>
      <c r="E225" s="557" t="s">
        <v>1969</v>
      </c>
      <c r="F225" s="585" t="s">
        <v>1970</v>
      </c>
      <c r="G225" s="557" t="s">
        <v>1922</v>
      </c>
      <c r="H225" s="557" t="s">
        <v>1923</v>
      </c>
      <c r="I225" s="571">
        <v>78.2</v>
      </c>
      <c r="J225" s="571">
        <v>1</v>
      </c>
      <c r="K225" s="572">
        <v>78.2</v>
      </c>
    </row>
    <row r="226" spans="1:11" ht="14.4" customHeight="1" x14ac:dyDescent="0.3">
      <c r="A226" s="553" t="s">
        <v>483</v>
      </c>
      <c r="B226" s="554" t="s">
        <v>484</v>
      </c>
      <c r="C226" s="557" t="s">
        <v>489</v>
      </c>
      <c r="D226" s="585" t="s">
        <v>721</v>
      </c>
      <c r="E226" s="557" t="s">
        <v>1969</v>
      </c>
      <c r="F226" s="585" t="s">
        <v>1970</v>
      </c>
      <c r="G226" s="557" t="s">
        <v>1924</v>
      </c>
      <c r="H226" s="557" t="s">
        <v>1925</v>
      </c>
      <c r="I226" s="571">
        <v>24.15</v>
      </c>
      <c r="J226" s="571">
        <v>1</v>
      </c>
      <c r="K226" s="572">
        <v>24.15</v>
      </c>
    </row>
    <row r="227" spans="1:11" ht="14.4" customHeight="1" x14ac:dyDescent="0.3">
      <c r="A227" s="553" t="s">
        <v>483</v>
      </c>
      <c r="B227" s="554" t="s">
        <v>484</v>
      </c>
      <c r="C227" s="557" t="s">
        <v>489</v>
      </c>
      <c r="D227" s="585" t="s">
        <v>721</v>
      </c>
      <c r="E227" s="557" t="s">
        <v>1971</v>
      </c>
      <c r="F227" s="585" t="s">
        <v>1972</v>
      </c>
      <c r="G227" s="557" t="s">
        <v>1565</v>
      </c>
      <c r="H227" s="557" t="s">
        <v>1566</v>
      </c>
      <c r="I227" s="571">
        <v>1.0900000000000001</v>
      </c>
      <c r="J227" s="571">
        <v>300</v>
      </c>
      <c r="K227" s="572">
        <v>327</v>
      </c>
    </row>
    <row r="228" spans="1:11" ht="14.4" customHeight="1" x14ac:dyDescent="0.3">
      <c r="A228" s="553" t="s">
        <v>483</v>
      </c>
      <c r="B228" s="554" t="s">
        <v>484</v>
      </c>
      <c r="C228" s="557" t="s">
        <v>489</v>
      </c>
      <c r="D228" s="585" t="s">
        <v>721</v>
      </c>
      <c r="E228" s="557" t="s">
        <v>1971</v>
      </c>
      <c r="F228" s="585" t="s">
        <v>1972</v>
      </c>
      <c r="G228" s="557" t="s">
        <v>1926</v>
      </c>
      <c r="H228" s="557" t="s">
        <v>1927</v>
      </c>
      <c r="I228" s="571">
        <v>1.6749999999999998</v>
      </c>
      <c r="J228" s="571">
        <v>200</v>
      </c>
      <c r="K228" s="572">
        <v>335</v>
      </c>
    </row>
    <row r="229" spans="1:11" ht="14.4" customHeight="1" x14ac:dyDescent="0.3">
      <c r="A229" s="553" t="s">
        <v>483</v>
      </c>
      <c r="B229" s="554" t="s">
        <v>484</v>
      </c>
      <c r="C229" s="557" t="s">
        <v>489</v>
      </c>
      <c r="D229" s="585" t="s">
        <v>721</v>
      </c>
      <c r="E229" s="557" t="s">
        <v>1971</v>
      </c>
      <c r="F229" s="585" t="s">
        <v>1972</v>
      </c>
      <c r="G229" s="557" t="s">
        <v>1567</v>
      </c>
      <c r="H229" s="557" t="s">
        <v>1568</v>
      </c>
      <c r="I229" s="571">
        <v>0.47</v>
      </c>
      <c r="J229" s="571">
        <v>300</v>
      </c>
      <c r="K229" s="572">
        <v>141</v>
      </c>
    </row>
    <row r="230" spans="1:11" ht="14.4" customHeight="1" x14ac:dyDescent="0.3">
      <c r="A230" s="553" t="s">
        <v>483</v>
      </c>
      <c r="B230" s="554" t="s">
        <v>484</v>
      </c>
      <c r="C230" s="557" t="s">
        <v>489</v>
      </c>
      <c r="D230" s="585" t="s">
        <v>721</v>
      </c>
      <c r="E230" s="557" t="s">
        <v>1971</v>
      </c>
      <c r="F230" s="585" t="s">
        <v>1972</v>
      </c>
      <c r="G230" s="557" t="s">
        <v>1569</v>
      </c>
      <c r="H230" s="557" t="s">
        <v>1570</v>
      </c>
      <c r="I230" s="571">
        <v>0.67</v>
      </c>
      <c r="J230" s="571">
        <v>400</v>
      </c>
      <c r="K230" s="572">
        <v>268</v>
      </c>
    </row>
    <row r="231" spans="1:11" ht="14.4" customHeight="1" x14ac:dyDescent="0.3">
      <c r="A231" s="553" t="s">
        <v>483</v>
      </c>
      <c r="B231" s="554" t="s">
        <v>484</v>
      </c>
      <c r="C231" s="557" t="s">
        <v>489</v>
      </c>
      <c r="D231" s="585" t="s">
        <v>721</v>
      </c>
      <c r="E231" s="557" t="s">
        <v>1971</v>
      </c>
      <c r="F231" s="585" t="s">
        <v>1972</v>
      </c>
      <c r="G231" s="557" t="s">
        <v>1928</v>
      </c>
      <c r="H231" s="557" t="s">
        <v>1929</v>
      </c>
      <c r="I231" s="571">
        <v>5.32</v>
      </c>
      <c r="J231" s="571">
        <v>300</v>
      </c>
      <c r="K231" s="572">
        <v>1596</v>
      </c>
    </row>
    <row r="232" spans="1:11" ht="14.4" customHeight="1" x14ac:dyDescent="0.3">
      <c r="A232" s="553" t="s">
        <v>483</v>
      </c>
      <c r="B232" s="554" t="s">
        <v>484</v>
      </c>
      <c r="C232" s="557" t="s">
        <v>489</v>
      </c>
      <c r="D232" s="585" t="s">
        <v>721</v>
      </c>
      <c r="E232" s="557" t="s">
        <v>1971</v>
      </c>
      <c r="F232" s="585" t="s">
        <v>1972</v>
      </c>
      <c r="G232" s="557" t="s">
        <v>1573</v>
      </c>
      <c r="H232" s="557" t="s">
        <v>1574</v>
      </c>
      <c r="I232" s="571">
        <v>2.1800000000000002</v>
      </c>
      <c r="J232" s="571">
        <v>200</v>
      </c>
      <c r="K232" s="572">
        <v>435.74</v>
      </c>
    </row>
    <row r="233" spans="1:11" ht="14.4" customHeight="1" x14ac:dyDescent="0.3">
      <c r="A233" s="553" t="s">
        <v>483</v>
      </c>
      <c r="B233" s="554" t="s">
        <v>484</v>
      </c>
      <c r="C233" s="557" t="s">
        <v>489</v>
      </c>
      <c r="D233" s="585" t="s">
        <v>721</v>
      </c>
      <c r="E233" s="557" t="s">
        <v>1971</v>
      </c>
      <c r="F233" s="585" t="s">
        <v>1972</v>
      </c>
      <c r="G233" s="557" t="s">
        <v>1930</v>
      </c>
      <c r="H233" s="557" t="s">
        <v>1931</v>
      </c>
      <c r="I233" s="571">
        <v>15.04</v>
      </c>
      <c r="J233" s="571">
        <v>10</v>
      </c>
      <c r="K233" s="572">
        <v>150.4</v>
      </c>
    </row>
    <row r="234" spans="1:11" ht="14.4" customHeight="1" x14ac:dyDescent="0.3">
      <c r="A234" s="553" t="s">
        <v>483</v>
      </c>
      <c r="B234" s="554" t="s">
        <v>484</v>
      </c>
      <c r="C234" s="557" t="s">
        <v>489</v>
      </c>
      <c r="D234" s="585" t="s">
        <v>721</v>
      </c>
      <c r="E234" s="557" t="s">
        <v>1971</v>
      </c>
      <c r="F234" s="585" t="s">
        <v>1972</v>
      </c>
      <c r="G234" s="557" t="s">
        <v>1932</v>
      </c>
      <c r="H234" s="557" t="s">
        <v>1933</v>
      </c>
      <c r="I234" s="571">
        <v>1.98</v>
      </c>
      <c r="J234" s="571">
        <v>50</v>
      </c>
      <c r="K234" s="572">
        <v>99</v>
      </c>
    </row>
    <row r="235" spans="1:11" ht="14.4" customHeight="1" x14ac:dyDescent="0.3">
      <c r="A235" s="553" t="s">
        <v>483</v>
      </c>
      <c r="B235" s="554" t="s">
        <v>484</v>
      </c>
      <c r="C235" s="557" t="s">
        <v>489</v>
      </c>
      <c r="D235" s="585" t="s">
        <v>721</v>
      </c>
      <c r="E235" s="557" t="s">
        <v>1971</v>
      </c>
      <c r="F235" s="585" t="s">
        <v>1972</v>
      </c>
      <c r="G235" s="557" t="s">
        <v>1934</v>
      </c>
      <c r="H235" s="557" t="s">
        <v>1935</v>
      </c>
      <c r="I235" s="571">
        <v>0.02</v>
      </c>
      <c r="J235" s="571">
        <v>10</v>
      </c>
      <c r="K235" s="572">
        <v>0.2</v>
      </c>
    </row>
    <row r="236" spans="1:11" ht="14.4" customHeight="1" x14ac:dyDescent="0.3">
      <c r="A236" s="553" t="s">
        <v>483</v>
      </c>
      <c r="B236" s="554" t="s">
        <v>484</v>
      </c>
      <c r="C236" s="557" t="s">
        <v>489</v>
      </c>
      <c r="D236" s="585" t="s">
        <v>721</v>
      </c>
      <c r="E236" s="557" t="s">
        <v>1971</v>
      </c>
      <c r="F236" s="585" t="s">
        <v>1972</v>
      </c>
      <c r="G236" s="557" t="s">
        <v>1936</v>
      </c>
      <c r="H236" s="557" t="s">
        <v>1937</v>
      </c>
      <c r="I236" s="571">
        <v>2.17</v>
      </c>
      <c r="J236" s="571">
        <v>20</v>
      </c>
      <c r="K236" s="572">
        <v>43.4</v>
      </c>
    </row>
    <row r="237" spans="1:11" ht="14.4" customHeight="1" x14ac:dyDescent="0.3">
      <c r="A237" s="553" t="s">
        <v>483</v>
      </c>
      <c r="B237" s="554" t="s">
        <v>484</v>
      </c>
      <c r="C237" s="557" t="s">
        <v>489</v>
      </c>
      <c r="D237" s="585" t="s">
        <v>721</v>
      </c>
      <c r="E237" s="557" t="s">
        <v>1971</v>
      </c>
      <c r="F237" s="585" t="s">
        <v>1972</v>
      </c>
      <c r="G237" s="557" t="s">
        <v>1938</v>
      </c>
      <c r="H237" s="557" t="s">
        <v>1939</v>
      </c>
      <c r="I237" s="571">
        <v>2.63</v>
      </c>
      <c r="J237" s="571">
        <v>50</v>
      </c>
      <c r="K237" s="572">
        <v>131.5</v>
      </c>
    </row>
    <row r="238" spans="1:11" ht="14.4" customHeight="1" x14ac:dyDescent="0.3">
      <c r="A238" s="553" t="s">
        <v>483</v>
      </c>
      <c r="B238" s="554" t="s">
        <v>484</v>
      </c>
      <c r="C238" s="557" t="s">
        <v>489</v>
      </c>
      <c r="D238" s="585" t="s">
        <v>721</v>
      </c>
      <c r="E238" s="557" t="s">
        <v>1971</v>
      </c>
      <c r="F238" s="585" t="s">
        <v>1972</v>
      </c>
      <c r="G238" s="557" t="s">
        <v>1581</v>
      </c>
      <c r="H238" s="557" t="s">
        <v>1582</v>
      </c>
      <c r="I238" s="571">
        <v>2.0575000000000001</v>
      </c>
      <c r="J238" s="571">
        <v>70</v>
      </c>
      <c r="K238" s="572">
        <v>144</v>
      </c>
    </row>
    <row r="239" spans="1:11" ht="14.4" customHeight="1" x14ac:dyDescent="0.3">
      <c r="A239" s="553" t="s">
        <v>483</v>
      </c>
      <c r="B239" s="554" t="s">
        <v>484</v>
      </c>
      <c r="C239" s="557" t="s">
        <v>489</v>
      </c>
      <c r="D239" s="585" t="s">
        <v>721</v>
      </c>
      <c r="E239" s="557" t="s">
        <v>1971</v>
      </c>
      <c r="F239" s="585" t="s">
        <v>1972</v>
      </c>
      <c r="G239" s="557" t="s">
        <v>1940</v>
      </c>
      <c r="H239" s="557" t="s">
        <v>1941</v>
      </c>
      <c r="I239" s="571">
        <v>5.1349999999999998</v>
      </c>
      <c r="J239" s="571">
        <v>70</v>
      </c>
      <c r="K239" s="572">
        <v>359.3</v>
      </c>
    </row>
    <row r="240" spans="1:11" ht="14.4" customHeight="1" x14ac:dyDescent="0.3">
      <c r="A240" s="553" t="s">
        <v>483</v>
      </c>
      <c r="B240" s="554" t="s">
        <v>484</v>
      </c>
      <c r="C240" s="557" t="s">
        <v>489</v>
      </c>
      <c r="D240" s="585" t="s">
        <v>721</v>
      </c>
      <c r="E240" s="557" t="s">
        <v>1971</v>
      </c>
      <c r="F240" s="585" t="s">
        <v>1972</v>
      </c>
      <c r="G240" s="557" t="s">
        <v>1583</v>
      </c>
      <c r="H240" s="557" t="s">
        <v>1584</v>
      </c>
      <c r="I240" s="571">
        <v>40.659999999999997</v>
      </c>
      <c r="J240" s="571">
        <v>50</v>
      </c>
      <c r="K240" s="572">
        <v>2032.8</v>
      </c>
    </row>
    <row r="241" spans="1:11" ht="14.4" customHeight="1" x14ac:dyDescent="0.3">
      <c r="A241" s="553" t="s">
        <v>483</v>
      </c>
      <c r="B241" s="554" t="s">
        <v>484</v>
      </c>
      <c r="C241" s="557" t="s">
        <v>489</v>
      </c>
      <c r="D241" s="585" t="s">
        <v>721</v>
      </c>
      <c r="E241" s="557" t="s">
        <v>1971</v>
      </c>
      <c r="F241" s="585" t="s">
        <v>1972</v>
      </c>
      <c r="G241" s="557" t="s">
        <v>1588</v>
      </c>
      <c r="H241" s="557" t="s">
        <v>1589</v>
      </c>
      <c r="I241" s="571">
        <v>15</v>
      </c>
      <c r="J241" s="571">
        <v>13</v>
      </c>
      <c r="K241" s="572">
        <v>195</v>
      </c>
    </row>
    <row r="242" spans="1:11" ht="14.4" customHeight="1" x14ac:dyDescent="0.3">
      <c r="A242" s="553" t="s">
        <v>483</v>
      </c>
      <c r="B242" s="554" t="s">
        <v>484</v>
      </c>
      <c r="C242" s="557" t="s">
        <v>489</v>
      </c>
      <c r="D242" s="585" t="s">
        <v>721</v>
      </c>
      <c r="E242" s="557" t="s">
        <v>1971</v>
      </c>
      <c r="F242" s="585" t="s">
        <v>1972</v>
      </c>
      <c r="G242" s="557" t="s">
        <v>1942</v>
      </c>
      <c r="H242" s="557" t="s">
        <v>1943</v>
      </c>
      <c r="I242" s="571">
        <v>17.98</v>
      </c>
      <c r="J242" s="571">
        <v>50</v>
      </c>
      <c r="K242" s="572">
        <v>899.03</v>
      </c>
    </row>
    <row r="243" spans="1:11" ht="14.4" customHeight="1" x14ac:dyDescent="0.3">
      <c r="A243" s="553" t="s">
        <v>483</v>
      </c>
      <c r="B243" s="554" t="s">
        <v>484</v>
      </c>
      <c r="C243" s="557" t="s">
        <v>489</v>
      </c>
      <c r="D243" s="585" t="s">
        <v>721</v>
      </c>
      <c r="E243" s="557" t="s">
        <v>1971</v>
      </c>
      <c r="F243" s="585" t="s">
        <v>1972</v>
      </c>
      <c r="G243" s="557" t="s">
        <v>1590</v>
      </c>
      <c r="H243" s="557" t="s">
        <v>1591</v>
      </c>
      <c r="I243" s="571">
        <v>12.103333333333333</v>
      </c>
      <c r="J243" s="571">
        <v>35</v>
      </c>
      <c r="K243" s="572">
        <v>423.6</v>
      </c>
    </row>
    <row r="244" spans="1:11" ht="14.4" customHeight="1" x14ac:dyDescent="0.3">
      <c r="A244" s="553" t="s">
        <v>483</v>
      </c>
      <c r="B244" s="554" t="s">
        <v>484</v>
      </c>
      <c r="C244" s="557" t="s">
        <v>489</v>
      </c>
      <c r="D244" s="585" t="s">
        <v>721</v>
      </c>
      <c r="E244" s="557" t="s">
        <v>1971</v>
      </c>
      <c r="F244" s="585" t="s">
        <v>1972</v>
      </c>
      <c r="G244" s="557" t="s">
        <v>1944</v>
      </c>
      <c r="H244" s="557" t="s">
        <v>1945</v>
      </c>
      <c r="I244" s="571">
        <v>5.2050000000000001</v>
      </c>
      <c r="J244" s="571">
        <v>50</v>
      </c>
      <c r="K244" s="572">
        <v>260.3</v>
      </c>
    </row>
    <row r="245" spans="1:11" ht="14.4" customHeight="1" x14ac:dyDescent="0.3">
      <c r="A245" s="553" t="s">
        <v>483</v>
      </c>
      <c r="B245" s="554" t="s">
        <v>484</v>
      </c>
      <c r="C245" s="557" t="s">
        <v>489</v>
      </c>
      <c r="D245" s="585" t="s">
        <v>721</v>
      </c>
      <c r="E245" s="557" t="s">
        <v>1971</v>
      </c>
      <c r="F245" s="585" t="s">
        <v>1972</v>
      </c>
      <c r="G245" s="557" t="s">
        <v>1946</v>
      </c>
      <c r="H245" s="557" t="s">
        <v>1947</v>
      </c>
      <c r="I245" s="571">
        <v>21.234999999999999</v>
      </c>
      <c r="J245" s="571">
        <v>230</v>
      </c>
      <c r="K245" s="572">
        <v>4883.8999999999996</v>
      </c>
    </row>
    <row r="246" spans="1:11" ht="14.4" customHeight="1" x14ac:dyDescent="0.3">
      <c r="A246" s="553" t="s">
        <v>483</v>
      </c>
      <c r="B246" s="554" t="s">
        <v>484</v>
      </c>
      <c r="C246" s="557" t="s">
        <v>489</v>
      </c>
      <c r="D246" s="585" t="s">
        <v>721</v>
      </c>
      <c r="E246" s="557" t="s">
        <v>1971</v>
      </c>
      <c r="F246" s="585" t="s">
        <v>1972</v>
      </c>
      <c r="G246" s="557" t="s">
        <v>1948</v>
      </c>
      <c r="H246" s="557" t="s">
        <v>1949</v>
      </c>
      <c r="I246" s="571">
        <v>0.48</v>
      </c>
      <c r="J246" s="571">
        <v>100</v>
      </c>
      <c r="K246" s="572">
        <v>48</v>
      </c>
    </row>
    <row r="247" spans="1:11" ht="14.4" customHeight="1" x14ac:dyDescent="0.3">
      <c r="A247" s="553" t="s">
        <v>483</v>
      </c>
      <c r="B247" s="554" t="s">
        <v>484</v>
      </c>
      <c r="C247" s="557" t="s">
        <v>489</v>
      </c>
      <c r="D247" s="585" t="s">
        <v>721</v>
      </c>
      <c r="E247" s="557" t="s">
        <v>1971</v>
      </c>
      <c r="F247" s="585" t="s">
        <v>1972</v>
      </c>
      <c r="G247" s="557" t="s">
        <v>1594</v>
      </c>
      <c r="H247" s="557" t="s">
        <v>1595</v>
      </c>
      <c r="I247" s="571">
        <v>209.33</v>
      </c>
      <c r="J247" s="571">
        <v>2</v>
      </c>
      <c r="K247" s="572">
        <v>418.66</v>
      </c>
    </row>
    <row r="248" spans="1:11" ht="14.4" customHeight="1" x14ac:dyDescent="0.3">
      <c r="A248" s="553" t="s">
        <v>483</v>
      </c>
      <c r="B248" s="554" t="s">
        <v>484</v>
      </c>
      <c r="C248" s="557" t="s">
        <v>489</v>
      </c>
      <c r="D248" s="585" t="s">
        <v>721</v>
      </c>
      <c r="E248" s="557" t="s">
        <v>1971</v>
      </c>
      <c r="F248" s="585" t="s">
        <v>1972</v>
      </c>
      <c r="G248" s="557" t="s">
        <v>1725</v>
      </c>
      <c r="H248" s="557" t="s">
        <v>1726</v>
      </c>
      <c r="I248" s="571">
        <v>30.86</v>
      </c>
      <c r="J248" s="571">
        <v>100</v>
      </c>
      <c r="K248" s="572">
        <v>3085.51</v>
      </c>
    </row>
    <row r="249" spans="1:11" ht="14.4" customHeight="1" x14ac:dyDescent="0.3">
      <c r="A249" s="553" t="s">
        <v>483</v>
      </c>
      <c r="B249" s="554" t="s">
        <v>484</v>
      </c>
      <c r="C249" s="557" t="s">
        <v>489</v>
      </c>
      <c r="D249" s="585" t="s">
        <v>721</v>
      </c>
      <c r="E249" s="557" t="s">
        <v>1971</v>
      </c>
      <c r="F249" s="585" t="s">
        <v>1972</v>
      </c>
      <c r="G249" s="557" t="s">
        <v>1950</v>
      </c>
      <c r="H249" s="557" t="s">
        <v>1951</v>
      </c>
      <c r="I249" s="571">
        <v>4.0999999999999996</v>
      </c>
      <c r="J249" s="571">
        <v>50</v>
      </c>
      <c r="K249" s="572">
        <v>205</v>
      </c>
    </row>
    <row r="250" spans="1:11" ht="14.4" customHeight="1" x14ac:dyDescent="0.3">
      <c r="A250" s="553" t="s">
        <v>483</v>
      </c>
      <c r="B250" s="554" t="s">
        <v>484</v>
      </c>
      <c r="C250" s="557" t="s">
        <v>489</v>
      </c>
      <c r="D250" s="585" t="s">
        <v>721</v>
      </c>
      <c r="E250" s="557" t="s">
        <v>1971</v>
      </c>
      <c r="F250" s="585" t="s">
        <v>1972</v>
      </c>
      <c r="G250" s="557" t="s">
        <v>1952</v>
      </c>
      <c r="H250" s="557" t="s">
        <v>1953</v>
      </c>
      <c r="I250" s="571">
        <v>1</v>
      </c>
      <c r="J250" s="571">
        <v>100</v>
      </c>
      <c r="K250" s="572">
        <v>100</v>
      </c>
    </row>
    <row r="251" spans="1:11" ht="14.4" customHeight="1" x14ac:dyDescent="0.3">
      <c r="A251" s="553" t="s">
        <v>483</v>
      </c>
      <c r="B251" s="554" t="s">
        <v>484</v>
      </c>
      <c r="C251" s="557" t="s">
        <v>489</v>
      </c>
      <c r="D251" s="585" t="s">
        <v>721</v>
      </c>
      <c r="E251" s="557" t="s">
        <v>1971</v>
      </c>
      <c r="F251" s="585" t="s">
        <v>1972</v>
      </c>
      <c r="G251" s="557" t="s">
        <v>1954</v>
      </c>
      <c r="H251" s="557" t="s">
        <v>1955</v>
      </c>
      <c r="I251" s="571">
        <v>418.66</v>
      </c>
      <c r="J251" s="571">
        <v>2</v>
      </c>
      <c r="K251" s="572">
        <v>837.32</v>
      </c>
    </row>
    <row r="252" spans="1:11" ht="14.4" customHeight="1" x14ac:dyDescent="0.3">
      <c r="A252" s="553" t="s">
        <v>483</v>
      </c>
      <c r="B252" s="554" t="s">
        <v>484</v>
      </c>
      <c r="C252" s="557" t="s">
        <v>489</v>
      </c>
      <c r="D252" s="585" t="s">
        <v>721</v>
      </c>
      <c r="E252" s="557" t="s">
        <v>1971</v>
      </c>
      <c r="F252" s="585" t="s">
        <v>1972</v>
      </c>
      <c r="G252" s="557" t="s">
        <v>1956</v>
      </c>
      <c r="H252" s="557" t="s">
        <v>1957</v>
      </c>
      <c r="I252" s="571">
        <v>1.05</v>
      </c>
      <c r="J252" s="571">
        <v>100</v>
      </c>
      <c r="K252" s="572">
        <v>105</v>
      </c>
    </row>
    <row r="253" spans="1:11" ht="14.4" customHeight="1" x14ac:dyDescent="0.3">
      <c r="A253" s="553" t="s">
        <v>483</v>
      </c>
      <c r="B253" s="554" t="s">
        <v>484</v>
      </c>
      <c r="C253" s="557" t="s">
        <v>489</v>
      </c>
      <c r="D253" s="585" t="s">
        <v>721</v>
      </c>
      <c r="E253" s="557" t="s">
        <v>1971</v>
      </c>
      <c r="F253" s="585" t="s">
        <v>1972</v>
      </c>
      <c r="G253" s="557" t="s">
        <v>1956</v>
      </c>
      <c r="H253" s="557" t="s">
        <v>1958</v>
      </c>
      <c r="I253" s="571">
        <v>1.06</v>
      </c>
      <c r="J253" s="571">
        <v>100</v>
      </c>
      <c r="K253" s="572">
        <v>106</v>
      </c>
    </row>
    <row r="254" spans="1:11" ht="14.4" customHeight="1" x14ac:dyDescent="0.3">
      <c r="A254" s="553" t="s">
        <v>483</v>
      </c>
      <c r="B254" s="554" t="s">
        <v>484</v>
      </c>
      <c r="C254" s="557" t="s">
        <v>489</v>
      </c>
      <c r="D254" s="585" t="s">
        <v>721</v>
      </c>
      <c r="E254" s="557" t="s">
        <v>1971</v>
      </c>
      <c r="F254" s="585" t="s">
        <v>1972</v>
      </c>
      <c r="G254" s="557" t="s">
        <v>1959</v>
      </c>
      <c r="H254" s="557" t="s">
        <v>1960</v>
      </c>
      <c r="I254" s="571">
        <v>3.44</v>
      </c>
      <c r="J254" s="571">
        <v>100</v>
      </c>
      <c r="K254" s="572">
        <v>344</v>
      </c>
    </row>
    <row r="255" spans="1:11" ht="14.4" customHeight="1" x14ac:dyDescent="0.3">
      <c r="A255" s="553" t="s">
        <v>483</v>
      </c>
      <c r="B255" s="554" t="s">
        <v>484</v>
      </c>
      <c r="C255" s="557" t="s">
        <v>489</v>
      </c>
      <c r="D255" s="585" t="s">
        <v>721</v>
      </c>
      <c r="E255" s="557" t="s">
        <v>1989</v>
      </c>
      <c r="F255" s="585" t="s">
        <v>1990</v>
      </c>
      <c r="G255" s="557" t="s">
        <v>1961</v>
      </c>
      <c r="H255" s="557" t="s">
        <v>1962</v>
      </c>
      <c r="I255" s="571">
        <v>46.59</v>
      </c>
      <c r="J255" s="571">
        <v>35</v>
      </c>
      <c r="K255" s="572">
        <v>1630.48</v>
      </c>
    </row>
    <row r="256" spans="1:11" ht="14.4" customHeight="1" x14ac:dyDescent="0.3">
      <c r="A256" s="553" t="s">
        <v>483</v>
      </c>
      <c r="B256" s="554" t="s">
        <v>484</v>
      </c>
      <c r="C256" s="557" t="s">
        <v>489</v>
      </c>
      <c r="D256" s="585" t="s">
        <v>721</v>
      </c>
      <c r="E256" s="557" t="s">
        <v>1979</v>
      </c>
      <c r="F256" s="585" t="s">
        <v>1980</v>
      </c>
      <c r="G256" s="557" t="s">
        <v>1665</v>
      </c>
      <c r="H256" s="557" t="s">
        <v>1666</v>
      </c>
      <c r="I256" s="571">
        <v>0.3</v>
      </c>
      <c r="J256" s="571">
        <v>400</v>
      </c>
      <c r="K256" s="572">
        <v>120</v>
      </c>
    </row>
    <row r="257" spans="1:11" ht="14.4" customHeight="1" x14ac:dyDescent="0.3">
      <c r="A257" s="553" t="s">
        <v>483</v>
      </c>
      <c r="B257" s="554" t="s">
        <v>484</v>
      </c>
      <c r="C257" s="557" t="s">
        <v>489</v>
      </c>
      <c r="D257" s="585" t="s">
        <v>721</v>
      </c>
      <c r="E257" s="557" t="s">
        <v>1979</v>
      </c>
      <c r="F257" s="585" t="s">
        <v>1980</v>
      </c>
      <c r="G257" s="557" t="s">
        <v>1667</v>
      </c>
      <c r="H257" s="557" t="s">
        <v>1668</v>
      </c>
      <c r="I257" s="571">
        <v>0.3</v>
      </c>
      <c r="J257" s="571">
        <v>100</v>
      </c>
      <c r="K257" s="572">
        <v>30</v>
      </c>
    </row>
    <row r="258" spans="1:11" ht="14.4" customHeight="1" x14ac:dyDescent="0.3">
      <c r="A258" s="553" t="s">
        <v>483</v>
      </c>
      <c r="B258" s="554" t="s">
        <v>484</v>
      </c>
      <c r="C258" s="557" t="s">
        <v>489</v>
      </c>
      <c r="D258" s="585" t="s">
        <v>721</v>
      </c>
      <c r="E258" s="557" t="s">
        <v>1979</v>
      </c>
      <c r="F258" s="585" t="s">
        <v>1980</v>
      </c>
      <c r="G258" s="557" t="s">
        <v>1669</v>
      </c>
      <c r="H258" s="557" t="s">
        <v>1670</v>
      </c>
      <c r="I258" s="571">
        <v>0.3</v>
      </c>
      <c r="J258" s="571">
        <v>100</v>
      </c>
      <c r="K258" s="572">
        <v>30</v>
      </c>
    </row>
    <row r="259" spans="1:11" ht="14.4" customHeight="1" x14ac:dyDescent="0.3">
      <c r="A259" s="553" t="s">
        <v>483</v>
      </c>
      <c r="B259" s="554" t="s">
        <v>484</v>
      </c>
      <c r="C259" s="557" t="s">
        <v>489</v>
      </c>
      <c r="D259" s="585" t="s">
        <v>721</v>
      </c>
      <c r="E259" s="557" t="s">
        <v>1979</v>
      </c>
      <c r="F259" s="585" t="s">
        <v>1980</v>
      </c>
      <c r="G259" s="557" t="s">
        <v>1671</v>
      </c>
      <c r="H259" s="557" t="s">
        <v>1672</v>
      </c>
      <c r="I259" s="571">
        <v>0.31</v>
      </c>
      <c r="J259" s="571">
        <v>200</v>
      </c>
      <c r="K259" s="572">
        <v>62</v>
      </c>
    </row>
    <row r="260" spans="1:11" ht="14.4" customHeight="1" x14ac:dyDescent="0.3">
      <c r="A260" s="553" t="s">
        <v>483</v>
      </c>
      <c r="B260" s="554" t="s">
        <v>484</v>
      </c>
      <c r="C260" s="557" t="s">
        <v>489</v>
      </c>
      <c r="D260" s="585" t="s">
        <v>721</v>
      </c>
      <c r="E260" s="557" t="s">
        <v>1979</v>
      </c>
      <c r="F260" s="585" t="s">
        <v>1980</v>
      </c>
      <c r="G260" s="557" t="s">
        <v>1963</v>
      </c>
      <c r="H260" s="557" t="s">
        <v>1964</v>
      </c>
      <c r="I260" s="571">
        <v>0.3</v>
      </c>
      <c r="J260" s="571">
        <v>200</v>
      </c>
      <c r="K260" s="572">
        <v>60</v>
      </c>
    </row>
    <row r="261" spans="1:11" ht="14.4" customHeight="1" x14ac:dyDescent="0.3">
      <c r="A261" s="553" t="s">
        <v>483</v>
      </c>
      <c r="B261" s="554" t="s">
        <v>484</v>
      </c>
      <c r="C261" s="557" t="s">
        <v>489</v>
      </c>
      <c r="D261" s="585" t="s">
        <v>721</v>
      </c>
      <c r="E261" s="557" t="s">
        <v>1979</v>
      </c>
      <c r="F261" s="585" t="s">
        <v>1980</v>
      </c>
      <c r="G261" s="557" t="s">
        <v>1673</v>
      </c>
      <c r="H261" s="557" t="s">
        <v>1674</v>
      </c>
      <c r="I261" s="571">
        <v>0.48333333333333334</v>
      </c>
      <c r="J261" s="571">
        <v>300</v>
      </c>
      <c r="K261" s="572">
        <v>145</v>
      </c>
    </row>
    <row r="262" spans="1:11" ht="14.4" customHeight="1" x14ac:dyDescent="0.3">
      <c r="A262" s="553" t="s">
        <v>483</v>
      </c>
      <c r="B262" s="554" t="s">
        <v>484</v>
      </c>
      <c r="C262" s="557" t="s">
        <v>489</v>
      </c>
      <c r="D262" s="585" t="s">
        <v>721</v>
      </c>
      <c r="E262" s="557" t="s">
        <v>1981</v>
      </c>
      <c r="F262" s="585" t="s">
        <v>1982</v>
      </c>
      <c r="G262" s="557" t="s">
        <v>1965</v>
      </c>
      <c r="H262" s="557" t="s">
        <v>1966</v>
      </c>
      <c r="I262" s="571">
        <v>10.55</v>
      </c>
      <c r="J262" s="571">
        <v>80</v>
      </c>
      <c r="K262" s="572">
        <v>844.1</v>
      </c>
    </row>
    <row r="263" spans="1:11" ht="14.4" customHeight="1" thickBot="1" x14ac:dyDescent="0.35">
      <c r="A263" s="561" t="s">
        <v>483</v>
      </c>
      <c r="B263" s="562" t="s">
        <v>484</v>
      </c>
      <c r="C263" s="565" t="s">
        <v>489</v>
      </c>
      <c r="D263" s="586" t="s">
        <v>721</v>
      </c>
      <c r="E263" s="565" t="s">
        <v>1981</v>
      </c>
      <c r="F263" s="586" t="s">
        <v>1982</v>
      </c>
      <c r="G263" s="565" t="s">
        <v>1967</v>
      </c>
      <c r="H263" s="565" t="s">
        <v>1968</v>
      </c>
      <c r="I263" s="573">
        <v>1.21</v>
      </c>
      <c r="J263" s="573">
        <v>3600</v>
      </c>
      <c r="K263" s="574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596">
        <v>930</v>
      </c>
      <c r="AI3" s="612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597" t="s">
        <v>211</v>
      </c>
      <c r="AI4" s="612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598"/>
      <c r="AI5" s="612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12.9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6.4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599">
        <f xml:space="preserve">
TRUNC(IF($A$4&lt;=12,SUMIFS('ON Data'!AN:AN,'ON Data'!$D:$D,$A$4,'ON Data'!$E:$E,1),SUMIFS('ON Data'!AN:AN,'ON Data'!$E:$E,1)/'ON Data'!$D$3),1)</f>
        <v>1.5</v>
      </c>
      <c r="AI6" s="612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599"/>
      <c r="AI7" s="612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599"/>
      <c r="AI8" s="612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600"/>
      <c r="AI9" s="612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601"/>
      <c r="AI10" s="612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15916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7744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6248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602">
        <f xml:space="preserve">
IF($A$4&lt;=12,SUMIFS('ON Data'!AN:AN,'ON Data'!$D:$D,$A$4,'ON Data'!$E:$E,2),SUMIFS('ON Data'!AN:AN,'ON Data'!$E:$E,2))</f>
        <v>1924</v>
      </c>
      <c r="AI11" s="612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24.5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24.5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602">
        <f xml:space="preserve">
IF($A$4&lt;=12,SUMIFS('ON Data'!AN:AN,'ON Data'!$D:$D,$A$4,'ON Data'!$E:$E,3),SUMIFS('ON Data'!AN:AN,'ON Data'!$E:$E,3))</f>
        <v>0</v>
      </c>
      <c r="AI12" s="612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700.5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700.5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602">
        <f xml:space="preserve">
IF($A$4&lt;=12,SUMIFS('ON Data'!AN:AN,'ON Data'!$D:$D,$A$4,'ON Data'!$E:$E,4),SUMIFS('ON Data'!AN:AN,'ON Data'!$E:$E,4))</f>
        <v>0</v>
      </c>
      <c r="AI13" s="612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603">
        <f xml:space="preserve">
IF($A$4&lt;=12,SUMIFS('ON Data'!AN:AN,'ON Data'!$D:$D,$A$4,'ON Data'!$E:$E,5),SUMIFS('ON Data'!AN:AN,'ON Data'!$E:$E,5))</f>
        <v>0</v>
      </c>
      <c r="AI14" s="612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604"/>
      <c r="AI15" s="612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0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0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0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602">
        <f xml:space="preserve">
IF($A$4&lt;=12,SUMIFS('ON Data'!AN:AN,'ON Data'!$D:$D,$A$4,'ON Data'!$E:$E,7),SUMIFS('ON Data'!AN:AN,'ON Data'!$E:$E,7))</f>
        <v>0</v>
      </c>
      <c r="AI16" s="612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602">
        <f xml:space="preserve">
IF($A$4&lt;=12,SUMIFS('ON Data'!AN:AN,'ON Data'!$D:$D,$A$4,'ON Data'!$E:$E,8),SUMIFS('ON Data'!AN:AN,'ON Data'!$E:$E,8))</f>
        <v>0</v>
      </c>
      <c r="AI17" s="612"/>
    </row>
    <row r="18" spans="1:35" x14ac:dyDescent="0.3">
      <c r="A18" s="251" t="s">
        <v>201</v>
      </c>
      <c r="B18" s="266">
        <f xml:space="preserve">
B19-B16-B17</f>
        <v>437486</v>
      </c>
      <c r="C18" s="267">
        <f t="shared" ref="C18:G18" si="0" xml:space="preserve">
C19-C16-C17</f>
        <v>0</v>
      </c>
      <c r="D18" s="268">
        <f t="shared" si="0"/>
        <v>317755</v>
      </c>
      <c r="E18" s="268">
        <f t="shared" si="0"/>
        <v>0</v>
      </c>
      <c r="F18" s="268">
        <f t="shared" si="0"/>
        <v>102134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602">
        <f t="shared" si="1"/>
        <v>17597</v>
      </c>
      <c r="AI18" s="612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437486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317755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102134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605">
        <f xml:space="preserve">
IF($A$4&lt;=12,SUMIFS('ON Data'!AN:AN,'ON Data'!$D:$D,$A$4,'ON Data'!$E:$E,9),SUMIFS('ON Data'!AN:AN,'ON Data'!$E:$E,9))</f>
        <v>17597</v>
      </c>
      <c r="AI19" s="612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5170141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3675884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1215292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623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606">
        <f xml:space="preserve">
IF($A$4&lt;=12,SUMIFS('ON Data'!AN:AN,'ON Data'!$D:$D,$A$4,'ON Data'!$E:$E,6),SUMIFS('ON Data'!AN:AN,'ON Data'!$E:$E,6))</f>
        <v>278342</v>
      </c>
      <c r="AI20" s="612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602">
        <f xml:space="preserve">
IF($A$4&lt;=12,SUMIFS('ON Data'!AN:AN,'ON Data'!$D:$D,$A$4,'ON Data'!$E:$E,12),SUMIFS('ON Data'!AN:AN,'ON Data'!$E:$E,12))</f>
        <v>0</v>
      </c>
      <c r="AI21" s="612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607" t="str">
        <f t="shared" si="3"/>
        <v/>
      </c>
      <c r="AI22" s="612"/>
    </row>
    <row r="23" spans="1:35" ht="15" hidden="1" outlineLevel="1" thickBot="1" x14ac:dyDescent="0.35">
      <c r="A23" s="254" t="s">
        <v>68</v>
      </c>
      <c r="B23" s="269">
        <f xml:space="preserve">
IF(B21="","",B20-B21)</f>
        <v>5170141</v>
      </c>
      <c r="C23" s="270">
        <f t="shared" ref="C23:G23" si="4" xml:space="preserve">
IF(C21="","",C20-C21)</f>
        <v>0</v>
      </c>
      <c r="D23" s="271">
        <f t="shared" si="4"/>
        <v>3675884</v>
      </c>
      <c r="E23" s="271">
        <f t="shared" si="4"/>
        <v>0</v>
      </c>
      <c r="F23" s="271">
        <f t="shared" si="4"/>
        <v>1215292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623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603">
        <f t="shared" si="5"/>
        <v>278342</v>
      </c>
      <c r="AI23" s="612"/>
    </row>
    <row r="24" spans="1:35" x14ac:dyDescent="0.3">
      <c r="A24" s="248" t="s">
        <v>203</v>
      </c>
      <c r="B24" s="295" t="s">
        <v>3</v>
      </c>
      <c r="C24" s="613" t="s">
        <v>214</v>
      </c>
      <c r="D24" s="587"/>
      <c r="E24" s="588"/>
      <c r="F24" s="588" t="s">
        <v>215</v>
      </c>
      <c r="G24" s="588"/>
      <c r="H24" s="588"/>
      <c r="I24" s="588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8"/>
      <c r="AE24" s="588"/>
      <c r="AF24" s="588"/>
      <c r="AG24" s="588"/>
      <c r="AH24" s="608" t="s">
        <v>216</v>
      </c>
      <c r="AI24" s="612"/>
    </row>
    <row r="25" spans="1:35" x14ac:dyDescent="0.3">
      <c r="A25" s="249" t="s">
        <v>73</v>
      </c>
      <c r="B25" s="266">
        <f xml:space="preserve">
SUM(C25:AH25)</f>
        <v>35700</v>
      </c>
      <c r="C25" s="614">
        <f xml:space="preserve">
IF($A$4&lt;=12,SUMIFS('ON Data'!H:H,'ON Data'!$D:$D,$A$4,'ON Data'!$E:$E,10),SUMIFS('ON Data'!H:H,'ON Data'!$E:$E,10))</f>
        <v>27100</v>
      </c>
      <c r="D25" s="589"/>
      <c r="E25" s="590"/>
      <c r="F25" s="590">
        <f xml:space="preserve">
IF($A$4&lt;=12,SUMIFS('ON Data'!K:K,'ON Data'!$D:$D,$A$4,'ON Data'!$E:$E,10),SUMIFS('ON Data'!K:K,'ON Data'!$E:$E,10))</f>
        <v>8600</v>
      </c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  <c r="AE25" s="590"/>
      <c r="AF25" s="590"/>
      <c r="AG25" s="590"/>
      <c r="AH25" s="609">
        <f xml:space="preserve">
IF($A$4&lt;=12,SUMIFS('ON Data'!AN:AN,'ON Data'!$D:$D,$A$4,'ON Data'!$E:$E,10),SUMIFS('ON Data'!AN:AN,'ON Data'!$E:$E,10))</f>
        <v>0</v>
      </c>
      <c r="AI25" s="612"/>
    </row>
    <row r="26" spans="1:35" x14ac:dyDescent="0.3">
      <c r="A26" s="255" t="s">
        <v>213</v>
      </c>
      <c r="B26" s="275">
        <f xml:space="preserve">
SUM(C26:AH26)</f>
        <v>29170.111680138209</v>
      </c>
      <c r="C26" s="614">
        <f xml:space="preserve">
IF($A$4&lt;=12,SUMIFS('ON Data'!H:H,'ON Data'!$D:$D,$A$4,'ON Data'!$E:$E,11),SUMIFS('ON Data'!H:H,'ON Data'!$E:$E,11))</f>
        <v>15836.778346804876</v>
      </c>
      <c r="D26" s="589"/>
      <c r="E26" s="590"/>
      <c r="F26" s="591">
        <f xml:space="preserve">
IF($A$4&lt;=12,SUMIFS('ON Data'!K:K,'ON Data'!$D:$D,$A$4,'ON Data'!$E:$E,11),SUMIFS('ON Data'!K:K,'ON Data'!$E:$E,11))</f>
        <v>13333.333333333332</v>
      </c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609">
        <f xml:space="preserve">
IF($A$4&lt;=12,SUMIFS('ON Data'!AN:AN,'ON Data'!$D:$D,$A$4,'ON Data'!$E:$E,11),SUMIFS('ON Data'!AN:AN,'ON Data'!$E:$E,11))</f>
        <v>0</v>
      </c>
      <c r="AI26" s="612"/>
    </row>
    <row r="27" spans="1:35" x14ac:dyDescent="0.3">
      <c r="A27" s="255" t="s">
        <v>75</v>
      </c>
      <c r="B27" s="296">
        <f xml:space="preserve">
IF(B26=0,0,B25/B26)</f>
        <v>1.2238554446230647</v>
      </c>
      <c r="C27" s="615">
        <f xml:space="preserve">
IF(C26=0,0,C25/C26)</f>
        <v>1.7112066233766237</v>
      </c>
      <c r="D27" s="592"/>
      <c r="E27" s="593"/>
      <c r="F27" s="593">
        <f xml:space="preserve">
IF(F26=0,0,F25/F26)</f>
        <v>0.64500000000000002</v>
      </c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3"/>
      <c r="Z27" s="593"/>
      <c r="AA27" s="593"/>
      <c r="AB27" s="593"/>
      <c r="AC27" s="593"/>
      <c r="AD27" s="593"/>
      <c r="AE27" s="593"/>
      <c r="AF27" s="593"/>
      <c r="AG27" s="593"/>
      <c r="AH27" s="610">
        <f xml:space="preserve">
IF(AH26=0,0,AH25/AH26)</f>
        <v>0</v>
      </c>
      <c r="AI27" s="612"/>
    </row>
    <row r="28" spans="1:35" ht="15" thickBot="1" x14ac:dyDescent="0.35">
      <c r="A28" s="255" t="s">
        <v>212</v>
      </c>
      <c r="B28" s="275">
        <f xml:space="preserve">
SUM(C28:AH28)</f>
        <v>-6529.8883198617914</v>
      </c>
      <c r="C28" s="616">
        <f xml:space="preserve">
C26-C25</f>
        <v>-11263.221653195124</v>
      </c>
      <c r="D28" s="594"/>
      <c r="E28" s="595"/>
      <c r="F28" s="595">
        <f xml:space="preserve">
F26-F25</f>
        <v>4733.3333333333321</v>
      </c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611">
        <f xml:space="preserve">
AH26-AH25</f>
        <v>0</v>
      </c>
      <c r="AI28" s="612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9579.3362093880569</v>
      </c>
      <c r="D4" s="164">
        <f ca="1">IF(ISERROR(VLOOKUP("Náklady celkem",INDIRECT("HI!$A:$G"),5,0)),0,VLOOKUP("Náklady celkem",INDIRECT("HI!$A:$G"),5,0))</f>
        <v>9339.5694400000048</v>
      </c>
      <c r="E4" s="165">
        <f ca="1">IF(C4=0,0,D4/C4)</f>
        <v>0.97497041922872762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125.09611120459132</v>
      </c>
      <c r="D7" s="172">
        <f>IF(ISERROR(HI!E5),"",HI!E5)</f>
        <v>111.1016</v>
      </c>
      <c r="E7" s="169">
        <f t="shared" ref="E7:E15" si="0">IF(C7=0,0,D7/C7)</f>
        <v>0.88812992610374852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1.65016501650165E-2</v>
      </c>
      <c r="E9" s="169">
        <f>IF(C9=0,0,D9/C9)</f>
        <v>5.5005500550055E-2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0.67629061043297289</v>
      </c>
      <c r="E11" s="169">
        <f t="shared" si="0"/>
        <v>1.1271510173882882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0.98480163294737733</v>
      </c>
      <c r="E12" s="169">
        <f t="shared" si="0"/>
        <v>1.2310020411842215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1417.7361132267974</v>
      </c>
      <c r="D15" s="172">
        <f>IF(ISERROR(HI!E6),"",HI!E6)</f>
        <v>1026.6530500000001</v>
      </c>
      <c r="E15" s="169">
        <f t="shared" si="0"/>
        <v>0.72414960754813251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6765.3331202417276</v>
      </c>
      <c r="D16" s="168">
        <f ca="1">IF(ISERROR(VLOOKUP("Osobní náklady (Kč) *",INDIRECT("HI!$A:$G"),5,0)),0,VLOOKUP("Osobní náklady (Kč) *",INDIRECT("HI!$A:$G"),5,0))</f>
        <v>6996.9616100000021</v>
      </c>
      <c r="E16" s="169">
        <f ca="1">IF(C16=0,0,D16/C16)</f>
        <v>1.0342375586894972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2372.1999999999998</v>
      </c>
      <c r="D18" s="187">
        <f ca="1">IF(ISERROR(VLOOKUP("Výnosy celkem",INDIRECT("HI!$A:$G"),5,0)),0,VLOOKUP("Výnosy celkem",INDIRECT("HI!$A:$G"),5,0))</f>
        <v>2746.3012800000001</v>
      </c>
      <c r="E18" s="188">
        <f t="shared" ref="E18:E23" ca="1" si="1">IF(C18=0,0,D18/C18)</f>
        <v>1.1577022510749517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2372.1999999999998</v>
      </c>
      <c r="D19" s="168">
        <f ca="1">IF(ISERROR(VLOOKUP("Ambulance *",INDIRECT("HI!$A:$G"),5,0)),0,VLOOKUP("Ambulance *",INDIRECT("HI!$A:$G"),5,0))</f>
        <v>2746.3012800000001</v>
      </c>
      <c r="E19" s="169">
        <f t="shared" ca="1" si="1"/>
        <v>1.1577022510749517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1.1577022510749517</v>
      </c>
      <c r="E20" s="169">
        <f t="shared" si="1"/>
        <v>1.1577022510749517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1.308698542169904</v>
      </c>
      <c r="E21" s="169">
        <f t="shared" si="1"/>
        <v>1.539645343729299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1.8615081862407224E-2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2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1992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8</v>
      </c>
      <c r="F3" s="236">
        <f>SUMIF($E5:$E1048576,"&lt;10",F5:F1048576)</f>
        <v>5624371.6000000006</v>
      </c>
      <c r="G3" s="236">
        <f t="shared" ref="G3:AO3" si="0">SUMIF($E5:$E1048576,"&lt;10",G5:G1048576)</f>
        <v>0</v>
      </c>
      <c r="H3" s="236">
        <f t="shared" si="0"/>
        <v>4002159.6000000006</v>
      </c>
      <c r="I3" s="236">
        <f t="shared" si="0"/>
        <v>0</v>
      </c>
      <c r="J3" s="236">
        <f t="shared" si="0"/>
        <v>0</v>
      </c>
      <c r="K3" s="236">
        <f t="shared" si="0"/>
        <v>1323714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623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297875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6.45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1.5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29</v>
      </c>
      <c r="D6" s="235">
        <v>1</v>
      </c>
      <c r="E6" s="235">
        <v>2</v>
      </c>
      <c r="F6" s="235">
        <v>2120</v>
      </c>
      <c r="G6" s="235">
        <v>0</v>
      </c>
      <c r="H6" s="235">
        <v>1064</v>
      </c>
      <c r="I6" s="235">
        <v>0</v>
      </c>
      <c r="J6" s="235">
        <v>0</v>
      </c>
      <c r="K6" s="235">
        <v>792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264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29</v>
      </c>
      <c r="D7" s="235">
        <v>1</v>
      </c>
      <c r="E7" s="235">
        <v>3</v>
      </c>
      <c r="F7" s="235">
        <v>4</v>
      </c>
      <c r="G7" s="235">
        <v>0</v>
      </c>
      <c r="H7" s="235">
        <v>4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29</v>
      </c>
      <c r="D8" s="235">
        <v>1</v>
      </c>
      <c r="E8" s="235">
        <v>4</v>
      </c>
      <c r="F8" s="235">
        <v>89</v>
      </c>
      <c r="G8" s="235">
        <v>0</v>
      </c>
      <c r="H8" s="235">
        <v>89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29</v>
      </c>
      <c r="D9" s="235">
        <v>1</v>
      </c>
      <c r="E9" s="235">
        <v>6</v>
      </c>
      <c r="F9" s="235">
        <v>597855</v>
      </c>
      <c r="G9" s="235">
        <v>0</v>
      </c>
      <c r="H9" s="235">
        <v>429979</v>
      </c>
      <c r="I9" s="235">
        <v>0</v>
      </c>
      <c r="J9" s="235">
        <v>0</v>
      </c>
      <c r="K9" s="235">
        <v>135431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32445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29</v>
      </c>
      <c r="D10" s="235">
        <v>1</v>
      </c>
      <c r="E10" s="235">
        <v>9</v>
      </c>
      <c r="F10" s="235">
        <v>3311</v>
      </c>
      <c r="G10" s="235">
        <v>0</v>
      </c>
      <c r="H10" s="235">
        <v>2811</v>
      </c>
      <c r="I10" s="235">
        <v>0</v>
      </c>
      <c r="J10" s="235">
        <v>0</v>
      </c>
      <c r="K10" s="235">
        <v>500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29</v>
      </c>
      <c r="D11" s="235">
        <v>1</v>
      </c>
      <c r="E11" s="235">
        <v>10</v>
      </c>
      <c r="F11" s="235">
        <v>18400</v>
      </c>
      <c r="G11" s="235">
        <v>0</v>
      </c>
      <c r="H11" s="235">
        <v>15000</v>
      </c>
      <c r="I11" s="235">
        <v>0</v>
      </c>
      <c r="J11" s="235">
        <v>0</v>
      </c>
      <c r="K11" s="235">
        <v>3400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29</v>
      </c>
      <c r="D12" s="235">
        <v>1</v>
      </c>
      <c r="E12" s="235">
        <v>11</v>
      </c>
      <c r="F12" s="235">
        <v>3646.2639600172765</v>
      </c>
      <c r="G12" s="235">
        <v>0</v>
      </c>
      <c r="H12" s="235">
        <v>1979.5972933506098</v>
      </c>
      <c r="I12" s="235">
        <v>0</v>
      </c>
      <c r="J12" s="235">
        <v>0</v>
      </c>
      <c r="K12" s="235">
        <v>1666.6666666666667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29</v>
      </c>
      <c r="D13" s="235">
        <v>2</v>
      </c>
      <c r="E13" s="235">
        <v>1</v>
      </c>
      <c r="F13" s="235">
        <v>12.95</v>
      </c>
      <c r="G13" s="235">
        <v>0</v>
      </c>
      <c r="H13" s="235">
        <v>6.45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1.5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29</v>
      </c>
      <c r="D14" s="235">
        <v>2</v>
      </c>
      <c r="E14" s="235">
        <v>2</v>
      </c>
      <c r="F14" s="235">
        <v>1820</v>
      </c>
      <c r="G14" s="235">
        <v>0</v>
      </c>
      <c r="H14" s="235">
        <v>832</v>
      </c>
      <c r="I14" s="235">
        <v>0</v>
      </c>
      <c r="J14" s="235">
        <v>0</v>
      </c>
      <c r="K14" s="235">
        <v>760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228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29</v>
      </c>
      <c r="D15" s="235">
        <v>2</v>
      </c>
      <c r="E15" s="235">
        <v>3</v>
      </c>
      <c r="F15" s="235">
        <v>4</v>
      </c>
      <c r="G15" s="235">
        <v>0</v>
      </c>
      <c r="H15" s="235">
        <v>4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29</v>
      </c>
      <c r="D16" s="235">
        <v>2</v>
      </c>
      <c r="E16" s="235">
        <v>4</v>
      </c>
      <c r="F16" s="235">
        <v>63.5</v>
      </c>
      <c r="G16" s="235">
        <v>0</v>
      </c>
      <c r="H16" s="235">
        <v>63.5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29</v>
      </c>
      <c r="D17" s="235">
        <v>2</v>
      </c>
      <c r="E17" s="235">
        <v>6</v>
      </c>
      <c r="F17" s="235">
        <v>610601</v>
      </c>
      <c r="G17" s="235">
        <v>0</v>
      </c>
      <c r="H17" s="235">
        <v>439296</v>
      </c>
      <c r="I17" s="235">
        <v>0</v>
      </c>
      <c r="J17" s="235">
        <v>0</v>
      </c>
      <c r="K17" s="235">
        <v>138321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32984</v>
      </c>
      <c r="AO17" s="235">
        <v>0</v>
      </c>
    </row>
    <row r="18" spans="3:41" x14ac:dyDescent="0.3">
      <c r="C18" s="235">
        <v>29</v>
      </c>
      <c r="D18" s="235">
        <v>2</v>
      </c>
      <c r="E18" s="235">
        <v>9</v>
      </c>
      <c r="F18" s="235">
        <v>32471</v>
      </c>
      <c r="G18" s="235">
        <v>0</v>
      </c>
      <c r="H18" s="235">
        <v>27871</v>
      </c>
      <c r="I18" s="235">
        <v>0</v>
      </c>
      <c r="J18" s="235">
        <v>0</v>
      </c>
      <c r="K18" s="235">
        <v>4000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600</v>
      </c>
      <c r="AO18" s="235">
        <v>0</v>
      </c>
    </row>
    <row r="19" spans="3:41" x14ac:dyDescent="0.3">
      <c r="C19" s="235">
        <v>29</v>
      </c>
      <c r="D19" s="235">
        <v>2</v>
      </c>
      <c r="E19" s="235">
        <v>10</v>
      </c>
      <c r="F19" s="235">
        <v>2000</v>
      </c>
      <c r="G19" s="235">
        <v>0</v>
      </c>
      <c r="H19" s="235">
        <v>0</v>
      </c>
      <c r="I19" s="235">
        <v>0</v>
      </c>
      <c r="J19" s="235">
        <v>0</v>
      </c>
      <c r="K19" s="235">
        <v>2000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</row>
    <row r="20" spans="3:41" x14ac:dyDescent="0.3">
      <c r="C20" s="235">
        <v>29</v>
      </c>
      <c r="D20" s="235">
        <v>2</v>
      </c>
      <c r="E20" s="235">
        <v>11</v>
      </c>
      <c r="F20" s="235">
        <v>3646.2639600172765</v>
      </c>
      <c r="G20" s="235">
        <v>0</v>
      </c>
      <c r="H20" s="235">
        <v>1979.5972933506098</v>
      </c>
      <c r="I20" s="235">
        <v>0</v>
      </c>
      <c r="J20" s="235">
        <v>0</v>
      </c>
      <c r="K20" s="235">
        <v>1666.6666666666667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</row>
    <row r="21" spans="3:41" x14ac:dyDescent="0.3">
      <c r="C21" s="235">
        <v>29</v>
      </c>
      <c r="D21" s="235">
        <v>3</v>
      </c>
      <c r="E21" s="235">
        <v>1</v>
      </c>
      <c r="F21" s="235">
        <v>12.95</v>
      </c>
      <c r="G21" s="235">
        <v>0</v>
      </c>
      <c r="H21" s="235">
        <v>6.45</v>
      </c>
      <c r="I21" s="235">
        <v>0</v>
      </c>
      <c r="J21" s="235">
        <v>0</v>
      </c>
      <c r="K21" s="235">
        <v>5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1.5</v>
      </c>
      <c r="AO21" s="235">
        <v>0</v>
      </c>
    </row>
    <row r="22" spans="3:41" x14ac:dyDescent="0.3">
      <c r="C22" s="235">
        <v>29</v>
      </c>
      <c r="D22" s="235">
        <v>3</v>
      </c>
      <c r="E22" s="235">
        <v>2</v>
      </c>
      <c r="F22" s="235">
        <v>2192</v>
      </c>
      <c r="G22" s="235">
        <v>0</v>
      </c>
      <c r="H22" s="235">
        <v>1080</v>
      </c>
      <c r="I22" s="235">
        <v>0</v>
      </c>
      <c r="J22" s="235">
        <v>0</v>
      </c>
      <c r="K22" s="235">
        <v>844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268</v>
      </c>
      <c r="AO22" s="235">
        <v>0</v>
      </c>
    </row>
    <row r="23" spans="3:41" x14ac:dyDescent="0.3">
      <c r="C23" s="235">
        <v>29</v>
      </c>
      <c r="D23" s="235">
        <v>3</v>
      </c>
      <c r="E23" s="235">
        <v>4</v>
      </c>
      <c r="F23" s="235">
        <v>94</v>
      </c>
      <c r="G23" s="235">
        <v>0</v>
      </c>
      <c r="H23" s="235">
        <v>94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29</v>
      </c>
      <c r="D24" s="235">
        <v>3</v>
      </c>
      <c r="E24" s="235">
        <v>6</v>
      </c>
      <c r="F24" s="235">
        <v>624582</v>
      </c>
      <c r="G24" s="235">
        <v>0</v>
      </c>
      <c r="H24" s="235">
        <v>446842</v>
      </c>
      <c r="I24" s="235">
        <v>0</v>
      </c>
      <c r="J24" s="235">
        <v>0</v>
      </c>
      <c r="K24" s="235">
        <v>144395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33345</v>
      </c>
      <c r="AO24" s="235">
        <v>0</v>
      </c>
    </row>
    <row r="25" spans="3:41" x14ac:dyDescent="0.3">
      <c r="C25" s="235">
        <v>29</v>
      </c>
      <c r="D25" s="235">
        <v>3</v>
      </c>
      <c r="E25" s="235">
        <v>9</v>
      </c>
      <c r="F25" s="235">
        <v>21274</v>
      </c>
      <c r="G25" s="235">
        <v>0</v>
      </c>
      <c r="H25" s="235">
        <v>17074</v>
      </c>
      <c r="I25" s="235">
        <v>0</v>
      </c>
      <c r="J25" s="235">
        <v>0</v>
      </c>
      <c r="K25" s="235">
        <v>3300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900</v>
      </c>
      <c r="AO25" s="235">
        <v>0</v>
      </c>
    </row>
    <row r="26" spans="3:41" x14ac:dyDescent="0.3">
      <c r="C26" s="235">
        <v>29</v>
      </c>
      <c r="D26" s="235">
        <v>3</v>
      </c>
      <c r="E26" s="235">
        <v>11</v>
      </c>
      <c r="F26" s="235">
        <v>3646.2639600172765</v>
      </c>
      <c r="G26" s="235">
        <v>0</v>
      </c>
      <c r="H26" s="235">
        <v>1979.5972933506098</v>
      </c>
      <c r="I26" s="235">
        <v>0</v>
      </c>
      <c r="J26" s="235">
        <v>0</v>
      </c>
      <c r="K26" s="235">
        <v>1666.6666666666667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</row>
    <row r="27" spans="3:41" x14ac:dyDescent="0.3">
      <c r="C27" s="235">
        <v>29</v>
      </c>
      <c r="D27" s="235">
        <v>4</v>
      </c>
      <c r="E27" s="235">
        <v>1</v>
      </c>
      <c r="F27" s="235">
        <v>12.95</v>
      </c>
      <c r="G27" s="235">
        <v>0</v>
      </c>
      <c r="H27" s="235">
        <v>6.45</v>
      </c>
      <c r="I27" s="235">
        <v>0</v>
      </c>
      <c r="J27" s="235">
        <v>0</v>
      </c>
      <c r="K27" s="235">
        <v>5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1.5</v>
      </c>
      <c r="AO27" s="235">
        <v>0</v>
      </c>
    </row>
    <row r="28" spans="3:41" x14ac:dyDescent="0.3">
      <c r="C28" s="235">
        <v>29</v>
      </c>
      <c r="D28" s="235">
        <v>4</v>
      </c>
      <c r="E28" s="235">
        <v>2</v>
      </c>
      <c r="F28" s="235">
        <v>2172</v>
      </c>
      <c r="G28" s="235">
        <v>0</v>
      </c>
      <c r="H28" s="235">
        <v>1072</v>
      </c>
      <c r="I28" s="235">
        <v>0</v>
      </c>
      <c r="J28" s="235">
        <v>0</v>
      </c>
      <c r="K28" s="235">
        <v>848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252</v>
      </c>
      <c r="AO28" s="235">
        <v>0</v>
      </c>
    </row>
    <row r="29" spans="3:41" x14ac:dyDescent="0.3">
      <c r="C29" s="235">
        <v>29</v>
      </c>
      <c r="D29" s="235">
        <v>4</v>
      </c>
      <c r="E29" s="235">
        <v>4</v>
      </c>
      <c r="F29" s="235">
        <v>78</v>
      </c>
      <c r="G29" s="235">
        <v>0</v>
      </c>
      <c r="H29" s="235">
        <v>78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</row>
    <row r="30" spans="3:41" x14ac:dyDescent="0.3">
      <c r="C30" s="235">
        <v>29</v>
      </c>
      <c r="D30" s="235">
        <v>4</v>
      </c>
      <c r="E30" s="235">
        <v>6</v>
      </c>
      <c r="F30" s="235">
        <v>612404</v>
      </c>
      <c r="G30" s="235">
        <v>0</v>
      </c>
      <c r="H30" s="235">
        <v>435274</v>
      </c>
      <c r="I30" s="235">
        <v>0</v>
      </c>
      <c r="J30" s="235">
        <v>0</v>
      </c>
      <c r="K30" s="235">
        <v>143435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623</v>
      </c>
      <c r="AJ30" s="235">
        <v>0</v>
      </c>
      <c r="AK30" s="235">
        <v>0</v>
      </c>
      <c r="AL30" s="235">
        <v>0</v>
      </c>
      <c r="AM30" s="235">
        <v>0</v>
      </c>
      <c r="AN30" s="235">
        <v>33072</v>
      </c>
      <c r="AO30" s="235">
        <v>0</v>
      </c>
    </row>
    <row r="31" spans="3:41" x14ac:dyDescent="0.3">
      <c r="C31" s="235">
        <v>29</v>
      </c>
      <c r="D31" s="235">
        <v>4</v>
      </c>
      <c r="E31" s="235">
        <v>9</v>
      </c>
      <c r="F31" s="235">
        <v>17278</v>
      </c>
      <c r="G31" s="235">
        <v>0</v>
      </c>
      <c r="H31" s="235">
        <v>13578</v>
      </c>
      <c r="I31" s="235">
        <v>0</v>
      </c>
      <c r="J31" s="235">
        <v>0</v>
      </c>
      <c r="K31" s="235">
        <v>3100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600</v>
      </c>
      <c r="AO31" s="235">
        <v>0</v>
      </c>
    </row>
    <row r="32" spans="3:41" x14ac:dyDescent="0.3">
      <c r="C32" s="235">
        <v>29</v>
      </c>
      <c r="D32" s="235">
        <v>4</v>
      </c>
      <c r="E32" s="235">
        <v>11</v>
      </c>
      <c r="F32" s="235">
        <v>3646.2639600172765</v>
      </c>
      <c r="G32" s="235">
        <v>0</v>
      </c>
      <c r="H32" s="235">
        <v>1979.5972933506098</v>
      </c>
      <c r="I32" s="235">
        <v>0</v>
      </c>
      <c r="J32" s="235">
        <v>0</v>
      </c>
      <c r="K32" s="235">
        <v>1666.6666666666667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29</v>
      </c>
      <c r="D33" s="235">
        <v>5</v>
      </c>
      <c r="E33" s="235">
        <v>1</v>
      </c>
      <c r="F33" s="235">
        <v>12.95</v>
      </c>
      <c r="G33" s="235">
        <v>0</v>
      </c>
      <c r="H33" s="235">
        <v>6.45</v>
      </c>
      <c r="I33" s="235">
        <v>0</v>
      </c>
      <c r="J33" s="235">
        <v>0</v>
      </c>
      <c r="K33" s="235">
        <v>5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1.5</v>
      </c>
      <c r="AO33" s="235">
        <v>0</v>
      </c>
    </row>
    <row r="34" spans="3:41" x14ac:dyDescent="0.3">
      <c r="C34" s="235">
        <v>29</v>
      </c>
      <c r="D34" s="235">
        <v>5</v>
      </c>
      <c r="E34" s="235">
        <v>2</v>
      </c>
      <c r="F34" s="235">
        <v>2034</v>
      </c>
      <c r="G34" s="235">
        <v>0</v>
      </c>
      <c r="H34" s="235">
        <v>992</v>
      </c>
      <c r="I34" s="235">
        <v>0</v>
      </c>
      <c r="J34" s="235">
        <v>0</v>
      </c>
      <c r="K34" s="235">
        <v>800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242</v>
      </c>
      <c r="AO34" s="235">
        <v>0</v>
      </c>
    </row>
    <row r="35" spans="3:41" x14ac:dyDescent="0.3">
      <c r="C35" s="235">
        <v>29</v>
      </c>
      <c r="D35" s="235">
        <v>5</v>
      </c>
      <c r="E35" s="235">
        <v>3</v>
      </c>
      <c r="F35" s="235">
        <v>6</v>
      </c>
      <c r="G35" s="235">
        <v>0</v>
      </c>
      <c r="H35" s="235">
        <v>6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</row>
    <row r="36" spans="3:41" x14ac:dyDescent="0.3">
      <c r="C36" s="235">
        <v>29</v>
      </c>
      <c r="D36" s="235">
        <v>5</v>
      </c>
      <c r="E36" s="235">
        <v>4</v>
      </c>
      <c r="F36" s="235">
        <v>97</v>
      </c>
      <c r="G36" s="235">
        <v>0</v>
      </c>
      <c r="H36" s="235">
        <v>97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</row>
    <row r="37" spans="3:41" x14ac:dyDescent="0.3">
      <c r="C37" s="235">
        <v>29</v>
      </c>
      <c r="D37" s="235">
        <v>5</v>
      </c>
      <c r="E37" s="235">
        <v>6</v>
      </c>
      <c r="F37" s="235">
        <v>635859</v>
      </c>
      <c r="G37" s="235">
        <v>0</v>
      </c>
      <c r="H37" s="235">
        <v>459371</v>
      </c>
      <c r="I37" s="235">
        <v>0</v>
      </c>
      <c r="J37" s="235">
        <v>0</v>
      </c>
      <c r="K37" s="235">
        <v>143310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33178</v>
      </c>
      <c r="AO37" s="235">
        <v>0</v>
      </c>
    </row>
    <row r="38" spans="3:41" x14ac:dyDescent="0.3">
      <c r="C38" s="235">
        <v>29</v>
      </c>
      <c r="D38" s="235">
        <v>5</v>
      </c>
      <c r="E38" s="235">
        <v>9</v>
      </c>
      <c r="F38" s="235">
        <v>19745</v>
      </c>
      <c r="G38" s="235">
        <v>0</v>
      </c>
      <c r="H38" s="235">
        <v>15845</v>
      </c>
      <c r="I38" s="235">
        <v>0</v>
      </c>
      <c r="J38" s="235">
        <v>0</v>
      </c>
      <c r="K38" s="235">
        <v>3200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700</v>
      </c>
      <c r="AO38" s="235">
        <v>0</v>
      </c>
    </row>
    <row r="39" spans="3:41" x14ac:dyDescent="0.3">
      <c r="C39" s="235">
        <v>29</v>
      </c>
      <c r="D39" s="235">
        <v>5</v>
      </c>
      <c r="E39" s="235">
        <v>10</v>
      </c>
      <c r="F39" s="235">
        <v>1500</v>
      </c>
      <c r="G39" s="235">
        <v>0</v>
      </c>
      <c r="H39" s="235">
        <v>1500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29</v>
      </c>
      <c r="D40" s="235">
        <v>5</v>
      </c>
      <c r="E40" s="235">
        <v>11</v>
      </c>
      <c r="F40" s="235">
        <v>3646.2639600172765</v>
      </c>
      <c r="G40" s="235">
        <v>0</v>
      </c>
      <c r="H40" s="235">
        <v>1979.5972933506098</v>
      </c>
      <c r="I40" s="235">
        <v>0</v>
      </c>
      <c r="J40" s="235">
        <v>0</v>
      </c>
      <c r="K40" s="235">
        <v>1666.6666666666667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</row>
    <row r="41" spans="3:41" x14ac:dyDescent="0.3">
      <c r="C41" s="235">
        <v>29</v>
      </c>
      <c r="D41" s="235">
        <v>6</v>
      </c>
      <c r="E41" s="235">
        <v>1</v>
      </c>
      <c r="F41" s="235">
        <v>12.95</v>
      </c>
      <c r="G41" s="235">
        <v>0</v>
      </c>
      <c r="H41" s="235">
        <v>6.45</v>
      </c>
      <c r="I41" s="235">
        <v>0</v>
      </c>
      <c r="J41" s="235">
        <v>0</v>
      </c>
      <c r="K41" s="235">
        <v>5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1.5</v>
      </c>
      <c r="AO41" s="235">
        <v>0</v>
      </c>
    </row>
    <row r="42" spans="3:41" x14ac:dyDescent="0.3">
      <c r="C42" s="235">
        <v>29</v>
      </c>
      <c r="D42" s="235">
        <v>6</v>
      </c>
      <c r="E42" s="235">
        <v>2</v>
      </c>
      <c r="F42" s="235">
        <v>1936</v>
      </c>
      <c r="G42" s="235">
        <v>0</v>
      </c>
      <c r="H42" s="235">
        <v>928</v>
      </c>
      <c r="I42" s="235">
        <v>0</v>
      </c>
      <c r="J42" s="235">
        <v>0</v>
      </c>
      <c r="K42" s="235">
        <v>796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212</v>
      </c>
      <c r="AO42" s="235">
        <v>0</v>
      </c>
    </row>
    <row r="43" spans="3:41" x14ac:dyDescent="0.3">
      <c r="C43" s="235">
        <v>29</v>
      </c>
      <c r="D43" s="235">
        <v>6</v>
      </c>
      <c r="E43" s="235">
        <v>3</v>
      </c>
      <c r="F43" s="235">
        <v>5</v>
      </c>
      <c r="G43" s="235">
        <v>0</v>
      </c>
      <c r="H43" s="235">
        <v>5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29</v>
      </c>
      <c r="D44" s="235">
        <v>6</v>
      </c>
      <c r="E44" s="235">
        <v>4</v>
      </c>
      <c r="F44" s="235">
        <v>104</v>
      </c>
      <c r="G44" s="235">
        <v>0</v>
      </c>
      <c r="H44" s="235">
        <v>104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29</v>
      </c>
      <c r="D45" s="235">
        <v>6</v>
      </c>
      <c r="E45" s="235">
        <v>6</v>
      </c>
      <c r="F45" s="235">
        <v>667005</v>
      </c>
      <c r="G45" s="235">
        <v>0</v>
      </c>
      <c r="H45" s="235">
        <v>486380</v>
      </c>
      <c r="I45" s="235">
        <v>0</v>
      </c>
      <c r="J45" s="235">
        <v>0</v>
      </c>
      <c r="K45" s="235">
        <v>146506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34119</v>
      </c>
      <c r="AO45" s="235">
        <v>0</v>
      </c>
    </row>
    <row r="46" spans="3:41" x14ac:dyDescent="0.3">
      <c r="C46" s="235">
        <v>29</v>
      </c>
      <c r="D46" s="235">
        <v>6</v>
      </c>
      <c r="E46" s="235">
        <v>9</v>
      </c>
      <c r="F46" s="235">
        <v>60254</v>
      </c>
      <c r="G46" s="235">
        <v>0</v>
      </c>
      <c r="H46" s="235">
        <v>53954</v>
      </c>
      <c r="I46" s="235">
        <v>0</v>
      </c>
      <c r="J46" s="235">
        <v>0</v>
      </c>
      <c r="K46" s="235">
        <v>5500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800</v>
      </c>
      <c r="AO46" s="235">
        <v>0</v>
      </c>
    </row>
    <row r="47" spans="3:41" x14ac:dyDescent="0.3">
      <c r="C47" s="235">
        <v>29</v>
      </c>
      <c r="D47" s="235">
        <v>6</v>
      </c>
      <c r="E47" s="235">
        <v>10</v>
      </c>
      <c r="F47" s="235">
        <v>10600</v>
      </c>
      <c r="G47" s="235">
        <v>0</v>
      </c>
      <c r="H47" s="235">
        <v>10600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</row>
    <row r="48" spans="3:41" x14ac:dyDescent="0.3">
      <c r="C48" s="235">
        <v>29</v>
      </c>
      <c r="D48" s="235">
        <v>6</v>
      </c>
      <c r="E48" s="235">
        <v>11</v>
      </c>
      <c r="F48" s="235">
        <v>3646.2639600172765</v>
      </c>
      <c r="G48" s="235">
        <v>0</v>
      </c>
      <c r="H48" s="235">
        <v>1979.5972933506098</v>
      </c>
      <c r="I48" s="235">
        <v>0</v>
      </c>
      <c r="J48" s="235">
        <v>0</v>
      </c>
      <c r="K48" s="235">
        <v>1666.6666666666667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</row>
    <row r="49" spans="3:41" x14ac:dyDescent="0.3">
      <c r="C49" s="235">
        <v>29</v>
      </c>
      <c r="D49" s="235">
        <v>7</v>
      </c>
      <c r="E49" s="235">
        <v>1</v>
      </c>
      <c r="F49" s="235">
        <v>12.95</v>
      </c>
      <c r="G49" s="235">
        <v>0</v>
      </c>
      <c r="H49" s="235">
        <v>6.45</v>
      </c>
      <c r="I49" s="235">
        <v>0</v>
      </c>
      <c r="J49" s="235">
        <v>0</v>
      </c>
      <c r="K49" s="235">
        <v>5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1.5</v>
      </c>
      <c r="AO49" s="235">
        <v>0</v>
      </c>
    </row>
    <row r="50" spans="3:41" x14ac:dyDescent="0.3">
      <c r="C50" s="235">
        <v>29</v>
      </c>
      <c r="D50" s="235">
        <v>7</v>
      </c>
      <c r="E50" s="235">
        <v>2</v>
      </c>
      <c r="F50" s="235">
        <v>1940</v>
      </c>
      <c r="G50" s="235">
        <v>0</v>
      </c>
      <c r="H50" s="235">
        <v>928</v>
      </c>
      <c r="I50" s="235">
        <v>0</v>
      </c>
      <c r="J50" s="235">
        <v>0</v>
      </c>
      <c r="K50" s="235">
        <v>784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228</v>
      </c>
      <c r="AO50" s="235">
        <v>0</v>
      </c>
    </row>
    <row r="51" spans="3:41" x14ac:dyDescent="0.3">
      <c r="C51" s="235">
        <v>29</v>
      </c>
      <c r="D51" s="235">
        <v>7</v>
      </c>
      <c r="E51" s="235">
        <v>4</v>
      </c>
      <c r="F51" s="235">
        <v>99</v>
      </c>
      <c r="G51" s="235">
        <v>0</v>
      </c>
      <c r="H51" s="235">
        <v>99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</row>
    <row r="52" spans="3:41" x14ac:dyDescent="0.3">
      <c r="C52" s="235">
        <v>29</v>
      </c>
      <c r="D52" s="235">
        <v>7</v>
      </c>
      <c r="E52" s="235">
        <v>6</v>
      </c>
      <c r="F52" s="235">
        <v>810502</v>
      </c>
      <c r="G52" s="235">
        <v>0</v>
      </c>
      <c r="H52" s="235">
        <v>543973</v>
      </c>
      <c r="I52" s="235">
        <v>0</v>
      </c>
      <c r="J52" s="235">
        <v>0</v>
      </c>
      <c r="K52" s="235">
        <v>220252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46277</v>
      </c>
      <c r="AO52" s="235">
        <v>0</v>
      </c>
    </row>
    <row r="53" spans="3:41" x14ac:dyDescent="0.3">
      <c r="C53" s="235">
        <v>29</v>
      </c>
      <c r="D53" s="235">
        <v>7</v>
      </c>
      <c r="E53" s="235">
        <v>9</v>
      </c>
      <c r="F53" s="235">
        <v>262935</v>
      </c>
      <c r="G53" s="235">
        <v>0</v>
      </c>
      <c r="H53" s="235">
        <v>170104</v>
      </c>
      <c r="I53" s="235">
        <v>0</v>
      </c>
      <c r="J53" s="235">
        <v>0</v>
      </c>
      <c r="K53" s="235">
        <v>79334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13497</v>
      </c>
      <c r="AO53" s="235">
        <v>0</v>
      </c>
    </row>
    <row r="54" spans="3:41" x14ac:dyDescent="0.3">
      <c r="C54" s="235">
        <v>29</v>
      </c>
      <c r="D54" s="235">
        <v>7</v>
      </c>
      <c r="E54" s="235">
        <v>11</v>
      </c>
      <c r="F54" s="235">
        <v>3646.2639600172765</v>
      </c>
      <c r="G54" s="235">
        <v>0</v>
      </c>
      <c r="H54" s="235">
        <v>1979.5972933506098</v>
      </c>
      <c r="I54" s="235">
        <v>0</v>
      </c>
      <c r="J54" s="235">
        <v>0</v>
      </c>
      <c r="K54" s="235">
        <v>1666.6666666666667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  <row r="55" spans="3:41" x14ac:dyDescent="0.3">
      <c r="C55" s="235">
        <v>29</v>
      </c>
      <c r="D55" s="235">
        <v>8</v>
      </c>
      <c r="E55" s="235">
        <v>1</v>
      </c>
      <c r="F55" s="235">
        <v>12.95</v>
      </c>
      <c r="G55" s="235">
        <v>0</v>
      </c>
      <c r="H55" s="235">
        <v>6.45</v>
      </c>
      <c r="I55" s="235">
        <v>0</v>
      </c>
      <c r="J55" s="235">
        <v>0</v>
      </c>
      <c r="K55" s="235">
        <v>5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1.5</v>
      </c>
      <c r="AO55" s="235">
        <v>0</v>
      </c>
    </row>
    <row r="56" spans="3:41" x14ac:dyDescent="0.3">
      <c r="C56" s="235">
        <v>29</v>
      </c>
      <c r="D56" s="235">
        <v>8</v>
      </c>
      <c r="E56" s="235">
        <v>2</v>
      </c>
      <c r="F56" s="235">
        <v>1702</v>
      </c>
      <c r="G56" s="235">
        <v>0</v>
      </c>
      <c r="H56" s="235">
        <v>848</v>
      </c>
      <c r="I56" s="235">
        <v>0</v>
      </c>
      <c r="J56" s="235">
        <v>0</v>
      </c>
      <c r="K56" s="235">
        <v>624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230</v>
      </c>
      <c r="AO56" s="235">
        <v>0</v>
      </c>
    </row>
    <row r="57" spans="3:41" x14ac:dyDescent="0.3">
      <c r="C57" s="235">
        <v>29</v>
      </c>
      <c r="D57" s="235">
        <v>8</v>
      </c>
      <c r="E57" s="235">
        <v>3</v>
      </c>
      <c r="F57" s="235">
        <v>5.5</v>
      </c>
      <c r="G57" s="235">
        <v>0</v>
      </c>
      <c r="H57" s="235">
        <v>5.5</v>
      </c>
      <c r="I57" s="235">
        <v>0</v>
      </c>
      <c r="J57" s="235">
        <v>0</v>
      </c>
      <c r="K57" s="235">
        <v>0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</row>
    <row r="58" spans="3:41" x14ac:dyDescent="0.3">
      <c r="C58" s="235">
        <v>29</v>
      </c>
      <c r="D58" s="235">
        <v>8</v>
      </c>
      <c r="E58" s="235">
        <v>4</v>
      </c>
      <c r="F58" s="235">
        <v>76</v>
      </c>
      <c r="G58" s="235">
        <v>0</v>
      </c>
      <c r="H58" s="235">
        <v>76</v>
      </c>
      <c r="I58" s="235">
        <v>0</v>
      </c>
      <c r="J58" s="235">
        <v>0</v>
      </c>
      <c r="K58" s="235">
        <v>0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</row>
    <row r="59" spans="3:41" x14ac:dyDescent="0.3">
      <c r="C59" s="235">
        <v>29</v>
      </c>
      <c r="D59" s="235">
        <v>8</v>
      </c>
      <c r="E59" s="235">
        <v>6</v>
      </c>
      <c r="F59" s="235">
        <v>611333</v>
      </c>
      <c r="G59" s="235">
        <v>0</v>
      </c>
      <c r="H59" s="235">
        <v>434769</v>
      </c>
      <c r="I59" s="235">
        <v>0</v>
      </c>
      <c r="J59" s="235">
        <v>0</v>
      </c>
      <c r="K59" s="235">
        <v>143642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32922</v>
      </c>
      <c r="AO59" s="235">
        <v>0</v>
      </c>
    </row>
    <row r="60" spans="3:41" x14ac:dyDescent="0.3">
      <c r="C60" s="235">
        <v>29</v>
      </c>
      <c r="D60" s="235">
        <v>8</v>
      </c>
      <c r="E60" s="235">
        <v>9</v>
      </c>
      <c r="F60" s="235">
        <v>20218</v>
      </c>
      <c r="G60" s="235">
        <v>0</v>
      </c>
      <c r="H60" s="235">
        <v>16518</v>
      </c>
      <c r="I60" s="235">
        <v>0</v>
      </c>
      <c r="J60" s="235">
        <v>0</v>
      </c>
      <c r="K60" s="235">
        <v>3200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500</v>
      </c>
      <c r="AO60" s="235">
        <v>0</v>
      </c>
    </row>
    <row r="61" spans="3:41" x14ac:dyDescent="0.3">
      <c r="C61" s="235">
        <v>29</v>
      </c>
      <c r="D61" s="235">
        <v>8</v>
      </c>
      <c r="E61" s="235">
        <v>10</v>
      </c>
      <c r="F61" s="235">
        <v>3200</v>
      </c>
      <c r="G61" s="235">
        <v>0</v>
      </c>
      <c r="H61" s="235">
        <v>0</v>
      </c>
      <c r="I61" s="235">
        <v>0</v>
      </c>
      <c r="J61" s="235">
        <v>0</v>
      </c>
      <c r="K61" s="235">
        <v>3200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</row>
    <row r="62" spans="3:41" x14ac:dyDescent="0.3">
      <c r="C62" s="235">
        <v>29</v>
      </c>
      <c r="D62" s="235">
        <v>8</v>
      </c>
      <c r="E62" s="235">
        <v>11</v>
      </c>
      <c r="F62" s="235">
        <v>3646.2639600172765</v>
      </c>
      <c r="G62" s="235">
        <v>0</v>
      </c>
      <c r="H62" s="235">
        <v>1979.5972933506098</v>
      </c>
      <c r="I62" s="235">
        <v>0</v>
      </c>
      <c r="J62" s="235">
        <v>0</v>
      </c>
      <c r="K62" s="235">
        <v>1666.6666666666667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1995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2372200</v>
      </c>
      <c r="C3" s="226">
        <f t="shared" ref="C3:R3" si="0">SUBTOTAL(9,C6:C1048576)</f>
        <v>5</v>
      </c>
      <c r="D3" s="226">
        <f>SUBTOTAL(9,D6:D1048576)/2</f>
        <v>2402804</v>
      </c>
      <c r="E3" s="226">
        <f t="shared" si="0"/>
        <v>3.3842718099621525</v>
      </c>
      <c r="F3" s="226">
        <f>SUBTOTAL(9,F6:F1048576)/2</f>
        <v>2746301.2800000003</v>
      </c>
      <c r="G3" s="227">
        <f>IF(B3&lt;&gt;0,F3/B3,"")</f>
        <v>1.1577022510749517</v>
      </c>
      <c r="H3" s="228">
        <f t="shared" si="0"/>
        <v>23775.21000000005</v>
      </c>
      <c r="I3" s="226">
        <f t="shared" si="0"/>
        <v>1</v>
      </c>
      <c r="J3" s="226">
        <f t="shared" si="0"/>
        <v>23198.780000000021</v>
      </c>
      <c r="K3" s="226">
        <f t="shared" si="0"/>
        <v>0.97575499858886516</v>
      </c>
      <c r="L3" s="226">
        <f t="shared" si="0"/>
        <v>28371.219999999987</v>
      </c>
      <c r="M3" s="229">
        <f>IF(H3&lt;&gt;0,L3/H3,"")</f>
        <v>1.1933110159699927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17"/>
      <c r="B5" s="618">
        <v>2013</v>
      </c>
      <c r="C5" s="619"/>
      <c r="D5" s="619">
        <v>2014</v>
      </c>
      <c r="E5" s="619"/>
      <c r="F5" s="619">
        <v>2015</v>
      </c>
      <c r="G5" s="620" t="s">
        <v>2</v>
      </c>
      <c r="H5" s="618">
        <v>2013</v>
      </c>
      <c r="I5" s="619"/>
      <c r="J5" s="619">
        <v>2014</v>
      </c>
      <c r="K5" s="619"/>
      <c r="L5" s="619">
        <v>2015</v>
      </c>
      <c r="M5" s="620" t="s">
        <v>2</v>
      </c>
      <c r="N5" s="618">
        <v>2013</v>
      </c>
      <c r="O5" s="619"/>
      <c r="P5" s="619">
        <v>2014</v>
      </c>
      <c r="Q5" s="619"/>
      <c r="R5" s="619">
        <v>2015</v>
      </c>
      <c r="S5" s="620" t="s">
        <v>2</v>
      </c>
    </row>
    <row r="6" spans="1:19" ht="14.4" customHeight="1" x14ac:dyDescent="0.3">
      <c r="A6" s="578" t="s">
        <v>1993</v>
      </c>
      <c r="B6" s="621">
        <v>2369236</v>
      </c>
      <c r="C6" s="547">
        <v>1</v>
      </c>
      <c r="D6" s="621">
        <v>2402804</v>
      </c>
      <c r="E6" s="547">
        <v>1.0141682804076926</v>
      </c>
      <c r="F6" s="621">
        <v>2746301.2800000007</v>
      </c>
      <c r="G6" s="552">
        <v>1.159150578498723</v>
      </c>
      <c r="H6" s="621">
        <v>23775.21000000005</v>
      </c>
      <c r="I6" s="547">
        <v>1</v>
      </c>
      <c r="J6" s="621">
        <v>23198.780000000021</v>
      </c>
      <c r="K6" s="547">
        <v>0.97575499858886516</v>
      </c>
      <c r="L6" s="621">
        <v>28371.219999999987</v>
      </c>
      <c r="M6" s="552">
        <v>1.1933110159699927</v>
      </c>
      <c r="N6" s="621"/>
      <c r="O6" s="547"/>
      <c r="P6" s="621"/>
      <c r="Q6" s="547"/>
      <c r="R6" s="621"/>
      <c r="S6" s="125"/>
    </row>
    <row r="7" spans="1:19" ht="14.4" customHeight="1" thickBot="1" x14ac:dyDescent="0.35">
      <c r="A7" s="623" t="s">
        <v>1994</v>
      </c>
      <c r="B7" s="622">
        <v>2964</v>
      </c>
      <c r="C7" s="562">
        <v>1</v>
      </c>
      <c r="D7" s="622"/>
      <c r="E7" s="562"/>
      <c r="F7" s="622"/>
      <c r="G7" s="567"/>
      <c r="H7" s="622"/>
      <c r="I7" s="562"/>
      <c r="J7" s="622"/>
      <c r="K7" s="562"/>
      <c r="L7" s="622"/>
      <c r="M7" s="567"/>
      <c r="N7" s="622"/>
      <c r="O7" s="562"/>
      <c r="P7" s="622"/>
      <c r="Q7" s="562"/>
      <c r="R7" s="622"/>
      <c r="S7" s="568"/>
    </row>
    <row r="8" spans="1:19" ht="14.4" customHeight="1" thickBot="1" x14ac:dyDescent="0.35"/>
    <row r="9" spans="1:19" ht="14.4" customHeight="1" x14ac:dyDescent="0.3">
      <c r="A9" s="578" t="s">
        <v>489</v>
      </c>
      <c r="B9" s="621">
        <v>1176968</v>
      </c>
      <c r="C9" s="547">
        <v>1</v>
      </c>
      <c r="D9" s="621">
        <v>1172398</v>
      </c>
      <c r="E9" s="547">
        <v>0.99611714167250087</v>
      </c>
      <c r="F9" s="621">
        <v>1302866.9699999997</v>
      </c>
      <c r="G9" s="552">
        <v>1.1069688980499042</v>
      </c>
      <c r="H9" s="621"/>
      <c r="I9" s="547"/>
      <c r="J9" s="621"/>
      <c r="K9" s="547"/>
      <c r="L9" s="621"/>
      <c r="M9" s="552"/>
      <c r="N9" s="621"/>
      <c r="O9" s="547"/>
      <c r="P9" s="621"/>
      <c r="Q9" s="547"/>
      <c r="R9" s="621"/>
      <c r="S9" s="125"/>
    </row>
    <row r="10" spans="1:19" ht="14.4" customHeight="1" x14ac:dyDescent="0.3">
      <c r="A10" s="579" t="s">
        <v>494</v>
      </c>
      <c r="B10" s="624">
        <v>1037151</v>
      </c>
      <c r="C10" s="554">
        <v>1</v>
      </c>
      <c r="D10" s="624">
        <v>1195407</v>
      </c>
      <c r="E10" s="554">
        <v>1.1525872317531392</v>
      </c>
      <c r="F10" s="624">
        <v>1399932.3100000003</v>
      </c>
      <c r="G10" s="559">
        <v>1.3497863956164535</v>
      </c>
      <c r="H10" s="624"/>
      <c r="I10" s="554"/>
      <c r="J10" s="624"/>
      <c r="K10" s="554"/>
      <c r="L10" s="624"/>
      <c r="M10" s="559"/>
      <c r="N10" s="624"/>
      <c r="O10" s="554"/>
      <c r="P10" s="624"/>
      <c r="Q10" s="554"/>
      <c r="R10" s="624"/>
      <c r="S10" s="560"/>
    </row>
    <row r="11" spans="1:19" ht="14.4" customHeight="1" thickBot="1" x14ac:dyDescent="0.35">
      <c r="A11" s="623" t="s">
        <v>497</v>
      </c>
      <c r="B11" s="622">
        <v>158081</v>
      </c>
      <c r="C11" s="562">
        <v>1</v>
      </c>
      <c r="D11" s="622">
        <v>34999</v>
      </c>
      <c r="E11" s="562">
        <v>0.22139915612882002</v>
      </c>
      <c r="F11" s="622">
        <v>43502</v>
      </c>
      <c r="G11" s="567">
        <v>0.27518803651292689</v>
      </c>
      <c r="H11" s="622"/>
      <c r="I11" s="562"/>
      <c r="J11" s="622"/>
      <c r="K11" s="562"/>
      <c r="L11" s="622"/>
      <c r="M11" s="567"/>
      <c r="N11" s="622"/>
      <c r="O11" s="562"/>
      <c r="P11" s="622"/>
      <c r="Q11" s="562"/>
      <c r="R11" s="622"/>
      <c r="S11" s="568"/>
    </row>
    <row r="12" spans="1:19" ht="14.4" customHeight="1" x14ac:dyDescent="0.3">
      <c r="A12" s="527" t="s">
        <v>740</v>
      </c>
    </row>
    <row r="13" spans="1:19" ht="14.4" customHeight="1" x14ac:dyDescent="0.3">
      <c r="A13" s="528" t="s">
        <v>741</v>
      </c>
    </row>
    <row r="14" spans="1:19" ht="14.4" customHeight="1" x14ac:dyDescent="0.3">
      <c r="A14" s="527" t="s">
        <v>1996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2000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15097</v>
      </c>
      <c r="C3" s="320">
        <f t="shared" si="0"/>
        <v>15257</v>
      </c>
      <c r="D3" s="320">
        <f t="shared" si="0"/>
        <v>17504</v>
      </c>
      <c r="E3" s="228">
        <f t="shared" si="0"/>
        <v>2372200</v>
      </c>
      <c r="F3" s="226">
        <f t="shared" si="0"/>
        <v>2402804</v>
      </c>
      <c r="G3" s="321">
        <f t="shared" si="0"/>
        <v>2746301.28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617"/>
      <c r="B5" s="618">
        <v>2013</v>
      </c>
      <c r="C5" s="619">
        <v>2014</v>
      </c>
      <c r="D5" s="619">
        <v>2015</v>
      </c>
      <c r="E5" s="618">
        <v>2013</v>
      </c>
      <c r="F5" s="619">
        <v>2014</v>
      </c>
      <c r="G5" s="625">
        <v>2015</v>
      </c>
    </row>
    <row r="6" spans="1:7" ht="14.4" customHeight="1" x14ac:dyDescent="0.3">
      <c r="A6" s="578" t="s">
        <v>1997</v>
      </c>
      <c r="B6" s="119">
        <v>2775</v>
      </c>
      <c r="C6" s="119">
        <v>46</v>
      </c>
      <c r="D6" s="119">
        <v>3403</v>
      </c>
      <c r="E6" s="621">
        <v>379443</v>
      </c>
      <c r="F6" s="621">
        <v>4505</v>
      </c>
      <c r="G6" s="626">
        <v>62431.33</v>
      </c>
    </row>
    <row r="7" spans="1:7" ht="14.4" customHeight="1" x14ac:dyDescent="0.3">
      <c r="A7" s="579" t="s">
        <v>743</v>
      </c>
      <c r="B7" s="571">
        <v>2054</v>
      </c>
      <c r="C7" s="571">
        <v>1482</v>
      </c>
      <c r="D7" s="571">
        <v>2997</v>
      </c>
      <c r="E7" s="624">
        <v>373139</v>
      </c>
      <c r="F7" s="624">
        <v>267721</v>
      </c>
      <c r="G7" s="627">
        <v>657906.66</v>
      </c>
    </row>
    <row r="8" spans="1:7" ht="14.4" customHeight="1" x14ac:dyDescent="0.3">
      <c r="A8" s="579" t="s">
        <v>744</v>
      </c>
      <c r="B8" s="571">
        <v>1763</v>
      </c>
      <c r="C8" s="571">
        <v>2264</v>
      </c>
      <c r="D8" s="571">
        <v>1650</v>
      </c>
      <c r="E8" s="624">
        <v>264958</v>
      </c>
      <c r="F8" s="624">
        <v>362525</v>
      </c>
      <c r="G8" s="627">
        <v>307022.31999999995</v>
      </c>
    </row>
    <row r="9" spans="1:7" ht="14.4" customHeight="1" x14ac:dyDescent="0.3">
      <c r="A9" s="579" t="s">
        <v>1998</v>
      </c>
      <c r="B9" s="571">
        <v>1634</v>
      </c>
      <c r="C9" s="571">
        <v>1582</v>
      </c>
      <c r="D9" s="571">
        <v>24</v>
      </c>
      <c r="E9" s="624">
        <v>205190</v>
      </c>
      <c r="F9" s="624">
        <v>252500</v>
      </c>
      <c r="G9" s="627">
        <v>8427.33</v>
      </c>
    </row>
    <row r="10" spans="1:7" ht="14.4" customHeight="1" x14ac:dyDescent="0.3">
      <c r="A10" s="579" t="s">
        <v>1999</v>
      </c>
      <c r="B10" s="571"/>
      <c r="C10" s="571">
        <v>3031</v>
      </c>
      <c r="D10" s="571">
        <v>1490</v>
      </c>
      <c r="E10" s="624"/>
      <c r="F10" s="624">
        <v>492267</v>
      </c>
      <c r="G10" s="627">
        <v>274116.65999999997</v>
      </c>
    </row>
    <row r="11" spans="1:7" ht="14.4" customHeight="1" x14ac:dyDescent="0.3">
      <c r="A11" s="579" t="s">
        <v>745</v>
      </c>
      <c r="B11" s="571">
        <v>2277</v>
      </c>
      <c r="C11" s="571">
        <v>1955</v>
      </c>
      <c r="D11" s="571">
        <v>1967</v>
      </c>
      <c r="E11" s="624">
        <v>318651</v>
      </c>
      <c r="F11" s="624">
        <v>243240</v>
      </c>
      <c r="G11" s="627">
        <v>326139.67</v>
      </c>
    </row>
    <row r="12" spans="1:7" ht="14.4" customHeight="1" x14ac:dyDescent="0.3">
      <c r="A12" s="579" t="s">
        <v>746</v>
      </c>
      <c r="B12" s="571">
        <v>1773</v>
      </c>
      <c r="C12" s="571">
        <v>1211</v>
      </c>
      <c r="D12" s="571">
        <v>1050</v>
      </c>
      <c r="E12" s="624">
        <v>334445</v>
      </c>
      <c r="F12" s="624">
        <v>240317</v>
      </c>
      <c r="G12" s="627">
        <v>206464.99</v>
      </c>
    </row>
    <row r="13" spans="1:7" ht="14.4" customHeight="1" x14ac:dyDescent="0.3">
      <c r="A13" s="579" t="s">
        <v>748</v>
      </c>
      <c r="B13" s="571">
        <v>1701</v>
      </c>
      <c r="C13" s="571">
        <v>2403</v>
      </c>
      <c r="D13" s="571">
        <v>3686</v>
      </c>
      <c r="E13" s="624">
        <v>322191</v>
      </c>
      <c r="F13" s="624">
        <v>368867</v>
      </c>
      <c r="G13" s="627">
        <v>656750.31999999995</v>
      </c>
    </row>
    <row r="14" spans="1:7" ht="14.4" customHeight="1" thickBot="1" x14ac:dyDescent="0.35">
      <c r="A14" s="623" t="s">
        <v>747</v>
      </c>
      <c r="B14" s="573">
        <v>1120</v>
      </c>
      <c r="C14" s="573">
        <v>1283</v>
      </c>
      <c r="D14" s="573">
        <v>1237</v>
      </c>
      <c r="E14" s="622">
        <v>174183</v>
      </c>
      <c r="F14" s="622">
        <v>170862</v>
      </c>
      <c r="G14" s="628">
        <v>247042.00000000003</v>
      </c>
    </row>
    <row r="15" spans="1:7" ht="14.4" customHeight="1" x14ac:dyDescent="0.3">
      <c r="A15" s="527" t="s">
        <v>740</v>
      </c>
    </row>
    <row r="16" spans="1:7" ht="14.4" customHeight="1" x14ac:dyDescent="0.3">
      <c r="A16" s="528" t="s">
        <v>741</v>
      </c>
    </row>
    <row r="17" spans="1:1" ht="14.4" customHeight="1" x14ac:dyDescent="0.3">
      <c r="A17" s="527" t="s">
        <v>1996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2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2228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15228.58</v>
      </c>
      <c r="G3" s="104">
        <f t="shared" si="0"/>
        <v>2395975.2100000004</v>
      </c>
      <c r="H3" s="74"/>
      <c r="I3" s="74"/>
      <c r="J3" s="104">
        <f t="shared" si="0"/>
        <v>15408.700000000003</v>
      </c>
      <c r="K3" s="104">
        <f t="shared" si="0"/>
        <v>2426002.7800000003</v>
      </c>
      <c r="L3" s="74"/>
      <c r="M3" s="74"/>
      <c r="N3" s="104">
        <f t="shared" si="0"/>
        <v>17682.21</v>
      </c>
      <c r="O3" s="104">
        <f t="shared" si="0"/>
        <v>2774672.5000000005</v>
      </c>
      <c r="P3" s="75">
        <f>IF(G3=0,0,O3/G3)</f>
        <v>1.1580555960760546</v>
      </c>
      <c r="Q3" s="105">
        <f>IF(N3=0,0,O3/N3)</f>
        <v>156.91887495963459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29"/>
      <c r="B5" s="630"/>
      <c r="C5" s="631"/>
      <c r="D5" s="632"/>
      <c r="E5" s="633"/>
      <c r="F5" s="634" t="s">
        <v>72</v>
      </c>
      <c r="G5" s="635" t="s">
        <v>14</v>
      </c>
      <c r="H5" s="636"/>
      <c r="I5" s="636"/>
      <c r="J5" s="634" t="s">
        <v>72</v>
      </c>
      <c r="K5" s="635" t="s">
        <v>14</v>
      </c>
      <c r="L5" s="636"/>
      <c r="M5" s="636"/>
      <c r="N5" s="634" t="s">
        <v>72</v>
      </c>
      <c r="O5" s="635" t="s">
        <v>14</v>
      </c>
      <c r="P5" s="637"/>
      <c r="Q5" s="638"/>
    </row>
    <row r="6" spans="1:17" ht="14.4" customHeight="1" x14ac:dyDescent="0.3">
      <c r="A6" s="546" t="s">
        <v>2001</v>
      </c>
      <c r="B6" s="547" t="s">
        <v>489</v>
      </c>
      <c r="C6" s="547" t="s">
        <v>2002</v>
      </c>
      <c r="D6" s="547" t="s">
        <v>2003</v>
      </c>
      <c r="E6" s="547" t="s">
        <v>2004</v>
      </c>
      <c r="F6" s="119"/>
      <c r="G6" s="119"/>
      <c r="H6" s="547"/>
      <c r="I6" s="547"/>
      <c r="J6" s="119">
        <v>0.4</v>
      </c>
      <c r="K6" s="119">
        <v>45.12</v>
      </c>
      <c r="L6" s="547"/>
      <c r="M6" s="547">
        <v>112.79999999999998</v>
      </c>
      <c r="N6" s="119">
        <v>0.60000000000000009</v>
      </c>
      <c r="O6" s="119">
        <v>69.66</v>
      </c>
      <c r="P6" s="552"/>
      <c r="Q6" s="570">
        <v>116.09999999999998</v>
      </c>
    </row>
    <row r="7" spans="1:17" ht="14.4" customHeight="1" x14ac:dyDescent="0.3">
      <c r="A7" s="553" t="s">
        <v>2001</v>
      </c>
      <c r="B7" s="554" t="s">
        <v>489</v>
      </c>
      <c r="C7" s="554" t="s">
        <v>2002</v>
      </c>
      <c r="D7" s="554" t="s">
        <v>2005</v>
      </c>
      <c r="E7" s="554" t="s">
        <v>2006</v>
      </c>
      <c r="F7" s="571">
        <v>3.8000000000000007</v>
      </c>
      <c r="G7" s="571">
        <v>600.04</v>
      </c>
      <c r="H7" s="554">
        <v>1</v>
      </c>
      <c r="I7" s="554">
        <v>157.90526315789469</v>
      </c>
      <c r="J7" s="571">
        <v>6.5999999999999988</v>
      </c>
      <c r="K7" s="571">
        <v>1042.1599999999999</v>
      </c>
      <c r="L7" s="554">
        <v>1.7368175454969668</v>
      </c>
      <c r="M7" s="554">
        <v>157.90303030303031</v>
      </c>
      <c r="N7" s="571">
        <v>2.3000000000000007</v>
      </c>
      <c r="O7" s="571">
        <v>347.33</v>
      </c>
      <c r="P7" s="559">
        <v>0.57884474368375438</v>
      </c>
      <c r="Q7" s="572">
        <v>151.01304347826081</v>
      </c>
    </row>
    <row r="8" spans="1:17" ht="14.4" customHeight="1" x14ac:dyDescent="0.3">
      <c r="A8" s="553" t="s">
        <v>2001</v>
      </c>
      <c r="B8" s="554" t="s">
        <v>489</v>
      </c>
      <c r="C8" s="554" t="s">
        <v>2002</v>
      </c>
      <c r="D8" s="554" t="s">
        <v>2007</v>
      </c>
      <c r="E8" s="554" t="s">
        <v>2008</v>
      </c>
      <c r="F8" s="571">
        <v>1.5999999999999999</v>
      </c>
      <c r="G8" s="571">
        <v>424.16</v>
      </c>
      <c r="H8" s="554">
        <v>1</v>
      </c>
      <c r="I8" s="554">
        <v>265.10000000000002</v>
      </c>
      <c r="J8" s="571">
        <v>1.6</v>
      </c>
      <c r="K8" s="571">
        <v>424.16</v>
      </c>
      <c r="L8" s="554">
        <v>1</v>
      </c>
      <c r="M8" s="554">
        <v>265.10000000000002</v>
      </c>
      <c r="N8" s="571">
        <v>0.4</v>
      </c>
      <c r="O8" s="571">
        <v>101.42</v>
      </c>
      <c r="P8" s="559">
        <v>0.23910788381742737</v>
      </c>
      <c r="Q8" s="572">
        <v>253.54999999999998</v>
      </c>
    </row>
    <row r="9" spans="1:17" ht="14.4" customHeight="1" x14ac:dyDescent="0.3">
      <c r="A9" s="553" t="s">
        <v>2001</v>
      </c>
      <c r="B9" s="554" t="s">
        <v>489</v>
      </c>
      <c r="C9" s="554" t="s">
        <v>2002</v>
      </c>
      <c r="D9" s="554" t="s">
        <v>2009</v>
      </c>
      <c r="E9" s="554" t="s">
        <v>2010</v>
      </c>
      <c r="F9" s="571"/>
      <c r="G9" s="571"/>
      <c r="H9" s="554"/>
      <c r="I9" s="554"/>
      <c r="J9" s="571">
        <v>0.1</v>
      </c>
      <c r="K9" s="571">
        <v>10.54</v>
      </c>
      <c r="L9" s="554"/>
      <c r="M9" s="554">
        <v>105.39999999999999</v>
      </c>
      <c r="N9" s="571"/>
      <c r="O9" s="571"/>
      <c r="P9" s="559"/>
      <c r="Q9" s="572"/>
    </row>
    <row r="10" spans="1:17" ht="14.4" customHeight="1" x14ac:dyDescent="0.3">
      <c r="A10" s="553" t="s">
        <v>2001</v>
      </c>
      <c r="B10" s="554" t="s">
        <v>489</v>
      </c>
      <c r="C10" s="554" t="s">
        <v>2002</v>
      </c>
      <c r="D10" s="554" t="s">
        <v>2011</v>
      </c>
      <c r="E10" s="554" t="s">
        <v>662</v>
      </c>
      <c r="F10" s="571">
        <v>0.2</v>
      </c>
      <c r="G10" s="571">
        <v>80.84</v>
      </c>
      <c r="H10" s="554">
        <v>1</v>
      </c>
      <c r="I10" s="554">
        <v>404.2</v>
      </c>
      <c r="J10" s="571"/>
      <c r="K10" s="571"/>
      <c r="L10" s="554"/>
      <c r="M10" s="554"/>
      <c r="N10" s="571"/>
      <c r="O10" s="571"/>
      <c r="P10" s="559"/>
      <c r="Q10" s="572"/>
    </row>
    <row r="11" spans="1:17" ht="14.4" customHeight="1" x14ac:dyDescent="0.3">
      <c r="A11" s="553" t="s">
        <v>2001</v>
      </c>
      <c r="B11" s="554" t="s">
        <v>489</v>
      </c>
      <c r="C11" s="554" t="s">
        <v>2002</v>
      </c>
      <c r="D11" s="554" t="s">
        <v>2012</v>
      </c>
      <c r="E11" s="554" t="s">
        <v>2013</v>
      </c>
      <c r="F11" s="571"/>
      <c r="G11" s="571"/>
      <c r="H11" s="554"/>
      <c r="I11" s="554"/>
      <c r="J11" s="571">
        <v>0.2</v>
      </c>
      <c r="K11" s="571">
        <v>75.95</v>
      </c>
      <c r="L11" s="554"/>
      <c r="M11" s="554">
        <v>379.75</v>
      </c>
      <c r="N11" s="571"/>
      <c r="O11" s="571"/>
      <c r="P11" s="559"/>
      <c r="Q11" s="572"/>
    </row>
    <row r="12" spans="1:17" ht="14.4" customHeight="1" x14ac:dyDescent="0.3">
      <c r="A12" s="553" t="s">
        <v>2001</v>
      </c>
      <c r="B12" s="554" t="s">
        <v>489</v>
      </c>
      <c r="C12" s="554" t="s">
        <v>2002</v>
      </c>
      <c r="D12" s="554" t="s">
        <v>2014</v>
      </c>
      <c r="E12" s="554" t="s">
        <v>2015</v>
      </c>
      <c r="F12" s="571">
        <v>0.30000000000000004</v>
      </c>
      <c r="G12" s="571">
        <v>23.25</v>
      </c>
      <c r="H12" s="554">
        <v>1</v>
      </c>
      <c r="I12" s="554">
        <v>77.499999999999986</v>
      </c>
      <c r="J12" s="571"/>
      <c r="K12" s="571"/>
      <c r="L12" s="554"/>
      <c r="M12" s="554"/>
      <c r="N12" s="571"/>
      <c r="O12" s="571"/>
      <c r="P12" s="559"/>
      <c r="Q12" s="572"/>
    </row>
    <row r="13" spans="1:17" ht="14.4" customHeight="1" x14ac:dyDescent="0.3">
      <c r="A13" s="553" t="s">
        <v>2001</v>
      </c>
      <c r="B13" s="554" t="s">
        <v>489</v>
      </c>
      <c r="C13" s="554" t="s">
        <v>2002</v>
      </c>
      <c r="D13" s="554" t="s">
        <v>2016</v>
      </c>
      <c r="E13" s="554" t="s">
        <v>2017</v>
      </c>
      <c r="F13" s="571">
        <v>0.2</v>
      </c>
      <c r="G13" s="571">
        <v>14.38</v>
      </c>
      <c r="H13" s="554">
        <v>1</v>
      </c>
      <c r="I13" s="554">
        <v>71.900000000000006</v>
      </c>
      <c r="J13" s="571"/>
      <c r="K13" s="571"/>
      <c r="L13" s="554"/>
      <c r="M13" s="554"/>
      <c r="N13" s="571"/>
      <c r="O13" s="571"/>
      <c r="P13" s="559"/>
      <c r="Q13" s="572"/>
    </row>
    <row r="14" spans="1:17" ht="14.4" customHeight="1" x14ac:dyDescent="0.3">
      <c r="A14" s="553" t="s">
        <v>2001</v>
      </c>
      <c r="B14" s="554" t="s">
        <v>489</v>
      </c>
      <c r="C14" s="554" t="s">
        <v>2002</v>
      </c>
      <c r="D14" s="554" t="s">
        <v>2018</v>
      </c>
      <c r="E14" s="554" t="s">
        <v>544</v>
      </c>
      <c r="F14" s="571"/>
      <c r="G14" s="571"/>
      <c r="H14" s="554"/>
      <c r="I14" s="554"/>
      <c r="J14" s="571">
        <v>0.2</v>
      </c>
      <c r="K14" s="571">
        <v>20.16</v>
      </c>
      <c r="L14" s="554"/>
      <c r="M14" s="554">
        <v>100.8</v>
      </c>
      <c r="N14" s="571"/>
      <c r="O14" s="571"/>
      <c r="P14" s="559"/>
      <c r="Q14" s="572"/>
    </row>
    <row r="15" spans="1:17" ht="14.4" customHeight="1" x14ac:dyDescent="0.3">
      <c r="A15" s="553" t="s">
        <v>2001</v>
      </c>
      <c r="B15" s="554" t="s">
        <v>489</v>
      </c>
      <c r="C15" s="554" t="s">
        <v>2002</v>
      </c>
      <c r="D15" s="554" t="s">
        <v>2019</v>
      </c>
      <c r="E15" s="554" t="s">
        <v>576</v>
      </c>
      <c r="F15" s="571"/>
      <c r="G15" s="571"/>
      <c r="H15" s="554"/>
      <c r="I15" s="554"/>
      <c r="J15" s="571">
        <v>5.0999999999999996</v>
      </c>
      <c r="K15" s="571">
        <v>772.95</v>
      </c>
      <c r="L15" s="554"/>
      <c r="M15" s="554">
        <v>151.5588235294118</v>
      </c>
      <c r="N15" s="571">
        <v>3.1</v>
      </c>
      <c r="O15" s="571">
        <v>449.4</v>
      </c>
      <c r="P15" s="559"/>
      <c r="Q15" s="572">
        <v>144.96774193548387</v>
      </c>
    </row>
    <row r="16" spans="1:17" ht="14.4" customHeight="1" x14ac:dyDescent="0.3">
      <c r="A16" s="553" t="s">
        <v>2001</v>
      </c>
      <c r="B16" s="554" t="s">
        <v>489</v>
      </c>
      <c r="C16" s="554" t="s">
        <v>2020</v>
      </c>
      <c r="D16" s="554" t="s">
        <v>2021</v>
      </c>
      <c r="E16" s="554" t="s">
        <v>2022</v>
      </c>
      <c r="F16" s="571"/>
      <c r="G16" s="571"/>
      <c r="H16" s="554"/>
      <c r="I16" s="554"/>
      <c r="J16" s="571">
        <v>4</v>
      </c>
      <c r="K16" s="571">
        <v>360.64</v>
      </c>
      <c r="L16" s="554"/>
      <c r="M16" s="554">
        <v>90.16</v>
      </c>
      <c r="N16" s="571"/>
      <c r="O16" s="571"/>
      <c r="P16" s="559"/>
      <c r="Q16" s="572"/>
    </row>
    <row r="17" spans="1:17" ht="14.4" customHeight="1" x14ac:dyDescent="0.3">
      <c r="A17" s="553" t="s">
        <v>2001</v>
      </c>
      <c r="B17" s="554" t="s">
        <v>489</v>
      </c>
      <c r="C17" s="554" t="s">
        <v>2020</v>
      </c>
      <c r="D17" s="554" t="s">
        <v>2023</v>
      </c>
      <c r="E17" s="554" t="s">
        <v>2024</v>
      </c>
      <c r="F17" s="571"/>
      <c r="G17" s="571"/>
      <c r="H17" s="554"/>
      <c r="I17" s="554"/>
      <c r="J17" s="571">
        <v>1</v>
      </c>
      <c r="K17" s="571">
        <v>58.6</v>
      </c>
      <c r="L17" s="554"/>
      <c r="M17" s="554">
        <v>58.6</v>
      </c>
      <c r="N17" s="571"/>
      <c r="O17" s="571"/>
      <c r="P17" s="559"/>
      <c r="Q17" s="572"/>
    </row>
    <row r="18" spans="1:17" ht="14.4" customHeight="1" x14ac:dyDescent="0.3">
      <c r="A18" s="553" t="s">
        <v>2001</v>
      </c>
      <c r="B18" s="554" t="s">
        <v>489</v>
      </c>
      <c r="C18" s="554" t="s">
        <v>2020</v>
      </c>
      <c r="D18" s="554" t="s">
        <v>2025</v>
      </c>
      <c r="E18" s="554" t="s">
        <v>2026</v>
      </c>
      <c r="F18" s="571"/>
      <c r="G18" s="571"/>
      <c r="H18" s="554"/>
      <c r="I18" s="554"/>
      <c r="J18" s="571">
        <v>2</v>
      </c>
      <c r="K18" s="571">
        <v>115.78</v>
      </c>
      <c r="L18" s="554"/>
      <c r="M18" s="554">
        <v>57.89</v>
      </c>
      <c r="N18" s="571"/>
      <c r="O18" s="571"/>
      <c r="P18" s="559"/>
      <c r="Q18" s="572"/>
    </row>
    <row r="19" spans="1:17" ht="14.4" customHeight="1" x14ac:dyDescent="0.3">
      <c r="A19" s="553" t="s">
        <v>2001</v>
      </c>
      <c r="B19" s="554" t="s">
        <v>489</v>
      </c>
      <c r="C19" s="554" t="s">
        <v>2027</v>
      </c>
      <c r="D19" s="554" t="s">
        <v>2028</v>
      </c>
      <c r="E19" s="554" t="s">
        <v>2029</v>
      </c>
      <c r="F19" s="571">
        <v>3</v>
      </c>
      <c r="G19" s="571">
        <v>219</v>
      </c>
      <c r="H19" s="554">
        <v>1</v>
      </c>
      <c r="I19" s="554">
        <v>73</v>
      </c>
      <c r="J19" s="571">
        <v>4</v>
      </c>
      <c r="K19" s="571">
        <v>294</v>
      </c>
      <c r="L19" s="554">
        <v>1.3424657534246576</v>
      </c>
      <c r="M19" s="554">
        <v>73.5</v>
      </c>
      <c r="N19" s="571">
        <v>7</v>
      </c>
      <c r="O19" s="571">
        <v>518</v>
      </c>
      <c r="P19" s="559">
        <v>2.365296803652968</v>
      </c>
      <c r="Q19" s="572">
        <v>74</v>
      </c>
    </row>
    <row r="20" spans="1:17" ht="14.4" customHeight="1" x14ac:dyDescent="0.3">
      <c r="A20" s="553" t="s">
        <v>2001</v>
      </c>
      <c r="B20" s="554" t="s">
        <v>489</v>
      </c>
      <c r="C20" s="554" t="s">
        <v>2027</v>
      </c>
      <c r="D20" s="554" t="s">
        <v>2030</v>
      </c>
      <c r="E20" s="554" t="s">
        <v>2031</v>
      </c>
      <c r="F20" s="571"/>
      <c r="G20" s="571"/>
      <c r="H20" s="554"/>
      <c r="I20" s="554"/>
      <c r="J20" s="571">
        <v>2</v>
      </c>
      <c r="K20" s="571">
        <v>299</v>
      </c>
      <c r="L20" s="554"/>
      <c r="M20" s="554">
        <v>149.5</v>
      </c>
      <c r="N20" s="571"/>
      <c r="O20" s="571"/>
      <c r="P20" s="559"/>
      <c r="Q20" s="572"/>
    </row>
    <row r="21" spans="1:17" ht="14.4" customHeight="1" x14ac:dyDescent="0.3">
      <c r="A21" s="553" t="s">
        <v>2001</v>
      </c>
      <c r="B21" s="554" t="s">
        <v>489</v>
      </c>
      <c r="C21" s="554" t="s">
        <v>2027</v>
      </c>
      <c r="D21" s="554" t="s">
        <v>2032</v>
      </c>
      <c r="E21" s="554" t="s">
        <v>2033</v>
      </c>
      <c r="F21" s="571">
        <v>296</v>
      </c>
      <c r="G21" s="571">
        <v>23680</v>
      </c>
      <c r="H21" s="554">
        <v>1</v>
      </c>
      <c r="I21" s="554">
        <v>80</v>
      </c>
      <c r="J21" s="571">
        <v>449</v>
      </c>
      <c r="K21" s="571">
        <v>36207</v>
      </c>
      <c r="L21" s="554">
        <v>1.5290118243243243</v>
      </c>
      <c r="M21" s="554">
        <v>80.639198218262806</v>
      </c>
      <c r="N21" s="571">
        <v>590</v>
      </c>
      <c r="O21" s="571">
        <v>47790</v>
      </c>
      <c r="P21" s="559">
        <v>2.0181587837837838</v>
      </c>
      <c r="Q21" s="572">
        <v>81</v>
      </c>
    </row>
    <row r="22" spans="1:17" ht="14.4" customHeight="1" x14ac:dyDescent="0.3">
      <c r="A22" s="553" t="s">
        <v>2001</v>
      </c>
      <c r="B22" s="554" t="s">
        <v>489</v>
      </c>
      <c r="C22" s="554" t="s">
        <v>2027</v>
      </c>
      <c r="D22" s="554" t="s">
        <v>2034</v>
      </c>
      <c r="E22" s="554" t="s">
        <v>2035</v>
      </c>
      <c r="F22" s="571">
        <v>1673</v>
      </c>
      <c r="G22" s="571">
        <v>172319</v>
      </c>
      <c r="H22" s="554">
        <v>1</v>
      </c>
      <c r="I22" s="554">
        <v>103</v>
      </c>
      <c r="J22" s="571">
        <v>1879</v>
      </c>
      <c r="K22" s="571">
        <v>194420</v>
      </c>
      <c r="L22" s="554">
        <v>1.1282563153221641</v>
      </c>
      <c r="M22" s="554">
        <v>103.46993081426291</v>
      </c>
      <c r="N22" s="571">
        <v>1617</v>
      </c>
      <c r="O22" s="571">
        <v>168168</v>
      </c>
      <c r="P22" s="559">
        <v>0.97591095584352272</v>
      </c>
      <c r="Q22" s="572">
        <v>104</v>
      </c>
    </row>
    <row r="23" spans="1:17" ht="14.4" customHeight="1" x14ac:dyDescent="0.3">
      <c r="A23" s="553" t="s">
        <v>2001</v>
      </c>
      <c r="B23" s="554" t="s">
        <v>489</v>
      </c>
      <c r="C23" s="554" t="s">
        <v>2027</v>
      </c>
      <c r="D23" s="554" t="s">
        <v>2036</v>
      </c>
      <c r="E23" s="554" t="s">
        <v>2037</v>
      </c>
      <c r="F23" s="571">
        <v>930</v>
      </c>
      <c r="G23" s="571">
        <v>31620</v>
      </c>
      <c r="H23" s="554">
        <v>1</v>
      </c>
      <c r="I23" s="554">
        <v>34</v>
      </c>
      <c r="J23" s="571">
        <v>1571</v>
      </c>
      <c r="K23" s="571">
        <v>54320</v>
      </c>
      <c r="L23" s="554">
        <v>1.717900063251107</v>
      </c>
      <c r="M23" s="554">
        <v>34.576702737110118</v>
      </c>
      <c r="N23" s="571">
        <v>176</v>
      </c>
      <c r="O23" s="571">
        <v>6160</v>
      </c>
      <c r="P23" s="559">
        <v>0.19481340923466162</v>
      </c>
      <c r="Q23" s="572">
        <v>35</v>
      </c>
    </row>
    <row r="24" spans="1:17" ht="14.4" customHeight="1" x14ac:dyDescent="0.3">
      <c r="A24" s="553" t="s">
        <v>2001</v>
      </c>
      <c r="B24" s="554" t="s">
        <v>489</v>
      </c>
      <c r="C24" s="554" t="s">
        <v>2027</v>
      </c>
      <c r="D24" s="554" t="s">
        <v>2038</v>
      </c>
      <c r="E24" s="554" t="s">
        <v>2039</v>
      </c>
      <c r="F24" s="571">
        <v>4</v>
      </c>
      <c r="G24" s="571">
        <v>20</v>
      </c>
      <c r="H24" s="554">
        <v>1</v>
      </c>
      <c r="I24" s="554">
        <v>5</v>
      </c>
      <c r="J24" s="571">
        <v>1</v>
      </c>
      <c r="K24" s="571">
        <v>5</v>
      </c>
      <c r="L24" s="554">
        <v>0.25</v>
      </c>
      <c r="M24" s="554">
        <v>5</v>
      </c>
      <c r="N24" s="571">
        <v>3</v>
      </c>
      <c r="O24" s="571">
        <v>15</v>
      </c>
      <c r="P24" s="559">
        <v>0.75</v>
      </c>
      <c r="Q24" s="572">
        <v>5</v>
      </c>
    </row>
    <row r="25" spans="1:17" ht="14.4" customHeight="1" x14ac:dyDescent="0.3">
      <c r="A25" s="553" t="s">
        <v>2001</v>
      </c>
      <c r="B25" s="554" t="s">
        <v>489</v>
      </c>
      <c r="C25" s="554" t="s">
        <v>2027</v>
      </c>
      <c r="D25" s="554" t="s">
        <v>2040</v>
      </c>
      <c r="E25" s="554" t="s">
        <v>2041</v>
      </c>
      <c r="F25" s="571">
        <v>7</v>
      </c>
      <c r="G25" s="571">
        <v>35</v>
      </c>
      <c r="H25" s="554">
        <v>1</v>
      </c>
      <c r="I25" s="554">
        <v>5</v>
      </c>
      <c r="J25" s="571">
        <v>1</v>
      </c>
      <c r="K25" s="571">
        <v>5</v>
      </c>
      <c r="L25" s="554">
        <v>0.14285714285714285</v>
      </c>
      <c r="M25" s="554">
        <v>5</v>
      </c>
      <c r="N25" s="571">
        <v>3</v>
      </c>
      <c r="O25" s="571">
        <v>15</v>
      </c>
      <c r="P25" s="559">
        <v>0.42857142857142855</v>
      </c>
      <c r="Q25" s="572">
        <v>5</v>
      </c>
    </row>
    <row r="26" spans="1:17" ht="14.4" customHeight="1" x14ac:dyDescent="0.3">
      <c r="A26" s="553" t="s">
        <v>2001</v>
      </c>
      <c r="B26" s="554" t="s">
        <v>489</v>
      </c>
      <c r="C26" s="554" t="s">
        <v>2027</v>
      </c>
      <c r="D26" s="554" t="s">
        <v>2042</v>
      </c>
      <c r="E26" s="554" t="s">
        <v>2043</v>
      </c>
      <c r="F26" s="571">
        <v>32</v>
      </c>
      <c r="G26" s="571">
        <v>20416</v>
      </c>
      <c r="H26" s="554">
        <v>1</v>
      </c>
      <c r="I26" s="554">
        <v>638</v>
      </c>
      <c r="J26" s="571">
        <v>18</v>
      </c>
      <c r="K26" s="571">
        <v>11490</v>
      </c>
      <c r="L26" s="554">
        <v>0.56279388714733547</v>
      </c>
      <c r="M26" s="554">
        <v>638.33333333333337</v>
      </c>
      <c r="N26" s="571">
        <v>2</v>
      </c>
      <c r="O26" s="571">
        <v>1284</v>
      </c>
      <c r="P26" s="559">
        <v>6.2891849529780566E-2</v>
      </c>
      <c r="Q26" s="572">
        <v>642</v>
      </c>
    </row>
    <row r="27" spans="1:17" ht="14.4" customHeight="1" x14ac:dyDescent="0.3">
      <c r="A27" s="553" t="s">
        <v>2001</v>
      </c>
      <c r="B27" s="554" t="s">
        <v>489</v>
      </c>
      <c r="C27" s="554" t="s">
        <v>2027</v>
      </c>
      <c r="D27" s="554" t="s">
        <v>2044</v>
      </c>
      <c r="E27" s="554" t="s">
        <v>2045</v>
      </c>
      <c r="F27" s="571"/>
      <c r="G27" s="571"/>
      <c r="H27" s="554"/>
      <c r="I27" s="554"/>
      <c r="J27" s="571">
        <v>1</v>
      </c>
      <c r="K27" s="571">
        <v>164</v>
      </c>
      <c r="L27" s="554"/>
      <c r="M27" s="554">
        <v>164</v>
      </c>
      <c r="N27" s="571"/>
      <c r="O27" s="571"/>
      <c r="P27" s="559"/>
      <c r="Q27" s="572"/>
    </row>
    <row r="28" spans="1:17" ht="14.4" customHeight="1" x14ac:dyDescent="0.3">
      <c r="A28" s="553" t="s">
        <v>2001</v>
      </c>
      <c r="B28" s="554" t="s">
        <v>489</v>
      </c>
      <c r="C28" s="554" t="s">
        <v>2027</v>
      </c>
      <c r="D28" s="554" t="s">
        <v>2046</v>
      </c>
      <c r="E28" s="554" t="s">
        <v>2047</v>
      </c>
      <c r="F28" s="571">
        <v>43</v>
      </c>
      <c r="G28" s="571">
        <v>6708</v>
      </c>
      <c r="H28" s="554">
        <v>1</v>
      </c>
      <c r="I28" s="554">
        <v>156</v>
      </c>
      <c r="J28" s="571">
        <v>12</v>
      </c>
      <c r="K28" s="571">
        <v>1876</v>
      </c>
      <c r="L28" s="554">
        <v>0.2796660703637448</v>
      </c>
      <c r="M28" s="554">
        <v>156.33333333333334</v>
      </c>
      <c r="N28" s="571">
        <v>4</v>
      </c>
      <c r="O28" s="571">
        <v>636</v>
      </c>
      <c r="P28" s="559">
        <v>9.4812164579606437E-2</v>
      </c>
      <c r="Q28" s="572">
        <v>159</v>
      </c>
    </row>
    <row r="29" spans="1:17" ht="14.4" customHeight="1" x14ac:dyDescent="0.3">
      <c r="A29" s="553" t="s">
        <v>2001</v>
      </c>
      <c r="B29" s="554" t="s">
        <v>489</v>
      </c>
      <c r="C29" s="554" t="s">
        <v>2027</v>
      </c>
      <c r="D29" s="554" t="s">
        <v>2048</v>
      </c>
      <c r="E29" s="554" t="s">
        <v>2035</v>
      </c>
      <c r="F29" s="571">
        <v>29</v>
      </c>
      <c r="G29" s="571">
        <v>5539</v>
      </c>
      <c r="H29" s="554">
        <v>1</v>
      </c>
      <c r="I29" s="554">
        <v>191</v>
      </c>
      <c r="J29" s="571">
        <v>2</v>
      </c>
      <c r="K29" s="571">
        <v>385</v>
      </c>
      <c r="L29" s="554">
        <v>6.9507131251128368E-2</v>
      </c>
      <c r="M29" s="554">
        <v>192.5</v>
      </c>
      <c r="N29" s="571"/>
      <c r="O29" s="571"/>
      <c r="P29" s="559"/>
      <c r="Q29" s="572"/>
    </row>
    <row r="30" spans="1:17" ht="14.4" customHeight="1" x14ac:dyDescent="0.3">
      <c r="A30" s="553" t="s">
        <v>2001</v>
      </c>
      <c r="B30" s="554" t="s">
        <v>489</v>
      </c>
      <c r="C30" s="554" t="s">
        <v>2027</v>
      </c>
      <c r="D30" s="554" t="s">
        <v>2049</v>
      </c>
      <c r="E30" s="554" t="s">
        <v>2050</v>
      </c>
      <c r="F30" s="571">
        <v>1</v>
      </c>
      <c r="G30" s="571">
        <v>124</v>
      </c>
      <c r="H30" s="554">
        <v>1</v>
      </c>
      <c r="I30" s="554">
        <v>124</v>
      </c>
      <c r="J30" s="571"/>
      <c r="K30" s="571"/>
      <c r="L30" s="554"/>
      <c r="M30" s="554"/>
      <c r="N30" s="571"/>
      <c r="O30" s="571"/>
      <c r="P30" s="559"/>
      <c r="Q30" s="572"/>
    </row>
    <row r="31" spans="1:17" ht="14.4" customHeight="1" x14ac:dyDescent="0.3">
      <c r="A31" s="553" t="s">
        <v>2001</v>
      </c>
      <c r="B31" s="554" t="s">
        <v>489</v>
      </c>
      <c r="C31" s="554" t="s">
        <v>2027</v>
      </c>
      <c r="D31" s="554" t="s">
        <v>2051</v>
      </c>
      <c r="E31" s="554" t="s">
        <v>2052</v>
      </c>
      <c r="F31" s="571">
        <v>1078</v>
      </c>
      <c r="G31" s="571">
        <v>250096</v>
      </c>
      <c r="H31" s="554">
        <v>1</v>
      </c>
      <c r="I31" s="554">
        <v>232</v>
      </c>
      <c r="J31" s="571">
        <v>1210</v>
      </c>
      <c r="K31" s="571">
        <v>280780</v>
      </c>
      <c r="L31" s="554">
        <v>1.1226888874672125</v>
      </c>
      <c r="M31" s="554">
        <v>232.04958677685951</v>
      </c>
      <c r="N31" s="571">
        <v>1178</v>
      </c>
      <c r="O31" s="571">
        <v>276830</v>
      </c>
      <c r="P31" s="559">
        <v>1.106894952338302</v>
      </c>
      <c r="Q31" s="572">
        <v>235</v>
      </c>
    </row>
    <row r="32" spans="1:17" ht="14.4" customHeight="1" x14ac:dyDescent="0.3">
      <c r="A32" s="553" t="s">
        <v>2001</v>
      </c>
      <c r="B32" s="554" t="s">
        <v>489</v>
      </c>
      <c r="C32" s="554" t="s">
        <v>2027</v>
      </c>
      <c r="D32" s="554" t="s">
        <v>2053</v>
      </c>
      <c r="E32" s="554" t="s">
        <v>2054</v>
      </c>
      <c r="F32" s="571">
        <v>3612</v>
      </c>
      <c r="G32" s="571">
        <v>418992</v>
      </c>
      <c r="H32" s="554">
        <v>1</v>
      </c>
      <c r="I32" s="554">
        <v>116</v>
      </c>
      <c r="J32" s="571">
        <v>3120</v>
      </c>
      <c r="K32" s="571">
        <v>365236</v>
      </c>
      <c r="L32" s="554">
        <v>0.87170160766792681</v>
      </c>
      <c r="M32" s="554">
        <v>117.06282051282051</v>
      </c>
      <c r="N32" s="571">
        <v>4586</v>
      </c>
      <c r="O32" s="571">
        <v>541148</v>
      </c>
      <c r="P32" s="559">
        <v>1.2915473326459694</v>
      </c>
      <c r="Q32" s="572">
        <v>118</v>
      </c>
    </row>
    <row r="33" spans="1:17" ht="14.4" customHeight="1" x14ac:dyDescent="0.3">
      <c r="A33" s="553" t="s">
        <v>2001</v>
      </c>
      <c r="B33" s="554" t="s">
        <v>489</v>
      </c>
      <c r="C33" s="554" t="s">
        <v>2027</v>
      </c>
      <c r="D33" s="554" t="s">
        <v>2055</v>
      </c>
      <c r="E33" s="554" t="s">
        <v>2056</v>
      </c>
      <c r="F33" s="571">
        <v>8</v>
      </c>
      <c r="G33" s="571">
        <v>4216</v>
      </c>
      <c r="H33" s="554">
        <v>1</v>
      </c>
      <c r="I33" s="554">
        <v>527</v>
      </c>
      <c r="J33" s="571">
        <v>12</v>
      </c>
      <c r="K33" s="571">
        <v>6352</v>
      </c>
      <c r="L33" s="554">
        <v>1.5066413662239089</v>
      </c>
      <c r="M33" s="554">
        <v>529.33333333333337</v>
      </c>
      <c r="N33" s="571">
        <v>4</v>
      </c>
      <c r="O33" s="571">
        <v>2128</v>
      </c>
      <c r="P33" s="559">
        <v>0.50474383301707781</v>
      </c>
      <c r="Q33" s="572">
        <v>532</v>
      </c>
    </row>
    <row r="34" spans="1:17" ht="14.4" customHeight="1" x14ac:dyDescent="0.3">
      <c r="A34" s="553" t="s">
        <v>2001</v>
      </c>
      <c r="B34" s="554" t="s">
        <v>489</v>
      </c>
      <c r="C34" s="554" t="s">
        <v>2027</v>
      </c>
      <c r="D34" s="554" t="s">
        <v>2057</v>
      </c>
      <c r="E34" s="554" t="s">
        <v>2058</v>
      </c>
      <c r="F34" s="571">
        <v>1</v>
      </c>
      <c r="G34" s="571">
        <v>1481</v>
      </c>
      <c r="H34" s="554">
        <v>1</v>
      </c>
      <c r="I34" s="554">
        <v>1481</v>
      </c>
      <c r="J34" s="571"/>
      <c r="K34" s="571"/>
      <c r="L34" s="554"/>
      <c r="M34" s="554"/>
      <c r="N34" s="571"/>
      <c r="O34" s="571"/>
      <c r="P34" s="559"/>
      <c r="Q34" s="572"/>
    </row>
    <row r="35" spans="1:17" ht="14.4" customHeight="1" x14ac:dyDescent="0.3">
      <c r="A35" s="553" t="s">
        <v>2001</v>
      </c>
      <c r="B35" s="554" t="s">
        <v>489</v>
      </c>
      <c r="C35" s="554" t="s">
        <v>2027</v>
      </c>
      <c r="D35" s="554" t="s">
        <v>2059</v>
      </c>
      <c r="E35" s="554" t="s">
        <v>2060</v>
      </c>
      <c r="F35" s="571">
        <v>19</v>
      </c>
      <c r="G35" s="571">
        <v>9139</v>
      </c>
      <c r="H35" s="554">
        <v>1</v>
      </c>
      <c r="I35" s="554">
        <v>481</v>
      </c>
      <c r="J35" s="571">
        <v>18</v>
      </c>
      <c r="K35" s="571">
        <v>8674</v>
      </c>
      <c r="L35" s="554">
        <v>0.94911915964547544</v>
      </c>
      <c r="M35" s="554">
        <v>481.88888888888891</v>
      </c>
      <c r="N35" s="571">
        <v>7</v>
      </c>
      <c r="O35" s="571">
        <v>3402</v>
      </c>
      <c r="P35" s="559">
        <v>0.37225079330342487</v>
      </c>
      <c r="Q35" s="572">
        <v>486</v>
      </c>
    </row>
    <row r="36" spans="1:17" ht="14.4" customHeight="1" x14ac:dyDescent="0.3">
      <c r="A36" s="553" t="s">
        <v>2001</v>
      </c>
      <c r="B36" s="554" t="s">
        <v>489</v>
      </c>
      <c r="C36" s="554" t="s">
        <v>2027</v>
      </c>
      <c r="D36" s="554" t="s">
        <v>2061</v>
      </c>
      <c r="E36" s="554" t="s">
        <v>2062</v>
      </c>
      <c r="F36" s="571">
        <v>10</v>
      </c>
      <c r="G36" s="571">
        <v>6590</v>
      </c>
      <c r="H36" s="554">
        <v>1</v>
      </c>
      <c r="I36" s="554">
        <v>659</v>
      </c>
      <c r="J36" s="571">
        <v>18</v>
      </c>
      <c r="K36" s="571">
        <v>11902</v>
      </c>
      <c r="L36" s="554">
        <v>1.8060698027314113</v>
      </c>
      <c r="M36" s="554">
        <v>661.22222222222217</v>
      </c>
      <c r="N36" s="571">
        <v>7</v>
      </c>
      <c r="O36" s="571">
        <v>4662</v>
      </c>
      <c r="P36" s="559">
        <v>0.70743550834597879</v>
      </c>
      <c r="Q36" s="572">
        <v>666</v>
      </c>
    </row>
    <row r="37" spans="1:17" ht="14.4" customHeight="1" x14ac:dyDescent="0.3">
      <c r="A37" s="553" t="s">
        <v>2001</v>
      </c>
      <c r="B37" s="554" t="s">
        <v>489</v>
      </c>
      <c r="C37" s="554" t="s">
        <v>2027</v>
      </c>
      <c r="D37" s="554" t="s">
        <v>2063</v>
      </c>
      <c r="E37" s="554" t="s">
        <v>2064</v>
      </c>
      <c r="F37" s="571">
        <v>8</v>
      </c>
      <c r="G37" s="571">
        <v>8008</v>
      </c>
      <c r="H37" s="554">
        <v>1</v>
      </c>
      <c r="I37" s="554">
        <v>1001</v>
      </c>
      <c r="J37" s="571">
        <v>14</v>
      </c>
      <c r="K37" s="571">
        <v>14054</v>
      </c>
      <c r="L37" s="554">
        <v>1.7549950049950049</v>
      </c>
      <c r="M37" s="554">
        <v>1003.8571428571429</v>
      </c>
      <c r="N37" s="571">
        <v>7</v>
      </c>
      <c r="O37" s="571">
        <v>7084</v>
      </c>
      <c r="P37" s="559">
        <v>0.88461538461538458</v>
      </c>
      <c r="Q37" s="572">
        <v>1012</v>
      </c>
    </row>
    <row r="38" spans="1:17" ht="14.4" customHeight="1" x14ac:dyDescent="0.3">
      <c r="A38" s="553" t="s">
        <v>2001</v>
      </c>
      <c r="B38" s="554" t="s">
        <v>489</v>
      </c>
      <c r="C38" s="554" t="s">
        <v>2027</v>
      </c>
      <c r="D38" s="554" t="s">
        <v>2065</v>
      </c>
      <c r="E38" s="554" t="s">
        <v>2066</v>
      </c>
      <c r="F38" s="571">
        <v>2</v>
      </c>
      <c r="G38" s="571">
        <v>4000</v>
      </c>
      <c r="H38" s="554">
        <v>1</v>
      </c>
      <c r="I38" s="554">
        <v>2000</v>
      </c>
      <c r="J38" s="571"/>
      <c r="K38" s="571"/>
      <c r="L38" s="554"/>
      <c r="M38" s="554"/>
      <c r="N38" s="571"/>
      <c r="O38" s="571"/>
      <c r="P38" s="559"/>
      <c r="Q38" s="572"/>
    </row>
    <row r="39" spans="1:17" ht="14.4" customHeight="1" x14ac:dyDescent="0.3">
      <c r="A39" s="553" t="s">
        <v>2001</v>
      </c>
      <c r="B39" s="554" t="s">
        <v>489</v>
      </c>
      <c r="C39" s="554" t="s">
        <v>2027</v>
      </c>
      <c r="D39" s="554" t="s">
        <v>2067</v>
      </c>
      <c r="E39" s="554" t="s">
        <v>2068</v>
      </c>
      <c r="F39" s="571">
        <v>1</v>
      </c>
      <c r="G39" s="571">
        <v>1323</v>
      </c>
      <c r="H39" s="554">
        <v>1</v>
      </c>
      <c r="I39" s="554">
        <v>1323</v>
      </c>
      <c r="J39" s="571"/>
      <c r="K39" s="571"/>
      <c r="L39" s="554"/>
      <c r="M39" s="554"/>
      <c r="N39" s="571"/>
      <c r="O39" s="571"/>
      <c r="P39" s="559"/>
      <c r="Q39" s="572"/>
    </row>
    <row r="40" spans="1:17" ht="14.4" customHeight="1" x14ac:dyDescent="0.3">
      <c r="A40" s="553" t="s">
        <v>2001</v>
      </c>
      <c r="B40" s="554" t="s">
        <v>489</v>
      </c>
      <c r="C40" s="554" t="s">
        <v>2027</v>
      </c>
      <c r="D40" s="554" t="s">
        <v>2069</v>
      </c>
      <c r="E40" s="554" t="s">
        <v>2070</v>
      </c>
      <c r="F40" s="571">
        <v>7</v>
      </c>
      <c r="G40" s="571">
        <v>6524</v>
      </c>
      <c r="H40" s="554">
        <v>1</v>
      </c>
      <c r="I40" s="554">
        <v>932</v>
      </c>
      <c r="J40" s="571">
        <v>1</v>
      </c>
      <c r="K40" s="571">
        <v>942</v>
      </c>
      <c r="L40" s="554">
        <v>0.14438994481912937</v>
      </c>
      <c r="M40" s="554">
        <v>942</v>
      </c>
      <c r="N40" s="571"/>
      <c r="O40" s="571"/>
      <c r="P40" s="559"/>
      <c r="Q40" s="572"/>
    </row>
    <row r="41" spans="1:17" ht="14.4" customHeight="1" x14ac:dyDescent="0.3">
      <c r="A41" s="553" t="s">
        <v>2001</v>
      </c>
      <c r="B41" s="554" t="s">
        <v>489</v>
      </c>
      <c r="C41" s="554" t="s">
        <v>2027</v>
      </c>
      <c r="D41" s="554" t="s">
        <v>2071</v>
      </c>
      <c r="E41" s="554" t="s">
        <v>2072</v>
      </c>
      <c r="F41" s="571">
        <v>15</v>
      </c>
      <c r="G41" s="571">
        <v>2325</v>
      </c>
      <c r="H41" s="554">
        <v>1</v>
      </c>
      <c r="I41" s="554">
        <v>155</v>
      </c>
      <c r="J41" s="571">
        <v>1</v>
      </c>
      <c r="K41" s="571">
        <v>156</v>
      </c>
      <c r="L41" s="554">
        <v>6.7096774193548384E-2</v>
      </c>
      <c r="M41" s="554">
        <v>156</v>
      </c>
      <c r="N41" s="571">
        <v>3</v>
      </c>
      <c r="O41" s="571">
        <v>471</v>
      </c>
      <c r="P41" s="559">
        <v>0.20258064516129032</v>
      </c>
      <c r="Q41" s="572">
        <v>157</v>
      </c>
    </row>
    <row r="42" spans="1:17" ht="14.4" customHeight="1" x14ac:dyDescent="0.3">
      <c r="A42" s="553" t="s">
        <v>2001</v>
      </c>
      <c r="B42" s="554" t="s">
        <v>489</v>
      </c>
      <c r="C42" s="554" t="s">
        <v>2027</v>
      </c>
      <c r="D42" s="554" t="s">
        <v>2073</v>
      </c>
      <c r="E42" s="554" t="s">
        <v>2074</v>
      </c>
      <c r="F42" s="571">
        <v>11</v>
      </c>
      <c r="G42" s="571">
        <v>0</v>
      </c>
      <c r="H42" s="554"/>
      <c r="I42" s="554">
        <v>0</v>
      </c>
      <c r="J42" s="571">
        <v>7</v>
      </c>
      <c r="K42" s="571">
        <v>0</v>
      </c>
      <c r="L42" s="554"/>
      <c r="M42" s="554">
        <v>0</v>
      </c>
      <c r="N42" s="571"/>
      <c r="O42" s="571"/>
      <c r="P42" s="559"/>
      <c r="Q42" s="572"/>
    </row>
    <row r="43" spans="1:17" ht="14.4" customHeight="1" x14ac:dyDescent="0.3">
      <c r="A43" s="553" t="s">
        <v>2001</v>
      </c>
      <c r="B43" s="554" t="s">
        <v>489</v>
      </c>
      <c r="C43" s="554" t="s">
        <v>2027</v>
      </c>
      <c r="D43" s="554" t="s">
        <v>2075</v>
      </c>
      <c r="E43" s="554" t="s">
        <v>2076</v>
      </c>
      <c r="F43" s="571"/>
      <c r="G43" s="571"/>
      <c r="H43" s="554"/>
      <c r="I43" s="554"/>
      <c r="J43" s="571">
        <v>1</v>
      </c>
      <c r="K43" s="571">
        <v>344</v>
      </c>
      <c r="L43" s="554"/>
      <c r="M43" s="554">
        <v>344</v>
      </c>
      <c r="N43" s="571"/>
      <c r="O43" s="571"/>
      <c r="P43" s="559"/>
      <c r="Q43" s="572"/>
    </row>
    <row r="44" spans="1:17" ht="14.4" customHeight="1" x14ac:dyDescent="0.3">
      <c r="A44" s="553" t="s">
        <v>2001</v>
      </c>
      <c r="B44" s="554" t="s">
        <v>489</v>
      </c>
      <c r="C44" s="554" t="s">
        <v>2027</v>
      </c>
      <c r="D44" s="554" t="s">
        <v>2077</v>
      </c>
      <c r="E44" s="554" t="s">
        <v>2078</v>
      </c>
      <c r="F44" s="571">
        <v>3559</v>
      </c>
      <c r="G44" s="571">
        <v>0</v>
      </c>
      <c r="H44" s="554"/>
      <c r="I44" s="554">
        <v>0</v>
      </c>
      <c r="J44" s="571">
        <v>3330</v>
      </c>
      <c r="K44" s="571">
        <v>0</v>
      </c>
      <c r="L44" s="554"/>
      <c r="M44" s="554">
        <v>0</v>
      </c>
      <c r="N44" s="571">
        <v>4932</v>
      </c>
      <c r="O44" s="571">
        <v>67299.970000000016</v>
      </c>
      <c r="P44" s="559"/>
      <c r="Q44" s="572">
        <v>13.645573803730741</v>
      </c>
    </row>
    <row r="45" spans="1:17" ht="14.4" customHeight="1" x14ac:dyDescent="0.3">
      <c r="A45" s="553" t="s">
        <v>2001</v>
      </c>
      <c r="B45" s="554" t="s">
        <v>489</v>
      </c>
      <c r="C45" s="554" t="s">
        <v>2027</v>
      </c>
      <c r="D45" s="554" t="s">
        <v>2079</v>
      </c>
      <c r="E45" s="554" t="s">
        <v>2080</v>
      </c>
      <c r="F45" s="571"/>
      <c r="G45" s="571"/>
      <c r="H45" s="554"/>
      <c r="I45" s="554"/>
      <c r="J45" s="571">
        <v>1</v>
      </c>
      <c r="K45" s="571">
        <v>0</v>
      </c>
      <c r="L45" s="554"/>
      <c r="M45" s="554">
        <v>0</v>
      </c>
      <c r="N45" s="571"/>
      <c r="O45" s="571"/>
      <c r="P45" s="559"/>
      <c r="Q45" s="572"/>
    </row>
    <row r="46" spans="1:17" ht="14.4" customHeight="1" x14ac:dyDescent="0.3">
      <c r="A46" s="553" t="s">
        <v>2001</v>
      </c>
      <c r="B46" s="554" t="s">
        <v>489</v>
      </c>
      <c r="C46" s="554" t="s">
        <v>2027</v>
      </c>
      <c r="D46" s="554" t="s">
        <v>2081</v>
      </c>
      <c r="E46" s="554" t="s">
        <v>2082</v>
      </c>
      <c r="F46" s="571">
        <v>606</v>
      </c>
      <c r="G46" s="571">
        <v>13356</v>
      </c>
      <c r="H46" s="554">
        <v>1</v>
      </c>
      <c r="I46" s="554">
        <v>22.03960396039604</v>
      </c>
      <c r="J46" s="571">
        <v>331</v>
      </c>
      <c r="K46" s="571">
        <v>34858</v>
      </c>
      <c r="L46" s="554">
        <v>2.6099131476489967</v>
      </c>
      <c r="M46" s="554">
        <v>105.31117824773413</v>
      </c>
      <c r="N46" s="571">
        <v>257</v>
      </c>
      <c r="O46" s="571">
        <v>27756</v>
      </c>
      <c r="P46" s="559">
        <v>2.0781671159029651</v>
      </c>
      <c r="Q46" s="572">
        <v>108</v>
      </c>
    </row>
    <row r="47" spans="1:17" ht="14.4" customHeight="1" x14ac:dyDescent="0.3">
      <c r="A47" s="553" t="s">
        <v>2001</v>
      </c>
      <c r="B47" s="554" t="s">
        <v>489</v>
      </c>
      <c r="C47" s="554" t="s">
        <v>2027</v>
      </c>
      <c r="D47" s="554" t="s">
        <v>2083</v>
      </c>
      <c r="E47" s="554" t="s">
        <v>2084</v>
      </c>
      <c r="F47" s="571"/>
      <c r="G47" s="571"/>
      <c r="H47" s="554"/>
      <c r="I47" s="554"/>
      <c r="J47" s="571"/>
      <c r="K47" s="571"/>
      <c r="L47" s="554"/>
      <c r="M47" s="554"/>
      <c r="N47" s="571">
        <v>1</v>
      </c>
      <c r="O47" s="571">
        <v>36</v>
      </c>
      <c r="P47" s="559"/>
      <c r="Q47" s="572">
        <v>36</v>
      </c>
    </row>
    <row r="48" spans="1:17" ht="14.4" customHeight="1" x14ac:dyDescent="0.3">
      <c r="A48" s="553" t="s">
        <v>2001</v>
      </c>
      <c r="B48" s="554" t="s">
        <v>489</v>
      </c>
      <c r="C48" s="554" t="s">
        <v>2027</v>
      </c>
      <c r="D48" s="554" t="s">
        <v>2085</v>
      </c>
      <c r="E48" s="554" t="s">
        <v>2086</v>
      </c>
      <c r="F48" s="571">
        <v>79</v>
      </c>
      <c r="G48" s="571">
        <v>6399</v>
      </c>
      <c r="H48" s="554">
        <v>1</v>
      </c>
      <c r="I48" s="554">
        <v>81</v>
      </c>
      <c r="J48" s="571">
        <v>127</v>
      </c>
      <c r="K48" s="571">
        <v>10361</v>
      </c>
      <c r="L48" s="554">
        <v>1.6191592436318174</v>
      </c>
      <c r="M48" s="554">
        <v>81.582677165354326</v>
      </c>
      <c r="N48" s="571">
        <v>45</v>
      </c>
      <c r="O48" s="571">
        <v>3690</v>
      </c>
      <c r="P48" s="559">
        <v>0.57665260196905765</v>
      </c>
      <c r="Q48" s="572">
        <v>82</v>
      </c>
    </row>
    <row r="49" spans="1:17" ht="14.4" customHeight="1" x14ac:dyDescent="0.3">
      <c r="A49" s="553" t="s">
        <v>2001</v>
      </c>
      <c r="B49" s="554" t="s">
        <v>489</v>
      </c>
      <c r="C49" s="554" t="s">
        <v>2027</v>
      </c>
      <c r="D49" s="554" t="s">
        <v>2087</v>
      </c>
      <c r="E49" s="554" t="s">
        <v>2088</v>
      </c>
      <c r="F49" s="571">
        <v>7</v>
      </c>
      <c r="G49" s="571">
        <v>210</v>
      </c>
      <c r="H49" s="554">
        <v>1</v>
      </c>
      <c r="I49" s="554">
        <v>30</v>
      </c>
      <c r="J49" s="571">
        <v>40</v>
      </c>
      <c r="K49" s="571">
        <v>1239</v>
      </c>
      <c r="L49" s="554">
        <v>5.9</v>
      </c>
      <c r="M49" s="554">
        <v>30.975000000000001</v>
      </c>
      <c r="N49" s="571">
        <v>79</v>
      </c>
      <c r="O49" s="571">
        <v>2449</v>
      </c>
      <c r="P49" s="559">
        <v>11.661904761904761</v>
      </c>
      <c r="Q49" s="572">
        <v>31</v>
      </c>
    </row>
    <row r="50" spans="1:17" ht="14.4" customHeight="1" x14ac:dyDescent="0.3">
      <c r="A50" s="553" t="s">
        <v>2001</v>
      </c>
      <c r="B50" s="554" t="s">
        <v>489</v>
      </c>
      <c r="C50" s="554" t="s">
        <v>2027</v>
      </c>
      <c r="D50" s="554" t="s">
        <v>2089</v>
      </c>
      <c r="E50" s="554" t="s">
        <v>2090</v>
      </c>
      <c r="F50" s="571">
        <v>37</v>
      </c>
      <c r="G50" s="571">
        <v>0</v>
      </c>
      <c r="H50" s="554"/>
      <c r="I50" s="554">
        <v>0</v>
      </c>
      <c r="J50" s="571">
        <v>16</v>
      </c>
      <c r="K50" s="571">
        <v>0</v>
      </c>
      <c r="L50" s="554"/>
      <c r="M50" s="554">
        <v>0</v>
      </c>
      <c r="N50" s="571">
        <v>10</v>
      </c>
      <c r="O50" s="571">
        <v>0</v>
      </c>
      <c r="P50" s="559"/>
      <c r="Q50" s="572">
        <v>0</v>
      </c>
    </row>
    <row r="51" spans="1:17" ht="14.4" customHeight="1" x14ac:dyDescent="0.3">
      <c r="A51" s="553" t="s">
        <v>2001</v>
      </c>
      <c r="B51" s="554" t="s">
        <v>489</v>
      </c>
      <c r="C51" s="554" t="s">
        <v>2027</v>
      </c>
      <c r="D51" s="554" t="s">
        <v>2091</v>
      </c>
      <c r="E51" s="554" t="s">
        <v>2092</v>
      </c>
      <c r="F51" s="571">
        <v>107</v>
      </c>
      <c r="G51" s="571">
        <v>51895</v>
      </c>
      <c r="H51" s="554">
        <v>1</v>
      </c>
      <c r="I51" s="554">
        <v>485</v>
      </c>
      <c r="J51" s="571">
        <v>128</v>
      </c>
      <c r="K51" s="571">
        <v>61550</v>
      </c>
      <c r="L51" s="554">
        <v>1.1860487522882743</v>
      </c>
      <c r="M51" s="554">
        <v>480.859375</v>
      </c>
      <c r="N51" s="571">
        <v>97</v>
      </c>
      <c r="O51" s="571">
        <v>47724</v>
      </c>
      <c r="P51" s="559">
        <v>0.9196261682242991</v>
      </c>
      <c r="Q51" s="572">
        <v>492</v>
      </c>
    </row>
    <row r="52" spans="1:17" ht="14.4" customHeight="1" x14ac:dyDescent="0.3">
      <c r="A52" s="553" t="s">
        <v>2001</v>
      </c>
      <c r="B52" s="554" t="s">
        <v>489</v>
      </c>
      <c r="C52" s="554" t="s">
        <v>2027</v>
      </c>
      <c r="D52" s="554" t="s">
        <v>2093</v>
      </c>
      <c r="E52" s="554" t="s">
        <v>2094</v>
      </c>
      <c r="F52" s="571">
        <v>1</v>
      </c>
      <c r="G52" s="571">
        <v>141</v>
      </c>
      <c r="H52" s="554">
        <v>1</v>
      </c>
      <c r="I52" s="554">
        <v>141</v>
      </c>
      <c r="J52" s="571">
        <v>1</v>
      </c>
      <c r="K52" s="571">
        <v>128</v>
      </c>
      <c r="L52" s="554">
        <v>0.90780141843971629</v>
      </c>
      <c r="M52" s="554">
        <v>128</v>
      </c>
      <c r="N52" s="571"/>
      <c r="O52" s="571"/>
      <c r="P52" s="559"/>
      <c r="Q52" s="572"/>
    </row>
    <row r="53" spans="1:17" ht="14.4" customHeight="1" x14ac:dyDescent="0.3">
      <c r="A53" s="553" t="s">
        <v>2001</v>
      </c>
      <c r="B53" s="554" t="s">
        <v>489</v>
      </c>
      <c r="C53" s="554" t="s">
        <v>2027</v>
      </c>
      <c r="D53" s="554" t="s">
        <v>2095</v>
      </c>
      <c r="E53" s="554" t="s">
        <v>2096</v>
      </c>
      <c r="F53" s="571">
        <v>1</v>
      </c>
      <c r="G53" s="571">
        <v>69</v>
      </c>
      <c r="H53" s="554">
        <v>1</v>
      </c>
      <c r="I53" s="554">
        <v>69</v>
      </c>
      <c r="J53" s="571">
        <v>1</v>
      </c>
      <c r="K53" s="571">
        <v>69</v>
      </c>
      <c r="L53" s="554">
        <v>1</v>
      </c>
      <c r="M53" s="554">
        <v>69</v>
      </c>
      <c r="N53" s="571">
        <v>7</v>
      </c>
      <c r="O53" s="571">
        <v>490</v>
      </c>
      <c r="P53" s="559">
        <v>7.1014492753623184</v>
      </c>
      <c r="Q53" s="572">
        <v>70</v>
      </c>
    </row>
    <row r="54" spans="1:17" ht="14.4" customHeight="1" x14ac:dyDescent="0.3">
      <c r="A54" s="553" t="s">
        <v>2001</v>
      </c>
      <c r="B54" s="554" t="s">
        <v>489</v>
      </c>
      <c r="C54" s="554" t="s">
        <v>2027</v>
      </c>
      <c r="D54" s="554" t="s">
        <v>2097</v>
      </c>
      <c r="E54" s="554" t="s">
        <v>2056</v>
      </c>
      <c r="F54" s="571"/>
      <c r="G54" s="571"/>
      <c r="H54" s="554"/>
      <c r="I54" s="554"/>
      <c r="J54" s="571">
        <v>1</v>
      </c>
      <c r="K54" s="571">
        <v>668</v>
      </c>
      <c r="L54" s="554"/>
      <c r="M54" s="554">
        <v>668</v>
      </c>
      <c r="N54" s="571">
        <v>2</v>
      </c>
      <c r="O54" s="571">
        <v>1350</v>
      </c>
      <c r="P54" s="559"/>
      <c r="Q54" s="572">
        <v>675</v>
      </c>
    </row>
    <row r="55" spans="1:17" ht="14.4" customHeight="1" x14ac:dyDescent="0.3">
      <c r="A55" s="553" t="s">
        <v>2001</v>
      </c>
      <c r="B55" s="554" t="s">
        <v>489</v>
      </c>
      <c r="C55" s="554" t="s">
        <v>2027</v>
      </c>
      <c r="D55" s="554" t="s">
        <v>2098</v>
      </c>
      <c r="E55" s="554" t="s">
        <v>2099</v>
      </c>
      <c r="F55" s="571">
        <v>9</v>
      </c>
      <c r="G55" s="571">
        <v>774</v>
      </c>
      <c r="H55" s="554">
        <v>1</v>
      </c>
      <c r="I55" s="554">
        <v>86</v>
      </c>
      <c r="J55" s="571">
        <v>12</v>
      </c>
      <c r="K55" s="571">
        <v>1752</v>
      </c>
      <c r="L55" s="554">
        <v>2.2635658914728682</v>
      </c>
      <c r="M55" s="554">
        <v>146</v>
      </c>
      <c r="N55" s="571">
        <v>3</v>
      </c>
      <c r="O55" s="571">
        <v>474</v>
      </c>
      <c r="P55" s="559">
        <v>0.61240310077519378</v>
      </c>
      <c r="Q55" s="572">
        <v>158</v>
      </c>
    </row>
    <row r="56" spans="1:17" ht="14.4" customHeight="1" x14ac:dyDescent="0.3">
      <c r="A56" s="553" t="s">
        <v>2001</v>
      </c>
      <c r="B56" s="554" t="s">
        <v>489</v>
      </c>
      <c r="C56" s="554" t="s">
        <v>2027</v>
      </c>
      <c r="D56" s="554" t="s">
        <v>2100</v>
      </c>
      <c r="E56" s="554" t="s">
        <v>2101</v>
      </c>
      <c r="F56" s="571">
        <v>3</v>
      </c>
      <c r="G56" s="571">
        <v>1701</v>
      </c>
      <c r="H56" s="554">
        <v>1</v>
      </c>
      <c r="I56" s="554">
        <v>567</v>
      </c>
      <c r="J56" s="571">
        <v>1</v>
      </c>
      <c r="K56" s="571">
        <v>572</v>
      </c>
      <c r="L56" s="554">
        <v>0.33627278071722516</v>
      </c>
      <c r="M56" s="554">
        <v>572</v>
      </c>
      <c r="N56" s="571"/>
      <c r="O56" s="571"/>
      <c r="P56" s="559"/>
      <c r="Q56" s="572"/>
    </row>
    <row r="57" spans="1:17" ht="14.4" customHeight="1" x14ac:dyDescent="0.3">
      <c r="A57" s="553" t="s">
        <v>2001</v>
      </c>
      <c r="B57" s="554" t="s">
        <v>489</v>
      </c>
      <c r="C57" s="554" t="s">
        <v>2027</v>
      </c>
      <c r="D57" s="554" t="s">
        <v>2102</v>
      </c>
      <c r="E57" s="554" t="s">
        <v>2103</v>
      </c>
      <c r="F57" s="571"/>
      <c r="G57" s="571"/>
      <c r="H57" s="554"/>
      <c r="I57" s="554"/>
      <c r="J57" s="571">
        <v>1</v>
      </c>
      <c r="K57" s="571">
        <v>57</v>
      </c>
      <c r="L57" s="554"/>
      <c r="M57" s="554">
        <v>57</v>
      </c>
      <c r="N57" s="571"/>
      <c r="O57" s="571"/>
      <c r="P57" s="559"/>
      <c r="Q57" s="572"/>
    </row>
    <row r="58" spans="1:17" ht="14.4" customHeight="1" x14ac:dyDescent="0.3">
      <c r="A58" s="553" t="s">
        <v>2001</v>
      </c>
      <c r="B58" s="554" t="s">
        <v>489</v>
      </c>
      <c r="C58" s="554" t="s">
        <v>2027</v>
      </c>
      <c r="D58" s="554" t="s">
        <v>2104</v>
      </c>
      <c r="E58" s="554" t="s">
        <v>2105</v>
      </c>
      <c r="F58" s="571">
        <v>6</v>
      </c>
      <c r="G58" s="571">
        <v>2586</v>
      </c>
      <c r="H58" s="554">
        <v>1</v>
      </c>
      <c r="I58" s="554">
        <v>431</v>
      </c>
      <c r="J58" s="571">
        <v>4</v>
      </c>
      <c r="K58" s="571">
        <v>1740</v>
      </c>
      <c r="L58" s="554">
        <v>0.6728538283062645</v>
      </c>
      <c r="M58" s="554">
        <v>435</v>
      </c>
      <c r="N58" s="571">
        <v>1</v>
      </c>
      <c r="O58" s="571">
        <v>436</v>
      </c>
      <c r="P58" s="559">
        <v>0.16860015467904099</v>
      </c>
      <c r="Q58" s="572">
        <v>436</v>
      </c>
    </row>
    <row r="59" spans="1:17" ht="14.4" customHeight="1" x14ac:dyDescent="0.3">
      <c r="A59" s="553" t="s">
        <v>2001</v>
      </c>
      <c r="B59" s="554" t="s">
        <v>489</v>
      </c>
      <c r="C59" s="554" t="s">
        <v>2027</v>
      </c>
      <c r="D59" s="554" t="s">
        <v>2106</v>
      </c>
      <c r="E59" s="554" t="s">
        <v>2107</v>
      </c>
      <c r="F59" s="571"/>
      <c r="G59" s="571"/>
      <c r="H59" s="554"/>
      <c r="I59" s="554"/>
      <c r="J59" s="571">
        <v>1</v>
      </c>
      <c r="K59" s="571">
        <v>701</v>
      </c>
      <c r="L59" s="554"/>
      <c r="M59" s="554">
        <v>701</v>
      </c>
      <c r="N59" s="571">
        <v>1</v>
      </c>
      <c r="O59" s="571">
        <v>704</v>
      </c>
      <c r="P59" s="559"/>
      <c r="Q59" s="572">
        <v>704</v>
      </c>
    </row>
    <row r="60" spans="1:17" ht="14.4" customHeight="1" x14ac:dyDescent="0.3">
      <c r="A60" s="553" t="s">
        <v>2001</v>
      </c>
      <c r="B60" s="554" t="s">
        <v>489</v>
      </c>
      <c r="C60" s="554" t="s">
        <v>2027</v>
      </c>
      <c r="D60" s="554" t="s">
        <v>2108</v>
      </c>
      <c r="E60" s="554" t="s">
        <v>2109</v>
      </c>
      <c r="F60" s="571">
        <v>5</v>
      </c>
      <c r="G60" s="571">
        <v>5215</v>
      </c>
      <c r="H60" s="554">
        <v>1</v>
      </c>
      <c r="I60" s="554">
        <v>1043</v>
      </c>
      <c r="J60" s="571">
        <v>5</v>
      </c>
      <c r="K60" s="571">
        <v>5230</v>
      </c>
      <c r="L60" s="554">
        <v>1.00287631831256</v>
      </c>
      <c r="M60" s="554">
        <v>1046</v>
      </c>
      <c r="N60" s="571">
        <v>3</v>
      </c>
      <c r="O60" s="571">
        <v>3150</v>
      </c>
      <c r="P60" s="559">
        <v>0.60402684563758391</v>
      </c>
      <c r="Q60" s="572">
        <v>1050</v>
      </c>
    </row>
    <row r="61" spans="1:17" ht="14.4" customHeight="1" x14ac:dyDescent="0.3">
      <c r="A61" s="553" t="s">
        <v>2001</v>
      </c>
      <c r="B61" s="554" t="s">
        <v>489</v>
      </c>
      <c r="C61" s="554" t="s">
        <v>2027</v>
      </c>
      <c r="D61" s="554" t="s">
        <v>2110</v>
      </c>
      <c r="E61" s="554" t="s">
        <v>2111</v>
      </c>
      <c r="F61" s="571">
        <v>2</v>
      </c>
      <c r="G61" s="571">
        <v>236</v>
      </c>
      <c r="H61" s="554">
        <v>1</v>
      </c>
      <c r="I61" s="554">
        <v>118</v>
      </c>
      <c r="J61" s="571">
        <v>7</v>
      </c>
      <c r="K61" s="571">
        <v>829</v>
      </c>
      <c r="L61" s="554">
        <v>3.5127118644067798</v>
      </c>
      <c r="M61" s="554">
        <v>118.42857142857143</v>
      </c>
      <c r="N61" s="571">
        <v>1</v>
      </c>
      <c r="O61" s="571">
        <v>120</v>
      </c>
      <c r="P61" s="559">
        <v>0.50847457627118642</v>
      </c>
      <c r="Q61" s="572">
        <v>120</v>
      </c>
    </row>
    <row r="62" spans="1:17" ht="14.4" customHeight="1" x14ac:dyDescent="0.3">
      <c r="A62" s="553" t="s">
        <v>2001</v>
      </c>
      <c r="B62" s="554" t="s">
        <v>489</v>
      </c>
      <c r="C62" s="554" t="s">
        <v>2027</v>
      </c>
      <c r="D62" s="554" t="s">
        <v>2112</v>
      </c>
      <c r="E62" s="554" t="s">
        <v>2113</v>
      </c>
      <c r="F62" s="571">
        <v>2</v>
      </c>
      <c r="G62" s="571">
        <v>112</v>
      </c>
      <c r="H62" s="554">
        <v>1</v>
      </c>
      <c r="I62" s="554">
        <v>56</v>
      </c>
      <c r="J62" s="571">
        <v>1</v>
      </c>
      <c r="K62" s="571">
        <v>57</v>
      </c>
      <c r="L62" s="554">
        <v>0.5089285714285714</v>
      </c>
      <c r="M62" s="554">
        <v>57</v>
      </c>
      <c r="N62" s="571">
        <v>1</v>
      </c>
      <c r="O62" s="571">
        <v>57</v>
      </c>
      <c r="P62" s="559">
        <v>0.5089285714285714</v>
      </c>
      <c r="Q62" s="572">
        <v>57</v>
      </c>
    </row>
    <row r="63" spans="1:17" ht="14.4" customHeight="1" x14ac:dyDescent="0.3">
      <c r="A63" s="553" t="s">
        <v>2001</v>
      </c>
      <c r="B63" s="554" t="s">
        <v>489</v>
      </c>
      <c r="C63" s="554" t="s">
        <v>2027</v>
      </c>
      <c r="D63" s="554" t="s">
        <v>2114</v>
      </c>
      <c r="E63" s="554" t="s">
        <v>2115</v>
      </c>
      <c r="F63" s="571">
        <v>1</v>
      </c>
      <c r="G63" s="571">
        <v>684</v>
      </c>
      <c r="H63" s="554">
        <v>1</v>
      </c>
      <c r="I63" s="554">
        <v>684</v>
      </c>
      <c r="J63" s="571">
        <v>1</v>
      </c>
      <c r="K63" s="571">
        <v>689</v>
      </c>
      <c r="L63" s="554">
        <v>1.0073099415204678</v>
      </c>
      <c r="M63" s="554">
        <v>689</v>
      </c>
      <c r="N63" s="571"/>
      <c r="O63" s="571"/>
      <c r="P63" s="559"/>
      <c r="Q63" s="572"/>
    </row>
    <row r="64" spans="1:17" ht="14.4" customHeight="1" x14ac:dyDescent="0.3">
      <c r="A64" s="553" t="s">
        <v>2001</v>
      </c>
      <c r="B64" s="554" t="s">
        <v>489</v>
      </c>
      <c r="C64" s="554" t="s">
        <v>2027</v>
      </c>
      <c r="D64" s="554" t="s">
        <v>2116</v>
      </c>
      <c r="E64" s="554" t="s">
        <v>2117</v>
      </c>
      <c r="F64" s="571">
        <v>1</v>
      </c>
      <c r="G64" s="571">
        <v>88</v>
      </c>
      <c r="H64" s="554">
        <v>1</v>
      </c>
      <c r="I64" s="554">
        <v>88</v>
      </c>
      <c r="J64" s="571">
        <v>8</v>
      </c>
      <c r="K64" s="571">
        <v>706</v>
      </c>
      <c r="L64" s="554">
        <v>8.0227272727272734</v>
      </c>
      <c r="M64" s="554">
        <v>88.25</v>
      </c>
      <c r="N64" s="571"/>
      <c r="O64" s="571"/>
      <c r="P64" s="559"/>
      <c r="Q64" s="572"/>
    </row>
    <row r="65" spans="1:17" ht="14.4" customHeight="1" x14ac:dyDescent="0.3">
      <c r="A65" s="553" t="s">
        <v>2001</v>
      </c>
      <c r="B65" s="554" t="s">
        <v>489</v>
      </c>
      <c r="C65" s="554" t="s">
        <v>2027</v>
      </c>
      <c r="D65" s="554" t="s">
        <v>2118</v>
      </c>
      <c r="E65" s="554" t="s">
        <v>2119</v>
      </c>
      <c r="F65" s="571">
        <v>21</v>
      </c>
      <c r="G65" s="571">
        <v>3717</v>
      </c>
      <c r="H65" s="554">
        <v>1</v>
      </c>
      <c r="I65" s="554">
        <v>177</v>
      </c>
      <c r="J65" s="571">
        <v>21</v>
      </c>
      <c r="K65" s="571">
        <v>3730</v>
      </c>
      <c r="L65" s="554">
        <v>1.0034974441754103</v>
      </c>
      <c r="M65" s="554">
        <v>177.61904761904762</v>
      </c>
      <c r="N65" s="571">
        <v>12</v>
      </c>
      <c r="O65" s="571">
        <v>2148</v>
      </c>
      <c r="P65" s="559">
        <v>0.57788539144471351</v>
      </c>
      <c r="Q65" s="572">
        <v>179</v>
      </c>
    </row>
    <row r="66" spans="1:17" ht="14.4" customHeight="1" x14ac:dyDescent="0.3">
      <c r="A66" s="553" t="s">
        <v>2001</v>
      </c>
      <c r="B66" s="554" t="s">
        <v>489</v>
      </c>
      <c r="C66" s="554" t="s">
        <v>2027</v>
      </c>
      <c r="D66" s="554" t="s">
        <v>2120</v>
      </c>
      <c r="E66" s="554" t="s">
        <v>2121</v>
      </c>
      <c r="F66" s="571"/>
      <c r="G66" s="571"/>
      <c r="H66" s="554"/>
      <c r="I66" s="554"/>
      <c r="J66" s="571">
        <v>1</v>
      </c>
      <c r="K66" s="571">
        <v>628</v>
      </c>
      <c r="L66" s="554"/>
      <c r="M66" s="554">
        <v>628</v>
      </c>
      <c r="N66" s="571">
        <v>7</v>
      </c>
      <c r="O66" s="571">
        <v>4445</v>
      </c>
      <c r="P66" s="559"/>
      <c r="Q66" s="572">
        <v>635</v>
      </c>
    </row>
    <row r="67" spans="1:17" ht="14.4" customHeight="1" x14ac:dyDescent="0.3">
      <c r="A67" s="553" t="s">
        <v>2001</v>
      </c>
      <c r="B67" s="554" t="s">
        <v>489</v>
      </c>
      <c r="C67" s="554" t="s">
        <v>2027</v>
      </c>
      <c r="D67" s="554" t="s">
        <v>2122</v>
      </c>
      <c r="E67" s="554" t="s">
        <v>2123</v>
      </c>
      <c r="F67" s="571">
        <v>25</v>
      </c>
      <c r="G67" s="571">
        <v>2975</v>
      </c>
      <c r="H67" s="554">
        <v>1</v>
      </c>
      <c r="I67" s="554">
        <v>119</v>
      </c>
      <c r="J67" s="571">
        <v>20</v>
      </c>
      <c r="K67" s="571">
        <v>2404</v>
      </c>
      <c r="L67" s="554">
        <v>0.80806722689075627</v>
      </c>
      <c r="M67" s="554">
        <v>120.2</v>
      </c>
      <c r="N67" s="571">
        <v>72</v>
      </c>
      <c r="O67" s="571">
        <v>8712</v>
      </c>
      <c r="P67" s="559">
        <v>2.9284033613445377</v>
      </c>
      <c r="Q67" s="572">
        <v>121</v>
      </c>
    </row>
    <row r="68" spans="1:17" ht="14.4" customHeight="1" x14ac:dyDescent="0.3">
      <c r="A68" s="553" t="s">
        <v>2001</v>
      </c>
      <c r="B68" s="554" t="s">
        <v>489</v>
      </c>
      <c r="C68" s="554" t="s">
        <v>2027</v>
      </c>
      <c r="D68" s="554" t="s">
        <v>2124</v>
      </c>
      <c r="E68" s="554" t="s">
        <v>2125</v>
      </c>
      <c r="F68" s="571">
        <v>18</v>
      </c>
      <c r="G68" s="571">
        <v>6318</v>
      </c>
      <c r="H68" s="554">
        <v>1</v>
      </c>
      <c r="I68" s="554">
        <v>351</v>
      </c>
      <c r="J68" s="571">
        <v>32</v>
      </c>
      <c r="K68" s="571">
        <v>10634</v>
      </c>
      <c r="L68" s="554">
        <v>1.6831275720164609</v>
      </c>
      <c r="M68" s="554">
        <v>332.3125</v>
      </c>
      <c r="N68" s="571">
        <v>71</v>
      </c>
      <c r="O68" s="571">
        <v>25276</v>
      </c>
      <c r="P68" s="559">
        <v>4.0006331117442224</v>
      </c>
      <c r="Q68" s="572">
        <v>356</v>
      </c>
    </row>
    <row r="69" spans="1:17" ht="14.4" customHeight="1" x14ac:dyDescent="0.3">
      <c r="A69" s="553" t="s">
        <v>2001</v>
      </c>
      <c r="B69" s="554" t="s">
        <v>489</v>
      </c>
      <c r="C69" s="554" t="s">
        <v>2027</v>
      </c>
      <c r="D69" s="554" t="s">
        <v>2126</v>
      </c>
      <c r="E69" s="554" t="s">
        <v>2127</v>
      </c>
      <c r="F69" s="571">
        <v>1</v>
      </c>
      <c r="G69" s="571">
        <v>62</v>
      </c>
      <c r="H69" s="554">
        <v>1</v>
      </c>
      <c r="I69" s="554">
        <v>62</v>
      </c>
      <c r="J69" s="571"/>
      <c r="K69" s="571"/>
      <c r="L69" s="554"/>
      <c r="M69" s="554"/>
      <c r="N69" s="571"/>
      <c r="O69" s="571"/>
      <c r="P69" s="559"/>
      <c r="Q69" s="572"/>
    </row>
    <row r="70" spans="1:17" ht="14.4" customHeight="1" x14ac:dyDescent="0.3">
      <c r="A70" s="553" t="s">
        <v>2001</v>
      </c>
      <c r="B70" s="554" t="s">
        <v>489</v>
      </c>
      <c r="C70" s="554" t="s">
        <v>2027</v>
      </c>
      <c r="D70" s="554" t="s">
        <v>2128</v>
      </c>
      <c r="E70" s="554" t="s">
        <v>2129</v>
      </c>
      <c r="F70" s="571">
        <v>2</v>
      </c>
      <c r="G70" s="571">
        <v>1246</v>
      </c>
      <c r="H70" s="554">
        <v>1</v>
      </c>
      <c r="I70" s="554">
        <v>623</v>
      </c>
      <c r="J70" s="571"/>
      <c r="K70" s="571"/>
      <c r="L70" s="554"/>
      <c r="M70" s="554"/>
      <c r="N70" s="571"/>
      <c r="O70" s="571"/>
      <c r="P70" s="559"/>
      <c r="Q70" s="572"/>
    </row>
    <row r="71" spans="1:17" ht="14.4" customHeight="1" x14ac:dyDescent="0.3">
      <c r="A71" s="553" t="s">
        <v>2001</v>
      </c>
      <c r="B71" s="554" t="s">
        <v>489</v>
      </c>
      <c r="C71" s="554" t="s">
        <v>2027</v>
      </c>
      <c r="D71" s="554" t="s">
        <v>2130</v>
      </c>
      <c r="E71" s="554" t="s">
        <v>2131</v>
      </c>
      <c r="F71" s="571">
        <v>6</v>
      </c>
      <c r="G71" s="571">
        <v>9456</v>
      </c>
      <c r="H71" s="554">
        <v>1</v>
      </c>
      <c r="I71" s="554">
        <v>1576</v>
      </c>
      <c r="J71" s="571"/>
      <c r="K71" s="571"/>
      <c r="L71" s="554"/>
      <c r="M71" s="554"/>
      <c r="N71" s="571"/>
      <c r="O71" s="571"/>
      <c r="P71" s="559"/>
      <c r="Q71" s="572"/>
    </row>
    <row r="72" spans="1:17" ht="14.4" customHeight="1" x14ac:dyDescent="0.3">
      <c r="A72" s="553" t="s">
        <v>2001</v>
      </c>
      <c r="B72" s="554" t="s">
        <v>489</v>
      </c>
      <c r="C72" s="554" t="s">
        <v>2027</v>
      </c>
      <c r="D72" s="554" t="s">
        <v>2132</v>
      </c>
      <c r="E72" s="554" t="s">
        <v>2133</v>
      </c>
      <c r="F72" s="571"/>
      <c r="G72" s="571"/>
      <c r="H72" s="554"/>
      <c r="I72" s="554"/>
      <c r="J72" s="571">
        <v>2</v>
      </c>
      <c r="K72" s="571">
        <v>232</v>
      </c>
      <c r="L72" s="554"/>
      <c r="M72" s="554">
        <v>116</v>
      </c>
      <c r="N72" s="571"/>
      <c r="O72" s="571"/>
      <c r="P72" s="559"/>
      <c r="Q72" s="572"/>
    </row>
    <row r="73" spans="1:17" ht="14.4" customHeight="1" x14ac:dyDescent="0.3">
      <c r="A73" s="553" t="s">
        <v>2001</v>
      </c>
      <c r="B73" s="554" t="s">
        <v>489</v>
      </c>
      <c r="C73" s="554" t="s">
        <v>2027</v>
      </c>
      <c r="D73" s="554" t="s">
        <v>2134</v>
      </c>
      <c r="E73" s="554" t="s">
        <v>2135</v>
      </c>
      <c r="F73" s="571">
        <v>104</v>
      </c>
      <c r="G73" s="571">
        <v>20800</v>
      </c>
      <c r="H73" s="554">
        <v>1</v>
      </c>
      <c r="I73" s="554">
        <v>200</v>
      </c>
      <c r="J73" s="571">
        <v>72</v>
      </c>
      <c r="K73" s="571">
        <v>14439</v>
      </c>
      <c r="L73" s="554">
        <v>0.69418269230769236</v>
      </c>
      <c r="M73" s="554">
        <v>200.54166666666666</v>
      </c>
      <c r="N73" s="571">
        <v>42</v>
      </c>
      <c r="O73" s="571">
        <v>8484</v>
      </c>
      <c r="P73" s="559">
        <v>0.4078846153846154</v>
      </c>
      <c r="Q73" s="572">
        <v>202</v>
      </c>
    </row>
    <row r="74" spans="1:17" ht="14.4" customHeight="1" x14ac:dyDescent="0.3">
      <c r="A74" s="553" t="s">
        <v>2001</v>
      </c>
      <c r="B74" s="554" t="s">
        <v>489</v>
      </c>
      <c r="C74" s="554" t="s">
        <v>2027</v>
      </c>
      <c r="D74" s="554" t="s">
        <v>2136</v>
      </c>
      <c r="E74" s="554" t="s">
        <v>2137</v>
      </c>
      <c r="F74" s="571">
        <v>1</v>
      </c>
      <c r="G74" s="571">
        <v>241</v>
      </c>
      <c r="H74" s="554">
        <v>1</v>
      </c>
      <c r="I74" s="554">
        <v>241</v>
      </c>
      <c r="J74" s="571">
        <v>5</v>
      </c>
      <c r="K74" s="571">
        <v>1208</v>
      </c>
      <c r="L74" s="554">
        <v>5.0124481327800829</v>
      </c>
      <c r="M74" s="554">
        <v>241.6</v>
      </c>
      <c r="N74" s="571">
        <v>4</v>
      </c>
      <c r="O74" s="571">
        <v>972</v>
      </c>
      <c r="P74" s="559">
        <v>4.0331950207468878</v>
      </c>
      <c r="Q74" s="572">
        <v>243</v>
      </c>
    </row>
    <row r="75" spans="1:17" ht="14.4" customHeight="1" x14ac:dyDescent="0.3">
      <c r="A75" s="553" t="s">
        <v>2001</v>
      </c>
      <c r="B75" s="554" t="s">
        <v>489</v>
      </c>
      <c r="C75" s="554" t="s">
        <v>2027</v>
      </c>
      <c r="D75" s="554" t="s">
        <v>2138</v>
      </c>
      <c r="E75" s="554" t="s">
        <v>2139</v>
      </c>
      <c r="F75" s="571">
        <v>8</v>
      </c>
      <c r="G75" s="571">
        <v>27992</v>
      </c>
      <c r="H75" s="554">
        <v>1</v>
      </c>
      <c r="I75" s="554">
        <v>3499</v>
      </c>
      <c r="J75" s="571">
        <v>1</v>
      </c>
      <c r="K75" s="571">
        <v>3499</v>
      </c>
      <c r="L75" s="554">
        <v>0.125</v>
      </c>
      <c r="M75" s="554">
        <v>3499</v>
      </c>
      <c r="N75" s="571"/>
      <c r="O75" s="571"/>
      <c r="P75" s="559"/>
      <c r="Q75" s="572"/>
    </row>
    <row r="76" spans="1:17" ht="14.4" customHeight="1" x14ac:dyDescent="0.3">
      <c r="A76" s="553" t="s">
        <v>2001</v>
      </c>
      <c r="B76" s="554" t="s">
        <v>489</v>
      </c>
      <c r="C76" s="554" t="s">
        <v>2027</v>
      </c>
      <c r="D76" s="554" t="s">
        <v>2140</v>
      </c>
      <c r="E76" s="554" t="s">
        <v>2141</v>
      </c>
      <c r="F76" s="571"/>
      <c r="G76" s="571"/>
      <c r="H76" s="554"/>
      <c r="I76" s="554"/>
      <c r="J76" s="571">
        <v>2</v>
      </c>
      <c r="K76" s="571">
        <v>1710</v>
      </c>
      <c r="L76" s="554"/>
      <c r="M76" s="554">
        <v>855</v>
      </c>
      <c r="N76" s="571"/>
      <c r="O76" s="571"/>
      <c r="P76" s="559"/>
      <c r="Q76" s="572"/>
    </row>
    <row r="77" spans="1:17" ht="14.4" customHeight="1" x14ac:dyDescent="0.3">
      <c r="A77" s="553" t="s">
        <v>2001</v>
      </c>
      <c r="B77" s="554" t="s">
        <v>489</v>
      </c>
      <c r="C77" s="554" t="s">
        <v>2027</v>
      </c>
      <c r="D77" s="554" t="s">
        <v>2142</v>
      </c>
      <c r="E77" s="554" t="s">
        <v>2143</v>
      </c>
      <c r="F77" s="571">
        <v>2</v>
      </c>
      <c r="G77" s="571">
        <v>622</v>
      </c>
      <c r="H77" s="554">
        <v>1</v>
      </c>
      <c r="I77" s="554">
        <v>311</v>
      </c>
      <c r="J77" s="571">
        <v>6</v>
      </c>
      <c r="K77" s="571">
        <v>1886</v>
      </c>
      <c r="L77" s="554">
        <v>3.032154340836013</v>
      </c>
      <c r="M77" s="554">
        <v>314.33333333333331</v>
      </c>
      <c r="N77" s="571">
        <v>1</v>
      </c>
      <c r="O77" s="571">
        <v>318</v>
      </c>
      <c r="P77" s="559">
        <v>0.5112540192926045</v>
      </c>
      <c r="Q77" s="572">
        <v>318</v>
      </c>
    </row>
    <row r="78" spans="1:17" ht="14.4" customHeight="1" x14ac:dyDescent="0.3">
      <c r="A78" s="553" t="s">
        <v>2001</v>
      </c>
      <c r="B78" s="554" t="s">
        <v>489</v>
      </c>
      <c r="C78" s="554" t="s">
        <v>2027</v>
      </c>
      <c r="D78" s="554" t="s">
        <v>2144</v>
      </c>
      <c r="E78" s="554" t="s">
        <v>2145</v>
      </c>
      <c r="F78" s="571"/>
      <c r="G78" s="571"/>
      <c r="H78" s="554"/>
      <c r="I78" s="554"/>
      <c r="J78" s="571">
        <v>1</v>
      </c>
      <c r="K78" s="571">
        <v>1004</v>
      </c>
      <c r="L78" s="554"/>
      <c r="M78" s="554">
        <v>1004</v>
      </c>
      <c r="N78" s="571"/>
      <c r="O78" s="571"/>
      <c r="P78" s="559"/>
      <c r="Q78" s="572"/>
    </row>
    <row r="79" spans="1:17" ht="14.4" customHeight="1" x14ac:dyDescent="0.3">
      <c r="A79" s="553" t="s">
        <v>2001</v>
      </c>
      <c r="B79" s="554" t="s">
        <v>489</v>
      </c>
      <c r="C79" s="554" t="s">
        <v>2027</v>
      </c>
      <c r="D79" s="554" t="s">
        <v>2146</v>
      </c>
      <c r="E79" s="554" t="s">
        <v>2147</v>
      </c>
      <c r="F79" s="571">
        <v>1</v>
      </c>
      <c r="G79" s="571">
        <v>808</v>
      </c>
      <c r="H79" s="554">
        <v>1</v>
      </c>
      <c r="I79" s="554">
        <v>808</v>
      </c>
      <c r="J79" s="571">
        <v>7</v>
      </c>
      <c r="K79" s="571">
        <v>5676</v>
      </c>
      <c r="L79" s="554">
        <v>7.0247524752475243</v>
      </c>
      <c r="M79" s="554">
        <v>810.85714285714289</v>
      </c>
      <c r="N79" s="571">
        <v>5</v>
      </c>
      <c r="O79" s="571">
        <v>4075</v>
      </c>
      <c r="P79" s="559">
        <v>5.0433168316831685</v>
      </c>
      <c r="Q79" s="572">
        <v>815</v>
      </c>
    </row>
    <row r="80" spans="1:17" ht="14.4" customHeight="1" x14ac:dyDescent="0.3">
      <c r="A80" s="553" t="s">
        <v>2001</v>
      </c>
      <c r="B80" s="554" t="s">
        <v>489</v>
      </c>
      <c r="C80" s="554" t="s">
        <v>2027</v>
      </c>
      <c r="D80" s="554" t="s">
        <v>2148</v>
      </c>
      <c r="E80" s="554" t="s">
        <v>2149</v>
      </c>
      <c r="F80" s="571">
        <v>36</v>
      </c>
      <c r="G80" s="571">
        <v>30744</v>
      </c>
      <c r="H80" s="554">
        <v>1</v>
      </c>
      <c r="I80" s="554">
        <v>854</v>
      </c>
      <c r="J80" s="571">
        <v>16</v>
      </c>
      <c r="K80" s="571">
        <v>13712</v>
      </c>
      <c r="L80" s="554">
        <v>0.44600572469424926</v>
      </c>
      <c r="M80" s="554">
        <v>857</v>
      </c>
      <c r="N80" s="571">
        <v>29</v>
      </c>
      <c r="O80" s="571">
        <v>24998</v>
      </c>
      <c r="P80" s="559">
        <v>0.81310174342961228</v>
      </c>
      <c r="Q80" s="572">
        <v>862</v>
      </c>
    </row>
    <row r="81" spans="1:17" ht="14.4" customHeight="1" x14ac:dyDescent="0.3">
      <c r="A81" s="553" t="s">
        <v>2001</v>
      </c>
      <c r="B81" s="554" t="s">
        <v>489</v>
      </c>
      <c r="C81" s="554" t="s">
        <v>2027</v>
      </c>
      <c r="D81" s="554" t="s">
        <v>2150</v>
      </c>
      <c r="E81" s="554" t="s">
        <v>2151</v>
      </c>
      <c r="F81" s="571">
        <v>30</v>
      </c>
      <c r="G81" s="571">
        <v>1920</v>
      </c>
      <c r="H81" s="554">
        <v>1</v>
      </c>
      <c r="I81" s="554">
        <v>64</v>
      </c>
      <c r="J81" s="571">
        <v>24</v>
      </c>
      <c r="K81" s="571">
        <v>1425</v>
      </c>
      <c r="L81" s="554">
        <v>0.7421875</v>
      </c>
      <c r="M81" s="554">
        <v>59.375</v>
      </c>
      <c r="N81" s="571">
        <v>13</v>
      </c>
      <c r="O81" s="571">
        <v>845</v>
      </c>
      <c r="P81" s="559">
        <v>0.44010416666666669</v>
      </c>
      <c r="Q81" s="572">
        <v>65</v>
      </c>
    </row>
    <row r="82" spans="1:17" ht="14.4" customHeight="1" x14ac:dyDescent="0.3">
      <c r="A82" s="553" t="s">
        <v>2001</v>
      </c>
      <c r="B82" s="554" t="s">
        <v>489</v>
      </c>
      <c r="C82" s="554" t="s">
        <v>2027</v>
      </c>
      <c r="D82" s="554" t="s">
        <v>2152</v>
      </c>
      <c r="E82" s="554" t="s">
        <v>2153</v>
      </c>
      <c r="F82" s="571">
        <v>1</v>
      </c>
      <c r="G82" s="571">
        <v>74</v>
      </c>
      <c r="H82" s="554">
        <v>1</v>
      </c>
      <c r="I82" s="554">
        <v>74</v>
      </c>
      <c r="J82" s="571">
        <v>1</v>
      </c>
      <c r="K82" s="571">
        <v>76</v>
      </c>
      <c r="L82" s="554">
        <v>1.027027027027027</v>
      </c>
      <c r="M82" s="554">
        <v>76</v>
      </c>
      <c r="N82" s="571"/>
      <c r="O82" s="571"/>
      <c r="P82" s="559"/>
      <c r="Q82" s="572"/>
    </row>
    <row r="83" spans="1:17" ht="14.4" customHeight="1" x14ac:dyDescent="0.3">
      <c r="A83" s="553" t="s">
        <v>2001</v>
      </c>
      <c r="B83" s="554" t="s">
        <v>489</v>
      </c>
      <c r="C83" s="554" t="s">
        <v>2027</v>
      </c>
      <c r="D83" s="554" t="s">
        <v>2154</v>
      </c>
      <c r="E83" s="554" t="s">
        <v>2155</v>
      </c>
      <c r="F83" s="571">
        <v>12</v>
      </c>
      <c r="G83" s="571">
        <v>12204</v>
      </c>
      <c r="H83" s="554">
        <v>1</v>
      </c>
      <c r="I83" s="554">
        <v>1017</v>
      </c>
      <c r="J83" s="571">
        <v>1</v>
      </c>
      <c r="K83" s="571">
        <v>1024</v>
      </c>
      <c r="L83" s="554">
        <v>8.3906915765322845E-2</v>
      </c>
      <c r="M83" s="554">
        <v>1024</v>
      </c>
      <c r="N83" s="571">
        <v>6</v>
      </c>
      <c r="O83" s="571">
        <v>6162</v>
      </c>
      <c r="P83" s="559">
        <v>0.50491642084562438</v>
      </c>
      <c r="Q83" s="572">
        <v>1027</v>
      </c>
    </row>
    <row r="84" spans="1:17" ht="14.4" customHeight="1" x14ac:dyDescent="0.3">
      <c r="A84" s="553" t="s">
        <v>2001</v>
      </c>
      <c r="B84" s="554" t="s">
        <v>489</v>
      </c>
      <c r="C84" s="554" t="s">
        <v>2027</v>
      </c>
      <c r="D84" s="554" t="s">
        <v>2156</v>
      </c>
      <c r="E84" s="554" t="s">
        <v>2157</v>
      </c>
      <c r="F84" s="571"/>
      <c r="G84" s="571"/>
      <c r="H84" s="554"/>
      <c r="I84" s="554"/>
      <c r="J84" s="571"/>
      <c r="K84" s="571"/>
      <c r="L84" s="554"/>
      <c r="M84" s="554"/>
      <c r="N84" s="571">
        <v>2</v>
      </c>
      <c r="O84" s="571">
        <v>214</v>
      </c>
      <c r="P84" s="559"/>
      <c r="Q84" s="572">
        <v>107</v>
      </c>
    </row>
    <row r="85" spans="1:17" ht="14.4" customHeight="1" x14ac:dyDescent="0.3">
      <c r="A85" s="553" t="s">
        <v>2001</v>
      </c>
      <c r="B85" s="554" t="s">
        <v>489</v>
      </c>
      <c r="C85" s="554" t="s">
        <v>2027</v>
      </c>
      <c r="D85" s="554" t="s">
        <v>2158</v>
      </c>
      <c r="E85" s="554" t="s">
        <v>2159</v>
      </c>
      <c r="F85" s="571">
        <v>1</v>
      </c>
      <c r="G85" s="571">
        <v>949</v>
      </c>
      <c r="H85" s="554">
        <v>1</v>
      </c>
      <c r="I85" s="554">
        <v>949</v>
      </c>
      <c r="J85" s="571"/>
      <c r="K85" s="571"/>
      <c r="L85" s="554"/>
      <c r="M85" s="554"/>
      <c r="N85" s="571"/>
      <c r="O85" s="571"/>
      <c r="P85" s="559"/>
      <c r="Q85" s="572"/>
    </row>
    <row r="86" spans="1:17" ht="14.4" customHeight="1" x14ac:dyDescent="0.3">
      <c r="A86" s="553" t="s">
        <v>2001</v>
      </c>
      <c r="B86" s="554" t="s">
        <v>489</v>
      </c>
      <c r="C86" s="554" t="s">
        <v>2027</v>
      </c>
      <c r="D86" s="554" t="s">
        <v>2160</v>
      </c>
      <c r="E86" s="554" t="s">
        <v>2161</v>
      </c>
      <c r="F86" s="571"/>
      <c r="G86" s="571"/>
      <c r="H86" s="554"/>
      <c r="I86" s="554"/>
      <c r="J86" s="571"/>
      <c r="K86" s="571"/>
      <c r="L86" s="554"/>
      <c r="M86" s="554"/>
      <c r="N86" s="571">
        <v>1</v>
      </c>
      <c r="O86" s="571">
        <v>171</v>
      </c>
      <c r="P86" s="559"/>
      <c r="Q86" s="572">
        <v>171</v>
      </c>
    </row>
    <row r="87" spans="1:17" ht="14.4" customHeight="1" x14ac:dyDescent="0.3">
      <c r="A87" s="553" t="s">
        <v>2001</v>
      </c>
      <c r="B87" s="554" t="s">
        <v>494</v>
      </c>
      <c r="C87" s="554" t="s">
        <v>2002</v>
      </c>
      <c r="D87" s="554" t="s">
        <v>2003</v>
      </c>
      <c r="E87" s="554" t="s">
        <v>2004</v>
      </c>
      <c r="F87" s="571">
        <v>2.8000000000000007</v>
      </c>
      <c r="G87" s="571">
        <v>315.83999999999997</v>
      </c>
      <c r="H87" s="554">
        <v>1</v>
      </c>
      <c r="I87" s="554">
        <v>112.79999999999997</v>
      </c>
      <c r="J87" s="571">
        <v>21.599999999999998</v>
      </c>
      <c r="K87" s="571">
        <v>2436.5000000000005</v>
      </c>
      <c r="L87" s="554">
        <v>7.7143490374873371</v>
      </c>
      <c r="M87" s="554">
        <v>112.80092592592595</v>
      </c>
      <c r="N87" s="571">
        <v>41.4</v>
      </c>
      <c r="O87" s="571">
        <v>4806.5400000000009</v>
      </c>
      <c r="P87" s="559">
        <v>15.218275075987846</v>
      </c>
      <c r="Q87" s="572">
        <v>116.10000000000002</v>
      </c>
    </row>
    <row r="88" spans="1:17" ht="14.4" customHeight="1" x14ac:dyDescent="0.3">
      <c r="A88" s="553" t="s">
        <v>2001</v>
      </c>
      <c r="B88" s="554" t="s">
        <v>494</v>
      </c>
      <c r="C88" s="554" t="s">
        <v>2002</v>
      </c>
      <c r="D88" s="554" t="s">
        <v>2005</v>
      </c>
      <c r="E88" s="554" t="s">
        <v>2006</v>
      </c>
      <c r="F88" s="571">
        <v>83.2</v>
      </c>
      <c r="G88" s="571">
        <v>13122.350000000002</v>
      </c>
      <c r="H88" s="554">
        <v>1</v>
      </c>
      <c r="I88" s="554">
        <v>157.72055288461542</v>
      </c>
      <c r="J88" s="571">
        <v>96.40000000000002</v>
      </c>
      <c r="K88" s="571">
        <v>14559.020000000006</v>
      </c>
      <c r="L88" s="554">
        <v>1.1094826765023036</v>
      </c>
      <c r="M88" s="554">
        <v>151.02717842323653</v>
      </c>
      <c r="N88" s="571">
        <v>99.21</v>
      </c>
      <c r="O88" s="571">
        <v>14953.590000000002</v>
      </c>
      <c r="P88" s="559">
        <v>1.1395512236756373</v>
      </c>
      <c r="Q88" s="572">
        <v>150.72664045963111</v>
      </c>
    </row>
    <row r="89" spans="1:17" ht="14.4" customHeight="1" x14ac:dyDescent="0.3">
      <c r="A89" s="553" t="s">
        <v>2001</v>
      </c>
      <c r="B89" s="554" t="s">
        <v>494</v>
      </c>
      <c r="C89" s="554" t="s">
        <v>2002</v>
      </c>
      <c r="D89" s="554" t="s">
        <v>2007</v>
      </c>
      <c r="E89" s="554" t="s">
        <v>2008</v>
      </c>
      <c r="F89" s="571">
        <v>13.159999999999998</v>
      </c>
      <c r="G89" s="571">
        <v>3488.74</v>
      </c>
      <c r="H89" s="554">
        <v>1</v>
      </c>
      <c r="I89" s="554">
        <v>265.10182370820672</v>
      </c>
      <c r="J89" s="571">
        <v>10.999999999999998</v>
      </c>
      <c r="K89" s="571">
        <v>2916.0999999999995</v>
      </c>
      <c r="L89" s="554">
        <v>0.83586051124474725</v>
      </c>
      <c r="M89" s="554">
        <v>265.09999999999997</v>
      </c>
      <c r="N89" s="571">
        <v>28.799999999999997</v>
      </c>
      <c r="O89" s="571">
        <v>7302.2400000000007</v>
      </c>
      <c r="P89" s="559">
        <v>2.0930880489804347</v>
      </c>
      <c r="Q89" s="572">
        <v>253.55000000000004</v>
      </c>
    </row>
    <row r="90" spans="1:17" ht="14.4" customHeight="1" x14ac:dyDescent="0.3">
      <c r="A90" s="553" t="s">
        <v>2001</v>
      </c>
      <c r="B90" s="554" t="s">
        <v>494</v>
      </c>
      <c r="C90" s="554" t="s">
        <v>2002</v>
      </c>
      <c r="D90" s="554" t="s">
        <v>2011</v>
      </c>
      <c r="E90" s="554" t="s">
        <v>662</v>
      </c>
      <c r="F90" s="571">
        <v>0.1</v>
      </c>
      <c r="G90" s="571">
        <v>40.42</v>
      </c>
      <c r="H90" s="554">
        <v>1</v>
      </c>
      <c r="I90" s="554">
        <v>404.2</v>
      </c>
      <c r="J90" s="571">
        <v>0.1</v>
      </c>
      <c r="K90" s="571">
        <v>40.42</v>
      </c>
      <c r="L90" s="554">
        <v>1</v>
      </c>
      <c r="M90" s="554">
        <v>404.2</v>
      </c>
      <c r="N90" s="571"/>
      <c r="O90" s="571"/>
      <c r="P90" s="559"/>
      <c r="Q90" s="572"/>
    </row>
    <row r="91" spans="1:17" ht="14.4" customHeight="1" x14ac:dyDescent="0.3">
      <c r="A91" s="553" t="s">
        <v>2001</v>
      </c>
      <c r="B91" s="554" t="s">
        <v>494</v>
      </c>
      <c r="C91" s="554" t="s">
        <v>2002</v>
      </c>
      <c r="D91" s="554" t="s">
        <v>2014</v>
      </c>
      <c r="E91" s="554" t="s">
        <v>2015</v>
      </c>
      <c r="F91" s="571">
        <v>0.1</v>
      </c>
      <c r="G91" s="571">
        <v>7.75</v>
      </c>
      <c r="H91" s="554">
        <v>1</v>
      </c>
      <c r="I91" s="554">
        <v>77.5</v>
      </c>
      <c r="J91" s="571"/>
      <c r="K91" s="571"/>
      <c r="L91" s="554"/>
      <c r="M91" s="554"/>
      <c r="N91" s="571"/>
      <c r="O91" s="571"/>
      <c r="P91" s="559"/>
      <c r="Q91" s="572"/>
    </row>
    <row r="92" spans="1:17" ht="14.4" customHeight="1" x14ac:dyDescent="0.3">
      <c r="A92" s="553" t="s">
        <v>2001</v>
      </c>
      <c r="B92" s="554" t="s">
        <v>494</v>
      </c>
      <c r="C92" s="554" t="s">
        <v>2002</v>
      </c>
      <c r="D92" s="554" t="s">
        <v>2162</v>
      </c>
      <c r="E92" s="554" t="s">
        <v>2163</v>
      </c>
      <c r="F92" s="571"/>
      <c r="G92" s="571"/>
      <c r="H92" s="554"/>
      <c r="I92" s="554"/>
      <c r="J92" s="571">
        <v>0.2</v>
      </c>
      <c r="K92" s="571">
        <v>139.08000000000001</v>
      </c>
      <c r="L92" s="554"/>
      <c r="M92" s="554">
        <v>695.4</v>
      </c>
      <c r="N92" s="571"/>
      <c r="O92" s="571"/>
      <c r="P92" s="559"/>
      <c r="Q92" s="572"/>
    </row>
    <row r="93" spans="1:17" ht="14.4" customHeight="1" x14ac:dyDescent="0.3">
      <c r="A93" s="553" t="s">
        <v>2001</v>
      </c>
      <c r="B93" s="554" t="s">
        <v>494</v>
      </c>
      <c r="C93" s="554" t="s">
        <v>2002</v>
      </c>
      <c r="D93" s="554" t="s">
        <v>2018</v>
      </c>
      <c r="E93" s="554" t="s">
        <v>544</v>
      </c>
      <c r="F93" s="571">
        <v>1.5</v>
      </c>
      <c r="G93" s="571">
        <v>151.20999999999998</v>
      </c>
      <c r="H93" s="554">
        <v>1</v>
      </c>
      <c r="I93" s="554">
        <v>100.80666666666666</v>
      </c>
      <c r="J93" s="571">
        <v>0.8</v>
      </c>
      <c r="K93" s="571">
        <v>97</v>
      </c>
      <c r="L93" s="554">
        <v>0.64149196481714177</v>
      </c>
      <c r="M93" s="554">
        <v>121.25</v>
      </c>
      <c r="N93" s="571">
        <v>0.79999999999999993</v>
      </c>
      <c r="O93" s="571">
        <v>108.39999999999999</v>
      </c>
      <c r="P93" s="559">
        <v>0.7168838039812182</v>
      </c>
      <c r="Q93" s="572">
        <v>135.5</v>
      </c>
    </row>
    <row r="94" spans="1:17" ht="14.4" customHeight="1" x14ac:dyDescent="0.3">
      <c r="A94" s="553" t="s">
        <v>2001</v>
      </c>
      <c r="B94" s="554" t="s">
        <v>494</v>
      </c>
      <c r="C94" s="554" t="s">
        <v>2002</v>
      </c>
      <c r="D94" s="554" t="s">
        <v>2019</v>
      </c>
      <c r="E94" s="554" t="s">
        <v>576</v>
      </c>
      <c r="F94" s="571"/>
      <c r="G94" s="571"/>
      <c r="H94" s="554"/>
      <c r="I94" s="554"/>
      <c r="J94" s="571"/>
      <c r="K94" s="571"/>
      <c r="L94" s="554"/>
      <c r="M94" s="554"/>
      <c r="N94" s="571">
        <v>1</v>
      </c>
      <c r="O94" s="571">
        <v>144.97</v>
      </c>
      <c r="P94" s="559"/>
      <c r="Q94" s="572">
        <v>144.97</v>
      </c>
    </row>
    <row r="95" spans="1:17" ht="14.4" customHeight="1" x14ac:dyDescent="0.3">
      <c r="A95" s="553" t="s">
        <v>2001</v>
      </c>
      <c r="B95" s="554" t="s">
        <v>494</v>
      </c>
      <c r="C95" s="554" t="s">
        <v>2002</v>
      </c>
      <c r="D95" s="554" t="s">
        <v>2164</v>
      </c>
      <c r="E95" s="554" t="s">
        <v>508</v>
      </c>
      <c r="F95" s="571"/>
      <c r="G95" s="571"/>
      <c r="H95" s="554"/>
      <c r="I95" s="554"/>
      <c r="J95" s="571"/>
      <c r="K95" s="571"/>
      <c r="L95" s="554"/>
      <c r="M95" s="554"/>
      <c r="N95" s="571">
        <v>0.2</v>
      </c>
      <c r="O95" s="571">
        <v>6.76</v>
      </c>
      <c r="P95" s="559"/>
      <c r="Q95" s="572">
        <v>33.799999999999997</v>
      </c>
    </row>
    <row r="96" spans="1:17" ht="14.4" customHeight="1" x14ac:dyDescent="0.3">
      <c r="A96" s="553" t="s">
        <v>2001</v>
      </c>
      <c r="B96" s="554" t="s">
        <v>494</v>
      </c>
      <c r="C96" s="554" t="s">
        <v>2020</v>
      </c>
      <c r="D96" s="554" t="s">
        <v>2165</v>
      </c>
      <c r="E96" s="554"/>
      <c r="F96" s="571">
        <v>1</v>
      </c>
      <c r="G96" s="571">
        <v>70</v>
      </c>
      <c r="H96" s="554">
        <v>1</v>
      </c>
      <c r="I96" s="554">
        <v>70</v>
      </c>
      <c r="J96" s="571"/>
      <c r="K96" s="571"/>
      <c r="L96" s="554"/>
      <c r="M96" s="554"/>
      <c r="N96" s="571"/>
      <c r="O96" s="571"/>
      <c r="P96" s="559"/>
      <c r="Q96" s="572"/>
    </row>
    <row r="97" spans="1:17" ht="14.4" customHeight="1" x14ac:dyDescent="0.3">
      <c r="A97" s="553" t="s">
        <v>2001</v>
      </c>
      <c r="B97" s="554" t="s">
        <v>494</v>
      </c>
      <c r="C97" s="554" t="s">
        <v>2020</v>
      </c>
      <c r="D97" s="554" t="s">
        <v>2166</v>
      </c>
      <c r="E97" s="554" t="s">
        <v>2167</v>
      </c>
      <c r="F97" s="571">
        <v>1</v>
      </c>
      <c r="G97" s="571">
        <v>732.03</v>
      </c>
      <c r="H97" s="554">
        <v>1</v>
      </c>
      <c r="I97" s="554">
        <v>732.03</v>
      </c>
      <c r="J97" s="571"/>
      <c r="K97" s="571"/>
      <c r="L97" s="554"/>
      <c r="M97" s="554"/>
      <c r="N97" s="571"/>
      <c r="O97" s="571"/>
      <c r="P97" s="559"/>
      <c r="Q97" s="572"/>
    </row>
    <row r="98" spans="1:17" ht="14.4" customHeight="1" x14ac:dyDescent="0.3">
      <c r="A98" s="553" t="s">
        <v>2001</v>
      </c>
      <c r="B98" s="554" t="s">
        <v>494</v>
      </c>
      <c r="C98" s="554" t="s">
        <v>2027</v>
      </c>
      <c r="D98" s="554" t="s">
        <v>2168</v>
      </c>
      <c r="E98" s="554" t="s">
        <v>2169</v>
      </c>
      <c r="F98" s="571">
        <v>2</v>
      </c>
      <c r="G98" s="571">
        <v>256</v>
      </c>
      <c r="H98" s="554">
        <v>1</v>
      </c>
      <c r="I98" s="554">
        <v>128</v>
      </c>
      <c r="J98" s="571">
        <v>3</v>
      </c>
      <c r="K98" s="571">
        <v>388</v>
      </c>
      <c r="L98" s="554">
        <v>1.515625</v>
      </c>
      <c r="M98" s="554">
        <v>129.33333333333334</v>
      </c>
      <c r="N98" s="571">
        <v>1</v>
      </c>
      <c r="O98" s="571">
        <v>130</v>
      </c>
      <c r="P98" s="559">
        <v>0.5078125</v>
      </c>
      <c r="Q98" s="572">
        <v>130</v>
      </c>
    </row>
    <row r="99" spans="1:17" ht="14.4" customHeight="1" x14ac:dyDescent="0.3">
      <c r="A99" s="553" t="s">
        <v>2001</v>
      </c>
      <c r="B99" s="554" t="s">
        <v>494</v>
      </c>
      <c r="C99" s="554" t="s">
        <v>2027</v>
      </c>
      <c r="D99" s="554" t="s">
        <v>2028</v>
      </c>
      <c r="E99" s="554" t="s">
        <v>2029</v>
      </c>
      <c r="F99" s="571"/>
      <c r="G99" s="571"/>
      <c r="H99" s="554"/>
      <c r="I99" s="554"/>
      <c r="J99" s="571"/>
      <c r="K99" s="571"/>
      <c r="L99" s="554"/>
      <c r="M99" s="554"/>
      <c r="N99" s="571">
        <v>1</v>
      </c>
      <c r="O99" s="571">
        <v>74</v>
      </c>
      <c r="P99" s="559"/>
      <c r="Q99" s="572">
        <v>74</v>
      </c>
    </row>
    <row r="100" spans="1:17" ht="14.4" customHeight="1" x14ac:dyDescent="0.3">
      <c r="A100" s="553" t="s">
        <v>2001</v>
      </c>
      <c r="B100" s="554" t="s">
        <v>494</v>
      </c>
      <c r="C100" s="554" t="s">
        <v>2027</v>
      </c>
      <c r="D100" s="554" t="s">
        <v>2032</v>
      </c>
      <c r="E100" s="554" t="s">
        <v>2033</v>
      </c>
      <c r="F100" s="571">
        <v>1</v>
      </c>
      <c r="G100" s="571">
        <v>80</v>
      </c>
      <c r="H100" s="554">
        <v>1</v>
      </c>
      <c r="I100" s="554">
        <v>80</v>
      </c>
      <c r="J100" s="571">
        <v>1</v>
      </c>
      <c r="K100" s="571">
        <v>81</v>
      </c>
      <c r="L100" s="554">
        <v>1.0125</v>
      </c>
      <c r="M100" s="554">
        <v>81</v>
      </c>
      <c r="N100" s="571">
        <v>4</v>
      </c>
      <c r="O100" s="571">
        <v>324</v>
      </c>
      <c r="P100" s="559">
        <v>4.05</v>
      </c>
      <c r="Q100" s="572">
        <v>81</v>
      </c>
    </row>
    <row r="101" spans="1:17" ht="14.4" customHeight="1" x14ac:dyDescent="0.3">
      <c r="A101" s="553" t="s">
        <v>2001</v>
      </c>
      <c r="B101" s="554" t="s">
        <v>494</v>
      </c>
      <c r="C101" s="554" t="s">
        <v>2027</v>
      </c>
      <c r="D101" s="554" t="s">
        <v>2034</v>
      </c>
      <c r="E101" s="554" t="s">
        <v>2035</v>
      </c>
      <c r="F101" s="571">
        <v>6</v>
      </c>
      <c r="G101" s="571">
        <v>618</v>
      </c>
      <c r="H101" s="554">
        <v>1</v>
      </c>
      <c r="I101" s="554">
        <v>103</v>
      </c>
      <c r="J101" s="571">
        <v>4</v>
      </c>
      <c r="K101" s="571">
        <v>414</v>
      </c>
      <c r="L101" s="554">
        <v>0.66990291262135926</v>
      </c>
      <c r="M101" s="554">
        <v>103.5</v>
      </c>
      <c r="N101" s="571">
        <v>5</v>
      </c>
      <c r="O101" s="571">
        <v>520</v>
      </c>
      <c r="P101" s="559">
        <v>0.84142394822006472</v>
      </c>
      <c r="Q101" s="572">
        <v>104</v>
      </c>
    </row>
    <row r="102" spans="1:17" ht="14.4" customHeight="1" x14ac:dyDescent="0.3">
      <c r="A102" s="553" t="s">
        <v>2001</v>
      </c>
      <c r="B102" s="554" t="s">
        <v>494</v>
      </c>
      <c r="C102" s="554" t="s">
        <v>2027</v>
      </c>
      <c r="D102" s="554" t="s">
        <v>2036</v>
      </c>
      <c r="E102" s="554" t="s">
        <v>2037</v>
      </c>
      <c r="F102" s="571">
        <v>270</v>
      </c>
      <c r="G102" s="571">
        <v>9180</v>
      </c>
      <c r="H102" s="554">
        <v>1</v>
      </c>
      <c r="I102" s="554">
        <v>34</v>
      </c>
      <c r="J102" s="571">
        <v>152</v>
      </c>
      <c r="K102" s="571">
        <v>5253</v>
      </c>
      <c r="L102" s="554">
        <v>0.57222222222222219</v>
      </c>
      <c r="M102" s="554">
        <v>34.559210526315788</v>
      </c>
      <c r="N102" s="571">
        <v>99</v>
      </c>
      <c r="O102" s="571">
        <v>3465</v>
      </c>
      <c r="P102" s="559">
        <v>0.37745098039215685</v>
      </c>
      <c r="Q102" s="572">
        <v>35</v>
      </c>
    </row>
    <row r="103" spans="1:17" ht="14.4" customHeight="1" x14ac:dyDescent="0.3">
      <c r="A103" s="553" t="s">
        <v>2001</v>
      </c>
      <c r="B103" s="554" t="s">
        <v>494</v>
      </c>
      <c r="C103" s="554" t="s">
        <v>2027</v>
      </c>
      <c r="D103" s="554" t="s">
        <v>2038</v>
      </c>
      <c r="E103" s="554" t="s">
        <v>2039</v>
      </c>
      <c r="F103" s="571">
        <v>2</v>
      </c>
      <c r="G103" s="571">
        <v>10</v>
      </c>
      <c r="H103" s="554">
        <v>1</v>
      </c>
      <c r="I103" s="554">
        <v>5</v>
      </c>
      <c r="J103" s="571">
        <v>2</v>
      </c>
      <c r="K103" s="571">
        <v>10</v>
      </c>
      <c r="L103" s="554">
        <v>1</v>
      </c>
      <c r="M103" s="554">
        <v>5</v>
      </c>
      <c r="N103" s="571"/>
      <c r="O103" s="571"/>
      <c r="P103" s="559"/>
      <c r="Q103" s="572"/>
    </row>
    <row r="104" spans="1:17" ht="14.4" customHeight="1" x14ac:dyDescent="0.3">
      <c r="A104" s="553" t="s">
        <v>2001</v>
      </c>
      <c r="B104" s="554" t="s">
        <v>494</v>
      </c>
      <c r="C104" s="554" t="s">
        <v>2027</v>
      </c>
      <c r="D104" s="554" t="s">
        <v>2042</v>
      </c>
      <c r="E104" s="554" t="s">
        <v>2043</v>
      </c>
      <c r="F104" s="571">
        <v>28</v>
      </c>
      <c r="G104" s="571">
        <v>17864</v>
      </c>
      <c r="H104" s="554">
        <v>1</v>
      </c>
      <c r="I104" s="554">
        <v>638</v>
      </c>
      <c r="J104" s="571">
        <v>8</v>
      </c>
      <c r="K104" s="571">
        <v>5113</v>
      </c>
      <c r="L104" s="554">
        <v>0.286218092252575</v>
      </c>
      <c r="M104" s="554">
        <v>639.125</v>
      </c>
      <c r="N104" s="571">
        <v>17</v>
      </c>
      <c r="O104" s="571">
        <v>10914</v>
      </c>
      <c r="P104" s="559">
        <v>0.6109493954321541</v>
      </c>
      <c r="Q104" s="572">
        <v>642</v>
      </c>
    </row>
    <row r="105" spans="1:17" ht="14.4" customHeight="1" x14ac:dyDescent="0.3">
      <c r="A105" s="553" t="s">
        <v>2001</v>
      </c>
      <c r="B105" s="554" t="s">
        <v>494</v>
      </c>
      <c r="C105" s="554" t="s">
        <v>2027</v>
      </c>
      <c r="D105" s="554" t="s">
        <v>2046</v>
      </c>
      <c r="E105" s="554" t="s">
        <v>2047</v>
      </c>
      <c r="F105" s="571">
        <v>2</v>
      </c>
      <c r="G105" s="571">
        <v>312</v>
      </c>
      <c r="H105" s="554">
        <v>1</v>
      </c>
      <c r="I105" s="554">
        <v>156</v>
      </c>
      <c r="J105" s="571">
        <v>1</v>
      </c>
      <c r="K105" s="571">
        <v>158</v>
      </c>
      <c r="L105" s="554">
        <v>0.50641025641025639</v>
      </c>
      <c r="M105" s="554">
        <v>158</v>
      </c>
      <c r="N105" s="571"/>
      <c r="O105" s="571"/>
      <c r="P105" s="559"/>
      <c r="Q105" s="572"/>
    </row>
    <row r="106" spans="1:17" ht="14.4" customHeight="1" x14ac:dyDescent="0.3">
      <c r="A106" s="553" t="s">
        <v>2001</v>
      </c>
      <c r="B106" s="554" t="s">
        <v>494</v>
      </c>
      <c r="C106" s="554" t="s">
        <v>2027</v>
      </c>
      <c r="D106" s="554" t="s">
        <v>2048</v>
      </c>
      <c r="E106" s="554" t="s">
        <v>2035</v>
      </c>
      <c r="F106" s="571">
        <v>2</v>
      </c>
      <c r="G106" s="571">
        <v>382</v>
      </c>
      <c r="H106" s="554">
        <v>1</v>
      </c>
      <c r="I106" s="554">
        <v>191</v>
      </c>
      <c r="J106" s="571"/>
      <c r="K106" s="571"/>
      <c r="L106" s="554"/>
      <c r="M106" s="554"/>
      <c r="N106" s="571"/>
      <c r="O106" s="571"/>
      <c r="P106" s="559"/>
      <c r="Q106" s="572"/>
    </row>
    <row r="107" spans="1:17" ht="14.4" customHeight="1" x14ac:dyDescent="0.3">
      <c r="A107" s="553" t="s">
        <v>2001</v>
      </c>
      <c r="B107" s="554" t="s">
        <v>494</v>
      </c>
      <c r="C107" s="554" t="s">
        <v>2027</v>
      </c>
      <c r="D107" s="554" t="s">
        <v>2051</v>
      </c>
      <c r="E107" s="554" t="s">
        <v>2052</v>
      </c>
      <c r="F107" s="571">
        <v>6</v>
      </c>
      <c r="G107" s="571">
        <v>1392</v>
      </c>
      <c r="H107" s="554">
        <v>1</v>
      </c>
      <c r="I107" s="554">
        <v>232</v>
      </c>
      <c r="J107" s="571">
        <v>150</v>
      </c>
      <c r="K107" s="571">
        <v>34954</v>
      </c>
      <c r="L107" s="554">
        <v>25.110632183908045</v>
      </c>
      <c r="M107" s="554">
        <v>233.02666666666667</v>
      </c>
      <c r="N107" s="571">
        <v>12</v>
      </c>
      <c r="O107" s="571">
        <v>2820</v>
      </c>
      <c r="P107" s="559">
        <v>2.0258620689655173</v>
      </c>
      <c r="Q107" s="572">
        <v>235</v>
      </c>
    </row>
    <row r="108" spans="1:17" ht="14.4" customHeight="1" x14ac:dyDescent="0.3">
      <c r="A108" s="553" t="s">
        <v>2001</v>
      </c>
      <c r="B108" s="554" t="s">
        <v>494</v>
      </c>
      <c r="C108" s="554" t="s">
        <v>2027</v>
      </c>
      <c r="D108" s="554" t="s">
        <v>2053</v>
      </c>
      <c r="E108" s="554" t="s">
        <v>2054</v>
      </c>
      <c r="F108" s="571">
        <v>106</v>
      </c>
      <c r="G108" s="571">
        <v>12296</v>
      </c>
      <c r="H108" s="554">
        <v>1</v>
      </c>
      <c r="I108" s="554">
        <v>116</v>
      </c>
      <c r="J108" s="571">
        <v>188</v>
      </c>
      <c r="K108" s="571">
        <v>22034</v>
      </c>
      <c r="L108" s="554">
        <v>1.7919648666232921</v>
      </c>
      <c r="M108" s="554">
        <v>117.20212765957447</v>
      </c>
      <c r="N108" s="571">
        <v>513</v>
      </c>
      <c r="O108" s="571">
        <v>60534</v>
      </c>
      <c r="P108" s="559">
        <v>4.923064411190631</v>
      </c>
      <c r="Q108" s="572">
        <v>118</v>
      </c>
    </row>
    <row r="109" spans="1:17" ht="14.4" customHeight="1" x14ac:dyDescent="0.3">
      <c r="A109" s="553" t="s">
        <v>2001</v>
      </c>
      <c r="B109" s="554" t="s">
        <v>494</v>
      </c>
      <c r="C109" s="554" t="s">
        <v>2027</v>
      </c>
      <c r="D109" s="554" t="s">
        <v>2055</v>
      </c>
      <c r="E109" s="554" t="s">
        <v>2056</v>
      </c>
      <c r="F109" s="571">
        <v>4</v>
      </c>
      <c r="G109" s="571">
        <v>2108</v>
      </c>
      <c r="H109" s="554">
        <v>1</v>
      </c>
      <c r="I109" s="554">
        <v>527</v>
      </c>
      <c r="J109" s="571">
        <v>22</v>
      </c>
      <c r="K109" s="571">
        <v>11670</v>
      </c>
      <c r="L109" s="554">
        <v>5.5360531309297913</v>
      </c>
      <c r="M109" s="554">
        <v>530.4545454545455</v>
      </c>
      <c r="N109" s="571">
        <v>11</v>
      </c>
      <c r="O109" s="571">
        <v>5852</v>
      </c>
      <c r="P109" s="559">
        <v>2.7760910815939277</v>
      </c>
      <c r="Q109" s="572">
        <v>532</v>
      </c>
    </row>
    <row r="110" spans="1:17" ht="14.4" customHeight="1" x14ac:dyDescent="0.3">
      <c r="A110" s="553" t="s">
        <v>2001</v>
      </c>
      <c r="B110" s="554" t="s">
        <v>494</v>
      </c>
      <c r="C110" s="554" t="s">
        <v>2027</v>
      </c>
      <c r="D110" s="554" t="s">
        <v>2057</v>
      </c>
      <c r="E110" s="554" t="s">
        <v>2058</v>
      </c>
      <c r="F110" s="571"/>
      <c r="G110" s="571"/>
      <c r="H110" s="554"/>
      <c r="I110" s="554"/>
      <c r="J110" s="571">
        <v>5</v>
      </c>
      <c r="K110" s="571">
        <v>7455</v>
      </c>
      <c r="L110" s="554"/>
      <c r="M110" s="554">
        <v>1491</v>
      </c>
      <c r="N110" s="571">
        <v>5</v>
      </c>
      <c r="O110" s="571">
        <v>7475</v>
      </c>
      <c r="P110" s="559"/>
      <c r="Q110" s="572">
        <v>1495</v>
      </c>
    </row>
    <row r="111" spans="1:17" ht="14.4" customHeight="1" x14ac:dyDescent="0.3">
      <c r="A111" s="553" t="s">
        <v>2001</v>
      </c>
      <c r="B111" s="554" t="s">
        <v>494</v>
      </c>
      <c r="C111" s="554" t="s">
        <v>2027</v>
      </c>
      <c r="D111" s="554" t="s">
        <v>2059</v>
      </c>
      <c r="E111" s="554" t="s">
        <v>2060</v>
      </c>
      <c r="F111" s="571">
        <v>297</v>
      </c>
      <c r="G111" s="571">
        <v>142857</v>
      </c>
      <c r="H111" s="554">
        <v>1</v>
      </c>
      <c r="I111" s="554">
        <v>481</v>
      </c>
      <c r="J111" s="571">
        <v>272</v>
      </c>
      <c r="K111" s="571">
        <v>130502</v>
      </c>
      <c r="L111" s="554">
        <v>0.91351491351491354</v>
      </c>
      <c r="M111" s="554">
        <v>479.78676470588238</v>
      </c>
      <c r="N111" s="571">
        <v>349</v>
      </c>
      <c r="O111" s="571">
        <v>169614</v>
      </c>
      <c r="P111" s="559">
        <v>1.1872991872991874</v>
      </c>
      <c r="Q111" s="572">
        <v>486</v>
      </c>
    </row>
    <row r="112" spans="1:17" ht="14.4" customHeight="1" x14ac:dyDescent="0.3">
      <c r="A112" s="553" t="s">
        <v>2001</v>
      </c>
      <c r="B112" s="554" t="s">
        <v>494</v>
      </c>
      <c r="C112" s="554" t="s">
        <v>2027</v>
      </c>
      <c r="D112" s="554" t="s">
        <v>2061</v>
      </c>
      <c r="E112" s="554" t="s">
        <v>2062</v>
      </c>
      <c r="F112" s="571">
        <v>306</v>
      </c>
      <c r="G112" s="571">
        <v>201654</v>
      </c>
      <c r="H112" s="554">
        <v>1</v>
      </c>
      <c r="I112" s="554">
        <v>659</v>
      </c>
      <c r="J112" s="571">
        <v>340</v>
      </c>
      <c r="K112" s="571">
        <v>225075</v>
      </c>
      <c r="L112" s="554">
        <v>1.1161444851081554</v>
      </c>
      <c r="M112" s="554">
        <v>661.98529411764707</v>
      </c>
      <c r="N112" s="571">
        <v>388</v>
      </c>
      <c r="O112" s="571">
        <v>258408</v>
      </c>
      <c r="P112" s="559">
        <v>1.2814424707667589</v>
      </c>
      <c r="Q112" s="572">
        <v>666</v>
      </c>
    </row>
    <row r="113" spans="1:17" ht="14.4" customHeight="1" x14ac:dyDescent="0.3">
      <c r="A113" s="553" t="s">
        <v>2001</v>
      </c>
      <c r="B113" s="554" t="s">
        <v>494</v>
      </c>
      <c r="C113" s="554" t="s">
        <v>2027</v>
      </c>
      <c r="D113" s="554" t="s">
        <v>2063</v>
      </c>
      <c r="E113" s="554" t="s">
        <v>2064</v>
      </c>
      <c r="F113" s="571">
        <v>232</v>
      </c>
      <c r="G113" s="571">
        <v>232232</v>
      </c>
      <c r="H113" s="554">
        <v>1</v>
      </c>
      <c r="I113" s="554">
        <v>1001</v>
      </c>
      <c r="J113" s="571">
        <v>230</v>
      </c>
      <c r="K113" s="571">
        <v>229324</v>
      </c>
      <c r="L113" s="554">
        <v>0.98747803920217714</v>
      </c>
      <c r="M113" s="554">
        <v>997.06086956521744</v>
      </c>
      <c r="N113" s="571">
        <v>247</v>
      </c>
      <c r="O113" s="571">
        <v>249964</v>
      </c>
      <c r="P113" s="559">
        <v>1.0763546798029557</v>
      </c>
      <c r="Q113" s="572">
        <v>1012</v>
      </c>
    </row>
    <row r="114" spans="1:17" ht="14.4" customHeight="1" x14ac:dyDescent="0.3">
      <c r="A114" s="553" t="s">
        <v>2001</v>
      </c>
      <c r="B114" s="554" t="s">
        <v>494</v>
      </c>
      <c r="C114" s="554" t="s">
        <v>2027</v>
      </c>
      <c r="D114" s="554" t="s">
        <v>2065</v>
      </c>
      <c r="E114" s="554" t="s">
        <v>2066</v>
      </c>
      <c r="F114" s="571">
        <v>30</v>
      </c>
      <c r="G114" s="571">
        <v>60000</v>
      </c>
      <c r="H114" s="554">
        <v>1</v>
      </c>
      <c r="I114" s="554">
        <v>2000</v>
      </c>
      <c r="J114" s="571">
        <v>32</v>
      </c>
      <c r="K114" s="571">
        <v>64276</v>
      </c>
      <c r="L114" s="554">
        <v>1.0712666666666666</v>
      </c>
      <c r="M114" s="554">
        <v>2008.625</v>
      </c>
      <c r="N114" s="571">
        <v>62</v>
      </c>
      <c r="O114" s="571">
        <v>125054</v>
      </c>
      <c r="P114" s="559">
        <v>2.0842333333333332</v>
      </c>
      <c r="Q114" s="572">
        <v>2017</v>
      </c>
    </row>
    <row r="115" spans="1:17" ht="14.4" customHeight="1" x14ac:dyDescent="0.3">
      <c r="A115" s="553" t="s">
        <v>2001</v>
      </c>
      <c r="B115" s="554" t="s">
        <v>494</v>
      </c>
      <c r="C115" s="554" t="s">
        <v>2027</v>
      </c>
      <c r="D115" s="554" t="s">
        <v>2170</v>
      </c>
      <c r="E115" s="554" t="s">
        <v>2171</v>
      </c>
      <c r="F115" s="571">
        <v>4</v>
      </c>
      <c r="G115" s="571">
        <v>4852</v>
      </c>
      <c r="H115" s="554">
        <v>1</v>
      </c>
      <c r="I115" s="554">
        <v>1213</v>
      </c>
      <c r="J115" s="571">
        <v>8</v>
      </c>
      <c r="K115" s="571">
        <v>9768</v>
      </c>
      <c r="L115" s="554">
        <v>2.0131904369332232</v>
      </c>
      <c r="M115" s="554">
        <v>1221</v>
      </c>
      <c r="N115" s="571">
        <v>6</v>
      </c>
      <c r="O115" s="571">
        <v>7410</v>
      </c>
      <c r="P115" s="559">
        <v>1.5272052761747732</v>
      </c>
      <c r="Q115" s="572">
        <v>1235</v>
      </c>
    </row>
    <row r="116" spans="1:17" ht="14.4" customHeight="1" x14ac:dyDescent="0.3">
      <c r="A116" s="553" t="s">
        <v>2001</v>
      </c>
      <c r="B116" s="554" t="s">
        <v>494</v>
      </c>
      <c r="C116" s="554" t="s">
        <v>2027</v>
      </c>
      <c r="D116" s="554" t="s">
        <v>2172</v>
      </c>
      <c r="E116" s="554" t="s">
        <v>2173</v>
      </c>
      <c r="F116" s="571">
        <v>11</v>
      </c>
      <c r="G116" s="571">
        <v>10252</v>
      </c>
      <c r="H116" s="554">
        <v>1</v>
      </c>
      <c r="I116" s="554">
        <v>932</v>
      </c>
      <c r="J116" s="571">
        <v>15</v>
      </c>
      <c r="K116" s="571">
        <v>14070</v>
      </c>
      <c r="L116" s="554">
        <v>1.3724151385095591</v>
      </c>
      <c r="M116" s="554">
        <v>938</v>
      </c>
      <c r="N116" s="571">
        <v>4</v>
      </c>
      <c r="O116" s="571">
        <v>3784</v>
      </c>
      <c r="P116" s="559">
        <v>0.36909871244635195</v>
      </c>
      <c r="Q116" s="572">
        <v>946</v>
      </c>
    </row>
    <row r="117" spans="1:17" ht="14.4" customHeight="1" x14ac:dyDescent="0.3">
      <c r="A117" s="553" t="s">
        <v>2001</v>
      </c>
      <c r="B117" s="554" t="s">
        <v>494</v>
      </c>
      <c r="C117" s="554" t="s">
        <v>2027</v>
      </c>
      <c r="D117" s="554" t="s">
        <v>2174</v>
      </c>
      <c r="E117" s="554" t="s">
        <v>2175</v>
      </c>
      <c r="F117" s="571">
        <v>1</v>
      </c>
      <c r="G117" s="571">
        <v>814</v>
      </c>
      <c r="H117" s="554">
        <v>1</v>
      </c>
      <c r="I117" s="554">
        <v>814</v>
      </c>
      <c r="J117" s="571"/>
      <c r="K117" s="571"/>
      <c r="L117" s="554"/>
      <c r="M117" s="554"/>
      <c r="N117" s="571">
        <v>4</v>
      </c>
      <c r="O117" s="571">
        <v>3300</v>
      </c>
      <c r="P117" s="559">
        <v>4.0540540540540544</v>
      </c>
      <c r="Q117" s="572">
        <v>825</v>
      </c>
    </row>
    <row r="118" spans="1:17" ht="14.4" customHeight="1" x14ac:dyDescent="0.3">
      <c r="A118" s="553" t="s">
        <v>2001</v>
      </c>
      <c r="B118" s="554" t="s">
        <v>494</v>
      </c>
      <c r="C118" s="554" t="s">
        <v>2027</v>
      </c>
      <c r="D118" s="554" t="s">
        <v>2176</v>
      </c>
      <c r="E118" s="554" t="s">
        <v>2177</v>
      </c>
      <c r="F118" s="571">
        <v>4</v>
      </c>
      <c r="G118" s="571">
        <v>6500</v>
      </c>
      <c r="H118" s="554">
        <v>1</v>
      </c>
      <c r="I118" s="554">
        <v>1625</v>
      </c>
      <c r="J118" s="571">
        <v>7</v>
      </c>
      <c r="K118" s="571">
        <v>11429</v>
      </c>
      <c r="L118" s="554">
        <v>1.7583076923076923</v>
      </c>
      <c r="M118" s="554">
        <v>1632.7142857142858</v>
      </c>
      <c r="N118" s="571">
        <v>13</v>
      </c>
      <c r="O118" s="571">
        <v>21281</v>
      </c>
      <c r="P118" s="559">
        <v>3.274</v>
      </c>
      <c r="Q118" s="572">
        <v>1637</v>
      </c>
    </row>
    <row r="119" spans="1:17" ht="14.4" customHeight="1" x14ac:dyDescent="0.3">
      <c r="A119" s="553" t="s">
        <v>2001</v>
      </c>
      <c r="B119" s="554" t="s">
        <v>494</v>
      </c>
      <c r="C119" s="554" t="s">
        <v>2027</v>
      </c>
      <c r="D119" s="554" t="s">
        <v>2067</v>
      </c>
      <c r="E119" s="554" t="s">
        <v>2068</v>
      </c>
      <c r="F119" s="571">
        <v>1</v>
      </c>
      <c r="G119" s="571">
        <v>1323</v>
      </c>
      <c r="H119" s="554">
        <v>1</v>
      </c>
      <c r="I119" s="554">
        <v>1323</v>
      </c>
      <c r="J119" s="571">
        <v>12</v>
      </c>
      <c r="K119" s="571">
        <v>15984</v>
      </c>
      <c r="L119" s="554">
        <v>12.081632653061224</v>
      </c>
      <c r="M119" s="554">
        <v>1332</v>
      </c>
      <c r="N119" s="571">
        <v>13</v>
      </c>
      <c r="O119" s="571">
        <v>17420</v>
      </c>
      <c r="P119" s="559">
        <v>13.167044595616025</v>
      </c>
      <c r="Q119" s="572">
        <v>1340</v>
      </c>
    </row>
    <row r="120" spans="1:17" ht="14.4" customHeight="1" x14ac:dyDescent="0.3">
      <c r="A120" s="553" t="s">
        <v>2001</v>
      </c>
      <c r="B120" s="554" t="s">
        <v>494</v>
      </c>
      <c r="C120" s="554" t="s">
        <v>2027</v>
      </c>
      <c r="D120" s="554" t="s">
        <v>2178</v>
      </c>
      <c r="E120" s="554" t="s">
        <v>2179</v>
      </c>
      <c r="F120" s="571">
        <v>2</v>
      </c>
      <c r="G120" s="571">
        <v>2998</v>
      </c>
      <c r="H120" s="554">
        <v>1</v>
      </c>
      <c r="I120" s="554">
        <v>1499</v>
      </c>
      <c r="J120" s="571">
        <v>7</v>
      </c>
      <c r="K120" s="571">
        <v>10529</v>
      </c>
      <c r="L120" s="554">
        <v>3.5120080053368912</v>
      </c>
      <c r="M120" s="554">
        <v>1504.1428571428571</v>
      </c>
      <c r="N120" s="571">
        <v>2</v>
      </c>
      <c r="O120" s="571">
        <v>3022</v>
      </c>
      <c r="P120" s="559">
        <v>1.0080053368912609</v>
      </c>
      <c r="Q120" s="572">
        <v>1511</v>
      </c>
    </row>
    <row r="121" spans="1:17" ht="14.4" customHeight="1" x14ac:dyDescent="0.3">
      <c r="A121" s="553" t="s">
        <v>2001</v>
      </c>
      <c r="B121" s="554" t="s">
        <v>494</v>
      </c>
      <c r="C121" s="554" t="s">
        <v>2027</v>
      </c>
      <c r="D121" s="554" t="s">
        <v>2180</v>
      </c>
      <c r="E121" s="554" t="s">
        <v>2181</v>
      </c>
      <c r="F121" s="571">
        <v>2</v>
      </c>
      <c r="G121" s="571">
        <v>824</v>
      </c>
      <c r="H121" s="554">
        <v>1</v>
      </c>
      <c r="I121" s="554">
        <v>412</v>
      </c>
      <c r="J121" s="571"/>
      <c r="K121" s="571"/>
      <c r="L121" s="554"/>
      <c r="M121" s="554"/>
      <c r="N121" s="571">
        <v>1</v>
      </c>
      <c r="O121" s="571">
        <v>423</v>
      </c>
      <c r="P121" s="559">
        <v>0.51334951456310685</v>
      </c>
      <c r="Q121" s="572">
        <v>423</v>
      </c>
    </row>
    <row r="122" spans="1:17" ht="14.4" customHeight="1" x14ac:dyDescent="0.3">
      <c r="A122" s="553" t="s">
        <v>2001</v>
      </c>
      <c r="B122" s="554" t="s">
        <v>494</v>
      </c>
      <c r="C122" s="554" t="s">
        <v>2027</v>
      </c>
      <c r="D122" s="554" t="s">
        <v>2182</v>
      </c>
      <c r="E122" s="554" t="s">
        <v>2183</v>
      </c>
      <c r="F122" s="571"/>
      <c r="G122" s="571"/>
      <c r="H122" s="554"/>
      <c r="I122" s="554"/>
      <c r="J122" s="571">
        <v>1</v>
      </c>
      <c r="K122" s="571">
        <v>187</v>
      </c>
      <c r="L122" s="554"/>
      <c r="M122" s="554">
        <v>187</v>
      </c>
      <c r="N122" s="571"/>
      <c r="O122" s="571"/>
      <c r="P122" s="559"/>
      <c r="Q122" s="572"/>
    </row>
    <row r="123" spans="1:17" ht="14.4" customHeight="1" x14ac:dyDescent="0.3">
      <c r="A123" s="553" t="s">
        <v>2001</v>
      </c>
      <c r="B123" s="554" t="s">
        <v>494</v>
      </c>
      <c r="C123" s="554" t="s">
        <v>2027</v>
      </c>
      <c r="D123" s="554" t="s">
        <v>2184</v>
      </c>
      <c r="E123" s="554" t="s">
        <v>2185</v>
      </c>
      <c r="F123" s="571">
        <v>2</v>
      </c>
      <c r="G123" s="571">
        <v>1486</v>
      </c>
      <c r="H123" s="554">
        <v>1</v>
      </c>
      <c r="I123" s="554">
        <v>743</v>
      </c>
      <c r="J123" s="571"/>
      <c r="K123" s="571"/>
      <c r="L123" s="554"/>
      <c r="M123" s="554"/>
      <c r="N123" s="571"/>
      <c r="O123" s="571"/>
      <c r="P123" s="559"/>
      <c r="Q123" s="572"/>
    </row>
    <row r="124" spans="1:17" ht="14.4" customHeight="1" x14ac:dyDescent="0.3">
      <c r="A124" s="553" t="s">
        <v>2001</v>
      </c>
      <c r="B124" s="554" t="s">
        <v>494</v>
      </c>
      <c r="C124" s="554" t="s">
        <v>2027</v>
      </c>
      <c r="D124" s="554" t="s">
        <v>2186</v>
      </c>
      <c r="E124" s="554" t="s">
        <v>2187</v>
      </c>
      <c r="F124" s="571"/>
      <c r="G124" s="571"/>
      <c r="H124" s="554"/>
      <c r="I124" s="554"/>
      <c r="J124" s="571">
        <v>2</v>
      </c>
      <c r="K124" s="571">
        <v>2140</v>
      </c>
      <c r="L124" s="554"/>
      <c r="M124" s="554">
        <v>1070</v>
      </c>
      <c r="N124" s="571"/>
      <c r="O124" s="571"/>
      <c r="P124" s="559"/>
      <c r="Q124" s="572"/>
    </row>
    <row r="125" spans="1:17" ht="14.4" customHeight="1" x14ac:dyDescent="0.3">
      <c r="A125" s="553" t="s">
        <v>2001</v>
      </c>
      <c r="B125" s="554" t="s">
        <v>494</v>
      </c>
      <c r="C125" s="554" t="s">
        <v>2027</v>
      </c>
      <c r="D125" s="554" t="s">
        <v>2073</v>
      </c>
      <c r="E125" s="554" t="s">
        <v>2074</v>
      </c>
      <c r="F125" s="571">
        <v>1</v>
      </c>
      <c r="G125" s="571">
        <v>0</v>
      </c>
      <c r="H125" s="554"/>
      <c r="I125" s="554">
        <v>0</v>
      </c>
      <c r="J125" s="571"/>
      <c r="K125" s="571"/>
      <c r="L125" s="554"/>
      <c r="M125" s="554"/>
      <c r="N125" s="571"/>
      <c r="O125" s="571"/>
      <c r="P125" s="559"/>
      <c r="Q125" s="572"/>
    </row>
    <row r="126" spans="1:17" ht="14.4" customHeight="1" x14ac:dyDescent="0.3">
      <c r="A126" s="553" t="s">
        <v>2001</v>
      </c>
      <c r="B126" s="554" t="s">
        <v>494</v>
      </c>
      <c r="C126" s="554" t="s">
        <v>2027</v>
      </c>
      <c r="D126" s="554" t="s">
        <v>2077</v>
      </c>
      <c r="E126" s="554" t="s">
        <v>2078</v>
      </c>
      <c r="F126" s="571">
        <v>1</v>
      </c>
      <c r="G126" s="571">
        <v>0</v>
      </c>
      <c r="H126" s="554"/>
      <c r="I126" s="554">
        <v>0</v>
      </c>
      <c r="J126" s="571">
        <v>3</v>
      </c>
      <c r="K126" s="571">
        <v>0</v>
      </c>
      <c r="L126" s="554"/>
      <c r="M126" s="554">
        <v>0</v>
      </c>
      <c r="N126" s="571">
        <v>489</v>
      </c>
      <c r="O126" s="571">
        <v>8033.3099999999995</v>
      </c>
      <c r="P126" s="559"/>
      <c r="Q126" s="572">
        <v>16.42803680981595</v>
      </c>
    </row>
    <row r="127" spans="1:17" ht="14.4" customHeight="1" x14ac:dyDescent="0.3">
      <c r="A127" s="553" t="s">
        <v>2001</v>
      </c>
      <c r="B127" s="554" t="s">
        <v>494</v>
      </c>
      <c r="C127" s="554" t="s">
        <v>2027</v>
      </c>
      <c r="D127" s="554" t="s">
        <v>2081</v>
      </c>
      <c r="E127" s="554" t="s">
        <v>2082</v>
      </c>
      <c r="F127" s="571">
        <v>23</v>
      </c>
      <c r="G127" s="571">
        <v>212</v>
      </c>
      <c r="H127" s="554">
        <v>1</v>
      </c>
      <c r="I127" s="554">
        <v>9.2173913043478262</v>
      </c>
      <c r="J127" s="571">
        <v>1</v>
      </c>
      <c r="K127" s="571">
        <v>106</v>
      </c>
      <c r="L127" s="554">
        <v>0.5</v>
      </c>
      <c r="M127" s="554">
        <v>106</v>
      </c>
      <c r="N127" s="571">
        <v>2</v>
      </c>
      <c r="O127" s="571">
        <v>216</v>
      </c>
      <c r="P127" s="559">
        <v>1.0188679245283019</v>
      </c>
      <c r="Q127" s="572">
        <v>108</v>
      </c>
    </row>
    <row r="128" spans="1:17" ht="14.4" customHeight="1" x14ac:dyDescent="0.3">
      <c r="A128" s="553" t="s">
        <v>2001</v>
      </c>
      <c r="B128" s="554" t="s">
        <v>494</v>
      </c>
      <c r="C128" s="554" t="s">
        <v>2027</v>
      </c>
      <c r="D128" s="554" t="s">
        <v>2083</v>
      </c>
      <c r="E128" s="554" t="s">
        <v>2084</v>
      </c>
      <c r="F128" s="571"/>
      <c r="G128" s="571"/>
      <c r="H128" s="554"/>
      <c r="I128" s="554"/>
      <c r="J128" s="571"/>
      <c r="K128" s="571"/>
      <c r="L128" s="554"/>
      <c r="M128" s="554"/>
      <c r="N128" s="571">
        <v>1</v>
      </c>
      <c r="O128" s="571">
        <v>36</v>
      </c>
      <c r="P128" s="559"/>
      <c r="Q128" s="572">
        <v>36</v>
      </c>
    </row>
    <row r="129" spans="1:17" ht="14.4" customHeight="1" x14ac:dyDescent="0.3">
      <c r="A129" s="553" t="s">
        <v>2001</v>
      </c>
      <c r="B129" s="554" t="s">
        <v>494</v>
      </c>
      <c r="C129" s="554" t="s">
        <v>2027</v>
      </c>
      <c r="D129" s="554" t="s">
        <v>2085</v>
      </c>
      <c r="E129" s="554" t="s">
        <v>2086</v>
      </c>
      <c r="F129" s="571">
        <v>630</v>
      </c>
      <c r="G129" s="571">
        <v>51030</v>
      </c>
      <c r="H129" s="554">
        <v>1</v>
      </c>
      <c r="I129" s="554">
        <v>81</v>
      </c>
      <c r="J129" s="571">
        <v>716</v>
      </c>
      <c r="K129" s="571">
        <v>57952</v>
      </c>
      <c r="L129" s="554">
        <v>1.1356456986086616</v>
      </c>
      <c r="M129" s="554">
        <v>80.938547486033514</v>
      </c>
      <c r="N129" s="571">
        <v>803</v>
      </c>
      <c r="O129" s="571">
        <v>65846</v>
      </c>
      <c r="P129" s="559">
        <v>1.2903390162649422</v>
      </c>
      <c r="Q129" s="572">
        <v>82</v>
      </c>
    </row>
    <row r="130" spans="1:17" ht="14.4" customHeight="1" x14ac:dyDescent="0.3">
      <c r="A130" s="553" t="s">
        <v>2001</v>
      </c>
      <c r="B130" s="554" t="s">
        <v>494</v>
      </c>
      <c r="C130" s="554" t="s">
        <v>2027</v>
      </c>
      <c r="D130" s="554" t="s">
        <v>2087</v>
      </c>
      <c r="E130" s="554" t="s">
        <v>2088</v>
      </c>
      <c r="F130" s="571"/>
      <c r="G130" s="571"/>
      <c r="H130" s="554"/>
      <c r="I130" s="554"/>
      <c r="J130" s="571"/>
      <c r="K130" s="571"/>
      <c r="L130" s="554"/>
      <c r="M130" s="554"/>
      <c r="N130" s="571">
        <v>1</v>
      </c>
      <c r="O130" s="571">
        <v>31</v>
      </c>
      <c r="P130" s="559"/>
      <c r="Q130" s="572">
        <v>31</v>
      </c>
    </row>
    <row r="131" spans="1:17" ht="14.4" customHeight="1" x14ac:dyDescent="0.3">
      <c r="A131" s="553" t="s">
        <v>2001</v>
      </c>
      <c r="B131" s="554" t="s">
        <v>494</v>
      </c>
      <c r="C131" s="554" t="s">
        <v>2027</v>
      </c>
      <c r="D131" s="554" t="s">
        <v>2093</v>
      </c>
      <c r="E131" s="554" t="s">
        <v>2094</v>
      </c>
      <c r="F131" s="571">
        <v>1</v>
      </c>
      <c r="G131" s="571">
        <v>141</v>
      </c>
      <c r="H131" s="554">
        <v>1</v>
      </c>
      <c r="I131" s="554">
        <v>141</v>
      </c>
      <c r="J131" s="571"/>
      <c r="K131" s="571"/>
      <c r="L131" s="554"/>
      <c r="M131" s="554"/>
      <c r="N131" s="571"/>
      <c r="O131" s="571"/>
      <c r="P131" s="559"/>
      <c r="Q131" s="572"/>
    </row>
    <row r="132" spans="1:17" ht="14.4" customHeight="1" x14ac:dyDescent="0.3">
      <c r="A132" s="553" t="s">
        <v>2001</v>
      </c>
      <c r="B132" s="554" t="s">
        <v>494</v>
      </c>
      <c r="C132" s="554" t="s">
        <v>2027</v>
      </c>
      <c r="D132" s="554" t="s">
        <v>2097</v>
      </c>
      <c r="E132" s="554" t="s">
        <v>2056</v>
      </c>
      <c r="F132" s="571">
        <v>2</v>
      </c>
      <c r="G132" s="571">
        <v>1336</v>
      </c>
      <c r="H132" s="554">
        <v>1</v>
      </c>
      <c r="I132" s="554">
        <v>668</v>
      </c>
      <c r="J132" s="571">
        <v>3</v>
      </c>
      <c r="K132" s="571">
        <v>2019</v>
      </c>
      <c r="L132" s="554">
        <v>1.5112275449101797</v>
      </c>
      <c r="M132" s="554">
        <v>673</v>
      </c>
      <c r="N132" s="571">
        <v>5</v>
      </c>
      <c r="O132" s="571">
        <v>3375</v>
      </c>
      <c r="P132" s="559">
        <v>2.5261976047904193</v>
      </c>
      <c r="Q132" s="572">
        <v>675</v>
      </c>
    </row>
    <row r="133" spans="1:17" ht="14.4" customHeight="1" x14ac:dyDescent="0.3">
      <c r="A133" s="553" t="s">
        <v>2001</v>
      </c>
      <c r="B133" s="554" t="s">
        <v>494</v>
      </c>
      <c r="C133" s="554" t="s">
        <v>2027</v>
      </c>
      <c r="D133" s="554" t="s">
        <v>2098</v>
      </c>
      <c r="E133" s="554" t="s">
        <v>2099</v>
      </c>
      <c r="F133" s="571">
        <v>9</v>
      </c>
      <c r="G133" s="571">
        <v>774</v>
      </c>
      <c r="H133" s="554">
        <v>1</v>
      </c>
      <c r="I133" s="554">
        <v>86</v>
      </c>
      <c r="J133" s="571">
        <v>23</v>
      </c>
      <c r="K133" s="571">
        <v>3418</v>
      </c>
      <c r="L133" s="554">
        <v>4.4160206718346258</v>
      </c>
      <c r="M133" s="554">
        <v>148.60869565217391</v>
      </c>
      <c r="N133" s="571">
        <v>15</v>
      </c>
      <c r="O133" s="571">
        <v>2370</v>
      </c>
      <c r="P133" s="559">
        <v>3.0620155038759691</v>
      </c>
      <c r="Q133" s="572">
        <v>158</v>
      </c>
    </row>
    <row r="134" spans="1:17" ht="14.4" customHeight="1" x14ac:dyDescent="0.3">
      <c r="A134" s="553" t="s">
        <v>2001</v>
      </c>
      <c r="B134" s="554" t="s">
        <v>494</v>
      </c>
      <c r="C134" s="554" t="s">
        <v>2027</v>
      </c>
      <c r="D134" s="554" t="s">
        <v>2104</v>
      </c>
      <c r="E134" s="554" t="s">
        <v>2105</v>
      </c>
      <c r="F134" s="571">
        <v>3</v>
      </c>
      <c r="G134" s="571">
        <v>1293</v>
      </c>
      <c r="H134" s="554">
        <v>1</v>
      </c>
      <c r="I134" s="554">
        <v>431</v>
      </c>
      <c r="J134" s="571"/>
      <c r="K134" s="571"/>
      <c r="L134" s="554"/>
      <c r="M134" s="554"/>
      <c r="N134" s="571"/>
      <c r="O134" s="571"/>
      <c r="P134" s="559"/>
      <c r="Q134" s="572"/>
    </row>
    <row r="135" spans="1:17" ht="14.4" customHeight="1" x14ac:dyDescent="0.3">
      <c r="A135" s="553" t="s">
        <v>2001</v>
      </c>
      <c r="B135" s="554" t="s">
        <v>494</v>
      </c>
      <c r="C135" s="554" t="s">
        <v>2027</v>
      </c>
      <c r="D135" s="554" t="s">
        <v>2106</v>
      </c>
      <c r="E135" s="554" t="s">
        <v>2107</v>
      </c>
      <c r="F135" s="571">
        <v>3</v>
      </c>
      <c r="G135" s="571">
        <v>2082</v>
      </c>
      <c r="H135" s="554">
        <v>1</v>
      </c>
      <c r="I135" s="554">
        <v>694</v>
      </c>
      <c r="J135" s="571">
        <v>6</v>
      </c>
      <c r="K135" s="571">
        <v>4192</v>
      </c>
      <c r="L135" s="554">
        <v>2.0134486071085496</v>
      </c>
      <c r="M135" s="554">
        <v>698.66666666666663</v>
      </c>
      <c r="N135" s="571">
        <v>14</v>
      </c>
      <c r="O135" s="571">
        <v>9856</v>
      </c>
      <c r="P135" s="559">
        <v>4.7339097022094139</v>
      </c>
      <c r="Q135" s="572">
        <v>704</v>
      </c>
    </row>
    <row r="136" spans="1:17" ht="14.4" customHeight="1" x14ac:dyDescent="0.3">
      <c r="A136" s="553" t="s">
        <v>2001</v>
      </c>
      <c r="B136" s="554" t="s">
        <v>494</v>
      </c>
      <c r="C136" s="554" t="s">
        <v>2027</v>
      </c>
      <c r="D136" s="554" t="s">
        <v>2108</v>
      </c>
      <c r="E136" s="554" t="s">
        <v>2109</v>
      </c>
      <c r="F136" s="571">
        <v>57</v>
      </c>
      <c r="G136" s="571">
        <v>59451</v>
      </c>
      <c r="H136" s="554">
        <v>1</v>
      </c>
      <c r="I136" s="554">
        <v>1043</v>
      </c>
      <c r="J136" s="571">
        <v>46</v>
      </c>
      <c r="K136" s="571">
        <v>48133</v>
      </c>
      <c r="L136" s="554">
        <v>0.80962473297337301</v>
      </c>
      <c r="M136" s="554">
        <v>1046.3695652173913</v>
      </c>
      <c r="N136" s="571">
        <v>81</v>
      </c>
      <c r="O136" s="571">
        <v>85050</v>
      </c>
      <c r="P136" s="559">
        <v>1.4305898975626987</v>
      </c>
      <c r="Q136" s="572">
        <v>1050</v>
      </c>
    </row>
    <row r="137" spans="1:17" ht="14.4" customHeight="1" x14ac:dyDescent="0.3">
      <c r="A137" s="553" t="s">
        <v>2001</v>
      </c>
      <c r="B137" s="554" t="s">
        <v>494</v>
      </c>
      <c r="C137" s="554" t="s">
        <v>2027</v>
      </c>
      <c r="D137" s="554" t="s">
        <v>2188</v>
      </c>
      <c r="E137" s="554" t="s">
        <v>2189</v>
      </c>
      <c r="F137" s="571">
        <v>1</v>
      </c>
      <c r="G137" s="571">
        <v>209</v>
      </c>
      <c r="H137" s="554">
        <v>1</v>
      </c>
      <c r="I137" s="554">
        <v>209</v>
      </c>
      <c r="J137" s="571"/>
      <c r="K137" s="571"/>
      <c r="L137" s="554"/>
      <c r="M137" s="554"/>
      <c r="N137" s="571"/>
      <c r="O137" s="571"/>
      <c r="P137" s="559"/>
      <c r="Q137" s="572"/>
    </row>
    <row r="138" spans="1:17" ht="14.4" customHeight="1" x14ac:dyDescent="0.3">
      <c r="A138" s="553" t="s">
        <v>2001</v>
      </c>
      <c r="B138" s="554" t="s">
        <v>494</v>
      </c>
      <c r="C138" s="554" t="s">
        <v>2027</v>
      </c>
      <c r="D138" s="554" t="s">
        <v>2114</v>
      </c>
      <c r="E138" s="554" t="s">
        <v>2115</v>
      </c>
      <c r="F138" s="571">
        <v>36</v>
      </c>
      <c r="G138" s="571">
        <v>24624</v>
      </c>
      <c r="H138" s="554">
        <v>1</v>
      </c>
      <c r="I138" s="554">
        <v>684</v>
      </c>
      <c r="J138" s="571">
        <v>26</v>
      </c>
      <c r="K138" s="571">
        <v>17874</v>
      </c>
      <c r="L138" s="554">
        <v>0.72587719298245612</v>
      </c>
      <c r="M138" s="554">
        <v>687.46153846153845</v>
      </c>
      <c r="N138" s="571">
        <v>68</v>
      </c>
      <c r="O138" s="571">
        <v>46988</v>
      </c>
      <c r="P138" s="559">
        <v>1.9082196231319037</v>
      </c>
      <c r="Q138" s="572">
        <v>691</v>
      </c>
    </row>
    <row r="139" spans="1:17" ht="14.4" customHeight="1" x14ac:dyDescent="0.3">
      <c r="A139" s="553" t="s">
        <v>2001</v>
      </c>
      <c r="B139" s="554" t="s">
        <v>494</v>
      </c>
      <c r="C139" s="554" t="s">
        <v>2027</v>
      </c>
      <c r="D139" s="554" t="s">
        <v>2190</v>
      </c>
      <c r="E139" s="554" t="s">
        <v>2191</v>
      </c>
      <c r="F139" s="571"/>
      <c r="G139" s="571"/>
      <c r="H139" s="554"/>
      <c r="I139" s="554"/>
      <c r="J139" s="571"/>
      <c r="K139" s="571"/>
      <c r="L139" s="554"/>
      <c r="M139" s="554"/>
      <c r="N139" s="571">
        <v>2</v>
      </c>
      <c r="O139" s="571">
        <v>788</v>
      </c>
      <c r="P139" s="559"/>
      <c r="Q139" s="572">
        <v>394</v>
      </c>
    </row>
    <row r="140" spans="1:17" ht="14.4" customHeight="1" x14ac:dyDescent="0.3">
      <c r="A140" s="553" t="s">
        <v>2001</v>
      </c>
      <c r="B140" s="554" t="s">
        <v>494</v>
      </c>
      <c r="C140" s="554" t="s">
        <v>2027</v>
      </c>
      <c r="D140" s="554" t="s">
        <v>2116</v>
      </c>
      <c r="E140" s="554" t="s">
        <v>2117</v>
      </c>
      <c r="F140" s="571">
        <v>2</v>
      </c>
      <c r="G140" s="571">
        <v>176</v>
      </c>
      <c r="H140" s="554">
        <v>1</v>
      </c>
      <c r="I140" s="554">
        <v>88</v>
      </c>
      <c r="J140" s="571">
        <v>1</v>
      </c>
      <c r="K140" s="571">
        <v>89</v>
      </c>
      <c r="L140" s="554">
        <v>0.50568181818181823</v>
      </c>
      <c r="M140" s="554">
        <v>89</v>
      </c>
      <c r="N140" s="571">
        <v>4</v>
      </c>
      <c r="O140" s="571">
        <v>356</v>
      </c>
      <c r="P140" s="559">
        <v>2.0227272727272729</v>
      </c>
      <c r="Q140" s="572">
        <v>89</v>
      </c>
    </row>
    <row r="141" spans="1:17" ht="14.4" customHeight="1" x14ac:dyDescent="0.3">
      <c r="A141" s="553" t="s">
        <v>2001</v>
      </c>
      <c r="B141" s="554" t="s">
        <v>494</v>
      </c>
      <c r="C141" s="554" t="s">
        <v>2027</v>
      </c>
      <c r="D141" s="554" t="s">
        <v>2118</v>
      </c>
      <c r="E141" s="554" t="s">
        <v>2119</v>
      </c>
      <c r="F141" s="571"/>
      <c r="G141" s="571"/>
      <c r="H141" s="554"/>
      <c r="I141" s="554"/>
      <c r="J141" s="571">
        <v>1</v>
      </c>
      <c r="K141" s="571">
        <v>178</v>
      </c>
      <c r="L141" s="554"/>
      <c r="M141" s="554">
        <v>178</v>
      </c>
      <c r="N141" s="571"/>
      <c r="O141" s="571"/>
      <c r="P141" s="559"/>
      <c r="Q141" s="572"/>
    </row>
    <row r="142" spans="1:17" ht="14.4" customHeight="1" x14ac:dyDescent="0.3">
      <c r="A142" s="553" t="s">
        <v>2001</v>
      </c>
      <c r="B142" s="554" t="s">
        <v>494</v>
      </c>
      <c r="C142" s="554" t="s">
        <v>2027</v>
      </c>
      <c r="D142" s="554" t="s">
        <v>2120</v>
      </c>
      <c r="E142" s="554" t="s">
        <v>2121</v>
      </c>
      <c r="F142" s="571">
        <v>3</v>
      </c>
      <c r="G142" s="571">
        <v>1884</v>
      </c>
      <c r="H142" s="554">
        <v>1</v>
      </c>
      <c r="I142" s="554">
        <v>628</v>
      </c>
      <c r="J142" s="571">
        <v>1</v>
      </c>
      <c r="K142" s="571">
        <v>633</v>
      </c>
      <c r="L142" s="554">
        <v>0.3359872611464968</v>
      </c>
      <c r="M142" s="554">
        <v>633</v>
      </c>
      <c r="N142" s="571">
        <v>5</v>
      </c>
      <c r="O142" s="571">
        <v>3175</v>
      </c>
      <c r="P142" s="559">
        <v>1.6852441613588109</v>
      </c>
      <c r="Q142" s="572">
        <v>635</v>
      </c>
    </row>
    <row r="143" spans="1:17" ht="14.4" customHeight="1" x14ac:dyDescent="0.3">
      <c r="A143" s="553" t="s">
        <v>2001</v>
      </c>
      <c r="B143" s="554" t="s">
        <v>494</v>
      </c>
      <c r="C143" s="554" t="s">
        <v>2027</v>
      </c>
      <c r="D143" s="554" t="s">
        <v>2124</v>
      </c>
      <c r="E143" s="554" t="s">
        <v>2125</v>
      </c>
      <c r="F143" s="571">
        <v>9</v>
      </c>
      <c r="G143" s="571">
        <v>3159</v>
      </c>
      <c r="H143" s="554">
        <v>1</v>
      </c>
      <c r="I143" s="554">
        <v>351</v>
      </c>
      <c r="J143" s="571">
        <v>8</v>
      </c>
      <c r="K143" s="571">
        <v>2828</v>
      </c>
      <c r="L143" s="554">
        <v>0.89522000633111742</v>
      </c>
      <c r="M143" s="554">
        <v>353.5</v>
      </c>
      <c r="N143" s="571">
        <v>11</v>
      </c>
      <c r="O143" s="571">
        <v>3916</v>
      </c>
      <c r="P143" s="559">
        <v>1.2396327951883508</v>
      </c>
      <c r="Q143" s="572">
        <v>356</v>
      </c>
    </row>
    <row r="144" spans="1:17" ht="14.4" customHeight="1" x14ac:dyDescent="0.3">
      <c r="A144" s="553" t="s">
        <v>2001</v>
      </c>
      <c r="B144" s="554" t="s">
        <v>494</v>
      </c>
      <c r="C144" s="554" t="s">
        <v>2027</v>
      </c>
      <c r="D144" s="554" t="s">
        <v>2192</v>
      </c>
      <c r="E144" s="554" t="s">
        <v>2193</v>
      </c>
      <c r="F144" s="571">
        <v>4</v>
      </c>
      <c r="G144" s="571">
        <v>1920</v>
      </c>
      <c r="H144" s="554">
        <v>1</v>
      </c>
      <c r="I144" s="554">
        <v>480</v>
      </c>
      <c r="J144" s="571"/>
      <c r="K144" s="571"/>
      <c r="L144" s="554"/>
      <c r="M144" s="554"/>
      <c r="N144" s="571"/>
      <c r="O144" s="571"/>
      <c r="P144" s="559"/>
      <c r="Q144" s="572"/>
    </row>
    <row r="145" spans="1:17" ht="14.4" customHeight="1" x14ac:dyDescent="0.3">
      <c r="A145" s="553" t="s">
        <v>2001</v>
      </c>
      <c r="B145" s="554" t="s">
        <v>494</v>
      </c>
      <c r="C145" s="554" t="s">
        <v>2027</v>
      </c>
      <c r="D145" s="554" t="s">
        <v>2128</v>
      </c>
      <c r="E145" s="554" t="s">
        <v>2129</v>
      </c>
      <c r="F145" s="571">
        <v>23</v>
      </c>
      <c r="G145" s="571">
        <v>14329</v>
      </c>
      <c r="H145" s="554">
        <v>1</v>
      </c>
      <c r="I145" s="554">
        <v>623</v>
      </c>
      <c r="J145" s="571">
        <v>29</v>
      </c>
      <c r="K145" s="571">
        <v>18143</v>
      </c>
      <c r="L145" s="554">
        <v>1.266173494312234</v>
      </c>
      <c r="M145" s="554">
        <v>625.62068965517244</v>
      </c>
      <c r="N145" s="571">
        <v>11</v>
      </c>
      <c r="O145" s="571">
        <v>6908</v>
      </c>
      <c r="P145" s="559">
        <v>0.48209923930490611</v>
      </c>
      <c r="Q145" s="572">
        <v>628</v>
      </c>
    </row>
    <row r="146" spans="1:17" ht="14.4" customHeight="1" x14ac:dyDescent="0.3">
      <c r="A146" s="553" t="s">
        <v>2001</v>
      </c>
      <c r="B146" s="554" t="s">
        <v>494</v>
      </c>
      <c r="C146" s="554" t="s">
        <v>2027</v>
      </c>
      <c r="D146" s="554" t="s">
        <v>2130</v>
      </c>
      <c r="E146" s="554" t="s">
        <v>2131</v>
      </c>
      <c r="F146" s="571">
        <v>7</v>
      </c>
      <c r="G146" s="571">
        <v>11032</v>
      </c>
      <c r="H146" s="554">
        <v>1</v>
      </c>
      <c r="I146" s="554">
        <v>1576</v>
      </c>
      <c r="J146" s="571">
        <v>19</v>
      </c>
      <c r="K146" s="571">
        <v>30216</v>
      </c>
      <c r="L146" s="554">
        <v>2.7389412617839013</v>
      </c>
      <c r="M146" s="554">
        <v>1590.3157894736842</v>
      </c>
      <c r="N146" s="571">
        <v>12</v>
      </c>
      <c r="O146" s="571">
        <v>19176</v>
      </c>
      <c r="P146" s="559">
        <v>1.73821609862219</v>
      </c>
      <c r="Q146" s="572">
        <v>1598</v>
      </c>
    </row>
    <row r="147" spans="1:17" ht="14.4" customHeight="1" x14ac:dyDescent="0.3">
      <c r="A147" s="553" t="s">
        <v>2001</v>
      </c>
      <c r="B147" s="554" t="s">
        <v>494</v>
      </c>
      <c r="C147" s="554" t="s">
        <v>2027</v>
      </c>
      <c r="D147" s="554" t="s">
        <v>2132</v>
      </c>
      <c r="E147" s="554" t="s">
        <v>2133</v>
      </c>
      <c r="F147" s="571">
        <v>19</v>
      </c>
      <c r="G147" s="571">
        <v>2166</v>
      </c>
      <c r="H147" s="554">
        <v>1</v>
      </c>
      <c r="I147" s="554">
        <v>114</v>
      </c>
      <c r="J147" s="571">
        <v>24</v>
      </c>
      <c r="K147" s="571">
        <v>2754</v>
      </c>
      <c r="L147" s="554">
        <v>1.2714681440443214</v>
      </c>
      <c r="M147" s="554">
        <v>114.75</v>
      </c>
      <c r="N147" s="571">
        <v>18</v>
      </c>
      <c r="O147" s="571">
        <v>2088</v>
      </c>
      <c r="P147" s="559">
        <v>0.96398891966759004</v>
      </c>
      <c r="Q147" s="572">
        <v>116</v>
      </c>
    </row>
    <row r="148" spans="1:17" ht="14.4" customHeight="1" x14ac:dyDescent="0.3">
      <c r="A148" s="553" t="s">
        <v>2001</v>
      </c>
      <c r="B148" s="554" t="s">
        <v>494</v>
      </c>
      <c r="C148" s="554" t="s">
        <v>2027</v>
      </c>
      <c r="D148" s="554" t="s">
        <v>2136</v>
      </c>
      <c r="E148" s="554" t="s">
        <v>2137</v>
      </c>
      <c r="F148" s="571">
        <v>62</v>
      </c>
      <c r="G148" s="571">
        <v>14942</v>
      </c>
      <c r="H148" s="554">
        <v>1</v>
      </c>
      <c r="I148" s="554">
        <v>241</v>
      </c>
      <c r="J148" s="571">
        <v>91</v>
      </c>
      <c r="K148" s="571">
        <v>21994</v>
      </c>
      <c r="L148" s="554">
        <v>1.4719582385222862</v>
      </c>
      <c r="M148" s="554">
        <v>241.69230769230768</v>
      </c>
      <c r="N148" s="571">
        <v>91</v>
      </c>
      <c r="O148" s="571">
        <v>22113</v>
      </c>
      <c r="P148" s="559">
        <v>1.4799223664837371</v>
      </c>
      <c r="Q148" s="572">
        <v>243</v>
      </c>
    </row>
    <row r="149" spans="1:17" ht="14.4" customHeight="1" x14ac:dyDescent="0.3">
      <c r="A149" s="553" t="s">
        <v>2001</v>
      </c>
      <c r="B149" s="554" t="s">
        <v>494</v>
      </c>
      <c r="C149" s="554" t="s">
        <v>2027</v>
      </c>
      <c r="D149" s="554" t="s">
        <v>2138</v>
      </c>
      <c r="E149" s="554" t="s">
        <v>2139</v>
      </c>
      <c r="F149" s="571">
        <v>5</v>
      </c>
      <c r="G149" s="571">
        <v>17495</v>
      </c>
      <c r="H149" s="554">
        <v>1</v>
      </c>
      <c r="I149" s="554">
        <v>3499</v>
      </c>
      <c r="J149" s="571">
        <v>17</v>
      </c>
      <c r="K149" s="571">
        <v>59873</v>
      </c>
      <c r="L149" s="554">
        <v>3.4222920834524149</v>
      </c>
      <c r="M149" s="554">
        <v>3521.9411764705883</v>
      </c>
      <c r="N149" s="571">
        <v>12</v>
      </c>
      <c r="O149" s="571">
        <v>42420</v>
      </c>
      <c r="P149" s="559">
        <v>2.4246927693626752</v>
      </c>
      <c r="Q149" s="572">
        <v>3535</v>
      </c>
    </row>
    <row r="150" spans="1:17" ht="14.4" customHeight="1" x14ac:dyDescent="0.3">
      <c r="A150" s="553" t="s">
        <v>2001</v>
      </c>
      <c r="B150" s="554" t="s">
        <v>494</v>
      </c>
      <c r="C150" s="554" t="s">
        <v>2027</v>
      </c>
      <c r="D150" s="554" t="s">
        <v>2194</v>
      </c>
      <c r="E150" s="554" t="s">
        <v>2195</v>
      </c>
      <c r="F150" s="571">
        <v>2</v>
      </c>
      <c r="G150" s="571">
        <v>3306</v>
      </c>
      <c r="H150" s="554">
        <v>1</v>
      </c>
      <c r="I150" s="554">
        <v>1653</v>
      </c>
      <c r="J150" s="571">
        <v>7</v>
      </c>
      <c r="K150" s="571">
        <v>11621</v>
      </c>
      <c r="L150" s="554">
        <v>3.5151240169388989</v>
      </c>
      <c r="M150" s="554">
        <v>1660.1428571428571</v>
      </c>
      <c r="N150" s="571">
        <v>10</v>
      </c>
      <c r="O150" s="571">
        <v>16670</v>
      </c>
      <c r="P150" s="559">
        <v>5.0423472474289168</v>
      </c>
      <c r="Q150" s="572">
        <v>1667</v>
      </c>
    </row>
    <row r="151" spans="1:17" ht="14.4" customHeight="1" x14ac:dyDescent="0.3">
      <c r="A151" s="553" t="s">
        <v>2001</v>
      </c>
      <c r="B151" s="554" t="s">
        <v>494</v>
      </c>
      <c r="C151" s="554" t="s">
        <v>2027</v>
      </c>
      <c r="D151" s="554" t="s">
        <v>2196</v>
      </c>
      <c r="E151" s="554" t="s">
        <v>2197</v>
      </c>
      <c r="F151" s="571"/>
      <c r="G151" s="571"/>
      <c r="H151" s="554"/>
      <c r="I151" s="554"/>
      <c r="J151" s="571">
        <v>1</v>
      </c>
      <c r="K151" s="571">
        <v>487</v>
      </c>
      <c r="L151" s="554"/>
      <c r="M151" s="554">
        <v>487</v>
      </c>
      <c r="N151" s="571"/>
      <c r="O151" s="571"/>
      <c r="P151" s="559"/>
      <c r="Q151" s="572"/>
    </row>
    <row r="152" spans="1:17" ht="14.4" customHeight="1" x14ac:dyDescent="0.3">
      <c r="A152" s="553" t="s">
        <v>2001</v>
      </c>
      <c r="B152" s="554" t="s">
        <v>494</v>
      </c>
      <c r="C152" s="554" t="s">
        <v>2027</v>
      </c>
      <c r="D152" s="554" t="s">
        <v>2198</v>
      </c>
      <c r="E152" s="554" t="s">
        <v>2199</v>
      </c>
      <c r="F152" s="571"/>
      <c r="G152" s="571"/>
      <c r="H152" s="554"/>
      <c r="I152" s="554"/>
      <c r="J152" s="571"/>
      <c r="K152" s="571"/>
      <c r="L152" s="554"/>
      <c r="M152" s="554"/>
      <c r="N152" s="571">
        <v>2</v>
      </c>
      <c r="O152" s="571">
        <v>1952</v>
      </c>
      <c r="P152" s="559"/>
      <c r="Q152" s="572">
        <v>976</v>
      </c>
    </row>
    <row r="153" spans="1:17" ht="14.4" customHeight="1" x14ac:dyDescent="0.3">
      <c r="A153" s="553" t="s">
        <v>2001</v>
      </c>
      <c r="B153" s="554" t="s">
        <v>494</v>
      </c>
      <c r="C153" s="554" t="s">
        <v>2027</v>
      </c>
      <c r="D153" s="554" t="s">
        <v>2140</v>
      </c>
      <c r="E153" s="554" t="s">
        <v>2141</v>
      </c>
      <c r="F153" s="571">
        <v>3</v>
      </c>
      <c r="G153" s="571">
        <v>2553</v>
      </c>
      <c r="H153" s="554">
        <v>1</v>
      </c>
      <c r="I153" s="554">
        <v>851</v>
      </c>
      <c r="J153" s="571">
        <v>3</v>
      </c>
      <c r="K153" s="571">
        <v>2577</v>
      </c>
      <c r="L153" s="554">
        <v>1.009400705052879</v>
      </c>
      <c r="M153" s="554">
        <v>859</v>
      </c>
      <c r="N153" s="571">
        <v>2</v>
      </c>
      <c r="O153" s="571">
        <v>1724</v>
      </c>
      <c r="P153" s="559">
        <v>0.67528397963180575</v>
      </c>
      <c r="Q153" s="572">
        <v>862</v>
      </c>
    </row>
    <row r="154" spans="1:17" ht="14.4" customHeight="1" x14ac:dyDescent="0.3">
      <c r="A154" s="553" t="s">
        <v>2001</v>
      </c>
      <c r="B154" s="554" t="s">
        <v>494</v>
      </c>
      <c r="C154" s="554" t="s">
        <v>2027</v>
      </c>
      <c r="D154" s="554" t="s">
        <v>2142</v>
      </c>
      <c r="E154" s="554" t="s">
        <v>2143</v>
      </c>
      <c r="F154" s="571">
        <v>7</v>
      </c>
      <c r="G154" s="571">
        <v>2177</v>
      </c>
      <c r="H154" s="554">
        <v>1</v>
      </c>
      <c r="I154" s="554">
        <v>311</v>
      </c>
      <c r="J154" s="571">
        <v>10</v>
      </c>
      <c r="K154" s="571">
        <v>3145</v>
      </c>
      <c r="L154" s="554">
        <v>1.4446485989894351</v>
      </c>
      <c r="M154" s="554">
        <v>314.5</v>
      </c>
      <c r="N154" s="571">
        <v>2</v>
      </c>
      <c r="O154" s="571">
        <v>636</v>
      </c>
      <c r="P154" s="559">
        <v>0.29214515388148826</v>
      </c>
      <c r="Q154" s="572">
        <v>318</v>
      </c>
    </row>
    <row r="155" spans="1:17" ht="14.4" customHeight="1" x14ac:dyDescent="0.3">
      <c r="A155" s="553" t="s">
        <v>2001</v>
      </c>
      <c r="B155" s="554" t="s">
        <v>494</v>
      </c>
      <c r="C155" s="554" t="s">
        <v>2027</v>
      </c>
      <c r="D155" s="554" t="s">
        <v>2144</v>
      </c>
      <c r="E155" s="554" t="s">
        <v>2145</v>
      </c>
      <c r="F155" s="571">
        <v>2</v>
      </c>
      <c r="G155" s="571">
        <v>1988</v>
      </c>
      <c r="H155" s="554">
        <v>1</v>
      </c>
      <c r="I155" s="554">
        <v>994</v>
      </c>
      <c r="J155" s="571"/>
      <c r="K155" s="571"/>
      <c r="L155" s="554"/>
      <c r="M155" s="554"/>
      <c r="N155" s="571">
        <v>1</v>
      </c>
      <c r="O155" s="571">
        <v>1008</v>
      </c>
      <c r="P155" s="559">
        <v>0.50704225352112675</v>
      </c>
      <c r="Q155" s="572">
        <v>1008</v>
      </c>
    </row>
    <row r="156" spans="1:17" ht="14.4" customHeight="1" x14ac:dyDescent="0.3">
      <c r="A156" s="553" t="s">
        <v>2001</v>
      </c>
      <c r="B156" s="554" t="s">
        <v>494</v>
      </c>
      <c r="C156" s="554" t="s">
        <v>2027</v>
      </c>
      <c r="D156" s="554" t="s">
        <v>2146</v>
      </c>
      <c r="E156" s="554" t="s">
        <v>2147</v>
      </c>
      <c r="F156" s="571">
        <v>78</v>
      </c>
      <c r="G156" s="571">
        <v>63024</v>
      </c>
      <c r="H156" s="554">
        <v>1</v>
      </c>
      <c r="I156" s="554">
        <v>808</v>
      </c>
      <c r="J156" s="571">
        <v>98</v>
      </c>
      <c r="K156" s="571">
        <v>79499</v>
      </c>
      <c r="L156" s="554">
        <v>1.261408352373699</v>
      </c>
      <c r="M156" s="554">
        <v>811.21428571428567</v>
      </c>
      <c r="N156" s="571">
        <v>98</v>
      </c>
      <c r="O156" s="571">
        <v>79870</v>
      </c>
      <c r="P156" s="559">
        <v>1.2672949987306423</v>
      </c>
      <c r="Q156" s="572">
        <v>815</v>
      </c>
    </row>
    <row r="157" spans="1:17" ht="14.4" customHeight="1" x14ac:dyDescent="0.3">
      <c r="A157" s="553" t="s">
        <v>2001</v>
      </c>
      <c r="B157" s="554" t="s">
        <v>494</v>
      </c>
      <c r="C157" s="554" t="s">
        <v>2027</v>
      </c>
      <c r="D157" s="554" t="s">
        <v>2200</v>
      </c>
      <c r="E157" s="554" t="s">
        <v>2201</v>
      </c>
      <c r="F157" s="571">
        <v>33</v>
      </c>
      <c r="G157" s="571">
        <v>38082</v>
      </c>
      <c r="H157" s="554">
        <v>1</v>
      </c>
      <c r="I157" s="554">
        <v>1154</v>
      </c>
      <c r="J157" s="571">
        <v>17</v>
      </c>
      <c r="K157" s="571">
        <v>19730</v>
      </c>
      <c r="L157" s="554">
        <v>0.51809253715666193</v>
      </c>
      <c r="M157" s="554">
        <v>1160.5882352941176</v>
      </c>
      <c r="N157" s="571">
        <v>10</v>
      </c>
      <c r="O157" s="571">
        <v>11650</v>
      </c>
      <c r="P157" s="559">
        <v>0.30591880678535793</v>
      </c>
      <c r="Q157" s="572">
        <v>1165</v>
      </c>
    </row>
    <row r="158" spans="1:17" ht="14.4" customHeight="1" x14ac:dyDescent="0.3">
      <c r="A158" s="553" t="s">
        <v>2001</v>
      </c>
      <c r="B158" s="554" t="s">
        <v>494</v>
      </c>
      <c r="C158" s="554" t="s">
        <v>2027</v>
      </c>
      <c r="D158" s="554" t="s">
        <v>2202</v>
      </c>
      <c r="E158" s="554" t="s">
        <v>2203</v>
      </c>
      <c r="F158" s="571">
        <v>1</v>
      </c>
      <c r="G158" s="571">
        <v>1307</v>
      </c>
      <c r="H158" s="554">
        <v>1</v>
      </c>
      <c r="I158" s="554">
        <v>1307</v>
      </c>
      <c r="J158" s="571">
        <v>1</v>
      </c>
      <c r="K158" s="571">
        <v>1317</v>
      </c>
      <c r="L158" s="554">
        <v>1.0076511094108647</v>
      </c>
      <c r="M158" s="554">
        <v>1317</v>
      </c>
      <c r="N158" s="571"/>
      <c r="O158" s="571"/>
      <c r="P158" s="559"/>
      <c r="Q158" s="572"/>
    </row>
    <row r="159" spans="1:17" ht="14.4" customHeight="1" x14ac:dyDescent="0.3">
      <c r="A159" s="553" t="s">
        <v>2001</v>
      </c>
      <c r="B159" s="554" t="s">
        <v>494</v>
      </c>
      <c r="C159" s="554" t="s">
        <v>2027</v>
      </c>
      <c r="D159" s="554" t="s">
        <v>2204</v>
      </c>
      <c r="E159" s="554" t="s">
        <v>2205</v>
      </c>
      <c r="F159" s="571">
        <v>1</v>
      </c>
      <c r="G159" s="571">
        <v>1796</v>
      </c>
      <c r="H159" s="554">
        <v>1</v>
      </c>
      <c r="I159" s="554">
        <v>1796</v>
      </c>
      <c r="J159" s="571">
        <v>2</v>
      </c>
      <c r="K159" s="571">
        <v>3597</v>
      </c>
      <c r="L159" s="554">
        <v>2.0027839643652561</v>
      </c>
      <c r="M159" s="554">
        <v>1798.5</v>
      </c>
      <c r="N159" s="571">
        <v>1</v>
      </c>
      <c r="O159" s="571">
        <v>1803</v>
      </c>
      <c r="P159" s="559">
        <v>1.0038975501113585</v>
      </c>
      <c r="Q159" s="572">
        <v>1803</v>
      </c>
    </row>
    <row r="160" spans="1:17" ht="14.4" customHeight="1" x14ac:dyDescent="0.3">
      <c r="A160" s="553" t="s">
        <v>2001</v>
      </c>
      <c r="B160" s="554" t="s">
        <v>494</v>
      </c>
      <c r="C160" s="554" t="s">
        <v>2027</v>
      </c>
      <c r="D160" s="554" t="s">
        <v>2206</v>
      </c>
      <c r="E160" s="554" t="s">
        <v>2207</v>
      </c>
      <c r="F160" s="571"/>
      <c r="G160" s="571"/>
      <c r="H160" s="554"/>
      <c r="I160" s="554"/>
      <c r="J160" s="571">
        <v>4</v>
      </c>
      <c r="K160" s="571">
        <v>0</v>
      </c>
      <c r="L160" s="554"/>
      <c r="M160" s="554">
        <v>0</v>
      </c>
      <c r="N160" s="571">
        <v>1</v>
      </c>
      <c r="O160" s="571">
        <v>734</v>
      </c>
      <c r="P160" s="559"/>
      <c r="Q160" s="572">
        <v>734</v>
      </c>
    </row>
    <row r="161" spans="1:17" ht="14.4" customHeight="1" x14ac:dyDescent="0.3">
      <c r="A161" s="553" t="s">
        <v>2001</v>
      </c>
      <c r="B161" s="554" t="s">
        <v>494</v>
      </c>
      <c r="C161" s="554" t="s">
        <v>2027</v>
      </c>
      <c r="D161" s="554" t="s">
        <v>2208</v>
      </c>
      <c r="E161" s="554" t="s">
        <v>2197</v>
      </c>
      <c r="F161" s="571">
        <v>1</v>
      </c>
      <c r="G161" s="571">
        <v>878</v>
      </c>
      <c r="H161" s="554">
        <v>1</v>
      </c>
      <c r="I161" s="554">
        <v>878</v>
      </c>
      <c r="J161" s="571">
        <v>2</v>
      </c>
      <c r="K161" s="571">
        <v>1756</v>
      </c>
      <c r="L161" s="554">
        <v>2</v>
      </c>
      <c r="M161" s="554">
        <v>878</v>
      </c>
      <c r="N161" s="571">
        <v>2</v>
      </c>
      <c r="O161" s="571">
        <v>1770</v>
      </c>
      <c r="P161" s="559">
        <v>2.0159453302961277</v>
      </c>
      <c r="Q161" s="572">
        <v>885</v>
      </c>
    </row>
    <row r="162" spans="1:17" ht="14.4" customHeight="1" x14ac:dyDescent="0.3">
      <c r="A162" s="553" t="s">
        <v>2001</v>
      </c>
      <c r="B162" s="554" t="s">
        <v>494</v>
      </c>
      <c r="C162" s="554" t="s">
        <v>2027</v>
      </c>
      <c r="D162" s="554" t="s">
        <v>2152</v>
      </c>
      <c r="E162" s="554" t="s">
        <v>2153</v>
      </c>
      <c r="F162" s="571">
        <v>1</v>
      </c>
      <c r="G162" s="571">
        <v>74</v>
      </c>
      <c r="H162" s="554">
        <v>1</v>
      </c>
      <c r="I162" s="554">
        <v>74</v>
      </c>
      <c r="J162" s="571"/>
      <c r="K162" s="571"/>
      <c r="L162" s="554"/>
      <c r="M162" s="554"/>
      <c r="N162" s="571"/>
      <c r="O162" s="571"/>
      <c r="P162" s="559"/>
      <c r="Q162" s="572"/>
    </row>
    <row r="163" spans="1:17" ht="14.4" customHeight="1" x14ac:dyDescent="0.3">
      <c r="A163" s="553" t="s">
        <v>2001</v>
      </c>
      <c r="B163" s="554" t="s">
        <v>494</v>
      </c>
      <c r="C163" s="554" t="s">
        <v>2027</v>
      </c>
      <c r="D163" s="554" t="s">
        <v>2209</v>
      </c>
      <c r="E163" s="554" t="s">
        <v>2210</v>
      </c>
      <c r="F163" s="571">
        <v>1</v>
      </c>
      <c r="G163" s="571">
        <v>457</v>
      </c>
      <c r="H163" s="554">
        <v>1</v>
      </c>
      <c r="I163" s="554">
        <v>457</v>
      </c>
      <c r="J163" s="571">
        <v>1</v>
      </c>
      <c r="K163" s="571">
        <v>462</v>
      </c>
      <c r="L163" s="554">
        <v>1.0109409190371992</v>
      </c>
      <c r="M163" s="554">
        <v>462</v>
      </c>
      <c r="N163" s="571"/>
      <c r="O163" s="571"/>
      <c r="P163" s="559"/>
      <c r="Q163" s="572"/>
    </row>
    <row r="164" spans="1:17" ht="14.4" customHeight="1" x14ac:dyDescent="0.3">
      <c r="A164" s="553" t="s">
        <v>2001</v>
      </c>
      <c r="B164" s="554" t="s">
        <v>494</v>
      </c>
      <c r="C164" s="554" t="s">
        <v>2027</v>
      </c>
      <c r="D164" s="554" t="s">
        <v>2211</v>
      </c>
      <c r="E164" s="554" t="s">
        <v>2212</v>
      </c>
      <c r="F164" s="571"/>
      <c r="G164" s="571"/>
      <c r="H164" s="554"/>
      <c r="I164" s="554"/>
      <c r="J164" s="571"/>
      <c r="K164" s="571"/>
      <c r="L164" s="554"/>
      <c r="M164" s="554"/>
      <c r="N164" s="571">
        <v>3</v>
      </c>
      <c r="O164" s="571">
        <v>6411</v>
      </c>
      <c r="P164" s="559"/>
      <c r="Q164" s="572">
        <v>2137</v>
      </c>
    </row>
    <row r="165" spans="1:17" ht="14.4" customHeight="1" x14ac:dyDescent="0.3">
      <c r="A165" s="553" t="s">
        <v>2001</v>
      </c>
      <c r="B165" s="554" t="s">
        <v>494</v>
      </c>
      <c r="C165" s="554" t="s">
        <v>2027</v>
      </c>
      <c r="D165" s="554" t="s">
        <v>2213</v>
      </c>
      <c r="E165" s="554" t="s">
        <v>2214</v>
      </c>
      <c r="F165" s="571"/>
      <c r="G165" s="571"/>
      <c r="H165" s="554"/>
      <c r="I165" s="554"/>
      <c r="J165" s="571"/>
      <c r="K165" s="571"/>
      <c r="L165" s="554"/>
      <c r="M165" s="554"/>
      <c r="N165" s="571">
        <v>1</v>
      </c>
      <c r="O165" s="571">
        <v>790</v>
      </c>
      <c r="P165" s="559"/>
      <c r="Q165" s="572">
        <v>790</v>
      </c>
    </row>
    <row r="166" spans="1:17" ht="14.4" customHeight="1" x14ac:dyDescent="0.3">
      <c r="A166" s="553" t="s">
        <v>2001</v>
      </c>
      <c r="B166" s="554" t="s">
        <v>494</v>
      </c>
      <c r="C166" s="554" t="s">
        <v>2027</v>
      </c>
      <c r="D166" s="554" t="s">
        <v>2156</v>
      </c>
      <c r="E166" s="554" t="s">
        <v>2157</v>
      </c>
      <c r="F166" s="571"/>
      <c r="G166" s="571"/>
      <c r="H166" s="554"/>
      <c r="I166" s="554"/>
      <c r="J166" s="571"/>
      <c r="K166" s="571"/>
      <c r="L166" s="554"/>
      <c r="M166" s="554"/>
      <c r="N166" s="571">
        <v>2</v>
      </c>
      <c r="O166" s="571">
        <v>214</v>
      </c>
      <c r="P166" s="559"/>
      <c r="Q166" s="572">
        <v>107</v>
      </c>
    </row>
    <row r="167" spans="1:17" ht="14.4" customHeight="1" x14ac:dyDescent="0.3">
      <c r="A167" s="553" t="s">
        <v>2001</v>
      </c>
      <c r="B167" s="554" t="s">
        <v>494</v>
      </c>
      <c r="C167" s="554" t="s">
        <v>2027</v>
      </c>
      <c r="D167" s="554" t="s">
        <v>2160</v>
      </c>
      <c r="E167" s="554" t="s">
        <v>2161</v>
      </c>
      <c r="F167" s="571"/>
      <c r="G167" s="571"/>
      <c r="H167" s="554"/>
      <c r="I167" s="554"/>
      <c r="J167" s="571"/>
      <c r="K167" s="571"/>
      <c r="L167" s="554"/>
      <c r="M167" s="554"/>
      <c r="N167" s="571">
        <v>1</v>
      </c>
      <c r="O167" s="571">
        <v>171</v>
      </c>
      <c r="P167" s="559"/>
      <c r="Q167" s="572">
        <v>171</v>
      </c>
    </row>
    <row r="168" spans="1:17" ht="14.4" customHeight="1" x14ac:dyDescent="0.3">
      <c r="A168" s="553" t="s">
        <v>2001</v>
      </c>
      <c r="B168" s="554" t="s">
        <v>497</v>
      </c>
      <c r="C168" s="554" t="s">
        <v>2002</v>
      </c>
      <c r="D168" s="554" t="s">
        <v>2005</v>
      </c>
      <c r="E168" s="554" t="s">
        <v>2006</v>
      </c>
      <c r="F168" s="571">
        <v>8.2999999999999989</v>
      </c>
      <c r="G168" s="571">
        <v>1310.6599999999999</v>
      </c>
      <c r="H168" s="554">
        <v>1</v>
      </c>
      <c r="I168" s="554">
        <v>157.91084337349398</v>
      </c>
      <c r="J168" s="571">
        <v>0.2</v>
      </c>
      <c r="K168" s="571">
        <v>31.58</v>
      </c>
      <c r="L168" s="554">
        <v>2.4094730898936417E-2</v>
      </c>
      <c r="M168" s="554">
        <v>157.89999999999998</v>
      </c>
      <c r="N168" s="571">
        <v>0.2</v>
      </c>
      <c r="O168" s="571">
        <v>30.2</v>
      </c>
      <c r="P168" s="559">
        <v>2.3041826255474344E-2</v>
      </c>
      <c r="Q168" s="572">
        <v>151</v>
      </c>
    </row>
    <row r="169" spans="1:17" ht="14.4" customHeight="1" x14ac:dyDescent="0.3">
      <c r="A169" s="553" t="s">
        <v>2001</v>
      </c>
      <c r="B169" s="554" t="s">
        <v>497</v>
      </c>
      <c r="C169" s="554" t="s">
        <v>2002</v>
      </c>
      <c r="D169" s="554" t="s">
        <v>2007</v>
      </c>
      <c r="E169" s="554" t="s">
        <v>2008</v>
      </c>
      <c r="F169" s="571">
        <v>3.8200000000000003</v>
      </c>
      <c r="G169" s="571">
        <v>1012.6800000000001</v>
      </c>
      <c r="H169" s="554">
        <v>1</v>
      </c>
      <c r="I169" s="554">
        <v>265.09947643979058</v>
      </c>
      <c r="J169" s="571">
        <v>0.2</v>
      </c>
      <c r="K169" s="571">
        <v>53.02</v>
      </c>
      <c r="L169" s="554">
        <v>5.2356124343326621E-2</v>
      </c>
      <c r="M169" s="554">
        <v>265.10000000000002</v>
      </c>
      <c r="N169" s="571">
        <v>0.2</v>
      </c>
      <c r="O169" s="571">
        <v>50.71</v>
      </c>
      <c r="P169" s="559">
        <v>5.0075048386459688E-2</v>
      </c>
      <c r="Q169" s="572">
        <v>253.54999999999998</v>
      </c>
    </row>
    <row r="170" spans="1:17" ht="14.4" customHeight="1" x14ac:dyDescent="0.3">
      <c r="A170" s="553" t="s">
        <v>2001</v>
      </c>
      <c r="B170" s="554" t="s">
        <v>497</v>
      </c>
      <c r="C170" s="554" t="s">
        <v>2002</v>
      </c>
      <c r="D170" s="554" t="s">
        <v>2011</v>
      </c>
      <c r="E170" s="554" t="s">
        <v>662</v>
      </c>
      <c r="F170" s="571">
        <v>0.1</v>
      </c>
      <c r="G170" s="571">
        <v>40.42</v>
      </c>
      <c r="H170" s="554">
        <v>1</v>
      </c>
      <c r="I170" s="554">
        <v>404.2</v>
      </c>
      <c r="J170" s="571"/>
      <c r="K170" s="571"/>
      <c r="L170" s="554"/>
      <c r="M170" s="554"/>
      <c r="N170" s="571"/>
      <c r="O170" s="571"/>
      <c r="P170" s="559"/>
      <c r="Q170" s="572"/>
    </row>
    <row r="171" spans="1:17" ht="14.4" customHeight="1" x14ac:dyDescent="0.3">
      <c r="A171" s="553" t="s">
        <v>2001</v>
      </c>
      <c r="B171" s="554" t="s">
        <v>497</v>
      </c>
      <c r="C171" s="554" t="s">
        <v>2002</v>
      </c>
      <c r="D171" s="554" t="s">
        <v>2162</v>
      </c>
      <c r="E171" s="554" t="s">
        <v>2163</v>
      </c>
      <c r="F171" s="571">
        <v>0.4</v>
      </c>
      <c r="G171" s="571">
        <v>278.16000000000003</v>
      </c>
      <c r="H171" s="554">
        <v>1</v>
      </c>
      <c r="I171" s="554">
        <v>695.4</v>
      </c>
      <c r="J171" s="571"/>
      <c r="K171" s="571"/>
      <c r="L171" s="554"/>
      <c r="M171" s="554"/>
      <c r="N171" s="571"/>
      <c r="O171" s="571"/>
      <c r="P171" s="559"/>
      <c r="Q171" s="572"/>
    </row>
    <row r="172" spans="1:17" ht="14.4" customHeight="1" x14ac:dyDescent="0.3">
      <c r="A172" s="553" t="s">
        <v>2001</v>
      </c>
      <c r="B172" s="554" t="s">
        <v>497</v>
      </c>
      <c r="C172" s="554" t="s">
        <v>2002</v>
      </c>
      <c r="D172" s="554" t="s">
        <v>2019</v>
      </c>
      <c r="E172" s="554" t="s">
        <v>576</v>
      </c>
      <c r="F172" s="571">
        <v>1</v>
      </c>
      <c r="G172" s="571">
        <v>151.56</v>
      </c>
      <c r="H172" s="554">
        <v>1</v>
      </c>
      <c r="I172" s="554">
        <v>151.56</v>
      </c>
      <c r="J172" s="571"/>
      <c r="K172" s="571"/>
      <c r="L172" s="554"/>
      <c r="M172" s="554"/>
      <c r="N172" s="571"/>
      <c r="O172" s="571"/>
      <c r="P172" s="559"/>
      <c r="Q172" s="572"/>
    </row>
    <row r="173" spans="1:17" ht="14.4" customHeight="1" x14ac:dyDescent="0.3">
      <c r="A173" s="553" t="s">
        <v>2001</v>
      </c>
      <c r="B173" s="554" t="s">
        <v>497</v>
      </c>
      <c r="C173" s="554" t="s">
        <v>2020</v>
      </c>
      <c r="D173" s="554" t="s">
        <v>2021</v>
      </c>
      <c r="E173" s="554" t="s">
        <v>2022</v>
      </c>
      <c r="F173" s="571">
        <v>1</v>
      </c>
      <c r="G173" s="571">
        <v>90.16</v>
      </c>
      <c r="H173" s="554">
        <v>1</v>
      </c>
      <c r="I173" s="554">
        <v>90.16</v>
      </c>
      <c r="J173" s="571"/>
      <c r="K173" s="571"/>
      <c r="L173" s="554"/>
      <c r="M173" s="554"/>
      <c r="N173" s="571"/>
      <c r="O173" s="571"/>
      <c r="P173" s="559"/>
      <c r="Q173" s="572"/>
    </row>
    <row r="174" spans="1:17" ht="14.4" customHeight="1" x14ac:dyDescent="0.3">
      <c r="A174" s="553" t="s">
        <v>2001</v>
      </c>
      <c r="B174" s="554" t="s">
        <v>497</v>
      </c>
      <c r="C174" s="554" t="s">
        <v>2020</v>
      </c>
      <c r="D174" s="554" t="s">
        <v>2165</v>
      </c>
      <c r="E174" s="554"/>
      <c r="F174" s="571">
        <v>1</v>
      </c>
      <c r="G174" s="571">
        <v>70</v>
      </c>
      <c r="H174" s="554">
        <v>1</v>
      </c>
      <c r="I174" s="554">
        <v>70</v>
      </c>
      <c r="J174" s="571"/>
      <c r="K174" s="571"/>
      <c r="L174" s="554"/>
      <c r="M174" s="554"/>
      <c r="N174" s="571"/>
      <c r="O174" s="571"/>
      <c r="P174" s="559"/>
      <c r="Q174" s="572"/>
    </row>
    <row r="175" spans="1:17" ht="14.4" customHeight="1" x14ac:dyDescent="0.3">
      <c r="A175" s="553" t="s">
        <v>2001</v>
      </c>
      <c r="B175" s="554" t="s">
        <v>497</v>
      </c>
      <c r="C175" s="554" t="s">
        <v>2020</v>
      </c>
      <c r="D175" s="554" t="s">
        <v>2215</v>
      </c>
      <c r="E175" s="554" t="s">
        <v>2216</v>
      </c>
      <c r="F175" s="571">
        <v>5</v>
      </c>
      <c r="G175" s="571">
        <v>1368</v>
      </c>
      <c r="H175" s="554">
        <v>1</v>
      </c>
      <c r="I175" s="554">
        <v>273.60000000000002</v>
      </c>
      <c r="J175" s="571"/>
      <c r="K175" s="571"/>
      <c r="L175" s="554"/>
      <c r="M175" s="554"/>
      <c r="N175" s="571"/>
      <c r="O175" s="571"/>
      <c r="P175" s="559"/>
      <c r="Q175" s="572"/>
    </row>
    <row r="176" spans="1:17" ht="14.4" customHeight="1" x14ac:dyDescent="0.3">
      <c r="A176" s="553" t="s">
        <v>2001</v>
      </c>
      <c r="B176" s="554" t="s">
        <v>497</v>
      </c>
      <c r="C176" s="554" t="s">
        <v>2020</v>
      </c>
      <c r="D176" s="554" t="s">
        <v>2217</v>
      </c>
      <c r="E176" s="554" t="s">
        <v>2218</v>
      </c>
      <c r="F176" s="571">
        <v>2</v>
      </c>
      <c r="G176" s="571">
        <v>382.56</v>
      </c>
      <c r="H176" s="554">
        <v>1</v>
      </c>
      <c r="I176" s="554">
        <v>191.28</v>
      </c>
      <c r="J176" s="571"/>
      <c r="K176" s="571"/>
      <c r="L176" s="554"/>
      <c r="M176" s="554"/>
      <c r="N176" s="571"/>
      <c r="O176" s="571"/>
      <c r="P176" s="559"/>
      <c r="Q176" s="572"/>
    </row>
    <row r="177" spans="1:17" ht="14.4" customHeight="1" x14ac:dyDescent="0.3">
      <c r="A177" s="553" t="s">
        <v>2001</v>
      </c>
      <c r="B177" s="554" t="s">
        <v>497</v>
      </c>
      <c r="C177" s="554" t="s">
        <v>2027</v>
      </c>
      <c r="D177" s="554" t="s">
        <v>2168</v>
      </c>
      <c r="E177" s="554" t="s">
        <v>2169</v>
      </c>
      <c r="F177" s="571">
        <v>4</v>
      </c>
      <c r="G177" s="571">
        <v>512</v>
      </c>
      <c r="H177" s="554">
        <v>1</v>
      </c>
      <c r="I177" s="554">
        <v>128</v>
      </c>
      <c r="J177" s="571">
        <v>1</v>
      </c>
      <c r="K177" s="571">
        <v>130</v>
      </c>
      <c r="L177" s="554">
        <v>0.25390625</v>
      </c>
      <c r="M177" s="554">
        <v>130</v>
      </c>
      <c r="N177" s="571"/>
      <c r="O177" s="571"/>
      <c r="P177" s="559"/>
      <c r="Q177" s="572"/>
    </row>
    <row r="178" spans="1:17" ht="14.4" customHeight="1" x14ac:dyDescent="0.3">
      <c r="A178" s="553" t="s">
        <v>2001</v>
      </c>
      <c r="B178" s="554" t="s">
        <v>497</v>
      </c>
      <c r="C178" s="554" t="s">
        <v>2027</v>
      </c>
      <c r="D178" s="554" t="s">
        <v>2036</v>
      </c>
      <c r="E178" s="554" t="s">
        <v>2037</v>
      </c>
      <c r="F178" s="571"/>
      <c r="G178" s="571"/>
      <c r="H178" s="554"/>
      <c r="I178" s="554"/>
      <c r="J178" s="571">
        <v>1</v>
      </c>
      <c r="K178" s="571">
        <v>34</v>
      </c>
      <c r="L178" s="554"/>
      <c r="M178" s="554">
        <v>34</v>
      </c>
      <c r="N178" s="571"/>
      <c r="O178" s="571"/>
      <c r="P178" s="559"/>
      <c r="Q178" s="572"/>
    </row>
    <row r="179" spans="1:17" ht="14.4" customHeight="1" x14ac:dyDescent="0.3">
      <c r="A179" s="553" t="s">
        <v>2001</v>
      </c>
      <c r="B179" s="554" t="s">
        <v>497</v>
      </c>
      <c r="C179" s="554" t="s">
        <v>2027</v>
      </c>
      <c r="D179" s="554" t="s">
        <v>2038</v>
      </c>
      <c r="E179" s="554" t="s">
        <v>2039</v>
      </c>
      <c r="F179" s="571">
        <v>1</v>
      </c>
      <c r="G179" s="571">
        <v>5</v>
      </c>
      <c r="H179" s="554">
        <v>1</v>
      </c>
      <c r="I179" s="554">
        <v>5</v>
      </c>
      <c r="J179" s="571"/>
      <c r="K179" s="571"/>
      <c r="L179" s="554"/>
      <c r="M179" s="554"/>
      <c r="N179" s="571"/>
      <c r="O179" s="571"/>
      <c r="P179" s="559"/>
      <c r="Q179" s="572"/>
    </row>
    <row r="180" spans="1:17" ht="14.4" customHeight="1" x14ac:dyDescent="0.3">
      <c r="A180" s="553" t="s">
        <v>2001</v>
      </c>
      <c r="B180" s="554" t="s">
        <v>497</v>
      </c>
      <c r="C180" s="554" t="s">
        <v>2027</v>
      </c>
      <c r="D180" s="554" t="s">
        <v>2042</v>
      </c>
      <c r="E180" s="554" t="s">
        <v>2043</v>
      </c>
      <c r="F180" s="571">
        <v>1</v>
      </c>
      <c r="G180" s="571">
        <v>638</v>
      </c>
      <c r="H180" s="554">
        <v>1</v>
      </c>
      <c r="I180" s="554">
        <v>638</v>
      </c>
      <c r="J180" s="571"/>
      <c r="K180" s="571"/>
      <c r="L180" s="554"/>
      <c r="M180" s="554"/>
      <c r="N180" s="571"/>
      <c r="O180" s="571"/>
      <c r="P180" s="559"/>
      <c r="Q180" s="572"/>
    </row>
    <row r="181" spans="1:17" ht="14.4" customHeight="1" x14ac:dyDescent="0.3">
      <c r="A181" s="553" t="s">
        <v>2001</v>
      </c>
      <c r="B181" s="554" t="s">
        <v>497</v>
      </c>
      <c r="C181" s="554" t="s">
        <v>2027</v>
      </c>
      <c r="D181" s="554" t="s">
        <v>2046</v>
      </c>
      <c r="E181" s="554" t="s">
        <v>2047</v>
      </c>
      <c r="F181" s="571"/>
      <c r="G181" s="571"/>
      <c r="H181" s="554"/>
      <c r="I181" s="554"/>
      <c r="J181" s="571">
        <v>2</v>
      </c>
      <c r="K181" s="571">
        <v>314</v>
      </c>
      <c r="L181" s="554"/>
      <c r="M181" s="554">
        <v>157</v>
      </c>
      <c r="N181" s="571"/>
      <c r="O181" s="571"/>
      <c r="P181" s="559"/>
      <c r="Q181" s="572"/>
    </row>
    <row r="182" spans="1:17" ht="14.4" customHeight="1" x14ac:dyDescent="0.3">
      <c r="A182" s="553" t="s">
        <v>2001</v>
      </c>
      <c r="B182" s="554" t="s">
        <v>497</v>
      </c>
      <c r="C182" s="554" t="s">
        <v>2027</v>
      </c>
      <c r="D182" s="554" t="s">
        <v>2055</v>
      </c>
      <c r="E182" s="554" t="s">
        <v>2056</v>
      </c>
      <c r="F182" s="571">
        <v>4</v>
      </c>
      <c r="G182" s="571">
        <v>2108</v>
      </c>
      <c r="H182" s="554">
        <v>1</v>
      </c>
      <c r="I182" s="554">
        <v>527</v>
      </c>
      <c r="J182" s="571">
        <v>3</v>
      </c>
      <c r="K182" s="571">
        <v>1593</v>
      </c>
      <c r="L182" s="554">
        <v>0.7556925996204934</v>
      </c>
      <c r="M182" s="554">
        <v>531</v>
      </c>
      <c r="N182" s="571">
        <v>5</v>
      </c>
      <c r="O182" s="571">
        <v>2660</v>
      </c>
      <c r="P182" s="559">
        <v>1.2618595825426946</v>
      </c>
      <c r="Q182" s="572">
        <v>532</v>
      </c>
    </row>
    <row r="183" spans="1:17" ht="14.4" customHeight="1" x14ac:dyDescent="0.3">
      <c r="A183" s="553" t="s">
        <v>2001</v>
      </c>
      <c r="B183" s="554" t="s">
        <v>497</v>
      </c>
      <c r="C183" s="554" t="s">
        <v>2027</v>
      </c>
      <c r="D183" s="554" t="s">
        <v>2057</v>
      </c>
      <c r="E183" s="554" t="s">
        <v>2058</v>
      </c>
      <c r="F183" s="571">
        <v>4</v>
      </c>
      <c r="G183" s="571">
        <v>5924</v>
      </c>
      <c r="H183" s="554">
        <v>1</v>
      </c>
      <c r="I183" s="554">
        <v>1481</v>
      </c>
      <c r="J183" s="571"/>
      <c r="K183" s="571"/>
      <c r="L183" s="554"/>
      <c r="M183" s="554"/>
      <c r="N183" s="571"/>
      <c r="O183" s="571"/>
      <c r="P183" s="559"/>
      <c r="Q183" s="572"/>
    </row>
    <row r="184" spans="1:17" ht="14.4" customHeight="1" x14ac:dyDescent="0.3">
      <c r="A184" s="553" t="s">
        <v>2001</v>
      </c>
      <c r="B184" s="554" t="s">
        <v>497</v>
      </c>
      <c r="C184" s="554" t="s">
        <v>2027</v>
      </c>
      <c r="D184" s="554" t="s">
        <v>2059</v>
      </c>
      <c r="E184" s="554" t="s">
        <v>2060</v>
      </c>
      <c r="F184" s="571">
        <v>22</v>
      </c>
      <c r="G184" s="571">
        <v>10582</v>
      </c>
      <c r="H184" s="554">
        <v>1</v>
      </c>
      <c r="I184" s="554">
        <v>481</v>
      </c>
      <c r="J184" s="571">
        <v>1</v>
      </c>
      <c r="K184" s="571">
        <v>485</v>
      </c>
      <c r="L184" s="554">
        <v>4.5832545832545833E-2</v>
      </c>
      <c r="M184" s="554">
        <v>485</v>
      </c>
      <c r="N184" s="571">
        <v>5</v>
      </c>
      <c r="O184" s="571">
        <v>2430</v>
      </c>
      <c r="P184" s="559">
        <v>0.22963522963522964</v>
      </c>
      <c r="Q184" s="572">
        <v>486</v>
      </c>
    </row>
    <row r="185" spans="1:17" ht="14.4" customHeight="1" x14ac:dyDescent="0.3">
      <c r="A185" s="553" t="s">
        <v>2001</v>
      </c>
      <c r="B185" s="554" t="s">
        <v>497</v>
      </c>
      <c r="C185" s="554" t="s">
        <v>2027</v>
      </c>
      <c r="D185" s="554" t="s">
        <v>2061</v>
      </c>
      <c r="E185" s="554" t="s">
        <v>2062</v>
      </c>
      <c r="F185" s="571">
        <v>25</v>
      </c>
      <c r="G185" s="571">
        <v>16475</v>
      </c>
      <c r="H185" s="554">
        <v>1</v>
      </c>
      <c r="I185" s="554">
        <v>659</v>
      </c>
      <c r="J185" s="571"/>
      <c r="K185" s="571"/>
      <c r="L185" s="554"/>
      <c r="M185" s="554"/>
      <c r="N185" s="571"/>
      <c r="O185" s="571"/>
      <c r="P185" s="559"/>
      <c r="Q185" s="572"/>
    </row>
    <row r="186" spans="1:17" ht="14.4" customHeight="1" x14ac:dyDescent="0.3">
      <c r="A186" s="553" t="s">
        <v>2001</v>
      </c>
      <c r="B186" s="554" t="s">
        <v>497</v>
      </c>
      <c r="C186" s="554" t="s">
        <v>2027</v>
      </c>
      <c r="D186" s="554" t="s">
        <v>2063</v>
      </c>
      <c r="E186" s="554" t="s">
        <v>2064</v>
      </c>
      <c r="F186" s="571">
        <v>33</v>
      </c>
      <c r="G186" s="571">
        <v>33033</v>
      </c>
      <c r="H186" s="554">
        <v>1</v>
      </c>
      <c r="I186" s="554">
        <v>1001</v>
      </c>
      <c r="J186" s="571">
        <v>14</v>
      </c>
      <c r="K186" s="571">
        <v>14054</v>
      </c>
      <c r="L186" s="554">
        <v>0.42545333454424361</v>
      </c>
      <c r="M186" s="554">
        <v>1003.8571428571429</v>
      </c>
      <c r="N186" s="571">
        <v>7</v>
      </c>
      <c r="O186" s="571">
        <v>7084</v>
      </c>
      <c r="P186" s="559">
        <v>0.21445221445221446</v>
      </c>
      <c r="Q186" s="572">
        <v>1012</v>
      </c>
    </row>
    <row r="187" spans="1:17" ht="14.4" customHeight="1" x14ac:dyDescent="0.3">
      <c r="A187" s="553" t="s">
        <v>2001</v>
      </c>
      <c r="B187" s="554" t="s">
        <v>497</v>
      </c>
      <c r="C187" s="554" t="s">
        <v>2027</v>
      </c>
      <c r="D187" s="554" t="s">
        <v>2170</v>
      </c>
      <c r="E187" s="554" t="s">
        <v>2171</v>
      </c>
      <c r="F187" s="571">
        <v>2</v>
      </c>
      <c r="G187" s="571">
        <v>2426</v>
      </c>
      <c r="H187" s="554">
        <v>1</v>
      </c>
      <c r="I187" s="554">
        <v>1213</v>
      </c>
      <c r="J187" s="571"/>
      <c r="K187" s="571"/>
      <c r="L187" s="554"/>
      <c r="M187" s="554"/>
      <c r="N187" s="571"/>
      <c r="O187" s="571"/>
      <c r="P187" s="559"/>
      <c r="Q187" s="572"/>
    </row>
    <row r="188" spans="1:17" ht="14.4" customHeight="1" x14ac:dyDescent="0.3">
      <c r="A188" s="553" t="s">
        <v>2001</v>
      </c>
      <c r="B188" s="554" t="s">
        <v>497</v>
      </c>
      <c r="C188" s="554" t="s">
        <v>2027</v>
      </c>
      <c r="D188" s="554" t="s">
        <v>2172</v>
      </c>
      <c r="E188" s="554" t="s">
        <v>2173</v>
      </c>
      <c r="F188" s="571">
        <v>1</v>
      </c>
      <c r="G188" s="571">
        <v>932</v>
      </c>
      <c r="H188" s="554">
        <v>1</v>
      </c>
      <c r="I188" s="554">
        <v>932</v>
      </c>
      <c r="J188" s="571">
        <v>1</v>
      </c>
      <c r="K188" s="571">
        <v>942</v>
      </c>
      <c r="L188" s="554">
        <v>1.0107296137339057</v>
      </c>
      <c r="M188" s="554">
        <v>942</v>
      </c>
      <c r="N188" s="571">
        <v>2</v>
      </c>
      <c r="O188" s="571">
        <v>1892</v>
      </c>
      <c r="P188" s="559">
        <v>2.0300429184549356</v>
      </c>
      <c r="Q188" s="572">
        <v>946</v>
      </c>
    </row>
    <row r="189" spans="1:17" ht="14.4" customHeight="1" x14ac:dyDescent="0.3">
      <c r="A189" s="553" t="s">
        <v>2001</v>
      </c>
      <c r="B189" s="554" t="s">
        <v>497</v>
      </c>
      <c r="C189" s="554" t="s">
        <v>2027</v>
      </c>
      <c r="D189" s="554" t="s">
        <v>2174</v>
      </c>
      <c r="E189" s="554" t="s">
        <v>2175</v>
      </c>
      <c r="F189" s="571">
        <v>1</v>
      </c>
      <c r="G189" s="571">
        <v>814</v>
      </c>
      <c r="H189" s="554">
        <v>1</v>
      </c>
      <c r="I189" s="554">
        <v>814</v>
      </c>
      <c r="J189" s="571"/>
      <c r="K189" s="571"/>
      <c r="L189" s="554"/>
      <c r="M189" s="554"/>
      <c r="N189" s="571"/>
      <c r="O189" s="571"/>
      <c r="P189" s="559"/>
      <c r="Q189" s="572"/>
    </row>
    <row r="190" spans="1:17" ht="14.4" customHeight="1" x14ac:dyDescent="0.3">
      <c r="A190" s="553" t="s">
        <v>2001</v>
      </c>
      <c r="B190" s="554" t="s">
        <v>497</v>
      </c>
      <c r="C190" s="554" t="s">
        <v>2027</v>
      </c>
      <c r="D190" s="554" t="s">
        <v>2176</v>
      </c>
      <c r="E190" s="554" t="s">
        <v>2177</v>
      </c>
      <c r="F190" s="571"/>
      <c r="G190" s="571"/>
      <c r="H190" s="554"/>
      <c r="I190" s="554"/>
      <c r="J190" s="571">
        <v>1</v>
      </c>
      <c r="K190" s="571">
        <v>1634</v>
      </c>
      <c r="L190" s="554"/>
      <c r="M190" s="554">
        <v>1634</v>
      </c>
      <c r="N190" s="571"/>
      <c r="O190" s="571"/>
      <c r="P190" s="559"/>
      <c r="Q190" s="572"/>
    </row>
    <row r="191" spans="1:17" ht="14.4" customHeight="1" x14ac:dyDescent="0.3">
      <c r="A191" s="553" t="s">
        <v>2001</v>
      </c>
      <c r="B191" s="554" t="s">
        <v>497</v>
      </c>
      <c r="C191" s="554" t="s">
        <v>2027</v>
      </c>
      <c r="D191" s="554" t="s">
        <v>2067</v>
      </c>
      <c r="E191" s="554" t="s">
        <v>2068</v>
      </c>
      <c r="F191" s="571">
        <v>2</v>
      </c>
      <c r="G191" s="571">
        <v>2646</v>
      </c>
      <c r="H191" s="554">
        <v>1</v>
      </c>
      <c r="I191" s="554">
        <v>1323</v>
      </c>
      <c r="J191" s="571"/>
      <c r="K191" s="571"/>
      <c r="L191" s="554"/>
      <c r="M191" s="554"/>
      <c r="N191" s="571">
        <v>3</v>
      </c>
      <c r="O191" s="571">
        <v>4020</v>
      </c>
      <c r="P191" s="559">
        <v>1.5192743764172336</v>
      </c>
      <c r="Q191" s="572">
        <v>1340</v>
      </c>
    </row>
    <row r="192" spans="1:17" ht="14.4" customHeight="1" x14ac:dyDescent="0.3">
      <c r="A192" s="553" t="s">
        <v>2001</v>
      </c>
      <c r="B192" s="554" t="s">
        <v>497</v>
      </c>
      <c r="C192" s="554" t="s">
        <v>2027</v>
      </c>
      <c r="D192" s="554" t="s">
        <v>2178</v>
      </c>
      <c r="E192" s="554" t="s">
        <v>2179</v>
      </c>
      <c r="F192" s="571"/>
      <c r="G192" s="571"/>
      <c r="H192" s="554"/>
      <c r="I192" s="554"/>
      <c r="J192" s="571"/>
      <c r="K192" s="571"/>
      <c r="L192" s="554"/>
      <c r="M192" s="554"/>
      <c r="N192" s="571">
        <v>2</v>
      </c>
      <c r="O192" s="571">
        <v>3022</v>
      </c>
      <c r="P192" s="559"/>
      <c r="Q192" s="572">
        <v>1511</v>
      </c>
    </row>
    <row r="193" spans="1:17" ht="14.4" customHeight="1" x14ac:dyDescent="0.3">
      <c r="A193" s="553" t="s">
        <v>2001</v>
      </c>
      <c r="B193" s="554" t="s">
        <v>497</v>
      </c>
      <c r="C193" s="554" t="s">
        <v>2027</v>
      </c>
      <c r="D193" s="554" t="s">
        <v>2180</v>
      </c>
      <c r="E193" s="554" t="s">
        <v>2181</v>
      </c>
      <c r="F193" s="571">
        <v>1</v>
      </c>
      <c r="G193" s="571">
        <v>412</v>
      </c>
      <c r="H193" s="554">
        <v>1</v>
      </c>
      <c r="I193" s="554">
        <v>412</v>
      </c>
      <c r="J193" s="571"/>
      <c r="K193" s="571"/>
      <c r="L193" s="554"/>
      <c r="M193" s="554"/>
      <c r="N193" s="571"/>
      <c r="O193" s="571"/>
      <c r="P193" s="559"/>
      <c r="Q193" s="572"/>
    </row>
    <row r="194" spans="1:17" ht="14.4" customHeight="1" x14ac:dyDescent="0.3">
      <c r="A194" s="553" t="s">
        <v>2001</v>
      </c>
      <c r="B194" s="554" t="s">
        <v>497</v>
      </c>
      <c r="C194" s="554" t="s">
        <v>2027</v>
      </c>
      <c r="D194" s="554" t="s">
        <v>2186</v>
      </c>
      <c r="E194" s="554" t="s">
        <v>2187</v>
      </c>
      <c r="F194" s="571">
        <v>1</v>
      </c>
      <c r="G194" s="571">
        <v>1060</v>
      </c>
      <c r="H194" s="554">
        <v>1</v>
      </c>
      <c r="I194" s="554">
        <v>1060</v>
      </c>
      <c r="J194" s="571"/>
      <c r="K194" s="571"/>
      <c r="L194" s="554"/>
      <c r="M194" s="554"/>
      <c r="N194" s="571"/>
      <c r="O194" s="571"/>
      <c r="P194" s="559"/>
      <c r="Q194" s="572"/>
    </row>
    <row r="195" spans="1:17" ht="14.4" customHeight="1" x14ac:dyDescent="0.3">
      <c r="A195" s="553" t="s">
        <v>2001</v>
      </c>
      <c r="B195" s="554" t="s">
        <v>497</v>
      </c>
      <c r="C195" s="554" t="s">
        <v>2027</v>
      </c>
      <c r="D195" s="554" t="s">
        <v>2075</v>
      </c>
      <c r="E195" s="554" t="s">
        <v>2076</v>
      </c>
      <c r="F195" s="571">
        <v>2</v>
      </c>
      <c r="G195" s="571">
        <v>688</v>
      </c>
      <c r="H195" s="554">
        <v>1</v>
      </c>
      <c r="I195" s="554">
        <v>344</v>
      </c>
      <c r="J195" s="571"/>
      <c r="K195" s="571"/>
      <c r="L195" s="554"/>
      <c r="M195" s="554"/>
      <c r="N195" s="571"/>
      <c r="O195" s="571"/>
      <c r="P195" s="559"/>
      <c r="Q195" s="572"/>
    </row>
    <row r="196" spans="1:17" ht="14.4" customHeight="1" x14ac:dyDescent="0.3">
      <c r="A196" s="553" t="s">
        <v>2001</v>
      </c>
      <c r="B196" s="554" t="s">
        <v>497</v>
      </c>
      <c r="C196" s="554" t="s">
        <v>2027</v>
      </c>
      <c r="D196" s="554" t="s">
        <v>2081</v>
      </c>
      <c r="E196" s="554" t="s">
        <v>2082</v>
      </c>
      <c r="F196" s="571">
        <v>1</v>
      </c>
      <c r="G196" s="571">
        <v>0</v>
      </c>
      <c r="H196" s="554"/>
      <c r="I196" s="554">
        <v>0</v>
      </c>
      <c r="J196" s="571">
        <v>3</v>
      </c>
      <c r="K196" s="571">
        <v>322</v>
      </c>
      <c r="L196" s="554"/>
      <c r="M196" s="554">
        <v>107.33333333333333</v>
      </c>
      <c r="N196" s="571">
        <v>1</v>
      </c>
      <c r="O196" s="571">
        <v>108</v>
      </c>
      <c r="P196" s="559"/>
      <c r="Q196" s="572">
        <v>108</v>
      </c>
    </row>
    <row r="197" spans="1:17" ht="14.4" customHeight="1" x14ac:dyDescent="0.3">
      <c r="A197" s="553" t="s">
        <v>2001</v>
      </c>
      <c r="B197" s="554" t="s">
        <v>497</v>
      </c>
      <c r="C197" s="554" t="s">
        <v>2027</v>
      </c>
      <c r="D197" s="554" t="s">
        <v>2085</v>
      </c>
      <c r="E197" s="554" t="s">
        <v>2086</v>
      </c>
      <c r="F197" s="571">
        <v>67</v>
      </c>
      <c r="G197" s="571">
        <v>5427</v>
      </c>
      <c r="H197" s="554">
        <v>1</v>
      </c>
      <c r="I197" s="554">
        <v>81</v>
      </c>
      <c r="J197" s="571">
        <v>12</v>
      </c>
      <c r="K197" s="571">
        <v>979</v>
      </c>
      <c r="L197" s="554">
        <v>0.18039432467293165</v>
      </c>
      <c r="M197" s="554">
        <v>81.583333333333329</v>
      </c>
      <c r="N197" s="571">
        <v>21</v>
      </c>
      <c r="O197" s="571">
        <v>1722</v>
      </c>
      <c r="P197" s="559">
        <v>0.31730237700386954</v>
      </c>
      <c r="Q197" s="572">
        <v>82</v>
      </c>
    </row>
    <row r="198" spans="1:17" ht="14.4" customHeight="1" x14ac:dyDescent="0.3">
      <c r="A198" s="553" t="s">
        <v>2001</v>
      </c>
      <c r="B198" s="554" t="s">
        <v>497</v>
      </c>
      <c r="C198" s="554" t="s">
        <v>2027</v>
      </c>
      <c r="D198" s="554" t="s">
        <v>2097</v>
      </c>
      <c r="E198" s="554" t="s">
        <v>2056</v>
      </c>
      <c r="F198" s="571"/>
      <c r="G198" s="571"/>
      <c r="H198" s="554"/>
      <c r="I198" s="554"/>
      <c r="J198" s="571">
        <v>2</v>
      </c>
      <c r="K198" s="571">
        <v>1341</v>
      </c>
      <c r="L198" s="554"/>
      <c r="M198" s="554">
        <v>670.5</v>
      </c>
      <c r="N198" s="571">
        <v>1</v>
      </c>
      <c r="O198" s="571">
        <v>675</v>
      </c>
      <c r="P198" s="559"/>
      <c r="Q198" s="572">
        <v>675</v>
      </c>
    </row>
    <row r="199" spans="1:17" ht="14.4" customHeight="1" x14ac:dyDescent="0.3">
      <c r="A199" s="553" t="s">
        <v>2001</v>
      </c>
      <c r="B199" s="554" t="s">
        <v>497</v>
      </c>
      <c r="C199" s="554" t="s">
        <v>2027</v>
      </c>
      <c r="D199" s="554" t="s">
        <v>2098</v>
      </c>
      <c r="E199" s="554" t="s">
        <v>2099</v>
      </c>
      <c r="F199" s="571">
        <v>9</v>
      </c>
      <c r="G199" s="571">
        <v>774</v>
      </c>
      <c r="H199" s="554">
        <v>1</v>
      </c>
      <c r="I199" s="554">
        <v>86</v>
      </c>
      <c r="J199" s="571">
        <v>5</v>
      </c>
      <c r="K199" s="571">
        <v>646</v>
      </c>
      <c r="L199" s="554">
        <v>0.83462532299741599</v>
      </c>
      <c r="M199" s="554">
        <v>129.19999999999999</v>
      </c>
      <c r="N199" s="571">
        <v>1</v>
      </c>
      <c r="O199" s="571">
        <v>158</v>
      </c>
      <c r="P199" s="559">
        <v>0.20413436692506459</v>
      </c>
      <c r="Q199" s="572">
        <v>158</v>
      </c>
    </row>
    <row r="200" spans="1:17" ht="14.4" customHeight="1" x14ac:dyDescent="0.3">
      <c r="A200" s="553" t="s">
        <v>2001</v>
      </c>
      <c r="B200" s="554" t="s">
        <v>497</v>
      </c>
      <c r="C200" s="554" t="s">
        <v>2027</v>
      </c>
      <c r="D200" s="554" t="s">
        <v>2106</v>
      </c>
      <c r="E200" s="554" t="s">
        <v>2107</v>
      </c>
      <c r="F200" s="571">
        <v>1</v>
      </c>
      <c r="G200" s="571">
        <v>694</v>
      </c>
      <c r="H200" s="554">
        <v>1</v>
      </c>
      <c r="I200" s="554">
        <v>694</v>
      </c>
      <c r="J200" s="571"/>
      <c r="K200" s="571"/>
      <c r="L200" s="554"/>
      <c r="M200" s="554"/>
      <c r="N200" s="571">
        <v>1</v>
      </c>
      <c r="O200" s="571">
        <v>704</v>
      </c>
      <c r="P200" s="559">
        <v>1.0144092219020173</v>
      </c>
      <c r="Q200" s="572">
        <v>704</v>
      </c>
    </row>
    <row r="201" spans="1:17" ht="14.4" customHeight="1" x14ac:dyDescent="0.3">
      <c r="A201" s="553" t="s">
        <v>2001</v>
      </c>
      <c r="B201" s="554" t="s">
        <v>497</v>
      </c>
      <c r="C201" s="554" t="s">
        <v>2027</v>
      </c>
      <c r="D201" s="554" t="s">
        <v>2108</v>
      </c>
      <c r="E201" s="554" t="s">
        <v>2109</v>
      </c>
      <c r="F201" s="571">
        <v>2</v>
      </c>
      <c r="G201" s="571">
        <v>2086</v>
      </c>
      <c r="H201" s="554">
        <v>1</v>
      </c>
      <c r="I201" s="554">
        <v>1043</v>
      </c>
      <c r="J201" s="571"/>
      <c r="K201" s="571"/>
      <c r="L201" s="554"/>
      <c r="M201" s="554"/>
      <c r="N201" s="571">
        <v>1</v>
      </c>
      <c r="O201" s="571">
        <v>1050</v>
      </c>
      <c r="P201" s="559">
        <v>0.50335570469798663</v>
      </c>
      <c r="Q201" s="572">
        <v>1050</v>
      </c>
    </row>
    <row r="202" spans="1:17" ht="14.4" customHeight="1" x14ac:dyDescent="0.3">
      <c r="A202" s="553" t="s">
        <v>2001</v>
      </c>
      <c r="B202" s="554" t="s">
        <v>497</v>
      </c>
      <c r="C202" s="554" t="s">
        <v>2027</v>
      </c>
      <c r="D202" s="554" t="s">
        <v>2114</v>
      </c>
      <c r="E202" s="554" t="s">
        <v>2115</v>
      </c>
      <c r="F202" s="571">
        <v>2</v>
      </c>
      <c r="G202" s="571">
        <v>1368</v>
      </c>
      <c r="H202" s="554">
        <v>1</v>
      </c>
      <c r="I202" s="554">
        <v>684</v>
      </c>
      <c r="J202" s="571"/>
      <c r="K202" s="571"/>
      <c r="L202" s="554"/>
      <c r="M202" s="554"/>
      <c r="N202" s="571"/>
      <c r="O202" s="571"/>
      <c r="P202" s="559"/>
      <c r="Q202" s="572"/>
    </row>
    <row r="203" spans="1:17" ht="14.4" customHeight="1" x14ac:dyDescent="0.3">
      <c r="A203" s="553" t="s">
        <v>2001</v>
      </c>
      <c r="B203" s="554" t="s">
        <v>497</v>
      </c>
      <c r="C203" s="554" t="s">
        <v>2027</v>
      </c>
      <c r="D203" s="554" t="s">
        <v>2124</v>
      </c>
      <c r="E203" s="554" t="s">
        <v>2125</v>
      </c>
      <c r="F203" s="571">
        <v>3</v>
      </c>
      <c r="G203" s="571">
        <v>1053</v>
      </c>
      <c r="H203" s="554">
        <v>1</v>
      </c>
      <c r="I203" s="554">
        <v>351</v>
      </c>
      <c r="J203" s="571">
        <v>3</v>
      </c>
      <c r="K203" s="571">
        <v>355</v>
      </c>
      <c r="L203" s="554">
        <v>0.33713200379867048</v>
      </c>
      <c r="M203" s="554">
        <v>118.33333333333333</v>
      </c>
      <c r="N203" s="571">
        <v>3</v>
      </c>
      <c r="O203" s="571">
        <v>1068</v>
      </c>
      <c r="P203" s="559">
        <v>1.0142450142450143</v>
      </c>
      <c r="Q203" s="572">
        <v>356</v>
      </c>
    </row>
    <row r="204" spans="1:17" ht="14.4" customHeight="1" x14ac:dyDescent="0.3">
      <c r="A204" s="553" t="s">
        <v>2001</v>
      </c>
      <c r="B204" s="554" t="s">
        <v>497</v>
      </c>
      <c r="C204" s="554" t="s">
        <v>2027</v>
      </c>
      <c r="D204" s="554" t="s">
        <v>2128</v>
      </c>
      <c r="E204" s="554" t="s">
        <v>2129</v>
      </c>
      <c r="F204" s="571"/>
      <c r="G204" s="571"/>
      <c r="H204" s="554"/>
      <c r="I204" s="554"/>
      <c r="J204" s="571">
        <v>1</v>
      </c>
      <c r="K204" s="571">
        <v>627</v>
      </c>
      <c r="L204" s="554"/>
      <c r="M204" s="554">
        <v>627</v>
      </c>
      <c r="N204" s="571">
        <v>1</v>
      </c>
      <c r="O204" s="571">
        <v>628</v>
      </c>
      <c r="P204" s="559"/>
      <c r="Q204" s="572">
        <v>628</v>
      </c>
    </row>
    <row r="205" spans="1:17" ht="14.4" customHeight="1" x14ac:dyDescent="0.3">
      <c r="A205" s="553" t="s">
        <v>2001</v>
      </c>
      <c r="B205" s="554" t="s">
        <v>497</v>
      </c>
      <c r="C205" s="554" t="s">
        <v>2027</v>
      </c>
      <c r="D205" s="554" t="s">
        <v>2130</v>
      </c>
      <c r="E205" s="554" t="s">
        <v>2131</v>
      </c>
      <c r="F205" s="571">
        <v>10</v>
      </c>
      <c r="G205" s="571">
        <v>15760</v>
      </c>
      <c r="H205" s="554">
        <v>1</v>
      </c>
      <c r="I205" s="554">
        <v>1576</v>
      </c>
      <c r="J205" s="571"/>
      <c r="K205" s="571"/>
      <c r="L205" s="554"/>
      <c r="M205" s="554"/>
      <c r="N205" s="571"/>
      <c r="O205" s="571"/>
      <c r="P205" s="559"/>
      <c r="Q205" s="572"/>
    </row>
    <row r="206" spans="1:17" ht="14.4" customHeight="1" x14ac:dyDescent="0.3">
      <c r="A206" s="553" t="s">
        <v>2001</v>
      </c>
      <c r="B206" s="554" t="s">
        <v>497</v>
      </c>
      <c r="C206" s="554" t="s">
        <v>2027</v>
      </c>
      <c r="D206" s="554" t="s">
        <v>2136</v>
      </c>
      <c r="E206" s="554" t="s">
        <v>2137</v>
      </c>
      <c r="F206" s="571">
        <v>12</v>
      </c>
      <c r="G206" s="571">
        <v>2892</v>
      </c>
      <c r="H206" s="554">
        <v>1</v>
      </c>
      <c r="I206" s="554">
        <v>241</v>
      </c>
      <c r="J206" s="571">
        <v>1</v>
      </c>
      <c r="K206" s="571">
        <v>241</v>
      </c>
      <c r="L206" s="554">
        <v>8.3333333333333329E-2</v>
      </c>
      <c r="M206" s="554">
        <v>241</v>
      </c>
      <c r="N206" s="571">
        <v>2</v>
      </c>
      <c r="O206" s="571">
        <v>486</v>
      </c>
      <c r="P206" s="559">
        <v>0.16804979253112035</v>
      </c>
      <c r="Q206" s="572">
        <v>243</v>
      </c>
    </row>
    <row r="207" spans="1:17" ht="14.4" customHeight="1" x14ac:dyDescent="0.3">
      <c r="A207" s="553" t="s">
        <v>2001</v>
      </c>
      <c r="B207" s="554" t="s">
        <v>497</v>
      </c>
      <c r="C207" s="554" t="s">
        <v>2027</v>
      </c>
      <c r="D207" s="554" t="s">
        <v>2138</v>
      </c>
      <c r="E207" s="554" t="s">
        <v>2139</v>
      </c>
      <c r="F207" s="571">
        <v>8</v>
      </c>
      <c r="G207" s="571">
        <v>27992</v>
      </c>
      <c r="H207" s="554">
        <v>1</v>
      </c>
      <c r="I207" s="554">
        <v>3499</v>
      </c>
      <c r="J207" s="571"/>
      <c r="K207" s="571"/>
      <c r="L207" s="554"/>
      <c r="M207" s="554"/>
      <c r="N207" s="571">
        <v>1</v>
      </c>
      <c r="O207" s="571">
        <v>3535</v>
      </c>
      <c r="P207" s="559">
        <v>0.12628608173763933</v>
      </c>
      <c r="Q207" s="572">
        <v>3535</v>
      </c>
    </row>
    <row r="208" spans="1:17" ht="14.4" customHeight="1" x14ac:dyDescent="0.3">
      <c r="A208" s="553" t="s">
        <v>2001</v>
      </c>
      <c r="B208" s="554" t="s">
        <v>497</v>
      </c>
      <c r="C208" s="554" t="s">
        <v>2027</v>
      </c>
      <c r="D208" s="554" t="s">
        <v>2194</v>
      </c>
      <c r="E208" s="554" t="s">
        <v>2195</v>
      </c>
      <c r="F208" s="571"/>
      <c r="G208" s="571"/>
      <c r="H208" s="554"/>
      <c r="I208" s="554"/>
      <c r="J208" s="571"/>
      <c r="K208" s="571"/>
      <c r="L208" s="554"/>
      <c r="M208" s="554"/>
      <c r="N208" s="571">
        <v>1</v>
      </c>
      <c r="O208" s="571">
        <v>1667</v>
      </c>
      <c r="P208" s="559"/>
      <c r="Q208" s="572">
        <v>1667</v>
      </c>
    </row>
    <row r="209" spans="1:17" ht="14.4" customHeight="1" x14ac:dyDescent="0.3">
      <c r="A209" s="553" t="s">
        <v>2001</v>
      </c>
      <c r="B209" s="554" t="s">
        <v>497</v>
      </c>
      <c r="C209" s="554" t="s">
        <v>2027</v>
      </c>
      <c r="D209" s="554" t="s">
        <v>2198</v>
      </c>
      <c r="E209" s="554" t="s">
        <v>2199</v>
      </c>
      <c r="F209" s="571">
        <v>2</v>
      </c>
      <c r="G209" s="571">
        <v>1924</v>
      </c>
      <c r="H209" s="554">
        <v>1</v>
      </c>
      <c r="I209" s="554">
        <v>962</v>
      </c>
      <c r="J209" s="571">
        <v>1</v>
      </c>
      <c r="K209" s="571">
        <v>972</v>
      </c>
      <c r="L209" s="554">
        <v>0.50519750519750517</v>
      </c>
      <c r="M209" s="554">
        <v>972</v>
      </c>
      <c r="N209" s="571"/>
      <c r="O209" s="571"/>
      <c r="P209" s="559"/>
      <c r="Q209" s="572"/>
    </row>
    <row r="210" spans="1:17" ht="14.4" customHeight="1" x14ac:dyDescent="0.3">
      <c r="A210" s="553" t="s">
        <v>2001</v>
      </c>
      <c r="B210" s="554" t="s">
        <v>497</v>
      </c>
      <c r="C210" s="554" t="s">
        <v>2027</v>
      </c>
      <c r="D210" s="554" t="s">
        <v>2140</v>
      </c>
      <c r="E210" s="554" t="s">
        <v>2141</v>
      </c>
      <c r="F210" s="571"/>
      <c r="G210" s="571"/>
      <c r="H210" s="554"/>
      <c r="I210" s="554"/>
      <c r="J210" s="571">
        <v>1</v>
      </c>
      <c r="K210" s="571">
        <v>859</v>
      </c>
      <c r="L210" s="554"/>
      <c r="M210" s="554">
        <v>859</v>
      </c>
      <c r="N210" s="571"/>
      <c r="O210" s="571"/>
      <c r="P210" s="559"/>
      <c r="Q210" s="572"/>
    </row>
    <row r="211" spans="1:17" ht="14.4" customHeight="1" x14ac:dyDescent="0.3">
      <c r="A211" s="553" t="s">
        <v>2001</v>
      </c>
      <c r="B211" s="554" t="s">
        <v>497</v>
      </c>
      <c r="C211" s="554" t="s">
        <v>2027</v>
      </c>
      <c r="D211" s="554" t="s">
        <v>2219</v>
      </c>
      <c r="E211" s="554" t="s">
        <v>2220</v>
      </c>
      <c r="F211" s="571">
        <v>4</v>
      </c>
      <c r="G211" s="571">
        <v>1200</v>
      </c>
      <c r="H211" s="554">
        <v>1</v>
      </c>
      <c r="I211" s="554">
        <v>300</v>
      </c>
      <c r="J211" s="571"/>
      <c r="K211" s="571"/>
      <c r="L211" s="554"/>
      <c r="M211" s="554"/>
      <c r="N211" s="571"/>
      <c r="O211" s="571"/>
      <c r="P211" s="559"/>
      <c r="Q211" s="572"/>
    </row>
    <row r="212" spans="1:17" ht="14.4" customHeight="1" x14ac:dyDescent="0.3">
      <c r="A212" s="553" t="s">
        <v>2001</v>
      </c>
      <c r="B212" s="554" t="s">
        <v>497</v>
      </c>
      <c r="C212" s="554" t="s">
        <v>2027</v>
      </c>
      <c r="D212" s="554" t="s">
        <v>2142</v>
      </c>
      <c r="E212" s="554" t="s">
        <v>2143</v>
      </c>
      <c r="F212" s="571">
        <v>10</v>
      </c>
      <c r="G212" s="571">
        <v>3110</v>
      </c>
      <c r="H212" s="554">
        <v>1</v>
      </c>
      <c r="I212" s="554">
        <v>311</v>
      </c>
      <c r="J212" s="571"/>
      <c r="K212" s="571"/>
      <c r="L212" s="554"/>
      <c r="M212" s="554"/>
      <c r="N212" s="571"/>
      <c r="O212" s="571"/>
      <c r="P212" s="559"/>
      <c r="Q212" s="572"/>
    </row>
    <row r="213" spans="1:17" ht="14.4" customHeight="1" x14ac:dyDescent="0.3">
      <c r="A213" s="553" t="s">
        <v>2001</v>
      </c>
      <c r="B213" s="554" t="s">
        <v>497</v>
      </c>
      <c r="C213" s="554" t="s">
        <v>2027</v>
      </c>
      <c r="D213" s="554" t="s">
        <v>2144</v>
      </c>
      <c r="E213" s="554" t="s">
        <v>2145</v>
      </c>
      <c r="F213" s="571">
        <v>3</v>
      </c>
      <c r="G213" s="571">
        <v>2982</v>
      </c>
      <c r="H213" s="554">
        <v>1</v>
      </c>
      <c r="I213" s="554">
        <v>994</v>
      </c>
      <c r="J213" s="571">
        <v>2</v>
      </c>
      <c r="K213" s="571">
        <v>2008</v>
      </c>
      <c r="L213" s="554">
        <v>0.67337357478202553</v>
      </c>
      <c r="M213" s="554">
        <v>1004</v>
      </c>
      <c r="N213" s="571"/>
      <c r="O213" s="571"/>
      <c r="P213" s="559"/>
      <c r="Q213" s="572"/>
    </row>
    <row r="214" spans="1:17" ht="14.4" customHeight="1" x14ac:dyDescent="0.3">
      <c r="A214" s="553" t="s">
        <v>2001</v>
      </c>
      <c r="B214" s="554" t="s">
        <v>497</v>
      </c>
      <c r="C214" s="554" t="s">
        <v>2027</v>
      </c>
      <c r="D214" s="554" t="s">
        <v>2146</v>
      </c>
      <c r="E214" s="554" t="s">
        <v>2147</v>
      </c>
      <c r="F214" s="571">
        <v>13</v>
      </c>
      <c r="G214" s="571">
        <v>10504</v>
      </c>
      <c r="H214" s="554">
        <v>1</v>
      </c>
      <c r="I214" s="554">
        <v>808</v>
      </c>
      <c r="J214" s="571">
        <v>5</v>
      </c>
      <c r="K214" s="571">
        <v>4050</v>
      </c>
      <c r="L214" s="554">
        <v>0.38556740289413555</v>
      </c>
      <c r="M214" s="554">
        <v>810</v>
      </c>
      <c r="N214" s="571">
        <v>5</v>
      </c>
      <c r="O214" s="571">
        <v>4075</v>
      </c>
      <c r="P214" s="559">
        <v>0.38794744859101293</v>
      </c>
      <c r="Q214" s="572">
        <v>815</v>
      </c>
    </row>
    <row r="215" spans="1:17" ht="14.4" customHeight="1" x14ac:dyDescent="0.3">
      <c r="A215" s="553" t="s">
        <v>2001</v>
      </c>
      <c r="B215" s="554" t="s">
        <v>497</v>
      </c>
      <c r="C215" s="554" t="s">
        <v>2027</v>
      </c>
      <c r="D215" s="554" t="s">
        <v>2221</v>
      </c>
      <c r="E215" s="554" t="s">
        <v>2222</v>
      </c>
      <c r="F215" s="571"/>
      <c r="G215" s="571"/>
      <c r="H215" s="554"/>
      <c r="I215" s="554"/>
      <c r="J215" s="571">
        <v>1</v>
      </c>
      <c r="K215" s="571">
        <v>1961</v>
      </c>
      <c r="L215" s="554"/>
      <c r="M215" s="554">
        <v>1961</v>
      </c>
      <c r="N215" s="571"/>
      <c r="O215" s="571"/>
      <c r="P215" s="559"/>
      <c r="Q215" s="572"/>
    </row>
    <row r="216" spans="1:17" ht="14.4" customHeight="1" x14ac:dyDescent="0.3">
      <c r="A216" s="553" t="s">
        <v>2001</v>
      </c>
      <c r="B216" s="554" t="s">
        <v>497</v>
      </c>
      <c r="C216" s="554" t="s">
        <v>2027</v>
      </c>
      <c r="D216" s="554" t="s">
        <v>2202</v>
      </c>
      <c r="E216" s="554" t="s">
        <v>2203</v>
      </c>
      <c r="F216" s="571">
        <v>1</v>
      </c>
      <c r="G216" s="571">
        <v>1307</v>
      </c>
      <c r="H216" s="554">
        <v>1</v>
      </c>
      <c r="I216" s="554">
        <v>1307</v>
      </c>
      <c r="J216" s="571"/>
      <c r="K216" s="571"/>
      <c r="L216" s="554"/>
      <c r="M216" s="554"/>
      <c r="N216" s="571"/>
      <c r="O216" s="571"/>
      <c r="P216" s="559"/>
      <c r="Q216" s="572"/>
    </row>
    <row r="217" spans="1:17" ht="14.4" customHeight="1" x14ac:dyDescent="0.3">
      <c r="A217" s="553" t="s">
        <v>2001</v>
      </c>
      <c r="B217" s="554" t="s">
        <v>497</v>
      </c>
      <c r="C217" s="554" t="s">
        <v>2027</v>
      </c>
      <c r="D217" s="554" t="s">
        <v>2206</v>
      </c>
      <c r="E217" s="554" t="s">
        <v>2207</v>
      </c>
      <c r="F217" s="571">
        <v>0</v>
      </c>
      <c r="G217" s="571">
        <v>0</v>
      </c>
      <c r="H217" s="554"/>
      <c r="I217" s="554"/>
      <c r="J217" s="571"/>
      <c r="K217" s="571"/>
      <c r="L217" s="554"/>
      <c r="M217" s="554"/>
      <c r="N217" s="571"/>
      <c r="O217" s="571"/>
      <c r="P217" s="559"/>
      <c r="Q217" s="572"/>
    </row>
    <row r="218" spans="1:17" ht="14.4" customHeight="1" x14ac:dyDescent="0.3">
      <c r="A218" s="553" t="s">
        <v>2001</v>
      </c>
      <c r="B218" s="554" t="s">
        <v>497</v>
      </c>
      <c r="C218" s="554" t="s">
        <v>2027</v>
      </c>
      <c r="D218" s="554" t="s">
        <v>2208</v>
      </c>
      <c r="E218" s="554" t="s">
        <v>2197</v>
      </c>
      <c r="F218" s="571"/>
      <c r="G218" s="571"/>
      <c r="H218" s="554"/>
      <c r="I218" s="554"/>
      <c r="J218" s="571">
        <v>1</v>
      </c>
      <c r="K218" s="571">
        <v>883</v>
      </c>
      <c r="L218" s="554"/>
      <c r="M218" s="554">
        <v>883</v>
      </c>
      <c r="N218" s="571"/>
      <c r="O218" s="571"/>
      <c r="P218" s="559"/>
      <c r="Q218" s="572"/>
    </row>
    <row r="219" spans="1:17" ht="14.4" customHeight="1" x14ac:dyDescent="0.3">
      <c r="A219" s="553" t="s">
        <v>2001</v>
      </c>
      <c r="B219" s="554" t="s">
        <v>497</v>
      </c>
      <c r="C219" s="554" t="s">
        <v>2027</v>
      </c>
      <c r="D219" s="554" t="s">
        <v>2152</v>
      </c>
      <c r="E219" s="554" t="s">
        <v>2153</v>
      </c>
      <c r="F219" s="571">
        <v>4</v>
      </c>
      <c r="G219" s="571">
        <v>296</v>
      </c>
      <c r="H219" s="554">
        <v>1</v>
      </c>
      <c r="I219" s="554">
        <v>74</v>
      </c>
      <c r="J219" s="571"/>
      <c r="K219" s="571"/>
      <c r="L219" s="554"/>
      <c r="M219" s="554"/>
      <c r="N219" s="571"/>
      <c r="O219" s="571"/>
      <c r="P219" s="559"/>
      <c r="Q219" s="572"/>
    </row>
    <row r="220" spans="1:17" ht="14.4" customHeight="1" x14ac:dyDescent="0.3">
      <c r="A220" s="553" t="s">
        <v>2001</v>
      </c>
      <c r="B220" s="554" t="s">
        <v>497</v>
      </c>
      <c r="C220" s="554" t="s">
        <v>2027</v>
      </c>
      <c r="D220" s="554" t="s">
        <v>2209</v>
      </c>
      <c r="E220" s="554" t="s">
        <v>2210</v>
      </c>
      <c r="F220" s="571">
        <v>1</v>
      </c>
      <c r="G220" s="571">
        <v>457</v>
      </c>
      <c r="H220" s="554">
        <v>1</v>
      </c>
      <c r="I220" s="554">
        <v>457</v>
      </c>
      <c r="J220" s="571"/>
      <c r="K220" s="571"/>
      <c r="L220" s="554"/>
      <c r="M220" s="554"/>
      <c r="N220" s="571"/>
      <c r="O220" s="571"/>
      <c r="P220" s="559"/>
      <c r="Q220" s="572"/>
    </row>
    <row r="221" spans="1:17" ht="14.4" customHeight="1" x14ac:dyDescent="0.3">
      <c r="A221" s="553" t="s">
        <v>2001</v>
      </c>
      <c r="B221" s="554" t="s">
        <v>497</v>
      </c>
      <c r="C221" s="554" t="s">
        <v>2027</v>
      </c>
      <c r="D221" s="554" t="s">
        <v>2223</v>
      </c>
      <c r="E221" s="554" t="s">
        <v>2224</v>
      </c>
      <c r="F221" s="571"/>
      <c r="G221" s="571"/>
      <c r="H221" s="554"/>
      <c r="I221" s="554"/>
      <c r="J221" s="571">
        <v>1</v>
      </c>
      <c r="K221" s="571">
        <v>569</v>
      </c>
      <c r="L221" s="554"/>
      <c r="M221" s="554">
        <v>569</v>
      </c>
      <c r="N221" s="571"/>
      <c r="O221" s="571"/>
      <c r="P221" s="559"/>
      <c r="Q221" s="572"/>
    </row>
    <row r="222" spans="1:17" ht="14.4" customHeight="1" x14ac:dyDescent="0.3">
      <c r="A222" s="553" t="s">
        <v>2001</v>
      </c>
      <c r="B222" s="554" t="s">
        <v>497</v>
      </c>
      <c r="C222" s="554" t="s">
        <v>2027</v>
      </c>
      <c r="D222" s="554" t="s">
        <v>2211</v>
      </c>
      <c r="E222" s="554" t="s">
        <v>2212</v>
      </c>
      <c r="F222" s="571"/>
      <c r="G222" s="571"/>
      <c r="H222" s="554"/>
      <c r="I222" s="554"/>
      <c r="J222" s="571"/>
      <c r="K222" s="571"/>
      <c r="L222" s="554"/>
      <c r="M222" s="554"/>
      <c r="N222" s="571">
        <v>3</v>
      </c>
      <c r="O222" s="571">
        <v>6411</v>
      </c>
      <c r="P222" s="559"/>
      <c r="Q222" s="572">
        <v>2137</v>
      </c>
    </row>
    <row r="223" spans="1:17" ht="14.4" customHeight="1" x14ac:dyDescent="0.3">
      <c r="A223" s="553" t="s">
        <v>2001</v>
      </c>
      <c r="B223" s="554" t="s">
        <v>497</v>
      </c>
      <c r="C223" s="554" t="s">
        <v>2027</v>
      </c>
      <c r="D223" s="554" t="s">
        <v>2213</v>
      </c>
      <c r="E223" s="554" t="s">
        <v>2214</v>
      </c>
      <c r="F223" s="571">
        <v>0</v>
      </c>
      <c r="G223" s="571">
        <v>0</v>
      </c>
      <c r="H223" s="554"/>
      <c r="I223" s="554"/>
      <c r="J223" s="571"/>
      <c r="K223" s="571"/>
      <c r="L223" s="554"/>
      <c r="M223" s="554"/>
      <c r="N223" s="571"/>
      <c r="O223" s="571"/>
      <c r="P223" s="559"/>
      <c r="Q223" s="572"/>
    </row>
    <row r="224" spans="1:17" ht="14.4" customHeight="1" x14ac:dyDescent="0.3">
      <c r="A224" s="553" t="s">
        <v>2001</v>
      </c>
      <c r="B224" s="554" t="s">
        <v>497</v>
      </c>
      <c r="C224" s="554" t="s">
        <v>2027</v>
      </c>
      <c r="D224" s="554" t="s">
        <v>2156</v>
      </c>
      <c r="E224" s="554" t="s">
        <v>2157</v>
      </c>
      <c r="F224" s="571"/>
      <c r="G224" s="571"/>
      <c r="H224" s="554"/>
      <c r="I224" s="554"/>
      <c r="J224" s="571"/>
      <c r="K224" s="571"/>
      <c r="L224" s="554"/>
      <c r="M224" s="554"/>
      <c r="N224" s="571">
        <v>1</v>
      </c>
      <c r="O224" s="571">
        <v>107</v>
      </c>
      <c r="P224" s="559"/>
      <c r="Q224" s="572">
        <v>107</v>
      </c>
    </row>
    <row r="225" spans="1:17" ht="14.4" customHeight="1" thickBot="1" x14ac:dyDescent="0.35">
      <c r="A225" s="561" t="s">
        <v>2225</v>
      </c>
      <c r="B225" s="562" t="s">
        <v>494</v>
      </c>
      <c r="C225" s="562" t="s">
        <v>2027</v>
      </c>
      <c r="D225" s="562" t="s">
        <v>2226</v>
      </c>
      <c r="E225" s="562" t="s">
        <v>2227</v>
      </c>
      <c r="F225" s="573">
        <v>3</v>
      </c>
      <c r="G225" s="573">
        <v>2964</v>
      </c>
      <c r="H225" s="562">
        <v>1</v>
      </c>
      <c r="I225" s="562">
        <v>988</v>
      </c>
      <c r="J225" s="573"/>
      <c r="K225" s="573"/>
      <c r="L225" s="562"/>
      <c r="M225" s="562"/>
      <c r="N225" s="573"/>
      <c r="O225" s="573"/>
      <c r="P225" s="567"/>
      <c r="Q225" s="57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235144</v>
      </c>
      <c r="C3" s="226">
        <f t="shared" ref="C3:R3" si="0">SUBTOTAL(9,C6:C1048576)</f>
        <v>20</v>
      </c>
      <c r="D3" s="226">
        <f t="shared" si="0"/>
        <v>428004</v>
      </c>
      <c r="E3" s="226">
        <f t="shared" si="0"/>
        <v>22.025990942344833</v>
      </c>
      <c r="F3" s="226">
        <f t="shared" si="0"/>
        <v>307732.60999999993</v>
      </c>
      <c r="G3" s="229">
        <f>IF(B3&lt;&gt;0,F3/B3,"")</f>
        <v>1.308698542169904</v>
      </c>
      <c r="H3" s="225">
        <f t="shared" si="0"/>
        <v>2510.3199999999997</v>
      </c>
      <c r="I3" s="226">
        <f t="shared" si="0"/>
        <v>2</v>
      </c>
      <c r="J3" s="226">
        <f t="shared" si="0"/>
        <v>227.51</v>
      </c>
      <c r="K3" s="226">
        <f t="shared" si="0"/>
        <v>0</v>
      </c>
      <c r="L3" s="226">
        <f t="shared" si="0"/>
        <v>640.88</v>
      </c>
      <c r="M3" s="227">
        <f>IF(H3&lt;&gt;0,L3/H3,"")</f>
        <v>0.25529812932215817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17"/>
      <c r="B5" s="618">
        <v>2013</v>
      </c>
      <c r="C5" s="619"/>
      <c r="D5" s="619">
        <v>2014</v>
      </c>
      <c r="E5" s="619"/>
      <c r="F5" s="619">
        <v>2015</v>
      </c>
      <c r="G5" s="620" t="s">
        <v>2</v>
      </c>
      <c r="H5" s="618">
        <v>2013</v>
      </c>
      <c r="I5" s="619"/>
      <c r="J5" s="619">
        <v>2014</v>
      </c>
      <c r="K5" s="619"/>
      <c r="L5" s="619">
        <v>2015</v>
      </c>
      <c r="M5" s="620" t="s">
        <v>2</v>
      </c>
      <c r="N5" s="618">
        <v>2013</v>
      </c>
      <c r="O5" s="619"/>
      <c r="P5" s="619">
        <v>2014</v>
      </c>
      <c r="Q5" s="619"/>
      <c r="R5" s="619">
        <v>2015</v>
      </c>
      <c r="S5" s="620" t="s">
        <v>2</v>
      </c>
    </row>
    <row r="6" spans="1:19" ht="14.4" customHeight="1" x14ac:dyDescent="0.3">
      <c r="A6" s="578" t="s">
        <v>2229</v>
      </c>
      <c r="B6" s="621">
        <v>1634</v>
      </c>
      <c r="C6" s="547">
        <v>1</v>
      </c>
      <c r="D6" s="621">
        <v>707</v>
      </c>
      <c r="E6" s="547">
        <v>0.43268053855569155</v>
      </c>
      <c r="F6" s="621">
        <v>856.32999999999993</v>
      </c>
      <c r="G6" s="552">
        <v>0.5240697674418604</v>
      </c>
      <c r="H6" s="621"/>
      <c r="I6" s="547"/>
      <c r="J6" s="621"/>
      <c r="K6" s="547"/>
      <c r="L6" s="621"/>
      <c r="M6" s="552"/>
      <c r="N6" s="621"/>
      <c r="O6" s="547"/>
      <c r="P6" s="621"/>
      <c r="Q6" s="547"/>
      <c r="R6" s="621"/>
      <c r="S6" s="125"/>
    </row>
    <row r="7" spans="1:19" ht="14.4" customHeight="1" x14ac:dyDescent="0.3">
      <c r="A7" s="579" t="s">
        <v>2230</v>
      </c>
      <c r="B7" s="624">
        <v>812</v>
      </c>
      <c r="C7" s="554">
        <v>1</v>
      </c>
      <c r="D7" s="624">
        <v>236</v>
      </c>
      <c r="E7" s="554">
        <v>0.29064039408866993</v>
      </c>
      <c r="F7" s="624">
        <v>4997.66</v>
      </c>
      <c r="G7" s="559">
        <v>6.1547536945812809</v>
      </c>
      <c r="H7" s="624"/>
      <c r="I7" s="554"/>
      <c r="J7" s="624"/>
      <c r="K7" s="554"/>
      <c r="L7" s="624"/>
      <c r="M7" s="559"/>
      <c r="N7" s="624"/>
      <c r="O7" s="554"/>
      <c r="P7" s="624"/>
      <c r="Q7" s="554"/>
      <c r="R7" s="624"/>
      <c r="S7" s="560"/>
    </row>
    <row r="8" spans="1:19" ht="14.4" customHeight="1" x14ac:dyDescent="0.3">
      <c r="A8" s="579" t="s">
        <v>2231</v>
      </c>
      <c r="B8" s="624">
        <v>580</v>
      </c>
      <c r="C8" s="554">
        <v>1</v>
      </c>
      <c r="D8" s="624">
        <v>1675</v>
      </c>
      <c r="E8" s="554">
        <v>2.8879310344827585</v>
      </c>
      <c r="F8" s="624">
        <v>5996.33</v>
      </c>
      <c r="G8" s="559">
        <v>10.3385</v>
      </c>
      <c r="H8" s="624"/>
      <c r="I8" s="554"/>
      <c r="J8" s="624"/>
      <c r="K8" s="554"/>
      <c r="L8" s="624"/>
      <c r="M8" s="559"/>
      <c r="N8" s="624"/>
      <c r="O8" s="554"/>
      <c r="P8" s="624"/>
      <c r="Q8" s="554"/>
      <c r="R8" s="624"/>
      <c r="S8" s="560"/>
    </row>
    <row r="9" spans="1:19" ht="14.4" customHeight="1" x14ac:dyDescent="0.3">
      <c r="A9" s="579" t="s">
        <v>2232</v>
      </c>
      <c r="B9" s="624">
        <v>53251</v>
      </c>
      <c r="C9" s="554">
        <v>1</v>
      </c>
      <c r="D9" s="624">
        <v>38606</v>
      </c>
      <c r="E9" s="554">
        <v>0.72498169048468575</v>
      </c>
      <c r="F9" s="624">
        <v>23263.66</v>
      </c>
      <c r="G9" s="559">
        <v>0.43686804003680679</v>
      </c>
      <c r="H9" s="624"/>
      <c r="I9" s="554"/>
      <c r="J9" s="624">
        <v>227.51</v>
      </c>
      <c r="K9" s="554"/>
      <c r="L9" s="624">
        <v>640.88</v>
      </c>
      <c r="M9" s="559"/>
      <c r="N9" s="624"/>
      <c r="O9" s="554"/>
      <c r="P9" s="624"/>
      <c r="Q9" s="554"/>
      <c r="R9" s="624"/>
      <c r="S9" s="560"/>
    </row>
    <row r="10" spans="1:19" ht="14.4" customHeight="1" x14ac:dyDescent="0.3">
      <c r="A10" s="579" t="s">
        <v>2233</v>
      </c>
      <c r="B10" s="624"/>
      <c r="C10" s="554"/>
      <c r="D10" s="624">
        <v>348</v>
      </c>
      <c r="E10" s="554"/>
      <c r="F10" s="624">
        <v>236</v>
      </c>
      <c r="G10" s="559"/>
      <c r="H10" s="624"/>
      <c r="I10" s="554"/>
      <c r="J10" s="624"/>
      <c r="K10" s="554"/>
      <c r="L10" s="624"/>
      <c r="M10" s="559"/>
      <c r="N10" s="624"/>
      <c r="O10" s="554"/>
      <c r="P10" s="624"/>
      <c r="Q10" s="554"/>
      <c r="R10" s="624"/>
      <c r="S10" s="560"/>
    </row>
    <row r="11" spans="1:19" ht="14.4" customHeight="1" x14ac:dyDescent="0.3">
      <c r="A11" s="579" t="s">
        <v>2234</v>
      </c>
      <c r="B11" s="624">
        <v>928</v>
      </c>
      <c r="C11" s="554">
        <v>1</v>
      </c>
      <c r="D11" s="624">
        <v>4568</v>
      </c>
      <c r="E11" s="554">
        <v>4.9224137931034484</v>
      </c>
      <c r="F11" s="624">
        <v>2546</v>
      </c>
      <c r="G11" s="559">
        <v>2.7435344827586206</v>
      </c>
      <c r="H11" s="624"/>
      <c r="I11" s="554"/>
      <c r="J11" s="624"/>
      <c r="K11" s="554"/>
      <c r="L11" s="624"/>
      <c r="M11" s="559"/>
      <c r="N11" s="624"/>
      <c r="O11" s="554"/>
      <c r="P11" s="624"/>
      <c r="Q11" s="554"/>
      <c r="R11" s="624"/>
      <c r="S11" s="560"/>
    </row>
    <row r="12" spans="1:19" ht="14.4" customHeight="1" x14ac:dyDescent="0.3">
      <c r="A12" s="579" t="s">
        <v>2235</v>
      </c>
      <c r="B12" s="624">
        <v>4967</v>
      </c>
      <c r="C12" s="554">
        <v>1</v>
      </c>
      <c r="D12" s="624">
        <v>5693</v>
      </c>
      <c r="E12" s="554">
        <v>1.1461646869337629</v>
      </c>
      <c r="F12" s="624">
        <v>2420</v>
      </c>
      <c r="G12" s="559">
        <v>0.48721562311254279</v>
      </c>
      <c r="H12" s="624"/>
      <c r="I12" s="554"/>
      <c r="J12" s="624"/>
      <c r="K12" s="554"/>
      <c r="L12" s="624"/>
      <c r="M12" s="559"/>
      <c r="N12" s="624"/>
      <c r="O12" s="554"/>
      <c r="P12" s="624"/>
      <c r="Q12" s="554"/>
      <c r="R12" s="624"/>
      <c r="S12" s="560"/>
    </row>
    <row r="13" spans="1:19" ht="14.4" customHeight="1" x14ac:dyDescent="0.3">
      <c r="A13" s="579" t="s">
        <v>2236</v>
      </c>
      <c r="B13" s="624"/>
      <c r="C13" s="554"/>
      <c r="D13" s="624"/>
      <c r="E13" s="554"/>
      <c r="F13" s="624">
        <v>2391</v>
      </c>
      <c r="G13" s="559"/>
      <c r="H13" s="624"/>
      <c r="I13" s="554"/>
      <c r="J13" s="624"/>
      <c r="K13" s="554"/>
      <c r="L13" s="624"/>
      <c r="M13" s="559"/>
      <c r="N13" s="624"/>
      <c r="O13" s="554"/>
      <c r="P13" s="624"/>
      <c r="Q13" s="554"/>
      <c r="R13" s="624"/>
      <c r="S13" s="560"/>
    </row>
    <row r="14" spans="1:19" ht="14.4" customHeight="1" x14ac:dyDescent="0.3">
      <c r="A14" s="579" t="s">
        <v>2237</v>
      </c>
      <c r="B14" s="624">
        <v>232</v>
      </c>
      <c r="C14" s="554">
        <v>1</v>
      </c>
      <c r="D14" s="624"/>
      <c r="E14" s="554"/>
      <c r="F14" s="624">
        <v>588</v>
      </c>
      <c r="G14" s="559">
        <v>2.5344827586206895</v>
      </c>
      <c r="H14" s="624"/>
      <c r="I14" s="554"/>
      <c r="J14" s="624"/>
      <c r="K14" s="554"/>
      <c r="L14" s="624"/>
      <c r="M14" s="559"/>
      <c r="N14" s="624"/>
      <c r="O14" s="554"/>
      <c r="P14" s="624"/>
      <c r="Q14" s="554"/>
      <c r="R14" s="624"/>
      <c r="S14" s="560"/>
    </row>
    <row r="15" spans="1:19" ht="14.4" customHeight="1" x14ac:dyDescent="0.3">
      <c r="A15" s="579" t="s">
        <v>2238</v>
      </c>
      <c r="B15" s="624">
        <v>103830</v>
      </c>
      <c r="C15" s="554">
        <v>1</v>
      </c>
      <c r="D15" s="624">
        <v>300122</v>
      </c>
      <c r="E15" s="554">
        <v>2.8905133391120099</v>
      </c>
      <c r="F15" s="624">
        <v>220770</v>
      </c>
      <c r="G15" s="559">
        <v>2.126264085524415</v>
      </c>
      <c r="H15" s="624"/>
      <c r="I15" s="554"/>
      <c r="J15" s="624"/>
      <c r="K15" s="554"/>
      <c r="L15" s="624"/>
      <c r="M15" s="559"/>
      <c r="N15" s="624"/>
      <c r="O15" s="554"/>
      <c r="P15" s="624"/>
      <c r="Q15" s="554"/>
      <c r="R15" s="624"/>
      <c r="S15" s="560"/>
    </row>
    <row r="16" spans="1:19" ht="14.4" customHeight="1" x14ac:dyDescent="0.3">
      <c r="A16" s="579" t="s">
        <v>2239</v>
      </c>
      <c r="B16" s="624">
        <v>3475</v>
      </c>
      <c r="C16" s="554">
        <v>1</v>
      </c>
      <c r="D16" s="624">
        <v>4660</v>
      </c>
      <c r="E16" s="554">
        <v>1.3410071942446042</v>
      </c>
      <c r="F16" s="624">
        <v>7943.66</v>
      </c>
      <c r="G16" s="559">
        <v>2.2859453237410072</v>
      </c>
      <c r="H16" s="624"/>
      <c r="I16" s="554"/>
      <c r="J16" s="624"/>
      <c r="K16" s="554"/>
      <c r="L16" s="624"/>
      <c r="M16" s="559"/>
      <c r="N16" s="624"/>
      <c r="O16" s="554"/>
      <c r="P16" s="624"/>
      <c r="Q16" s="554"/>
      <c r="R16" s="624"/>
      <c r="S16" s="560"/>
    </row>
    <row r="17" spans="1:19" ht="14.4" customHeight="1" x14ac:dyDescent="0.3">
      <c r="A17" s="579" t="s">
        <v>2240</v>
      </c>
      <c r="B17" s="624"/>
      <c r="C17" s="554"/>
      <c r="D17" s="624">
        <v>35</v>
      </c>
      <c r="E17" s="554"/>
      <c r="F17" s="624">
        <v>650</v>
      </c>
      <c r="G17" s="559"/>
      <c r="H17" s="624"/>
      <c r="I17" s="554"/>
      <c r="J17" s="624"/>
      <c r="K17" s="554"/>
      <c r="L17" s="624"/>
      <c r="M17" s="559"/>
      <c r="N17" s="624"/>
      <c r="O17" s="554"/>
      <c r="P17" s="624"/>
      <c r="Q17" s="554"/>
      <c r="R17" s="624"/>
      <c r="S17" s="560"/>
    </row>
    <row r="18" spans="1:19" ht="14.4" customHeight="1" x14ac:dyDescent="0.3">
      <c r="A18" s="579" t="s">
        <v>2241</v>
      </c>
      <c r="B18" s="624">
        <v>4041</v>
      </c>
      <c r="C18" s="554">
        <v>1</v>
      </c>
      <c r="D18" s="624">
        <v>151</v>
      </c>
      <c r="E18" s="554">
        <v>3.7366988369215544E-2</v>
      </c>
      <c r="F18" s="624">
        <v>9873.66</v>
      </c>
      <c r="G18" s="559">
        <v>2.4433704528582032</v>
      </c>
      <c r="H18" s="624"/>
      <c r="I18" s="554"/>
      <c r="J18" s="624"/>
      <c r="K18" s="554"/>
      <c r="L18" s="624"/>
      <c r="M18" s="559"/>
      <c r="N18" s="624"/>
      <c r="O18" s="554"/>
      <c r="P18" s="624"/>
      <c r="Q18" s="554"/>
      <c r="R18" s="624"/>
      <c r="S18" s="560"/>
    </row>
    <row r="19" spans="1:19" ht="14.4" customHeight="1" x14ac:dyDescent="0.3">
      <c r="A19" s="579" t="s">
        <v>2242</v>
      </c>
      <c r="B19" s="624"/>
      <c r="C19" s="554"/>
      <c r="D19" s="624">
        <v>153</v>
      </c>
      <c r="E19" s="554"/>
      <c r="F19" s="624">
        <v>825</v>
      </c>
      <c r="G19" s="559"/>
      <c r="H19" s="624"/>
      <c r="I19" s="554"/>
      <c r="J19" s="624"/>
      <c r="K19" s="554"/>
      <c r="L19" s="624"/>
      <c r="M19" s="559"/>
      <c r="N19" s="624"/>
      <c r="O19" s="554"/>
      <c r="P19" s="624"/>
      <c r="Q19" s="554"/>
      <c r="R19" s="624"/>
      <c r="S19" s="560"/>
    </row>
    <row r="20" spans="1:19" ht="14.4" customHeight="1" x14ac:dyDescent="0.3">
      <c r="A20" s="579" t="s">
        <v>2243</v>
      </c>
      <c r="B20" s="624">
        <v>8029</v>
      </c>
      <c r="C20" s="554">
        <v>1</v>
      </c>
      <c r="D20" s="624"/>
      <c r="E20" s="554"/>
      <c r="F20" s="624">
        <v>1243.6599999999999</v>
      </c>
      <c r="G20" s="559">
        <v>0.15489600199277617</v>
      </c>
      <c r="H20" s="624"/>
      <c r="I20" s="554"/>
      <c r="J20" s="624"/>
      <c r="K20" s="554"/>
      <c r="L20" s="624"/>
      <c r="M20" s="559"/>
      <c r="N20" s="624"/>
      <c r="O20" s="554"/>
      <c r="P20" s="624"/>
      <c r="Q20" s="554"/>
      <c r="R20" s="624"/>
      <c r="S20" s="560"/>
    </row>
    <row r="21" spans="1:19" ht="14.4" customHeight="1" x14ac:dyDescent="0.3">
      <c r="A21" s="579" t="s">
        <v>2244</v>
      </c>
      <c r="B21" s="624"/>
      <c r="C21" s="554"/>
      <c r="D21" s="624">
        <v>234</v>
      </c>
      <c r="E21" s="554"/>
      <c r="F21" s="624">
        <v>235</v>
      </c>
      <c r="G21" s="559"/>
      <c r="H21" s="624"/>
      <c r="I21" s="554"/>
      <c r="J21" s="624"/>
      <c r="K21" s="554"/>
      <c r="L21" s="624"/>
      <c r="M21" s="559"/>
      <c r="N21" s="624"/>
      <c r="O21" s="554"/>
      <c r="P21" s="624"/>
      <c r="Q21" s="554"/>
      <c r="R21" s="624"/>
      <c r="S21" s="560"/>
    </row>
    <row r="22" spans="1:19" ht="14.4" customHeight="1" x14ac:dyDescent="0.3">
      <c r="A22" s="579" t="s">
        <v>2245</v>
      </c>
      <c r="B22" s="624">
        <v>4595</v>
      </c>
      <c r="C22" s="554">
        <v>1</v>
      </c>
      <c r="D22" s="624">
        <v>1065</v>
      </c>
      <c r="E22" s="554">
        <v>0.23177366702937977</v>
      </c>
      <c r="F22" s="624">
        <v>1674</v>
      </c>
      <c r="G22" s="559">
        <v>0.36430903155603916</v>
      </c>
      <c r="H22" s="624"/>
      <c r="I22" s="554"/>
      <c r="J22" s="624"/>
      <c r="K22" s="554"/>
      <c r="L22" s="624"/>
      <c r="M22" s="559"/>
      <c r="N22" s="624"/>
      <c r="O22" s="554"/>
      <c r="P22" s="624"/>
      <c r="Q22" s="554"/>
      <c r="R22" s="624"/>
      <c r="S22" s="560"/>
    </row>
    <row r="23" spans="1:19" ht="14.4" customHeight="1" x14ac:dyDescent="0.3">
      <c r="A23" s="579" t="s">
        <v>2246</v>
      </c>
      <c r="B23" s="624">
        <v>846</v>
      </c>
      <c r="C23" s="554">
        <v>1</v>
      </c>
      <c r="D23" s="624">
        <v>116</v>
      </c>
      <c r="E23" s="554">
        <v>0.13711583924349882</v>
      </c>
      <c r="F23" s="624">
        <v>1531</v>
      </c>
      <c r="G23" s="559">
        <v>1.8096926713947989</v>
      </c>
      <c r="H23" s="624"/>
      <c r="I23" s="554"/>
      <c r="J23" s="624"/>
      <c r="K23" s="554"/>
      <c r="L23" s="624"/>
      <c r="M23" s="559"/>
      <c r="N23" s="624"/>
      <c r="O23" s="554"/>
      <c r="P23" s="624"/>
      <c r="Q23" s="554"/>
      <c r="R23" s="624"/>
      <c r="S23" s="560"/>
    </row>
    <row r="24" spans="1:19" ht="14.4" customHeight="1" x14ac:dyDescent="0.3">
      <c r="A24" s="579" t="s">
        <v>2247</v>
      </c>
      <c r="B24" s="624"/>
      <c r="C24" s="554"/>
      <c r="D24" s="624">
        <v>484</v>
      </c>
      <c r="E24" s="554"/>
      <c r="F24" s="624">
        <v>151.32999999999998</v>
      </c>
      <c r="G24" s="559"/>
      <c r="H24" s="624"/>
      <c r="I24" s="554"/>
      <c r="J24" s="624"/>
      <c r="K24" s="554"/>
      <c r="L24" s="624"/>
      <c r="M24" s="559"/>
      <c r="N24" s="624"/>
      <c r="O24" s="554"/>
      <c r="P24" s="624"/>
      <c r="Q24" s="554"/>
      <c r="R24" s="624"/>
      <c r="S24" s="560"/>
    </row>
    <row r="25" spans="1:19" ht="14.4" customHeight="1" x14ac:dyDescent="0.3">
      <c r="A25" s="579" t="s">
        <v>2248</v>
      </c>
      <c r="B25" s="624"/>
      <c r="C25" s="554"/>
      <c r="D25" s="624">
        <v>350</v>
      </c>
      <c r="E25" s="554"/>
      <c r="F25" s="624">
        <v>2622</v>
      </c>
      <c r="G25" s="559"/>
      <c r="H25" s="624"/>
      <c r="I25" s="554"/>
      <c r="J25" s="624"/>
      <c r="K25" s="554"/>
      <c r="L25" s="624"/>
      <c r="M25" s="559"/>
      <c r="N25" s="624"/>
      <c r="O25" s="554"/>
      <c r="P25" s="624"/>
      <c r="Q25" s="554"/>
      <c r="R25" s="624"/>
      <c r="S25" s="560"/>
    </row>
    <row r="26" spans="1:19" ht="14.4" customHeight="1" x14ac:dyDescent="0.3">
      <c r="A26" s="579" t="s">
        <v>2249</v>
      </c>
      <c r="B26" s="624">
        <v>829</v>
      </c>
      <c r="C26" s="554">
        <v>1</v>
      </c>
      <c r="D26" s="624">
        <v>1449</v>
      </c>
      <c r="E26" s="554">
        <v>1.7478890229191797</v>
      </c>
      <c r="F26" s="624">
        <v>354</v>
      </c>
      <c r="G26" s="559">
        <v>0.42702050663449942</v>
      </c>
      <c r="H26" s="624"/>
      <c r="I26" s="554"/>
      <c r="J26" s="624"/>
      <c r="K26" s="554"/>
      <c r="L26" s="624"/>
      <c r="M26" s="559"/>
      <c r="N26" s="624"/>
      <c r="O26" s="554"/>
      <c r="P26" s="624"/>
      <c r="Q26" s="554"/>
      <c r="R26" s="624"/>
      <c r="S26" s="560"/>
    </row>
    <row r="27" spans="1:19" ht="14.4" customHeight="1" x14ac:dyDescent="0.3">
      <c r="A27" s="579" t="s">
        <v>731</v>
      </c>
      <c r="B27" s="624">
        <v>3243</v>
      </c>
      <c r="C27" s="554">
        <v>1</v>
      </c>
      <c r="D27" s="624"/>
      <c r="E27" s="554"/>
      <c r="F27" s="624"/>
      <c r="G27" s="559"/>
      <c r="H27" s="624">
        <v>273.60000000000002</v>
      </c>
      <c r="I27" s="554">
        <v>1</v>
      </c>
      <c r="J27" s="624"/>
      <c r="K27" s="554"/>
      <c r="L27" s="624"/>
      <c r="M27" s="559"/>
      <c r="N27" s="624"/>
      <c r="O27" s="554"/>
      <c r="P27" s="624"/>
      <c r="Q27" s="554"/>
      <c r="R27" s="624"/>
      <c r="S27" s="560"/>
    </row>
    <row r="28" spans="1:19" ht="14.4" customHeight="1" x14ac:dyDescent="0.3">
      <c r="A28" s="579" t="s">
        <v>2250</v>
      </c>
      <c r="B28" s="624">
        <v>1585</v>
      </c>
      <c r="C28" s="554">
        <v>1</v>
      </c>
      <c r="D28" s="624">
        <v>232</v>
      </c>
      <c r="E28" s="554">
        <v>0.14637223974763408</v>
      </c>
      <c r="F28" s="624">
        <v>1515.33</v>
      </c>
      <c r="G28" s="559">
        <v>0.95604416403785486</v>
      </c>
      <c r="H28" s="624"/>
      <c r="I28" s="554"/>
      <c r="J28" s="624"/>
      <c r="K28" s="554"/>
      <c r="L28" s="624"/>
      <c r="M28" s="559"/>
      <c r="N28" s="624"/>
      <c r="O28" s="554"/>
      <c r="P28" s="624"/>
      <c r="Q28" s="554"/>
      <c r="R28" s="624"/>
      <c r="S28" s="560"/>
    </row>
    <row r="29" spans="1:19" ht="14.4" customHeight="1" x14ac:dyDescent="0.3">
      <c r="A29" s="579" t="s">
        <v>2251</v>
      </c>
      <c r="B29" s="624">
        <v>13278</v>
      </c>
      <c r="C29" s="554">
        <v>1</v>
      </c>
      <c r="D29" s="624">
        <v>56588</v>
      </c>
      <c r="E29" s="554">
        <v>4.2617864136165089</v>
      </c>
      <c r="F29" s="624">
        <v>11560.33</v>
      </c>
      <c r="G29" s="559">
        <v>0.87063789727368579</v>
      </c>
      <c r="H29" s="624">
        <v>2236.7199999999998</v>
      </c>
      <c r="I29" s="554">
        <v>1</v>
      </c>
      <c r="J29" s="624"/>
      <c r="K29" s="554"/>
      <c r="L29" s="624"/>
      <c r="M29" s="559"/>
      <c r="N29" s="624"/>
      <c r="O29" s="554"/>
      <c r="P29" s="624"/>
      <c r="Q29" s="554"/>
      <c r="R29" s="624"/>
      <c r="S29" s="560"/>
    </row>
    <row r="30" spans="1:19" ht="14.4" customHeight="1" x14ac:dyDescent="0.3">
      <c r="A30" s="579" t="s">
        <v>2252</v>
      </c>
      <c r="B30" s="624">
        <v>5635</v>
      </c>
      <c r="C30" s="554">
        <v>1</v>
      </c>
      <c r="D30" s="624">
        <v>784</v>
      </c>
      <c r="E30" s="554">
        <v>0.1391304347826087</v>
      </c>
      <c r="F30" s="624">
        <v>235</v>
      </c>
      <c r="G30" s="559">
        <v>4.17036379769299E-2</v>
      </c>
      <c r="H30" s="624"/>
      <c r="I30" s="554"/>
      <c r="J30" s="624"/>
      <c r="K30" s="554"/>
      <c r="L30" s="624"/>
      <c r="M30" s="559"/>
      <c r="N30" s="624"/>
      <c r="O30" s="554"/>
      <c r="P30" s="624"/>
      <c r="Q30" s="554"/>
      <c r="R30" s="624"/>
      <c r="S30" s="560"/>
    </row>
    <row r="31" spans="1:19" ht="14.4" customHeight="1" x14ac:dyDescent="0.3">
      <c r="A31" s="579" t="s">
        <v>2253</v>
      </c>
      <c r="B31" s="624">
        <v>9190</v>
      </c>
      <c r="C31" s="554">
        <v>1</v>
      </c>
      <c r="D31" s="624"/>
      <c r="E31" s="554"/>
      <c r="F31" s="624">
        <v>774.66</v>
      </c>
      <c r="G31" s="559">
        <v>8.4293797606093582E-2</v>
      </c>
      <c r="H31" s="624"/>
      <c r="I31" s="554"/>
      <c r="J31" s="624"/>
      <c r="K31" s="554"/>
      <c r="L31" s="624"/>
      <c r="M31" s="559"/>
      <c r="N31" s="624"/>
      <c r="O31" s="554"/>
      <c r="P31" s="624"/>
      <c r="Q31" s="554"/>
      <c r="R31" s="624"/>
      <c r="S31" s="560"/>
    </row>
    <row r="32" spans="1:19" ht="14.4" customHeight="1" thickBot="1" x14ac:dyDescent="0.35">
      <c r="A32" s="623" t="s">
        <v>2254</v>
      </c>
      <c r="B32" s="622">
        <v>14164</v>
      </c>
      <c r="C32" s="562">
        <v>1</v>
      </c>
      <c r="D32" s="622">
        <v>9748</v>
      </c>
      <c r="E32" s="562">
        <v>0.68822366563117765</v>
      </c>
      <c r="F32" s="622">
        <v>2479</v>
      </c>
      <c r="G32" s="567">
        <v>0.17502118045749787</v>
      </c>
      <c r="H32" s="622"/>
      <c r="I32" s="562"/>
      <c r="J32" s="622"/>
      <c r="K32" s="562"/>
      <c r="L32" s="622"/>
      <c r="M32" s="567"/>
      <c r="N32" s="622"/>
      <c r="O32" s="562"/>
      <c r="P32" s="622"/>
      <c r="Q32" s="562"/>
      <c r="R32" s="622"/>
      <c r="S32" s="56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2313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663</v>
      </c>
      <c r="G3" s="104">
        <f t="shared" si="0"/>
        <v>237654.32</v>
      </c>
      <c r="H3" s="104"/>
      <c r="I3" s="104"/>
      <c r="J3" s="104">
        <f t="shared" si="0"/>
        <v>1039.2</v>
      </c>
      <c r="K3" s="104">
        <f t="shared" si="0"/>
        <v>428231.51</v>
      </c>
      <c r="L3" s="104"/>
      <c r="M3" s="104"/>
      <c r="N3" s="104">
        <f t="shared" si="0"/>
        <v>983</v>
      </c>
      <c r="O3" s="104">
        <f t="shared" si="0"/>
        <v>308373.48999999993</v>
      </c>
      <c r="P3" s="75">
        <f>IF(G3=0,0,O3/G3)</f>
        <v>1.2975715737041933</v>
      </c>
      <c r="Q3" s="105">
        <f>IF(N3=0,0,O3/N3)</f>
        <v>313.70650050864691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1"/>
      <c r="B5" s="629"/>
      <c r="C5" s="631"/>
      <c r="D5" s="639"/>
      <c r="E5" s="633"/>
      <c r="F5" s="640" t="s">
        <v>72</v>
      </c>
      <c r="G5" s="641" t="s">
        <v>14</v>
      </c>
      <c r="H5" s="642"/>
      <c r="I5" s="642"/>
      <c r="J5" s="640" t="s">
        <v>72</v>
      </c>
      <c r="K5" s="641" t="s">
        <v>14</v>
      </c>
      <c r="L5" s="642"/>
      <c r="M5" s="642"/>
      <c r="N5" s="640" t="s">
        <v>72</v>
      </c>
      <c r="O5" s="641" t="s">
        <v>14</v>
      </c>
      <c r="P5" s="643"/>
      <c r="Q5" s="638"/>
    </row>
    <row r="6" spans="1:17" ht="14.4" customHeight="1" x14ac:dyDescent="0.3">
      <c r="A6" s="546" t="s">
        <v>2255</v>
      </c>
      <c r="B6" s="547" t="s">
        <v>2001</v>
      </c>
      <c r="C6" s="547" t="s">
        <v>2027</v>
      </c>
      <c r="D6" s="547" t="s">
        <v>2051</v>
      </c>
      <c r="E6" s="547" t="s">
        <v>2052</v>
      </c>
      <c r="F6" s="119">
        <v>2</v>
      </c>
      <c r="G6" s="119">
        <v>464</v>
      </c>
      <c r="H6" s="119">
        <v>1</v>
      </c>
      <c r="I6" s="119">
        <v>232</v>
      </c>
      <c r="J6" s="119">
        <v>2</v>
      </c>
      <c r="K6" s="119">
        <v>468</v>
      </c>
      <c r="L6" s="119">
        <v>1.0086206896551724</v>
      </c>
      <c r="M6" s="119">
        <v>234</v>
      </c>
      <c r="N6" s="119">
        <v>3</v>
      </c>
      <c r="O6" s="119">
        <v>705</v>
      </c>
      <c r="P6" s="552">
        <v>1.5193965517241379</v>
      </c>
      <c r="Q6" s="570">
        <v>235</v>
      </c>
    </row>
    <row r="7" spans="1:17" ht="14.4" customHeight="1" x14ac:dyDescent="0.3">
      <c r="A7" s="553" t="s">
        <v>2255</v>
      </c>
      <c r="B7" s="554" t="s">
        <v>2001</v>
      </c>
      <c r="C7" s="554" t="s">
        <v>2027</v>
      </c>
      <c r="D7" s="554" t="s">
        <v>2053</v>
      </c>
      <c r="E7" s="554" t="s">
        <v>2054</v>
      </c>
      <c r="F7" s="571">
        <v>1</v>
      </c>
      <c r="G7" s="571">
        <v>116</v>
      </c>
      <c r="H7" s="571">
        <v>1</v>
      </c>
      <c r="I7" s="571">
        <v>116</v>
      </c>
      <c r="J7" s="571">
        <v>1</v>
      </c>
      <c r="K7" s="571">
        <v>118</v>
      </c>
      <c r="L7" s="571">
        <v>1.0172413793103448</v>
      </c>
      <c r="M7" s="571">
        <v>118</v>
      </c>
      <c r="N7" s="571">
        <v>1</v>
      </c>
      <c r="O7" s="571">
        <v>118</v>
      </c>
      <c r="P7" s="559">
        <v>1.0172413793103448</v>
      </c>
      <c r="Q7" s="572">
        <v>118</v>
      </c>
    </row>
    <row r="8" spans="1:17" ht="14.4" customHeight="1" x14ac:dyDescent="0.3">
      <c r="A8" s="553" t="s">
        <v>2255</v>
      </c>
      <c r="B8" s="554" t="s">
        <v>2001</v>
      </c>
      <c r="C8" s="554" t="s">
        <v>2027</v>
      </c>
      <c r="D8" s="554" t="s">
        <v>2077</v>
      </c>
      <c r="E8" s="554" t="s">
        <v>2078</v>
      </c>
      <c r="F8" s="571"/>
      <c r="G8" s="571"/>
      <c r="H8" s="571"/>
      <c r="I8" s="571"/>
      <c r="J8" s="571"/>
      <c r="K8" s="571"/>
      <c r="L8" s="571"/>
      <c r="M8" s="571"/>
      <c r="N8" s="571">
        <v>2</v>
      </c>
      <c r="O8" s="571">
        <v>33.33</v>
      </c>
      <c r="P8" s="559"/>
      <c r="Q8" s="572">
        <v>16.664999999999999</v>
      </c>
    </row>
    <row r="9" spans="1:17" ht="14.4" customHeight="1" x14ac:dyDescent="0.3">
      <c r="A9" s="553" t="s">
        <v>2255</v>
      </c>
      <c r="B9" s="554" t="s">
        <v>2001</v>
      </c>
      <c r="C9" s="554" t="s">
        <v>2027</v>
      </c>
      <c r="D9" s="554" t="s">
        <v>2122</v>
      </c>
      <c r="E9" s="554" t="s">
        <v>2123</v>
      </c>
      <c r="F9" s="571"/>
      <c r="G9" s="571"/>
      <c r="H9" s="571"/>
      <c r="I9" s="571"/>
      <c r="J9" s="571">
        <v>1</v>
      </c>
      <c r="K9" s="571">
        <v>121</v>
      </c>
      <c r="L9" s="571"/>
      <c r="M9" s="571">
        <v>121</v>
      </c>
      <c r="N9" s="571"/>
      <c r="O9" s="571"/>
      <c r="P9" s="559"/>
      <c r="Q9" s="572"/>
    </row>
    <row r="10" spans="1:17" ht="14.4" customHeight="1" x14ac:dyDescent="0.3">
      <c r="A10" s="553" t="s">
        <v>2255</v>
      </c>
      <c r="B10" s="554" t="s">
        <v>2001</v>
      </c>
      <c r="C10" s="554" t="s">
        <v>2027</v>
      </c>
      <c r="D10" s="554" t="s">
        <v>2134</v>
      </c>
      <c r="E10" s="554" t="s">
        <v>2135</v>
      </c>
      <c r="F10" s="571">
        <v>1</v>
      </c>
      <c r="G10" s="571">
        <v>200</v>
      </c>
      <c r="H10" s="571">
        <v>1</v>
      </c>
      <c r="I10" s="571">
        <v>200</v>
      </c>
      <c r="J10" s="571"/>
      <c r="K10" s="571"/>
      <c r="L10" s="571"/>
      <c r="M10" s="571"/>
      <c r="N10" s="571"/>
      <c r="O10" s="571"/>
      <c r="P10" s="559"/>
      <c r="Q10" s="572"/>
    </row>
    <row r="11" spans="1:17" ht="14.4" customHeight="1" x14ac:dyDescent="0.3">
      <c r="A11" s="553" t="s">
        <v>2255</v>
      </c>
      <c r="B11" s="554" t="s">
        <v>2001</v>
      </c>
      <c r="C11" s="554" t="s">
        <v>2027</v>
      </c>
      <c r="D11" s="554" t="s">
        <v>2148</v>
      </c>
      <c r="E11" s="554" t="s">
        <v>2149</v>
      </c>
      <c r="F11" s="571">
        <v>1</v>
      </c>
      <c r="G11" s="571">
        <v>854</v>
      </c>
      <c r="H11" s="571">
        <v>1</v>
      </c>
      <c r="I11" s="571">
        <v>854</v>
      </c>
      <c r="J11" s="571"/>
      <c r="K11" s="571"/>
      <c r="L11" s="571"/>
      <c r="M11" s="571"/>
      <c r="N11" s="571"/>
      <c r="O11" s="571"/>
      <c r="P11" s="559"/>
      <c r="Q11" s="572"/>
    </row>
    <row r="12" spans="1:17" ht="14.4" customHeight="1" x14ac:dyDescent="0.3">
      <c r="A12" s="553" t="s">
        <v>2256</v>
      </c>
      <c r="B12" s="554" t="s">
        <v>2001</v>
      </c>
      <c r="C12" s="554" t="s">
        <v>2027</v>
      </c>
      <c r="D12" s="554" t="s">
        <v>2051</v>
      </c>
      <c r="E12" s="554" t="s">
        <v>2052</v>
      </c>
      <c r="F12" s="571">
        <v>3</v>
      </c>
      <c r="G12" s="571">
        <v>696</v>
      </c>
      <c r="H12" s="571">
        <v>1</v>
      </c>
      <c r="I12" s="571">
        <v>232</v>
      </c>
      <c r="J12" s="571"/>
      <c r="K12" s="571"/>
      <c r="L12" s="571"/>
      <c r="M12" s="571"/>
      <c r="N12" s="571">
        <v>2</v>
      </c>
      <c r="O12" s="571">
        <v>470</v>
      </c>
      <c r="P12" s="559">
        <v>0.67528735632183912</v>
      </c>
      <c r="Q12" s="572">
        <v>235</v>
      </c>
    </row>
    <row r="13" spans="1:17" ht="14.4" customHeight="1" x14ac:dyDescent="0.3">
      <c r="A13" s="553" t="s">
        <v>2256</v>
      </c>
      <c r="B13" s="554" t="s">
        <v>2001</v>
      </c>
      <c r="C13" s="554" t="s">
        <v>2027</v>
      </c>
      <c r="D13" s="554" t="s">
        <v>2053</v>
      </c>
      <c r="E13" s="554" t="s">
        <v>2054</v>
      </c>
      <c r="F13" s="571">
        <v>1</v>
      </c>
      <c r="G13" s="571">
        <v>116</v>
      </c>
      <c r="H13" s="571">
        <v>1</v>
      </c>
      <c r="I13" s="571">
        <v>116</v>
      </c>
      <c r="J13" s="571">
        <v>2</v>
      </c>
      <c r="K13" s="571">
        <v>236</v>
      </c>
      <c r="L13" s="571">
        <v>2.0344827586206895</v>
      </c>
      <c r="M13" s="571">
        <v>118</v>
      </c>
      <c r="N13" s="571">
        <v>7</v>
      </c>
      <c r="O13" s="571">
        <v>826</v>
      </c>
      <c r="P13" s="559">
        <v>7.1206896551724137</v>
      </c>
      <c r="Q13" s="572">
        <v>118</v>
      </c>
    </row>
    <row r="14" spans="1:17" ht="14.4" customHeight="1" x14ac:dyDescent="0.3">
      <c r="A14" s="553" t="s">
        <v>2256</v>
      </c>
      <c r="B14" s="554" t="s">
        <v>2001</v>
      </c>
      <c r="C14" s="554" t="s">
        <v>2027</v>
      </c>
      <c r="D14" s="554" t="s">
        <v>2077</v>
      </c>
      <c r="E14" s="554" t="s">
        <v>2078</v>
      </c>
      <c r="F14" s="571"/>
      <c r="G14" s="571"/>
      <c r="H14" s="571"/>
      <c r="I14" s="571"/>
      <c r="J14" s="571"/>
      <c r="K14" s="571"/>
      <c r="L14" s="571"/>
      <c r="M14" s="571"/>
      <c r="N14" s="571">
        <v>2</v>
      </c>
      <c r="O14" s="571">
        <v>66.66</v>
      </c>
      <c r="P14" s="559"/>
      <c r="Q14" s="572">
        <v>33.33</v>
      </c>
    </row>
    <row r="15" spans="1:17" ht="14.4" customHeight="1" x14ac:dyDescent="0.3">
      <c r="A15" s="553" t="s">
        <v>2256</v>
      </c>
      <c r="B15" s="554" t="s">
        <v>2001</v>
      </c>
      <c r="C15" s="554" t="s">
        <v>2027</v>
      </c>
      <c r="D15" s="554" t="s">
        <v>2085</v>
      </c>
      <c r="E15" s="554" t="s">
        <v>2086</v>
      </c>
      <c r="F15" s="571"/>
      <c r="G15" s="571"/>
      <c r="H15" s="571"/>
      <c r="I15" s="571"/>
      <c r="J15" s="571"/>
      <c r="K15" s="571"/>
      <c r="L15" s="571"/>
      <c r="M15" s="571"/>
      <c r="N15" s="571">
        <v>1</v>
      </c>
      <c r="O15" s="571">
        <v>82</v>
      </c>
      <c r="P15" s="559"/>
      <c r="Q15" s="572">
        <v>82</v>
      </c>
    </row>
    <row r="16" spans="1:17" ht="14.4" customHeight="1" x14ac:dyDescent="0.3">
      <c r="A16" s="553" t="s">
        <v>2256</v>
      </c>
      <c r="B16" s="554" t="s">
        <v>2001</v>
      </c>
      <c r="C16" s="554" t="s">
        <v>2027</v>
      </c>
      <c r="D16" s="554" t="s">
        <v>2091</v>
      </c>
      <c r="E16" s="554" t="s">
        <v>2092</v>
      </c>
      <c r="F16" s="571"/>
      <c r="G16" s="571"/>
      <c r="H16" s="571"/>
      <c r="I16" s="571"/>
      <c r="J16" s="571"/>
      <c r="K16" s="571"/>
      <c r="L16" s="571"/>
      <c r="M16" s="571"/>
      <c r="N16" s="571">
        <v>1</v>
      </c>
      <c r="O16" s="571">
        <v>492</v>
      </c>
      <c r="P16" s="559"/>
      <c r="Q16" s="572">
        <v>492</v>
      </c>
    </row>
    <row r="17" spans="1:17" ht="14.4" customHeight="1" x14ac:dyDescent="0.3">
      <c r="A17" s="553" t="s">
        <v>2256</v>
      </c>
      <c r="B17" s="554" t="s">
        <v>2001</v>
      </c>
      <c r="C17" s="554" t="s">
        <v>2027</v>
      </c>
      <c r="D17" s="554" t="s">
        <v>2097</v>
      </c>
      <c r="E17" s="554" t="s">
        <v>2056</v>
      </c>
      <c r="F17" s="571"/>
      <c r="G17" s="571"/>
      <c r="H17" s="571"/>
      <c r="I17" s="571"/>
      <c r="J17" s="571"/>
      <c r="K17" s="571"/>
      <c r="L17" s="571"/>
      <c r="M17" s="571"/>
      <c r="N17" s="571">
        <v>1</v>
      </c>
      <c r="O17" s="571">
        <v>675</v>
      </c>
      <c r="P17" s="559"/>
      <c r="Q17" s="572">
        <v>675</v>
      </c>
    </row>
    <row r="18" spans="1:17" ht="14.4" customHeight="1" x14ac:dyDescent="0.3">
      <c r="A18" s="553" t="s">
        <v>2256</v>
      </c>
      <c r="B18" s="554" t="s">
        <v>2001</v>
      </c>
      <c r="C18" s="554" t="s">
        <v>2027</v>
      </c>
      <c r="D18" s="554" t="s">
        <v>705</v>
      </c>
      <c r="E18" s="554" t="s">
        <v>2257</v>
      </c>
      <c r="F18" s="571"/>
      <c r="G18" s="571"/>
      <c r="H18" s="571"/>
      <c r="I18" s="571"/>
      <c r="J18" s="571"/>
      <c r="K18" s="571"/>
      <c r="L18" s="571"/>
      <c r="M18" s="571"/>
      <c r="N18" s="571">
        <v>2</v>
      </c>
      <c r="O18" s="571">
        <v>2386</v>
      </c>
      <c r="P18" s="559"/>
      <c r="Q18" s="572">
        <v>1193</v>
      </c>
    </row>
    <row r="19" spans="1:17" ht="14.4" customHeight="1" x14ac:dyDescent="0.3">
      <c r="A19" s="553" t="s">
        <v>2258</v>
      </c>
      <c r="B19" s="554" t="s">
        <v>2001</v>
      </c>
      <c r="C19" s="554" t="s">
        <v>2027</v>
      </c>
      <c r="D19" s="554" t="s">
        <v>2036</v>
      </c>
      <c r="E19" s="554" t="s">
        <v>2037</v>
      </c>
      <c r="F19" s="571"/>
      <c r="G19" s="571"/>
      <c r="H19" s="571"/>
      <c r="I19" s="571"/>
      <c r="J19" s="571">
        <v>1</v>
      </c>
      <c r="K19" s="571">
        <v>35</v>
      </c>
      <c r="L19" s="571"/>
      <c r="M19" s="571">
        <v>35</v>
      </c>
      <c r="N19" s="571"/>
      <c r="O19" s="571"/>
      <c r="P19" s="559"/>
      <c r="Q19" s="572"/>
    </row>
    <row r="20" spans="1:17" ht="14.4" customHeight="1" x14ac:dyDescent="0.3">
      <c r="A20" s="553" t="s">
        <v>2258</v>
      </c>
      <c r="B20" s="554" t="s">
        <v>2001</v>
      </c>
      <c r="C20" s="554" t="s">
        <v>2027</v>
      </c>
      <c r="D20" s="554" t="s">
        <v>2051</v>
      </c>
      <c r="E20" s="554" t="s">
        <v>2052</v>
      </c>
      <c r="F20" s="571">
        <v>2</v>
      </c>
      <c r="G20" s="571">
        <v>464</v>
      </c>
      <c r="H20" s="571">
        <v>1</v>
      </c>
      <c r="I20" s="571">
        <v>232</v>
      </c>
      <c r="J20" s="571">
        <v>3</v>
      </c>
      <c r="K20" s="571">
        <v>700</v>
      </c>
      <c r="L20" s="571">
        <v>1.5086206896551724</v>
      </c>
      <c r="M20" s="571">
        <v>233.33333333333334</v>
      </c>
      <c r="N20" s="571">
        <v>2</v>
      </c>
      <c r="O20" s="571">
        <v>470</v>
      </c>
      <c r="P20" s="559">
        <v>1.0129310344827587</v>
      </c>
      <c r="Q20" s="572">
        <v>235</v>
      </c>
    </row>
    <row r="21" spans="1:17" ht="14.4" customHeight="1" x14ac:dyDescent="0.3">
      <c r="A21" s="553" t="s">
        <v>2258</v>
      </c>
      <c r="B21" s="554" t="s">
        <v>2001</v>
      </c>
      <c r="C21" s="554" t="s">
        <v>2027</v>
      </c>
      <c r="D21" s="554" t="s">
        <v>2053</v>
      </c>
      <c r="E21" s="554" t="s">
        <v>2054</v>
      </c>
      <c r="F21" s="571">
        <v>1</v>
      </c>
      <c r="G21" s="571">
        <v>116</v>
      </c>
      <c r="H21" s="571">
        <v>1</v>
      </c>
      <c r="I21" s="571">
        <v>116</v>
      </c>
      <c r="J21" s="571">
        <v>8</v>
      </c>
      <c r="K21" s="571">
        <v>940</v>
      </c>
      <c r="L21" s="571">
        <v>8.1034482758620694</v>
      </c>
      <c r="M21" s="571">
        <v>117.5</v>
      </c>
      <c r="N21" s="571">
        <v>9</v>
      </c>
      <c r="O21" s="571">
        <v>1062</v>
      </c>
      <c r="P21" s="559">
        <v>9.1551724137931032</v>
      </c>
      <c r="Q21" s="572">
        <v>118</v>
      </c>
    </row>
    <row r="22" spans="1:17" ht="14.4" customHeight="1" x14ac:dyDescent="0.3">
      <c r="A22" s="553" t="s">
        <v>2258</v>
      </c>
      <c r="B22" s="554" t="s">
        <v>2001</v>
      </c>
      <c r="C22" s="554" t="s">
        <v>2027</v>
      </c>
      <c r="D22" s="554" t="s">
        <v>2077</v>
      </c>
      <c r="E22" s="554" t="s">
        <v>2078</v>
      </c>
      <c r="F22" s="571"/>
      <c r="G22" s="571"/>
      <c r="H22" s="571"/>
      <c r="I22" s="571"/>
      <c r="J22" s="571"/>
      <c r="K22" s="571"/>
      <c r="L22" s="571"/>
      <c r="M22" s="571"/>
      <c r="N22" s="571">
        <v>2</v>
      </c>
      <c r="O22" s="571">
        <v>33.33</v>
      </c>
      <c r="P22" s="559"/>
      <c r="Q22" s="572">
        <v>16.664999999999999</v>
      </c>
    </row>
    <row r="23" spans="1:17" ht="14.4" customHeight="1" x14ac:dyDescent="0.3">
      <c r="A23" s="553" t="s">
        <v>2258</v>
      </c>
      <c r="B23" s="554" t="s">
        <v>2001</v>
      </c>
      <c r="C23" s="554" t="s">
        <v>2027</v>
      </c>
      <c r="D23" s="554" t="s">
        <v>2124</v>
      </c>
      <c r="E23" s="554" t="s">
        <v>2125</v>
      </c>
      <c r="F23" s="571"/>
      <c r="G23" s="571"/>
      <c r="H23" s="571"/>
      <c r="I23" s="571"/>
      <c r="J23" s="571"/>
      <c r="K23" s="571"/>
      <c r="L23" s="571"/>
      <c r="M23" s="571"/>
      <c r="N23" s="571">
        <v>10</v>
      </c>
      <c r="O23" s="571">
        <v>3560</v>
      </c>
      <c r="P23" s="559"/>
      <c r="Q23" s="572">
        <v>356</v>
      </c>
    </row>
    <row r="24" spans="1:17" ht="14.4" customHeight="1" x14ac:dyDescent="0.3">
      <c r="A24" s="553" t="s">
        <v>2258</v>
      </c>
      <c r="B24" s="554" t="s">
        <v>2001</v>
      </c>
      <c r="C24" s="554" t="s">
        <v>2027</v>
      </c>
      <c r="D24" s="554" t="s">
        <v>2128</v>
      </c>
      <c r="E24" s="554" t="s">
        <v>2129</v>
      </c>
      <c r="F24" s="571"/>
      <c r="G24" s="571"/>
      <c r="H24" s="571"/>
      <c r="I24" s="571"/>
      <c r="J24" s="571"/>
      <c r="K24" s="571"/>
      <c r="L24" s="571"/>
      <c r="M24" s="571"/>
      <c r="N24" s="571">
        <v>1</v>
      </c>
      <c r="O24" s="571">
        <v>628</v>
      </c>
      <c r="P24" s="559"/>
      <c r="Q24" s="572">
        <v>628</v>
      </c>
    </row>
    <row r="25" spans="1:17" ht="14.4" customHeight="1" x14ac:dyDescent="0.3">
      <c r="A25" s="553" t="s">
        <v>2258</v>
      </c>
      <c r="B25" s="554" t="s">
        <v>2001</v>
      </c>
      <c r="C25" s="554" t="s">
        <v>2027</v>
      </c>
      <c r="D25" s="554" t="s">
        <v>2136</v>
      </c>
      <c r="E25" s="554" t="s">
        <v>2137</v>
      </c>
      <c r="F25" s="571"/>
      <c r="G25" s="571"/>
      <c r="H25" s="571"/>
      <c r="I25" s="571"/>
      <c r="J25" s="571"/>
      <c r="K25" s="571"/>
      <c r="L25" s="571"/>
      <c r="M25" s="571"/>
      <c r="N25" s="571">
        <v>1</v>
      </c>
      <c r="O25" s="571">
        <v>243</v>
      </c>
      <c r="P25" s="559"/>
      <c r="Q25" s="572">
        <v>243</v>
      </c>
    </row>
    <row r="26" spans="1:17" ht="14.4" customHeight="1" x14ac:dyDescent="0.3">
      <c r="A26" s="553" t="s">
        <v>2259</v>
      </c>
      <c r="B26" s="554" t="s">
        <v>2001</v>
      </c>
      <c r="C26" s="554" t="s">
        <v>2002</v>
      </c>
      <c r="D26" s="554" t="s">
        <v>2260</v>
      </c>
      <c r="E26" s="554"/>
      <c r="F26" s="571"/>
      <c r="G26" s="571"/>
      <c r="H26" s="571"/>
      <c r="I26" s="571"/>
      <c r="J26" s="571">
        <v>0.2</v>
      </c>
      <c r="K26" s="571">
        <v>75.95</v>
      </c>
      <c r="L26" s="571"/>
      <c r="M26" s="571">
        <v>379.75</v>
      </c>
      <c r="N26" s="571"/>
      <c r="O26" s="571"/>
      <c r="P26" s="559"/>
      <c r="Q26" s="572"/>
    </row>
    <row r="27" spans="1:17" ht="14.4" customHeight="1" x14ac:dyDescent="0.3">
      <c r="A27" s="553" t="s">
        <v>2259</v>
      </c>
      <c r="B27" s="554" t="s">
        <v>2001</v>
      </c>
      <c r="C27" s="554" t="s">
        <v>2002</v>
      </c>
      <c r="D27" s="554" t="s">
        <v>2019</v>
      </c>
      <c r="E27" s="554" t="s">
        <v>576</v>
      </c>
      <c r="F27" s="571"/>
      <c r="G27" s="571"/>
      <c r="H27" s="571"/>
      <c r="I27" s="571"/>
      <c r="J27" s="571">
        <v>1</v>
      </c>
      <c r="K27" s="571">
        <v>151.56</v>
      </c>
      <c r="L27" s="571"/>
      <c r="M27" s="571">
        <v>151.56</v>
      </c>
      <c r="N27" s="571"/>
      <c r="O27" s="571"/>
      <c r="P27" s="559"/>
      <c r="Q27" s="572"/>
    </row>
    <row r="28" spans="1:17" ht="14.4" customHeight="1" x14ac:dyDescent="0.3">
      <c r="A28" s="553" t="s">
        <v>2259</v>
      </c>
      <c r="B28" s="554" t="s">
        <v>2001</v>
      </c>
      <c r="C28" s="554" t="s">
        <v>2020</v>
      </c>
      <c r="D28" s="554" t="s">
        <v>2261</v>
      </c>
      <c r="E28" s="554" t="s">
        <v>2262</v>
      </c>
      <c r="F28" s="571"/>
      <c r="G28" s="571"/>
      <c r="H28" s="571"/>
      <c r="I28" s="571"/>
      <c r="J28" s="571"/>
      <c r="K28" s="571"/>
      <c r="L28" s="571"/>
      <c r="M28" s="571"/>
      <c r="N28" s="571">
        <v>2</v>
      </c>
      <c r="O28" s="571">
        <v>640.88</v>
      </c>
      <c r="P28" s="559"/>
      <c r="Q28" s="572">
        <v>320.44</v>
      </c>
    </row>
    <row r="29" spans="1:17" ht="14.4" customHeight="1" x14ac:dyDescent="0.3">
      <c r="A29" s="553" t="s">
        <v>2259</v>
      </c>
      <c r="B29" s="554" t="s">
        <v>2001</v>
      </c>
      <c r="C29" s="554" t="s">
        <v>2027</v>
      </c>
      <c r="D29" s="554" t="s">
        <v>2036</v>
      </c>
      <c r="E29" s="554" t="s">
        <v>2037</v>
      </c>
      <c r="F29" s="571">
        <v>87</v>
      </c>
      <c r="G29" s="571">
        <v>2958</v>
      </c>
      <c r="H29" s="571">
        <v>1</v>
      </c>
      <c r="I29" s="571">
        <v>34</v>
      </c>
      <c r="J29" s="571">
        <v>63</v>
      </c>
      <c r="K29" s="571">
        <v>2181</v>
      </c>
      <c r="L29" s="571">
        <v>0.73732251521298176</v>
      </c>
      <c r="M29" s="571">
        <v>34.61904761904762</v>
      </c>
      <c r="N29" s="571">
        <v>122</v>
      </c>
      <c r="O29" s="571">
        <v>4270</v>
      </c>
      <c r="P29" s="559">
        <v>1.4435429344151454</v>
      </c>
      <c r="Q29" s="572">
        <v>35</v>
      </c>
    </row>
    <row r="30" spans="1:17" ht="14.4" customHeight="1" x14ac:dyDescent="0.3">
      <c r="A30" s="553" t="s">
        <v>2259</v>
      </c>
      <c r="B30" s="554" t="s">
        <v>2001</v>
      </c>
      <c r="C30" s="554" t="s">
        <v>2027</v>
      </c>
      <c r="D30" s="554" t="s">
        <v>2051</v>
      </c>
      <c r="E30" s="554" t="s">
        <v>2052</v>
      </c>
      <c r="F30" s="571">
        <v>4</v>
      </c>
      <c r="G30" s="571">
        <v>928</v>
      </c>
      <c r="H30" s="571">
        <v>1</v>
      </c>
      <c r="I30" s="571">
        <v>232</v>
      </c>
      <c r="J30" s="571">
        <v>5</v>
      </c>
      <c r="K30" s="571">
        <v>700</v>
      </c>
      <c r="L30" s="571">
        <v>0.75431034482758619</v>
      </c>
      <c r="M30" s="571">
        <v>140</v>
      </c>
      <c r="N30" s="571">
        <v>3</v>
      </c>
      <c r="O30" s="571">
        <v>705</v>
      </c>
      <c r="P30" s="559">
        <v>0.75969827586206895</v>
      </c>
      <c r="Q30" s="572">
        <v>235</v>
      </c>
    </row>
    <row r="31" spans="1:17" ht="14.4" customHeight="1" x14ac:dyDescent="0.3">
      <c r="A31" s="553" t="s">
        <v>2259</v>
      </c>
      <c r="B31" s="554" t="s">
        <v>2001</v>
      </c>
      <c r="C31" s="554" t="s">
        <v>2027</v>
      </c>
      <c r="D31" s="554" t="s">
        <v>2053</v>
      </c>
      <c r="E31" s="554" t="s">
        <v>2054</v>
      </c>
      <c r="F31" s="571">
        <v>8</v>
      </c>
      <c r="G31" s="571">
        <v>928</v>
      </c>
      <c r="H31" s="571">
        <v>1</v>
      </c>
      <c r="I31" s="571">
        <v>116</v>
      </c>
      <c r="J31" s="571">
        <v>15</v>
      </c>
      <c r="K31" s="571">
        <v>1524</v>
      </c>
      <c r="L31" s="571">
        <v>1.6422413793103448</v>
      </c>
      <c r="M31" s="571">
        <v>101.6</v>
      </c>
      <c r="N31" s="571">
        <v>14</v>
      </c>
      <c r="O31" s="571">
        <v>1652</v>
      </c>
      <c r="P31" s="559">
        <v>1.7801724137931034</v>
      </c>
      <c r="Q31" s="572">
        <v>118</v>
      </c>
    </row>
    <row r="32" spans="1:17" ht="14.4" customHeight="1" x14ac:dyDescent="0.3">
      <c r="A32" s="553" t="s">
        <v>2259</v>
      </c>
      <c r="B32" s="554" t="s">
        <v>2001</v>
      </c>
      <c r="C32" s="554" t="s">
        <v>2027</v>
      </c>
      <c r="D32" s="554" t="s">
        <v>2055</v>
      </c>
      <c r="E32" s="554" t="s">
        <v>2056</v>
      </c>
      <c r="F32" s="571"/>
      <c r="G32" s="571"/>
      <c r="H32" s="571"/>
      <c r="I32" s="571"/>
      <c r="J32" s="571"/>
      <c r="K32" s="571"/>
      <c r="L32" s="571"/>
      <c r="M32" s="571"/>
      <c r="N32" s="571">
        <v>5</v>
      </c>
      <c r="O32" s="571">
        <v>2660</v>
      </c>
      <c r="P32" s="559"/>
      <c r="Q32" s="572">
        <v>532</v>
      </c>
    </row>
    <row r="33" spans="1:17" ht="14.4" customHeight="1" x14ac:dyDescent="0.3">
      <c r="A33" s="553" t="s">
        <v>2259</v>
      </c>
      <c r="B33" s="554" t="s">
        <v>2001</v>
      </c>
      <c r="C33" s="554" t="s">
        <v>2027</v>
      </c>
      <c r="D33" s="554" t="s">
        <v>2059</v>
      </c>
      <c r="E33" s="554" t="s">
        <v>2060</v>
      </c>
      <c r="F33" s="571">
        <v>2</v>
      </c>
      <c r="G33" s="571">
        <v>962</v>
      </c>
      <c r="H33" s="571">
        <v>1</v>
      </c>
      <c r="I33" s="571">
        <v>481</v>
      </c>
      <c r="J33" s="571"/>
      <c r="K33" s="571"/>
      <c r="L33" s="571"/>
      <c r="M33" s="571"/>
      <c r="N33" s="571">
        <v>1</v>
      </c>
      <c r="O33" s="571">
        <v>486</v>
      </c>
      <c r="P33" s="559">
        <v>0.50519750519750517</v>
      </c>
      <c r="Q33" s="572">
        <v>486</v>
      </c>
    </row>
    <row r="34" spans="1:17" ht="14.4" customHeight="1" x14ac:dyDescent="0.3">
      <c r="A34" s="553" t="s">
        <v>2259</v>
      </c>
      <c r="B34" s="554" t="s">
        <v>2001</v>
      </c>
      <c r="C34" s="554" t="s">
        <v>2027</v>
      </c>
      <c r="D34" s="554" t="s">
        <v>2061</v>
      </c>
      <c r="E34" s="554" t="s">
        <v>2062</v>
      </c>
      <c r="F34" s="571"/>
      <c r="G34" s="571"/>
      <c r="H34" s="571"/>
      <c r="I34" s="571"/>
      <c r="J34" s="571"/>
      <c r="K34" s="571"/>
      <c r="L34" s="571"/>
      <c r="M34" s="571"/>
      <c r="N34" s="571">
        <v>3</v>
      </c>
      <c r="O34" s="571">
        <v>1998</v>
      </c>
      <c r="P34" s="559"/>
      <c r="Q34" s="572">
        <v>666</v>
      </c>
    </row>
    <row r="35" spans="1:17" ht="14.4" customHeight="1" x14ac:dyDescent="0.3">
      <c r="A35" s="553" t="s">
        <v>2259</v>
      </c>
      <c r="B35" s="554" t="s">
        <v>2001</v>
      </c>
      <c r="C35" s="554" t="s">
        <v>2027</v>
      </c>
      <c r="D35" s="554" t="s">
        <v>2063</v>
      </c>
      <c r="E35" s="554" t="s">
        <v>2064</v>
      </c>
      <c r="F35" s="571">
        <v>1</v>
      </c>
      <c r="G35" s="571">
        <v>1001</v>
      </c>
      <c r="H35" s="571">
        <v>1</v>
      </c>
      <c r="I35" s="571">
        <v>1001</v>
      </c>
      <c r="J35" s="571"/>
      <c r="K35" s="571"/>
      <c r="L35" s="571"/>
      <c r="M35" s="571"/>
      <c r="N35" s="571">
        <v>4</v>
      </c>
      <c r="O35" s="571">
        <v>4048</v>
      </c>
      <c r="P35" s="559">
        <v>4.0439560439560438</v>
      </c>
      <c r="Q35" s="572">
        <v>1012</v>
      </c>
    </row>
    <row r="36" spans="1:17" ht="14.4" customHeight="1" x14ac:dyDescent="0.3">
      <c r="A36" s="553" t="s">
        <v>2259</v>
      </c>
      <c r="B36" s="554" t="s">
        <v>2001</v>
      </c>
      <c r="C36" s="554" t="s">
        <v>2027</v>
      </c>
      <c r="D36" s="554" t="s">
        <v>2065</v>
      </c>
      <c r="E36" s="554" t="s">
        <v>2066</v>
      </c>
      <c r="F36" s="571">
        <v>2</v>
      </c>
      <c r="G36" s="571">
        <v>4000</v>
      </c>
      <c r="H36" s="571">
        <v>1</v>
      </c>
      <c r="I36" s="571">
        <v>2000</v>
      </c>
      <c r="J36" s="571">
        <v>2</v>
      </c>
      <c r="K36" s="571">
        <v>4024</v>
      </c>
      <c r="L36" s="571">
        <v>1.006</v>
      </c>
      <c r="M36" s="571">
        <v>2012</v>
      </c>
      <c r="N36" s="571">
        <v>0</v>
      </c>
      <c r="O36" s="571">
        <v>0</v>
      </c>
      <c r="P36" s="559">
        <v>0</v>
      </c>
      <c r="Q36" s="572"/>
    </row>
    <row r="37" spans="1:17" ht="14.4" customHeight="1" x14ac:dyDescent="0.3">
      <c r="A37" s="553" t="s">
        <v>2259</v>
      </c>
      <c r="B37" s="554" t="s">
        <v>2001</v>
      </c>
      <c r="C37" s="554" t="s">
        <v>2027</v>
      </c>
      <c r="D37" s="554" t="s">
        <v>2170</v>
      </c>
      <c r="E37" s="554" t="s">
        <v>2171</v>
      </c>
      <c r="F37" s="571"/>
      <c r="G37" s="571"/>
      <c r="H37" s="571"/>
      <c r="I37" s="571"/>
      <c r="J37" s="571">
        <v>4</v>
      </c>
      <c r="K37" s="571">
        <v>4916</v>
      </c>
      <c r="L37" s="571"/>
      <c r="M37" s="571">
        <v>1229</v>
      </c>
      <c r="N37" s="571"/>
      <c r="O37" s="571"/>
      <c r="P37" s="559"/>
      <c r="Q37" s="572"/>
    </row>
    <row r="38" spans="1:17" ht="14.4" customHeight="1" x14ac:dyDescent="0.3">
      <c r="A38" s="553" t="s">
        <v>2259</v>
      </c>
      <c r="B38" s="554" t="s">
        <v>2001</v>
      </c>
      <c r="C38" s="554" t="s">
        <v>2027</v>
      </c>
      <c r="D38" s="554" t="s">
        <v>2263</v>
      </c>
      <c r="E38" s="554" t="s">
        <v>2264</v>
      </c>
      <c r="F38" s="571">
        <v>1</v>
      </c>
      <c r="G38" s="571">
        <v>2198</v>
      </c>
      <c r="H38" s="571">
        <v>1</v>
      </c>
      <c r="I38" s="571">
        <v>2198</v>
      </c>
      <c r="J38" s="571"/>
      <c r="K38" s="571"/>
      <c r="L38" s="571"/>
      <c r="M38" s="571"/>
      <c r="N38" s="571"/>
      <c r="O38" s="571"/>
      <c r="P38" s="559"/>
      <c r="Q38" s="572"/>
    </row>
    <row r="39" spans="1:17" ht="14.4" customHeight="1" x14ac:dyDescent="0.3">
      <c r="A39" s="553" t="s">
        <v>2259</v>
      </c>
      <c r="B39" s="554" t="s">
        <v>2001</v>
      </c>
      <c r="C39" s="554" t="s">
        <v>2027</v>
      </c>
      <c r="D39" s="554" t="s">
        <v>2077</v>
      </c>
      <c r="E39" s="554" t="s">
        <v>2078</v>
      </c>
      <c r="F39" s="571">
        <v>3</v>
      </c>
      <c r="G39" s="571">
        <v>0</v>
      </c>
      <c r="H39" s="571"/>
      <c r="I39" s="571">
        <v>0</v>
      </c>
      <c r="J39" s="571"/>
      <c r="K39" s="571"/>
      <c r="L39" s="571"/>
      <c r="M39" s="571"/>
      <c r="N39" s="571">
        <v>6</v>
      </c>
      <c r="O39" s="571">
        <v>66.66</v>
      </c>
      <c r="P39" s="559"/>
      <c r="Q39" s="572">
        <v>11.11</v>
      </c>
    </row>
    <row r="40" spans="1:17" ht="14.4" customHeight="1" x14ac:dyDescent="0.3">
      <c r="A40" s="553" t="s">
        <v>2259</v>
      </c>
      <c r="B40" s="554" t="s">
        <v>2001</v>
      </c>
      <c r="C40" s="554" t="s">
        <v>2027</v>
      </c>
      <c r="D40" s="554" t="s">
        <v>2085</v>
      </c>
      <c r="E40" s="554" t="s">
        <v>2086</v>
      </c>
      <c r="F40" s="571">
        <v>8</v>
      </c>
      <c r="G40" s="571">
        <v>648</v>
      </c>
      <c r="H40" s="571">
        <v>1</v>
      </c>
      <c r="I40" s="571">
        <v>81</v>
      </c>
      <c r="J40" s="571">
        <v>8</v>
      </c>
      <c r="K40" s="571">
        <v>652</v>
      </c>
      <c r="L40" s="571">
        <v>1.0061728395061729</v>
      </c>
      <c r="M40" s="571">
        <v>81.5</v>
      </c>
      <c r="N40" s="571">
        <v>5</v>
      </c>
      <c r="O40" s="571">
        <v>410</v>
      </c>
      <c r="P40" s="559">
        <v>0.63271604938271608</v>
      </c>
      <c r="Q40" s="572">
        <v>82</v>
      </c>
    </row>
    <row r="41" spans="1:17" ht="14.4" customHeight="1" x14ac:dyDescent="0.3">
      <c r="A41" s="553" t="s">
        <v>2259</v>
      </c>
      <c r="B41" s="554" t="s">
        <v>2001</v>
      </c>
      <c r="C41" s="554" t="s">
        <v>2027</v>
      </c>
      <c r="D41" s="554" t="s">
        <v>2097</v>
      </c>
      <c r="E41" s="554" t="s">
        <v>2056</v>
      </c>
      <c r="F41" s="571">
        <v>2</v>
      </c>
      <c r="G41" s="571">
        <v>1336</v>
      </c>
      <c r="H41" s="571">
        <v>1</v>
      </c>
      <c r="I41" s="571">
        <v>668</v>
      </c>
      <c r="J41" s="571">
        <v>5</v>
      </c>
      <c r="K41" s="571">
        <v>3365</v>
      </c>
      <c r="L41" s="571">
        <v>2.5187125748502992</v>
      </c>
      <c r="M41" s="571">
        <v>673</v>
      </c>
      <c r="N41" s="571">
        <v>0</v>
      </c>
      <c r="O41" s="571">
        <v>0</v>
      </c>
      <c r="P41" s="559">
        <v>0</v>
      </c>
      <c r="Q41" s="572"/>
    </row>
    <row r="42" spans="1:17" ht="14.4" customHeight="1" x14ac:dyDescent="0.3">
      <c r="A42" s="553" t="s">
        <v>2259</v>
      </c>
      <c r="B42" s="554" t="s">
        <v>2001</v>
      </c>
      <c r="C42" s="554" t="s">
        <v>2027</v>
      </c>
      <c r="D42" s="554" t="s">
        <v>2104</v>
      </c>
      <c r="E42" s="554" t="s">
        <v>2105</v>
      </c>
      <c r="F42" s="571">
        <v>1</v>
      </c>
      <c r="G42" s="571">
        <v>431</v>
      </c>
      <c r="H42" s="571">
        <v>1</v>
      </c>
      <c r="I42" s="571">
        <v>431</v>
      </c>
      <c r="J42" s="571"/>
      <c r="K42" s="571"/>
      <c r="L42" s="571"/>
      <c r="M42" s="571"/>
      <c r="N42" s="571"/>
      <c r="O42" s="571"/>
      <c r="P42" s="559"/>
      <c r="Q42" s="572"/>
    </row>
    <row r="43" spans="1:17" ht="14.4" customHeight="1" x14ac:dyDescent="0.3">
      <c r="A43" s="553" t="s">
        <v>2259</v>
      </c>
      <c r="B43" s="554" t="s">
        <v>2001</v>
      </c>
      <c r="C43" s="554" t="s">
        <v>2027</v>
      </c>
      <c r="D43" s="554" t="s">
        <v>2108</v>
      </c>
      <c r="E43" s="554" t="s">
        <v>2109</v>
      </c>
      <c r="F43" s="571"/>
      <c r="G43" s="571"/>
      <c r="H43" s="571"/>
      <c r="I43" s="571"/>
      <c r="J43" s="571">
        <v>1</v>
      </c>
      <c r="K43" s="571">
        <v>1048</v>
      </c>
      <c r="L43" s="571"/>
      <c r="M43" s="571">
        <v>1048</v>
      </c>
      <c r="N43" s="571"/>
      <c r="O43" s="571"/>
      <c r="P43" s="559"/>
      <c r="Q43" s="572"/>
    </row>
    <row r="44" spans="1:17" ht="14.4" customHeight="1" x14ac:dyDescent="0.3">
      <c r="A44" s="553" t="s">
        <v>2259</v>
      </c>
      <c r="B44" s="554" t="s">
        <v>2001</v>
      </c>
      <c r="C44" s="554" t="s">
        <v>2027</v>
      </c>
      <c r="D44" s="554" t="s">
        <v>2114</v>
      </c>
      <c r="E44" s="554" t="s">
        <v>2115</v>
      </c>
      <c r="F44" s="571">
        <v>3</v>
      </c>
      <c r="G44" s="571">
        <v>2052</v>
      </c>
      <c r="H44" s="571">
        <v>1</v>
      </c>
      <c r="I44" s="571">
        <v>684</v>
      </c>
      <c r="J44" s="571">
        <v>3</v>
      </c>
      <c r="K44" s="571">
        <v>2062</v>
      </c>
      <c r="L44" s="571">
        <v>1.0048732943469785</v>
      </c>
      <c r="M44" s="571">
        <v>687.33333333333337</v>
      </c>
      <c r="N44" s="571">
        <v>1</v>
      </c>
      <c r="O44" s="571">
        <v>691</v>
      </c>
      <c r="P44" s="559">
        <v>0.33674463937621835</v>
      </c>
      <c r="Q44" s="572">
        <v>691</v>
      </c>
    </row>
    <row r="45" spans="1:17" ht="14.4" customHeight="1" x14ac:dyDescent="0.3">
      <c r="A45" s="553" t="s">
        <v>2259</v>
      </c>
      <c r="B45" s="554" t="s">
        <v>2001</v>
      </c>
      <c r="C45" s="554" t="s">
        <v>2027</v>
      </c>
      <c r="D45" s="554" t="s">
        <v>2124</v>
      </c>
      <c r="E45" s="554" t="s">
        <v>2125</v>
      </c>
      <c r="F45" s="571">
        <v>3</v>
      </c>
      <c r="G45" s="571">
        <v>1053</v>
      </c>
      <c r="H45" s="571">
        <v>1</v>
      </c>
      <c r="I45" s="571">
        <v>351</v>
      </c>
      <c r="J45" s="571">
        <v>14</v>
      </c>
      <c r="K45" s="571">
        <v>2836</v>
      </c>
      <c r="L45" s="571">
        <v>2.6932573599240266</v>
      </c>
      <c r="M45" s="571">
        <v>202.57142857142858</v>
      </c>
      <c r="N45" s="571">
        <v>5</v>
      </c>
      <c r="O45" s="571">
        <v>1780</v>
      </c>
      <c r="P45" s="559">
        <v>1.6904083570750237</v>
      </c>
      <c r="Q45" s="572">
        <v>356</v>
      </c>
    </row>
    <row r="46" spans="1:17" ht="14.4" customHeight="1" x14ac:dyDescent="0.3">
      <c r="A46" s="553" t="s">
        <v>2259</v>
      </c>
      <c r="B46" s="554" t="s">
        <v>2001</v>
      </c>
      <c r="C46" s="554" t="s">
        <v>2027</v>
      </c>
      <c r="D46" s="554" t="s">
        <v>2128</v>
      </c>
      <c r="E46" s="554" t="s">
        <v>2129</v>
      </c>
      <c r="F46" s="571"/>
      <c r="G46" s="571"/>
      <c r="H46" s="571"/>
      <c r="I46" s="571"/>
      <c r="J46" s="571"/>
      <c r="K46" s="571"/>
      <c r="L46" s="571"/>
      <c r="M46" s="571"/>
      <c r="N46" s="571">
        <v>1</v>
      </c>
      <c r="O46" s="571">
        <v>628</v>
      </c>
      <c r="P46" s="559"/>
      <c r="Q46" s="572">
        <v>628</v>
      </c>
    </row>
    <row r="47" spans="1:17" ht="14.4" customHeight="1" x14ac:dyDescent="0.3">
      <c r="A47" s="553" t="s">
        <v>2259</v>
      </c>
      <c r="B47" s="554" t="s">
        <v>2001</v>
      </c>
      <c r="C47" s="554" t="s">
        <v>2027</v>
      </c>
      <c r="D47" s="554" t="s">
        <v>2136</v>
      </c>
      <c r="E47" s="554" t="s">
        <v>2137</v>
      </c>
      <c r="F47" s="571">
        <v>2</v>
      </c>
      <c r="G47" s="571">
        <v>482</v>
      </c>
      <c r="H47" s="571">
        <v>1</v>
      </c>
      <c r="I47" s="571">
        <v>241</v>
      </c>
      <c r="J47" s="571"/>
      <c r="K47" s="571"/>
      <c r="L47" s="571"/>
      <c r="M47" s="571"/>
      <c r="N47" s="571">
        <v>1</v>
      </c>
      <c r="O47" s="571">
        <v>243</v>
      </c>
      <c r="P47" s="559">
        <v>0.50414937759336098</v>
      </c>
      <c r="Q47" s="572">
        <v>243</v>
      </c>
    </row>
    <row r="48" spans="1:17" ht="14.4" customHeight="1" x14ac:dyDescent="0.3">
      <c r="A48" s="553" t="s">
        <v>2259</v>
      </c>
      <c r="B48" s="554" t="s">
        <v>2001</v>
      </c>
      <c r="C48" s="554" t="s">
        <v>2027</v>
      </c>
      <c r="D48" s="554" t="s">
        <v>2138</v>
      </c>
      <c r="E48" s="554" t="s">
        <v>2139</v>
      </c>
      <c r="F48" s="571">
        <v>1</v>
      </c>
      <c r="G48" s="571">
        <v>3499</v>
      </c>
      <c r="H48" s="571">
        <v>1</v>
      </c>
      <c r="I48" s="571">
        <v>3499</v>
      </c>
      <c r="J48" s="571"/>
      <c r="K48" s="571"/>
      <c r="L48" s="571"/>
      <c r="M48" s="571"/>
      <c r="N48" s="571"/>
      <c r="O48" s="571"/>
      <c r="P48" s="559"/>
      <c r="Q48" s="572"/>
    </row>
    <row r="49" spans="1:17" ht="14.4" customHeight="1" x14ac:dyDescent="0.3">
      <c r="A49" s="553" t="s">
        <v>2259</v>
      </c>
      <c r="B49" s="554" t="s">
        <v>2001</v>
      </c>
      <c r="C49" s="554" t="s">
        <v>2027</v>
      </c>
      <c r="D49" s="554" t="s">
        <v>2194</v>
      </c>
      <c r="E49" s="554" t="s">
        <v>2195</v>
      </c>
      <c r="F49" s="571"/>
      <c r="G49" s="571"/>
      <c r="H49" s="571"/>
      <c r="I49" s="571"/>
      <c r="J49" s="571">
        <v>1</v>
      </c>
      <c r="K49" s="571">
        <v>1653</v>
      </c>
      <c r="L49" s="571"/>
      <c r="M49" s="571">
        <v>1653</v>
      </c>
      <c r="N49" s="571"/>
      <c r="O49" s="571"/>
      <c r="P49" s="559"/>
      <c r="Q49" s="572"/>
    </row>
    <row r="50" spans="1:17" ht="14.4" customHeight="1" x14ac:dyDescent="0.3">
      <c r="A50" s="553" t="s">
        <v>2259</v>
      </c>
      <c r="B50" s="554" t="s">
        <v>2001</v>
      </c>
      <c r="C50" s="554" t="s">
        <v>2027</v>
      </c>
      <c r="D50" s="554" t="s">
        <v>705</v>
      </c>
      <c r="E50" s="554" t="s">
        <v>2257</v>
      </c>
      <c r="F50" s="571">
        <v>4</v>
      </c>
      <c r="G50" s="571">
        <v>4744</v>
      </c>
      <c r="H50" s="571">
        <v>1</v>
      </c>
      <c r="I50" s="571">
        <v>1186</v>
      </c>
      <c r="J50" s="571">
        <v>8</v>
      </c>
      <c r="K50" s="571">
        <v>4764</v>
      </c>
      <c r="L50" s="571">
        <v>1.0042158516020236</v>
      </c>
      <c r="M50" s="571">
        <v>595.5</v>
      </c>
      <c r="N50" s="571"/>
      <c r="O50" s="571"/>
      <c r="P50" s="559"/>
      <c r="Q50" s="572"/>
    </row>
    <row r="51" spans="1:17" ht="14.4" customHeight="1" x14ac:dyDescent="0.3">
      <c r="A51" s="553" t="s">
        <v>2259</v>
      </c>
      <c r="B51" s="554" t="s">
        <v>2001</v>
      </c>
      <c r="C51" s="554" t="s">
        <v>2027</v>
      </c>
      <c r="D51" s="554" t="s">
        <v>2144</v>
      </c>
      <c r="E51" s="554" t="s">
        <v>2145</v>
      </c>
      <c r="F51" s="571"/>
      <c r="G51" s="571"/>
      <c r="H51" s="571"/>
      <c r="I51" s="571"/>
      <c r="J51" s="571"/>
      <c r="K51" s="571"/>
      <c r="L51" s="571"/>
      <c r="M51" s="571"/>
      <c r="N51" s="571">
        <v>1</v>
      </c>
      <c r="O51" s="571">
        <v>1008</v>
      </c>
      <c r="P51" s="559"/>
      <c r="Q51" s="572">
        <v>1008</v>
      </c>
    </row>
    <row r="52" spans="1:17" ht="14.4" customHeight="1" x14ac:dyDescent="0.3">
      <c r="A52" s="553" t="s">
        <v>2259</v>
      </c>
      <c r="B52" s="554" t="s">
        <v>2001</v>
      </c>
      <c r="C52" s="554" t="s">
        <v>2027</v>
      </c>
      <c r="D52" s="554" t="s">
        <v>2146</v>
      </c>
      <c r="E52" s="554" t="s">
        <v>2147</v>
      </c>
      <c r="F52" s="571">
        <v>6</v>
      </c>
      <c r="G52" s="571">
        <v>4848</v>
      </c>
      <c r="H52" s="571">
        <v>1</v>
      </c>
      <c r="I52" s="571">
        <v>808</v>
      </c>
      <c r="J52" s="571">
        <v>6</v>
      </c>
      <c r="K52" s="571">
        <v>3252</v>
      </c>
      <c r="L52" s="571">
        <v>0.67079207920792083</v>
      </c>
      <c r="M52" s="571">
        <v>542</v>
      </c>
      <c r="N52" s="571">
        <v>1</v>
      </c>
      <c r="O52" s="571">
        <v>815</v>
      </c>
      <c r="P52" s="559">
        <v>0.16811056105610561</v>
      </c>
      <c r="Q52" s="572">
        <v>815</v>
      </c>
    </row>
    <row r="53" spans="1:17" ht="14.4" customHeight="1" x14ac:dyDescent="0.3">
      <c r="A53" s="553" t="s">
        <v>2259</v>
      </c>
      <c r="B53" s="554" t="s">
        <v>2001</v>
      </c>
      <c r="C53" s="554" t="s">
        <v>2027</v>
      </c>
      <c r="D53" s="554" t="s">
        <v>2200</v>
      </c>
      <c r="E53" s="554" t="s">
        <v>2201</v>
      </c>
      <c r="F53" s="571">
        <v>1</v>
      </c>
      <c r="G53" s="571">
        <v>1154</v>
      </c>
      <c r="H53" s="571">
        <v>1</v>
      </c>
      <c r="I53" s="571">
        <v>1154</v>
      </c>
      <c r="J53" s="571"/>
      <c r="K53" s="571"/>
      <c r="L53" s="571"/>
      <c r="M53" s="571"/>
      <c r="N53" s="571"/>
      <c r="O53" s="571"/>
      <c r="P53" s="559"/>
      <c r="Q53" s="572"/>
    </row>
    <row r="54" spans="1:17" ht="14.4" customHeight="1" x14ac:dyDescent="0.3">
      <c r="A54" s="553" t="s">
        <v>2259</v>
      </c>
      <c r="B54" s="554" t="s">
        <v>2001</v>
      </c>
      <c r="C54" s="554" t="s">
        <v>2027</v>
      </c>
      <c r="D54" s="554" t="s">
        <v>2204</v>
      </c>
      <c r="E54" s="554" t="s">
        <v>2205</v>
      </c>
      <c r="F54" s="571"/>
      <c r="G54" s="571"/>
      <c r="H54" s="571"/>
      <c r="I54" s="571"/>
      <c r="J54" s="571">
        <v>1</v>
      </c>
      <c r="K54" s="571">
        <v>1801</v>
      </c>
      <c r="L54" s="571"/>
      <c r="M54" s="571">
        <v>1801</v>
      </c>
      <c r="N54" s="571">
        <v>1</v>
      </c>
      <c r="O54" s="571">
        <v>1803</v>
      </c>
      <c r="P54" s="559"/>
      <c r="Q54" s="572">
        <v>1803</v>
      </c>
    </row>
    <row r="55" spans="1:17" ht="14.4" customHeight="1" x14ac:dyDescent="0.3">
      <c r="A55" s="553" t="s">
        <v>2259</v>
      </c>
      <c r="B55" s="554" t="s">
        <v>2001</v>
      </c>
      <c r="C55" s="554" t="s">
        <v>2027</v>
      </c>
      <c r="D55" s="554" t="s">
        <v>2265</v>
      </c>
      <c r="E55" s="554" t="s">
        <v>2266</v>
      </c>
      <c r="F55" s="571"/>
      <c r="G55" s="571"/>
      <c r="H55" s="571"/>
      <c r="I55" s="571"/>
      <c r="J55" s="571">
        <v>4</v>
      </c>
      <c r="K55" s="571">
        <v>3100</v>
      </c>
      <c r="L55" s="571"/>
      <c r="M55" s="571">
        <v>775</v>
      </c>
      <c r="N55" s="571"/>
      <c r="O55" s="571"/>
      <c r="P55" s="559"/>
      <c r="Q55" s="572"/>
    </row>
    <row r="56" spans="1:17" ht="14.4" customHeight="1" x14ac:dyDescent="0.3">
      <c r="A56" s="553" t="s">
        <v>2259</v>
      </c>
      <c r="B56" s="554" t="s">
        <v>2001</v>
      </c>
      <c r="C56" s="554" t="s">
        <v>2027</v>
      </c>
      <c r="D56" s="554" t="s">
        <v>2267</v>
      </c>
      <c r="E56" s="554" t="s">
        <v>2268</v>
      </c>
      <c r="F56" s="571"/>
      <c r="G56" s="571"/>
      <c r="H56" s="571"/>
      <c r="I56" s="571"/>
      <c r="J56" s="571">
        <v>2</v>
      </c>
      <c r="K56" s="571">
        <v>728</v>
      </c>
      <c r="L56" s="571"/>
      <c r="M56" s="571">
        <v>364</v>
      </c>
      <c r="N56" s="571"/>
      <c r="O56" s="571"/>
      <c r="P56" s="559"/>
      <c r="Q56" s="572"/>
    </row>
    <row r="57" spans="1:17" ht="14.4" customHeight="1" x14ac:dyDescent="0.3">
      <c r="A57" s="553" t="s">
        <v>2259</v>
      </c>
      <c r="B57" s="554" t="s">
        <v>2269</v>
      </c>
      <c r="C57" s="554" t="s">
        <v>2027</v>
      </c>
      <c r="D57" s="554" t="s">
        <v>2270</v>
      </c>
      <c r="E57" s="554" t="s">
        <v>2271</v>
      </c>
      <c r="F57" s="571">
        <v>1</v>
      </c>
      <c r="G57" s="571">
        <v>2396</v>
      </c>
      <c r="H57" s="571">
        <v>1</v>
      </c>
      <c r="I57" s="571">
        <v>2396</v>
      </c>
      <c r="J57" s="571"/>
      <c r="K57" s="571"/>
      <c r="L57" s="571"/>
      <c r="M57" s="571"/>
      <c r="N57" s="571"/>
      <c r="O57" s="571"/>
      <c r="P57" s="559"/>
      <c r="Q57" s="572"/>
    </row>
    <row r="58" spans="1:17" ht="14.4" customHeight="1" x14ac:dyDescent="0.3">
      <c r="A58" s="553" t="s">
        <v>2259</v>
      </c>
      <c r="B58" s="554" t="s">
        <v>2269</v>
      </c>
      <c r="C58" s="554" t="s">
        <v>2027</v>
      </c>
      <c r="D58" s="554" t="s">
        <v>2272</v>
      </c>
      <c r="E58" s="554" t="s">
        <v>2273</v>
      </c>
      <c r="F58" s="571">
        <v>2</v>
      </c>
      <c r="G58" s="571">
        <v>6968</v>
      </c>
      <c r="H58" s="571">
        <v>1</v>
      </c>
      <c r="I58" s="571">
        <v>3484</v>
      </c>
      <c r="J58" s="571"/>
      <c r="K58" s="571"/>
      <c r="L58" s="571"/>
      <c r="M58" s="571"/>
      <c r="N58" s="571"/>
      <c r="O58" s="571"/>
      <c r="P58" s="559"/>
      <c r="Q58" s="572"/>
    </row>
    <row r="59" spans="1:17" ht="14.4" customHeight="1" x14ac:dyDescent="0.3">
      <c r="A59" s="553" t="s">
        <v>2259</v>
      </c>
      <c r="B59" s="554" t="s">
        <v>2269</v>
      </c>
      <c r="C59" s="554" t="s">
        <v>2027</v>
      </c>
      <c r="D59" s="554" t="s">
        <v>2114</v>
      </c>
      <c r="E59" s="554" t="s">
        <v>2115</v>
      </c>
      <c r="F59" s="571">
        <v>2</v>
      </c>
      <c r="G59" s="571">
        <v>1368</v>
      </c>
      <c r="H59" s="571">
        <v>1</v>
      </c>
      <c r="I59" s="571">
        <v>684</v>
      </c>
      <c r="J59" s="571"/>
      <c r="K59" s="571"/>
      <c r="L59" s="571"/>
      <c r="M59" s="571"/>
      <c r="N59" s="571"/>
      <c r="O59" s="571"/>
      <c r="P59" s="559"/>
      <c r="Q59" s="572"/>
    </row>
    <row r="60" spans="1:17" ht="14.4" customHeight="1" x14ac:dyDescent="0.3">
      <c r="A60" s="553" t="s">
        <v>2259</v>
      </c>
      <c r="B60" s="554" t="s">
        <v>2269</v>
      </c>
      <c r="C60" s="554" t="s">
        <v>2027</v>
      </c>
      <c r="D60" s="554" t="s">
        <v>2146</v>
      </c>
      <c r="E60" s="554" t="s">
        <v>2147</v>
      </c>
      <c r="F60" s="571">
        <v>2</v>
      </c>
      <c r="G60" s="571">
        <v>1616</v>
      </c>
      <c r="H60" s="571">
        <v>1</v>
      </c>
      <c r="I60" s="571">
        <v>808</v>
      </c>
      <c r="J60" s="571"/>
      <c r="K60" s="571"/>
      <c r="L60" s="571"/>
      <c r="M60" s="571"/>
      <c r="N60" s="571"/>
      <c r="O60" s="571"/>
      <c r="P60" s="559"/>
      <c r="Q60" s="572"/>
    </row>
    <row r="61" spans="1:17" ht="14.4" customHeight="1" x14ac:dyDescent="0.3">
      <c r="A61" s="553" t="s">
        <v>2259</v>
      </c>
      <c r="B61" s="554" t="s">
        <v>2269</v>
      </c>
      <c r="C61" s="554" t="s">
        <v>2027</v>
      </c>
      <c r="D61" s="554" t="s">
        <v>2274</v>
      </c>
      <c r="E61" s="554" t="s">
        <v>2275</v>
      </c>
      <c r="F61" s="571">
        <v>1</v>
      </c>
      <c r="G61" s="571">
        <v>1981</v>
      </c>
      <c r="H61" s="571">
        <v>1</v>
      </c>
      <c r="I61" s="571">
        <v>1981</v>
      </c>
      <c r="J61" s="571"/>
      <c r="K61" s="571"/>
      <c r="L61" s="571"/>
      <c r="M61" s="571"/>
      <c r="N61" s="571"/>
      <c r="O61" s="571"/>
      <c r="P61" s="559"/>
      <c r="Q61" s="572"/>
    </row>
    <row r="62" spans="1:17" ht="14.4" customHeight="1" x14ac:dyDescent="0.3">
      <c r="A62" s="553" t="s">
        <v>2259</v>
      </c>
      <c r="B62" s="554" t="s">
        <v>2269</v>
      </c>
      <c r="C62" s="554" t="s">
        <v>2027</v>
      </c>
      <c r="D62" s="554" t="s">
        <v>2276</v>
      </c>
      <c r="E62" s="554" t="s">
        <v>2277</v>
      </c>
      <c r="F62" s="571">
        <v>2</v>
      </c>
      <c r="G62" s="571">
        <v>5700</v>
      </c>
      <c r="H62" s="571">
        <v>1</v>
      </c>
      <c r="I62" s="571">
        <v>2850</v>
      </c>
      <c r="J62" s="571"/>
      <c r="K62" s="571"/>
      <c r="L62" s="571"/>
      <c r="M62" s="571"/>
      <c r="N62" s="571"/>
      <c r="O62" s="571"/>
      <c r="P62" s="559"/>
      <c r="Q62" s="572"/>
    </row>
    <row r="63" spans="1:17" ht="14.4" customHeight="1" x14ac:dyDescent="0.3">
      <c r="A63" s="553" t="s">
        <v>2259</v>
      </c>
      <c r="B63" s="554" t="s">
        <v>2269</v>
      </c>
      <c r="C63" s="554" t="s">
        <v>2027</v>
      </c>
      <c r="D63" s="554" t="s">
        <v>2278</v>
      </c>
      <c r="E63" s="554" t="s">
        <v>2279</v>
      </c>
      <c r="F63" s="571">
        <v>0</v>
      </c>
      <c r="G63" s="571">
        <v>0</v>
      </c>
      <c r="H63" s="571"/>
      <c r="I63" s="571"/>
      <c r="J63" s="571"/>
      <c r="K63" s="571"/>
      <c r="L63" s="571"/>
      <c r="M63" s="571"/>
      <c r="N63" s="571"/>
      <c r="O63" s="571"/>
      <c r="P63" s="559"/>
      <c r="Q63" s="572"/>
    </row>
    <row r="64" spans="1:17" ht="14.4" customHeight="1" x14ac:dyDescent="0.3">
      <c r="A64" s="553" t="s">
        <v>2280</v>
      </c>
      <c r="B64" s="554" t="s">
        <v>2001</v>
      </c>
      <c r="C64" s="554" t="s">
        <v>2027</v>
      </c>
      <c r="D64" s="554" t="s">
        <v>2051</v>
      </c>
      <c r="E64" s="554" t="s">
        <v>2052</v>
      </c>
      <c r="F64" s="571"/>
      <c r="G64" s="571"/>
      <c r="H64" s="571"/>
      <c r="I64" s="571"/>
      <c r="J64" s="571">
        <v>1</v>
      </c>
      <c r="K64" s="571">
        <v>232</v>
      </c>
      <c r="L64" s="571"/>
      <c r="M64" s="571">
        <v>232</v>
      </c>
      <c r="N64" s="571"/>
      <c r="O64" s="571"/>
      <c r="P64" s="559"/>
      <c r="Q64" s="572"/>
    </row>
    <row r="65" spans="1:17" ht="14.4" customHeight="1" x14ac:dyDescent="0.3">
      <c r="A65" s="553" t="s">
        <v>2280</v>
      </c>
      <c r="B65" s="554" t="s">
        <v>2001</v>
      </c>
      <c r="C65" s="554" t="s">
        <v>2027</v>
      </c>
      <c r="D65" s="554" t="s">
        <v>2053</v>
      </c>
      <c r="E65" s="554" t="s">
        <v>2054</v>
      </c>
      <c r="F65" s="571"/>
      <c r="G65" s="571"/>
      <c r="H65" s="571"/>
      <c r="I65" s="571"/>
      <c r="J65" s="571">
        <v>1</v>
      </c>
      <c r="K65" s="571">
        <v>116</v>
      </c>
      <c r="L65" s="571"/>
      <c r="M65" s="571">
        <v>116</v>
      </c>
      <c r="N65" s="571">
        <v>2</v>
      </c>
      <c r="O65" s="571">
        <v>236</v>
      </c>
      <c r="P65" s="559"/>
      <c r="Q65" s="572">
        <v>118</v>
      </c>
    </row>
    <row r="66" spans="1:17" ht="14.4" customHeight="1" x14ac:dyDescent="0.3">
      <c r="A66" s="553" t="s">
        <v>2280</v>
      </c>
      <c r="B66" s="554" t="s">
        <v>2001</v>
      </c>
      <c r="C66" s="554" t="s">
        <v>2027</v>
      </c>
      <c r="D66" s="554" t="s">
        <v>2077</v>
      </c>
      <c r="E66" s="554" t="s">
        <v>2078</v>
      </c>
      <c r="F66" s="571"/>
      <c r="G66" s="571"/>
      <c r="H66" s="571"/>
      <c r="I66" s="571"/>
      <c r="J66" s="571"/>
      <c r="K66" s="571"/>
      <c r="L66" s="571"/>
      <c r="M66" s="571"/>
      <c r="N66" s="571">
        <v>1</v>
      </c>
      <c r="O66" s="571">
        <v>0</v>
      </c>
      <c r="P66" s="559"/>
      <c r="Q66" s="572">
        <v>0</v>
      </c>
    </row>
    <row r="67" spans="1:17" ht="14.4" customHeight="1" x14ac:dyDescent="0.3">
      <c r="A67" s="553" t="s">
        <v>2281</v>
      </c>
      <c r="B67" s="554" t="s">
        <v>2001</v>
      </c>
      <c r="C67" s="554" t="s">
        <v>2027</v>
      </c>
      <c r="D67" s="554" t="s">
        <v>2051</v>
      </c>
      <c r="E67" s="554" t="s">
        <v>2052</v>
      </c>
      <c r="F67" s="571">
        <v>3</v>
      </c>
      <c r="G67" s="571">
        <v>696</v>
      </c>
      <c r="H67" s="571">
        <v>1</v>
      </c>
      <c r="I67" s="571">
        <v>232</v>
      </c>
      <c r="J67" s="571">
        <v>1</v>
      </c>
      <c r="K67" s="571">
        <v>232</v>
      </c>
      <c r="L67" s="571">
        <v>0.33333333333333331</v>
      </c>
      <c r="M67" s="571">
        <v>232</v>
      </c>
      <c r="N67" s="571"/>
      <c r="O67" s="571"/>
      <c r="P67" s="559"/>
      <c r="Q67" s="572"/>
    </row>
    <row r="68" spans="1:17" ht="14.4" customHeight="1" x14ac:dyDescent="0.3">
      <c r="A68" s="553" t="s">
        <v>2281</v>
      </c>
      <c r="B68" s="554" t="s">
        <v>2001</v>
      </c>
      <c r="C68" s="554" t="s">
        <v>2027</v>
      </c>
      <c r="D68" s="554" t="s">
        <v>2053</v>
      </c>
      <c r="E68" s="554" t="s">
        <v>2054</v>
      </c>
      <c r="F68" s="571">
        <v>2</v>
      </c>
      <c r="G68" s="571">
        <v>232</v>
      </c>
      <c r="H68" s="571">
        <v>1</v>
      </c>
      <c r="I68" s="571">
        <v>116</v>
      </c>
      <c r="J68" s="571">
        <v>8</v>
      </c>
      <c r="K68" s="571">
        <v>930</v>
      </c>
      <c r="L68" s="571">
        <v>4.0086206896551726</v>
      </c>
      <c r="M68" s="571">
        <v>116.25</v>
      </c>
      <c r="N68" s="571">
        <v>9</v>
      </c>
      <c r="O68" s="571">
        <v>1062</v>
      </c>
      <c r="P68" s="559">
        <v>4.5775862068965516</v>
      </c>
      <c r="Q68" s="572">
        <v>118</v>
      </c>
    </row>
    <row r="69" spans="1:17" ht="14.4" customHeight="1" x14ac:dyDescent="0.3">
      <c r="A69" s="553" t="s">
        <v>2281</v>
      </c>
      <c r="B69" s="554" t="s">
        <v>2001</v>
      </c>
      <c r="C69" s="554" t="s">
        <v>2027</v>
      </c>
      <c r="D69" s="554" t="s">
        <v>2065</v>
      </c>
      <c r="E69" s="554" t="s">
        <v>2066</v>
      </c>
      <c r="F69" s="571"/>
      <c r="G69" s="571"/>
      <c r="H69" s="571"/>
      <c r="I69" s="571"/>
      <c r="J69" s="571">
        <v>1</v>
      </c>
      <c r="K69" s="571">
        <v>2012</v>
      </c>
      <c r="L69" s="571"/>
      <c r="M69" s="571">
        <v>2012</v>
      </c>
      <c r="N69" s="571"/>
      <c r="O69" s="571"/>
      <c r="P69" s="559"/>
      <c r="Q69" s="572"/>
    </row>
    <row r="70" spans="1:17" ht="14.4" customHeight="1" x14ac:dyDescent="0.3">
      <c r="A70" s="553" t="s">
        <v>2281</v>
      </c>
      <c r="B70" s="554" t="s">
        <v>2001</v>
      </c>
      <c r="C70" s="554" t="s">
        <v>2027</v>
      </c>
      <c r="D70" s="554" t="s">
        <v>2077</v>
      </c>
      <c r="E70" s="554" t="s">
        <v>2078</v>
      </c>
      <c r="F70" s="571"/>
      <c r="G70" s="571"/>
      <c r="H70" s="571"/>
      <c r="I70" s="571"/>
      <c r="J70" s="571"/>
      <c r="K70" s="571"/>
      <c r="L70" s="571"/>
      <c r="M70" s="571"/>
      <c r="N70" s="571">
        <v>3</v>
      </c>
      <c r="O70" s="571">
        <v>0</v>
      </c>
      <c r="P70" s="559"/>
      <c r="Q70" s="572">
        <v>0</v>
      </c>
    </row>
    <row r="71" spans="1:17" ht="14.4" customHeight="1" x14ac:dyDescent="0.3">
      <c r="A71" s="553" t="s">
        <v>2281</v>
      </c>
      <c r="B71" s="554" t="s">
        <v>2001</v>
      </c>
      <c r="C71" s="554" t="s">
        <v>2027</v>
      </c>
      <c r="D71" s="554" t="s">
        <v>2108</v>
      </c>
      <c r="E71" s="554" t="s">
        <v>2109</v>
      </c>
      <c r="F71" s="571"/>
      <c r="G71" s="571"/>
      <c r="H71" s="571"/>
      <c r="I71" s="571"/>
      <c r="J71" s="571">
        <v>1</v>
      </c>
      <c r="K71" s="571">
        <v>1043</v>
      </c>
      <c r="L71" s="571"/>
      <c r="M71" s="571">
        <v>1043</v>
      </c>
      <c r="N71" s="571"/>
      <c r="O71" s="571"/>
      <c r="P71" s="559"/>
      <c r="Q71" s="572"/>
    </row>
    <row r="72" spans="1:17" ht="14.4" customHeight="1" x14ac:dyDescent="0.3">
      <c r="A72" s="553" t="s">
        <v>2281</v>
      </c>
      <c r="B72" s="554" t="s">
        <v>2001</v>
      </c>
      <c r="C72" s="554" t="s">
        <v>2027</v>
      </c>
      <c r="D72" s="554" t="s">
        <v>2124</v>
      </c>
      <c r="E72" s="554" t="s">
        <v>2125</v>
      </c>
      <c r="F72" s="571"/>
      <c r="G72" s="571"/>
      <c r="H72" s="571"/>
      <c r="I72" s="571"/>
      <c r="J72" s="571">
        <v>1</v>
      </c>
      <c r="K72" s="571">
        <v>351</v>
      </c>
      <c r="L72" s="571"/>
      <c r="M72" s="571">
        <v>351</v>
      </c>
      <c r="N72" s="571">
        <v>1</v>
      </c>
      <c r="O72" s="571">
        <v>356</v>
      </c>
      <c r="P72" s="559"/>
      <c r="Q72" s="572">
        <v>356</v>
      </c>
    </row>
    <row r="73" spans="1:17" ht="14.4" customHeight="1" x14ac:dyDescent="0.3">
      <c r="A73" s="553" t="s">
        <v>2281</v>
      </c>
      <c r="B73" s="554" t="s">
        <v>2001</v>
      </c>
      <c r="C73" s="554" t="s">
        <v>2027</v>
      </c>
      <c r="D73" s="554" t="s">
        <v>2136</v>
      </c>
      <c r="E73" s="554" t="s">
        <v>2137</v>
      </c>
      <c r="F73" s="571"/>
      <c r="G73" s="571"/>
      <c r="H73" s="571"/>
      <c r="I73" s="571"/>
      <c r="J73" s="571"/>
      <c r="K73" s="571"/>
      <c r="L73" s="571"/>
      <c r="M73" s="571"/>
      <c r="N73" s="571">
        <v>1</v>
      </c>
      <c r="O73" s="571">
        <v>243</v>
      </c>
      <c r="P73" s="559"/>
      <c r="Q73" s="572">
        <v>243</v>
      </c>
    </row>
    <row r="74" spans="1:17" ht="14.4" customHeight="1" x14ac:dyDescent="0.3">
      <c r="A74" s="553" t="s">
        <v>2281</v>
      </c>
      <c r="B74" s="554" t="s">
        <v>2001</v>
      </c>
      <c r="C74" s="554" t="s">
        <v>2027</v>
      </c>
      <c r="D74" s="554" t="s">
        <v>2208</v>
      </c>
      <c r="E74" s="554" t="s">
        <v>2197</v>
      </c>
      <c r="F74" s="571"/>
      <c r="G74" s="571"/>
      <c r="H74" s="571"/>
      <c r="I74" s="571"/>
      <c r="J74" s="571"/>
      <c r="K74" s="571"/>
      <c r="L74" s="571"/>
      <c r="M74" s="571"/>
      <c r="N74" s="571">
        <v>1</v>
      </c>
      <c r="O74" s="571">
        <v>885</v>
      </c>
      <c r="P74" s="559"/>
      <c r="Q74" s="572">
        <v>885</v>
      </c>
    </row>
    <row r="75" spans="1:17" ht="14.4" customHeight="1" x14ac:dyDescent="0.3">
      <c r="A75" s="553" t="s">
        <v>2282</v>
      </c>
      <c r="B75" s="554" t="s">
        <v>2001</v>
      </c>
      <c r="C75" s="554" t="s">
        <v>2027</v>
      </c>
      <c r="D75" s="554" t="s">
        <v>2036</v>
      </c>
      <c r="E75" s="554" t="s">
        <v>2037</v>
      </c>
      <c r="F75" s="571">
        <v>1</v>
      </c>
      <c r="G75" s="571">
        <v>34</v>
      </c>
      <c r="H75" s="571">
        <v>1</v>
      </c>
      <c r="I75" s="571">
        <v>34</v>
      </c>
      <c r="J75" s="571">
        <v>3</v>
      </c>
      <c r="K75" s="571">
        <v>105</v>
      </c>
      <c r="L75" s="571">
        <v>3.0882352941176472</v>
      </c>
      <c r="M75" s="571">
        <v>35</v>
      </c>
      <c r="N75" s="571"/>
      <c r="O75" s="571"/>
      <c r="P75" s="559"/>
      <c r="Q75" s="572"/>
    </row>
    <row r="76" spans="1:17" ht="14.4" customHeight="1" x14ac:dyDescent="0.3">
      <c r="A76" s="553" t="s">
        <v>2282</v>
      </c>
      <c r="B76" s="554" t="s">
        <v>2001</v>
      </c>
      <c r="C76" s="554" t="s">
        <v>2027</v>
      </c>
      <c r="D76" s="554" t="s">
        <v>2051</v>
      </c>
      <c r="E76" s="554" t="s">
        <v>2052</v>
      </c>
      <c r="F76" s="571">
        <v>1</v>
      </c>
      <c r="G76" s="571">
        <v>232</v>
      </c>
      <c r="H76" s="571">
        <v>1</v>
      </c>
      <c r="I76" s="571">
        <v>232</v>
      </c>
      <c r="J76" s="571">
        <v>2</v>
      </c>
      <c r="K76" s="571">
        <v>468</v>
      </c>
      <c r="L76" s="571">
        <v>2.0172413793103448</v>
      </c>
      <c r="M76" s="571">
        <v>234</v>
      </c>
      <c r="N76" s="571"/>
      <c r="O76" s="571"/>
      <c r="P76" s="559"/>
      <c r="Q76" s="572"/>
    </row>
    <row r="77" spans="1:17" ht="14.4" customHeight="1" x14ac:dyDescent="0.3">
      <c r="A77" s="553" t="s">
        <v>2282</v>
      </c>
      <c r="B77" s="554" t="s">
        <v>2001</v>
      </c>
      <c r="C77" s="554" t="s">
        <v>2027</v>
      </c>
      <c r="D77" s="554" t="s">
        <v>2053</v>
      </c>
      <c r="E77" s="554" t="s">
        <v>2054</v>
      </c>
      <c r="F77" s="571">
        <v>5</v>
      </c>
      <c r="G77" s="571">
        <v>580</v>
      </c>
      <c r="H77" s="571">
        <v>1</v>
      </c>
      <c r="I77" s="571">
        <v>116</v>
      </c>
      <c r="J77" s="571">
        <v>16</v>
      </c>
      <c r="K77" s="571">
        <v>1886</v>
      </c>
      <c r="L77" s="571">
        <v>3.2517241379310344</v>
      </c>
      <c r="M77" s="571">
        <v>117.875</v>
      </c>
      <c r="N77" s="571">
        <v>8</v>
      </c>
      <c r="O77" s="571">
        <v>944</v>
      </c>
      <c r="P77" s="559">
        <v>1.6275862068965516</v>
      </c>
      <c r="Q77" s="572">
        <v>118</v>
      </c>
    </row>
    <row r="78" spans="1:17" ht="14.4" customHeight="1" x14ac:dyDescent="0.3">
      <c r="A78" s="553" t="s">
        <v>2282</v>
      </c>
      <c r="B78" s="554" t="s">
        <v>2001</v>
      </c>
      <c r="C78" s="554" t="s">
        <v>2027</v>
      </c>
      <c r="D78" s="554" t="s">
        <v>2081</v>
      </c>
      <c r="E78" s="554" t="s">
        <v>2082</v>
      </c>
      <c r="F78" s="571">
        <v>1</v>
      </c>
      <c r="G78" s="571">
        <v>0</v>
      </c>
      <c r="H78" s="571"/>
      <c r="I78" s="571">
        <v>0</v>
      </c>
      <c r="J78" s="571"/>
      <c r="K78" s="571"/>
      <c r="L78" s="571"/>
      <c r="M78" s="571"/>
      <c r="N78" s="571"/>
      <c r="O78" s="571"/>
      <c r="P78" s="559"/>
      <c r="Q78" s="572"/>
    </row>
    <row r="79" spans="1:17" ht="14.4" customHeight="1" x14ac:dyDescent="0.3">
      <c r="A79" s="553" t="s">
        <v>2282</v>
      </c>
      <c r="B79" s="554" t="s">
        <v>2001</v>
      </c>
      <c r="C79" s="554" t="s">
        <v>2027</v>
      </c>
      <c r="D79" s="554" t="s">
        <v>2085</v>
      </c>
      <c r="E79" s="554" t="s">
        <v>2086</v>
      </c>
      <c r="F79" s="571">
        <v>1</v>
      </c>
      <c r="G79" s="571">
        <v>81</v>
      </c>
      <c r="H79" s="571">
        <v>1</v>
      </c>
      <c r="I79" s="571">
        <v>81</v>
      </c>
      <c r="J79" s="571"/>
      <c r="K79" s="571"/>
      <c r="L79" s="571"/>
      <c r="M79" s="571"/>
      <c r="N79" s="571"/>
      <c r="O79" s="571"/>
      <c r="P79" s="559"/>
      <c r="Q79" s="572"/>
    </row>
    <row r="80" spans="1:17" ht="14.4" customHeight="1" x14ac:dyDescent="0.3">
      <c r="A80" s="553" t="s">
        <v>2282</v>
      </c>
      <c r="B80" s="554" t="s">
        <v>2001</v>
      </c>
      <c r="C80" s="554" t="s">
        <v>2027</v>
      </c>
      <c r="D80" s="554" t="s">
        <v>2091</v>
      </c>
      <c r="E80" s="554" t="s">
        <v>2092</v>
      </c>
      <c r="F80" s="571"/>
      <c r="G80" s="571"/>
      <c r="H80" s="571"/>
      <c r="I80" s="571"/>
      <c r="J80" s="571">
        <v>1</v>
      </c>
      <c r="K80" s="571">
        <v>490</v>
      </c>
      <c r="L80" s="571"/>
      <c r="M80" s="571">
        <v>490</v>
      </c>
      <c r="N80" s="571">
        <v>3</v>
      </c>
      <c r="O80" s="571">
        <v>1476</v>
      </c>
      <c r="P80" s="559"/>
      <c r="Q80" s="572">
        <v>492</v>
      </c>
    </row>
    <row r="81" spans="1:17" ht="14.4" customHeight="1" x14ac:dyDescent="0.3">
      <c r="A81" s="553" t="s">
        <v>2282</v>
      </c>
      <c r="B81" s="554" t="s">
        <v>2001</v>
      </c>
      <c r="C81" s="554" t="s">
        <v>2027</v>
      </c>
      <c r="D81" s="554" t="s">
        <v>2124</v>
      </c>
      <c r="E81" s="554" t="s">
        <v>2125</v>
      </c>
      <c r="F81" s="571">
        <v>0</v>
      </c>
      <c r="G81" s="571">
        <v>0</v>
      </c>
      <c r="H81" s="571"/>
      <c r="I81" s="571"/>
      <c r="J81" s="571"/>
      <c r="K81" s="571"/>
      <c r="L81" s="571"/>
      <c r="M81" s="571"/>
      <c r="N81" s="571"/>
      <c r="O81" s="571"/>
      <c r="P81" s="559"/>
      <c r="Q81" s="572"/>
    </row>
    <row r="82" spans="1:17" ht="14.4" customHeight="1" x14ac:dyDescent="0.3">
      <c r="A82" s="553" t="s">
        <v>2282</v>
      </c>
      <c r="B82" s="554" t="s">
        <v>2001</v>
      </c>
      <c r="C82" s="554" t="s">
        <v>2027</v>
      </c>
      <c r="D82" s="554" t="s">
        <v>2146</v>
      </c>
      <c r="E82" s="554" t="s">
        <v>2147</v>
      </c>
      <c r="F82" s="571">
        <v>5</v>
      </c>
      <c r="G82" s="571">
        <v>4040</v>
      </c>
      <c r="H82" s="571">
        <v>1</v>
      </c>
      <c r="I82" s="571">
        <v>808</v>
      </c>
      <c r="J82" s="571"/>
      <c r="K82" s="571"/>
      <c r="L82" s="571"/>
      <c r="M82" s="571"/>
      <c r="N82" s="571"/>
      <c r="O82" s="571"/>
      <c r="P82" s="559"/>
      <c r="Q82" s="572"/>
    </row>
    <row r="83" spans="1:17" ht="14.4" customHeight="1" x14ac:dyDescent="0.3">
      <c r="A83" s="553" t="s">
        <v>2282</v>
      </c>
      <c r="B83" s="554" t="s">
        <v>2001</v>
      </c>
      <c r="C83" s="554" t="s">
        <v>2027</v>
      </c>
      <c r="D83" s="554" t="s">
        <v>2148</v>
      </c>
      <c r="E83" s="554" t="s">
        <v>2149</v>
      </c>
      <c r="F83" s="571"/>
      <c r="G83" s="571"/>
      <c r="H83" s="571"/>
      <c r="I83" s="571"/>
      <c r="J83" s="571">
        <v>2</v>
      </c>
      <c r="K83" s="571">
        <v>1720</v>
      </c>
      <c r="L83" s="571"/>
      <c r="M83" s="571">
        <v>860</v>
      </c>
      <c r="N83" s="571"/>
      <c r="O83" s="571"/>
      <c r="P83" s="559"/>
      <c r="Q83" s="572"/>
    </row>
    <row r="84" spans="1:17" ht="14.4" customHeight="1" x14ac:dyDescent="0.3">
      <c r="A84" s="553" t="s">
        <v>2282</v>
      </c>
      <c r="B84" s="554" t="s">
        <v>2001</v>
      </c>
      <c r="C84" s="554" t="s">
        <v>2027</v>
      </c>
      <c r="D84" s="554" t="s">
        <v>2154</v>
      </c>
      <c r="E84" s="554" t="s">
        <v>2155</v>
      </c>
      <c r="F84" s="571"/>
      <c r="G84" s="571"/>
      <c r="H84" s="571"/>
      <c r="I84" s="571"/>
      <c r="J84" s="571">
        <v>1</v>
      </c>
      <c r="K84" s="571">
        <v>1024</v>
      </c>
      <c r="L84" s="571"/>
      <c r="M84" s="571">
        <v>1024</v>
      </c>
      <c r="N84" s="571"/>
      <c r="O84" s="571"/>
      <c r="P84" s="559"/>
      <c r="Q84" s="572"/>
    </row>
    <row r="85" spans="1:17" ht="14.4" customHeight="1" x14ac:dyDescent="0.3">
      <c r="A85" s="553" t="s">
        <v>2283</v>
      </c>
      <c r="B85" s="554" t="s">
        <v>2001</v>
      </c>
      <c r="C85" s="554" t="s">
        <v>2027</v>
      </c>
      <c r="D85" s="554" t="s">
        <v>2051</v>
      </c>
      <c r="E85" s="554" t="s">
        <v>2052</v>
      </c>
      <c r="F85" s="571"/>
      <c r="G85" s="571"/>
      <c r="H85" s="571"/>
      <c r="I85" s="571"/>
      <c r="J85" s="571"/>
      <c r="K85" s="571"/>
      <c r="L85" s="571"/>
      <c r="M85" s="571"/>
      <c r="N85" s="571">
        <v>2</v>
      </c>
      <c r="O85" s="571">
        <v>470</v>
      </c>
      <c r="P85" s="559"/>
      <c r="Q85" s="572">
        <v>235</v>
      </c>
    </row>
    <row r="86" spans="1:17" ht="14.4" customHeight="1" x14ac:dyDescent="0.3">
      <c r="A86" s="553" t="s">
        <v>2283</v>
      </c>
      <c r="B86" s="554" t="s">
        <v>2001</v>
      </c>
      <c r="C86" s="554" t="s">
        <v>2027</v>
      </c>
      <c r="D86" s="554" t="s">
        <v>2053</v>
      </c>
      <c r="E86" s="554" t="s">
        <v>2054</v>
      </c>
      <c r="F86" s="571"/>
      <c r="G86" s="571"/>
      <c r="H86" s="571"/>
      <c r="I86" s="571"/>
      <c r="J86" s="571"/>
      <c r="K86" s="571"/>
      <c r="L86" s="571"/>
      <c r="M86" s="571"/>
      <c r="N86" s="571">
        <v>2</v>
      </c>
      <c r="O86" s="571">
        <v>236</v>
      </c>
      <c r="P86" s="559"/>
      <c r="Q86" s="572">
        <v>118</v>
      </c>
    </row>
    <row r="87" spans="1:17" ht="14.4" customHeight="1" x14ac:dyDescent="0.3">
      <c r="A87" s="553" t="s">
        <v>2283</v>
      </c>
      <c r="B87" s="554" t="s">
        <v>2001</v>
      </c>
      <c r="C87" s="554" t="s">
        <v>2027</v>
      </c>
      <c r="D87" s="554" t="s">
        <v>2091</v>
      </c>
      <c r="E87" s="554" t="s">
        <v>2092</v>
      </c>
      <c r="F87" s="571"/>
      <c r="G87" s="571"/>
      <c r="H87" s="571"/>
      <c r="I87" s="571"/>
      <c r="J87" s="571"/>
      <c r="K87" s="571"/>
      <c r="L87" s="571"/>
      <c r="M87" s="571"/>
      <c r="N87" s="571">
        <v>1</v>
      </c>
      <c r="O87" s="571">
        <v>492</v>
      </c>
      <c r="P87" s="559"/>
      <c r="Q87" s="572">
        <v>492</v>
      </c>
    </row>
    <row r="88" spans="1:17" ht="14.4" customHeight="1" x14ac:dyDescent="0.3">
      <c r="A88" s="553" t="s">
        <v>2283</v>
      </c>
      <c r="B88" s="554" t="s">
        <v>2001</v>
      </c>
      <c r="C88" s="554" t="s">
        <v>2027</v>
      </c>
      <c r="D88" s="554" t="s">
        <v>705</v>
      </c>
      <c r="E88" s="554" t="s">
        <v>2257</v>
      </c>
      <c r="F88" s="571"/>
      <c r="G88" s="571"/>
      <c r="H88" s="571"/>
      <c r="I88" s="571"/>
      <c r="J88" s="571"/>
      <c r="K88" s="571"/>
      <c r="L88" s="571"/>
      <c r="M88" s="571"/>
      <c r="N88" s="571">
        <v>1</v>
      </c>
      <c r="O88" s="571">
        <v>1193</v>
      </c>
      <c r="P88" s="559"/>
      <c r="Q88" s="572">
        <v>1193</v>
      </c>
    </row>
    <row r="89" spans="1:17" ht="14.4" customHeight="1" x14ac:dyDescent="0.3">
      <c r="A89" s="553" t="s">
        <v>2284</v>
      </c>
      <c r="B89" s="554" t="s">
        <v>2001</v>
      </c>
      <c r="C89" s="554" t="s">
        <v>2027</v>
      </c>
      <c r="D89" s="554" t="s">
        <v>2051</v>
      </c>
      <c r="E89" s="554" t="s">
        <v>2052</v>
      </c>
      <c r="F89" s="571">
        <v>1</v>
      </c>
      <c r="G89" s="571">
        <v>232</v>
      </c>
      <c r="H89" s="571">
        <v>1</v>
      </c>
      <c r="I89" s="571">
        <v>232</v>
      </c>
      <c r="J89" s="571"/>
      <c r="K89" s="571"/>
      <c r="L89" s="571"/>
      <c r="M89" s="571"/>
      <c r="N89" s="571">
        <v>2</v>
      </c>
      <c r="O89" s="571">
        <v>470</v>
      </c>
      <c r="P89" s="559">
        <v>2.0258620689655173</v>
      </c>
      <c r="Q89" s="572">
        <v>235</v>
      </c>
    </row>
    <row r="90" spans="1:17" ht="14.4" customHeight="1" x14ac:dyDescent="0.3">
      <c r="A90" s="553" t="s">
        <v>2284</v>
      </c>
      <c r="B90" s="554" t="s">
        <v>2001</v>
      </c>
      <c r="C90" s="554" t="s">
        <v>2027</v>
      </c>
      <c r="D90" s="554" t="s">
        <v>2053</v>
      </c>
      <c r="E90" s="554" t="s">
        <v>2054</v>
      </c>
      <c r="F90" s="571"/>
      <c r="G90" s="571"/>
      <c r="H90" s="571"/>
      <c r="I90" s="571"/>
      <c r="J90" s="571"/>
      <c r="K90" s="571"/>
      <c r="L90" s="571"/>
      <c r="M90" s="571"/>
      <c r="N90" s="571">
        <v>1</v>
      </c>
      <c r="O90" s="571">
        <v>118</v>
      </c>
      <c r="P90" s="559"/>
      <c r="Q90" s="572">
        <v>118</v>
      </c>
    </row>
    <row r="91" spans="1:17" ht="14.4" customHeight="1" x14ac:dyDescent="0.3">
      <c r="A91" s="553" t="s">
        <v>2285</v>
      </c>
      <c r="B91" s="554" t="s">
        <v>2001</v>
      </c>
      <c r="C91" s="554" t="s">
        <v>2027</v>
      </c>
      <c r="D91" s="554" t="s">
        <v>2168</v>
      </c>
      <c r="E91" s="554" t="s">
        <v>2169</v>
      </c>
      <c r="F91" s="571">
        <v>0</v>
      </c>
      <c r="G91" s="571">
        <v>0</v>
      </c>
      <c r="H91" s="571"/>
      <c r="I91" s="571"/>
      <c r="J91" s="571">
        <v>1</v>
      </c>
      <c r="K91" s="571">
        <v>130</v>
      </c>
      <c r="L91" s="571"/>
      <c r="M91" s="571">
        <v>130</v>
      </c>
      <c r="N91" s="571"/>
      <c r="O91" s="571"/>
      <c r="P91" s="559"/>
      <c r="Q91" s="572"/>
    </row>
    <row r="92" spans="1:17" ht="14.4" customHeight="1" x14ac:dyDescent="0.3">
      <c r="A92" s="553" t="s">
        <v>2285</v>
      </c>
      <c r="B92" s="554" t="s">
        <v>2001</v>
      </c>
      <c r="C92" s="554" t="s">
        <v>2027</v>
      </c>
      <c r="D92" s="554" t="s">
        <v>2036</v>
      </c>
      <c r="E92" s="554" t="s">
        <v>2037</v>
      </c>
      <c r="F92" s="571">
        <v>18</v>
      </c>
      <c r="G92" s="571">
        <v>612</v>
      </c>
      <c r="H92" s="571">
        <v>1</v>
      </c>
      <c r="I92" s="571">
        <v>34</v>
      </c>
      <c r="J92" s="571">
        <v>36</v>
      </c>
      <c r="K92" s="571">
        <v>1111</v>
      </c>
      <c r="L92" s="571">
        <v>1.815359477124183</v>
      </c>
      <c r="M92" s="571">
        <v>30.861111111111111</v>
      </c>
      <c r="N92" s="571">
        <v>15</v>
      </c>
      <c r="O92" s="571">
        <v>525</v>
      </c>
      <c r="P92" s="559">
        <v>0.85784313725490191</v>
      </c>
      <c r="Q92" s="572">
        <v>35</v>
      </c>
    </row>
    <row r="93" spans="1:17" ht="14.4" customHeight="1" x14ac:dyDescent="0.3">
      <c r="A93" s="553" t="s">
        <v>2285</v>
      </c>
      <c r="B93" s="554" t="s">
        <v>2001</v>
      </c>
      <c r="C93" s="554" t="s">
        <v>2027</v>
      </c>
      <c r="D93" s="554" t="s">
        <v>2046</v>
      </c>
      <c r="E93" s="554" t="s">
        <v>2047</v>
      </c>
      <c r="F93" s="571"/>
      <c r="G93" s="571"/>
      <c r="H93" s="571"/>
      <c r="I93" s="571"/>
      <c r="J93" s="571">
        <v>0</v>
      </c>
      <c r="K93" s="571">
        <v>0</v>
      </c>
      <c r="L93" s="571"/>
      <c r="M93" s="571"/>
      <c r="N93" s="571"/>
      <c r="O93" s="571"/>
      <c r="P93" s="559"/>
      <c r="Q93" s="572"/>
    </row>
    <row r="94" spans="1:17" ht="14.4" customHeight="1" x14ac:dyDescent="0.3">
      <c r="A94" s="553" t="s">
        <v>2285</v>
      </c>
      <c r="B94" s="554" t="s">
        <v>2001</v>
      </c>
      <c r="C94" s="554" t="s">
        <v>2027</v>
      </c>
      <c r="D94" s="554" t="s">
        <v>2051</v>
      </c>
      <c r="E94" s="554" t="s">
        <v>2052</v>
      </c>
      <c r="F94" s="571">
        <v>16</v>
      </c>
      <c r="G94" s="571">
        <v>3712</v>
      </c>
      <c r="H94" s="571">
        <v>1</v>
      </c>
      <c r="I94" s="571">
        <v>232</v>
      </c>
      <c r="J94" s="571">
        <v>17</v>
      </c>
      <c r="K94" s="571">
        <v>3970</v>
      </c>
      <c r="L94" s="571">
        <v>1.0695043103448276</v>
      </c>
      <c r="M94" s="571">
        <v>233.52941176470588</v>
      </c>
      <c r="N94" s="571">
        <v>12</v>
      </c>
      <c r="O94" s="571">
        <v>2820</v>
      </c>
      <c r="P94" s="559">
        <v>0.75969827586206895</v>
      </c>
      <c r="Q94" s="572">
        <v>235</v>
      </c>
    </row>
    <row r="95" spans="1:17" ht="14.4" customHeight="1" x14ac:dyDescent="0.3">
      <c r="A95" s="553" t="s">
        <v>2285</v>
      </c>
      <c r="B95" s="554" t="s">
        <v>2001</v>
      </c>
      <c r="C95" s="554" t="s">
        <v>2027</v>
      </c>
      <c r="D95" s="554" t="s">
        <v>2053</v>
      </c>
      <c r="E95" s="554" t="s">
        <v>2054</v>
      </c>
      <c r="F95" s="571">
        <v>96</v>
      </c>
      <c r="G95" s="571">
        <v>11136</v>
      </c>
      <c r="H95" s="571">
        <v>1</v>
      </c>
      <c r="I95" s="571">
        <v>116</v>
      </c>
      <c r="J95" s="571">
        <v>138</v>
      </c>
      <c r="K95" s="571">
        <v>15698</v>
      </c>
      <c r="L95" s="571">
        <v>1.4096623563218391</v>
      </c>
      <c r="M95" s="571">
        <v>113.7536231884058</v>
      </c>
      <c r="N95" s="571">
        <v>136</v>
      </c>
      <c r="O95" s="571">
        <v>16048</v>
      </c>
      <c r="P95" s="559">
        <v>1.4410919540229885</v>
      </c>
      <c r="Q95" s="572">
        <v>118</v>
      </c>
    </row>
    <row r="96" spans="1:17" ht="14.4" customHeight="1" x14ac:dyDescent="0.3">
      <c r="A96" s="553" t="s">
        <v>2285</v>
      </c>
      <c r="B96" s="554" t="s">
        <v>2001</v>
      </c>
      <c r="C96" s="554" t="s">
        <v>2027</v>
      </c>
      <c r="D96" s="554" t="s">
        <v>2055</v>
      </c>
      <c r="E96" s="554" t="s">
        <v>2056</v>
      </c>
      <c r="F96" s="571"/>
      <c r="G96" s="571"/>
      <c r="H96" s="571"/>
      <c r="I96" s="571"/>
      <c r="J96" s="571">
        <v>27</v>
      </c>
      <c r="K96" s="571">
        <v>14329</v>
      </c>
      <c r="L96" s="571"/>
      <c r="M96" s="571">
        <v>530.7037037037037</v>
      </c>
      <c r="N96" s="571">
        <v>1</v>
      </c>
      <c r="O96" s="571">
        <v>532</v>
      </c>
      <c r="P96" s="559"/>
      <c r="Q96" s="572">
        <v>532</v>
      </c>
    </row>
    <row r="97" spans="1:17" ht="14.4" customHeight="1" x14ac:dyDescent="0.3">
      <c r="A97" s="553" t="s">
        <v>2285</v>
      </c>
      <c r="B97" s="554" t="s">
        <v>2001</v>
      </c>
      <c r="C97" s="554" t="s">
        <v>2027</v>
      </c>
      <c r="D97" s="554" t="s">
        <v>2057</v>
      </c>
      <c r="E97" s="554" t="s">
        <v>2058</v>
      </c>
      <c r="F97" s="571">
        <v>2</v>
      </c>
      <c r="G97" s="571">
        <v>2962</v>
      </c>
      <c r="H97" s="571">
        <v>1</v>
      </c>
      <c r="I97" s="571">
        <v>1481</v>
      </c>
      <c r="J97" s="571">
        <v>1</v>
      </c>
      <c r="K97" s="571">
        <v>1491</v>
      </c>
      <c r="L97" s="571">
        <v>0.50337609723160026</v>
      </c>
      <c r="M97" s="571">
        <v>1491</v>
      </c>
      <c r="N97" s="571"/>
      <c r="O97" s="571"/>
      <c r="P97" s="559"/>
      <c r="Q97" s="572"/>
    </row>
    <row r="98" spans="1:17" ht="14.4" customHeight="1" x14ac:dyDescent="0.3">
      <c r="A98" s="553" t="s">
        <v>2285</v>
      </c>
      <c r="B98" s="554" t="s">
        <v>2001</v>
      </c>
      <c r="C98" s="554" t="s">
        <v>2027</v>
      </c>
      <c r="D98" s="554" t="s">
        <v>2059</v>
      </c>
      <c r="E98" s="554" t="s">
        <v>2060</v>
      </c>
      <c r="F98" s="571"/>
      <c r="G98" s="571"/>
      <c r="H98" s="571"/>
      <c r="I98" s="571"/>
      <c r="J98" s="571">
        <v>44</v>
      </c>
      <c r="K98" s="571">
        <v>20302</v>
      </c>
      <c r="L98" s="571"/>
      <c r="M98" s="571">
        <v>461.40909090909093</v>
      </c>
      <c r="N98" s="571">
        <v>29</v>
      </c>
      <c r="O98" s="571">
        <v>14094</v>
      </c>
      <c r="P98" s="559"/>
      <c r="Q98" s="572">
        <v>486</v>
      </c>
    </row>
    <row r="99" spans="1:17" ht="14.4" customHeight="1" x14ac:dyDescent="0.3">
      <c r="A99" s="553" t="s">
        <v>2285</v>
      </c>
      <c r="B99" s="554" t="s">
        <v>2001</v>
      </c>
      <c r="C99" s="554" t="s">
        <v>2027</v>
      </c>
      <c r="D99" s="554" t="s">
        <v>2061</v>
      </c>
      <c r="E99" s="554" t="s">
        <v>2062</v>
      </c>
      <c r="F99" s="571">
        <v>1</v>
      </c>
      <c r="G99" s="571">
        <v>659</v>
      </c>
      <c r="H99" s="571">
        <v>1</v>
      </c>
      <c r="I99" s="571">
        <v>659</v>
      </c>
      <c r="J99" s="571">
        <v>42</v>
      </c>
      <c r="K99" s="571">
        <v>22451</v>
      </c>
      <c r="L99" s="571">
        <v>34.068285280728375</v>
      </c>
      <c r="M99" s="571">
        <v>534.54761904761904</v>
      </c>
      <c r="N99" s="571">
        <v>4</v>
      </c>
      <c r="O99" s="571">
        <v>2664</v>
      </c>
      <c r="P99" s="559">
        <v>4.0424886191198786</v>
      </c>
      <c r="Q99" s="572">
        <v>666</v>
      </c>
    </row>
    <row r="100" spans="1:17" ht="14.4" customHeight="1" x14ac:dyDescent="0.3">
      <c r="A100" s="553" t="s">
        <v>2285</v>
      </c>
      <c r="B100" s="554" t="s">
        <v>2001</v>
      </c>
      <c r="C100" s="554" t="s">
        <v>2027</v>
      </c>
      <c r="D100" s="554" t="s">
        <v>2063</v>
      </c>
      <c r="E100" s="554" t="s">
        <v>2064</v>
      </c>
      <c r="F100" s="571">
        <v>2</v>
      </c>
      <c r="G100" s="571">
        <v>2002</v>
      </c>
      <c r="H100" s="571">
        <v>1</v>
      </c>
      <c r="I100" s="571">
        <v>1001</v>
      </c>
      <c r="J100" s="571">
        <v>102</v>
      </c>
      <c r="K100" s="571">
        <v>96632</v>
      </c>
      <c r="L100" s="571">
        <v>48.267732267732271</v>
      </c>
      <c r="M100" s="571">
        <v>947.37254901960785</v>
      </c>
      <c r="N100" s="571">
        <v>61</v>
      </c>
      <c r="O100" s="571">
        <v>61732</v>
      </c>
      <c r="P100" s="559">
        <v>30.835164835164836</v>
      </c>
      <c r="Q100" s="572">
        <v>1012</v>
      </c>
    </row>
    <row r="101" spans="1:17" ht="14.4" customHeight="1" x14ac:dyDescent="0.3">
      <c r="A101" s="553" t="s">
        <v>2285</v>
      </c>
      <c r="B101" s="554" t="s">
        <v>2001</v>
      </c>
      <c r="C101" s="554" t="s">
        <v>2027</v>
      </c>
      <c r="D101" s="554" t="s">
        <v>2065</v>
      </c>
      <c r="E101" s="554" t="s">
        <v>2066</v>
      </c>
      <c r="F101" s="571">
        <v>4</v>
      </c>
      <c r="G101" s="571">
        <v>8000</v>
      </c>
      <c r="H101" s="571">
        <v>1</v>
      </c>
      <c r="I101" s="571">
        <v>2000</v>
      </c>
      <c r="J101" s="571">
        <v>6</v>
      </c>
      <c r="K101" s="571">
        <v>12060</v>
      </c>
      <c r="L101" s="571">
        <v>1.5075000000000001</v>
      </c>
      <c r="M101" s="571">
        <v>2010</v>
      </c>
      <c r="N101" s="571">
        <v>7</v>
      </c>
      <c r="O101" s="571">
        <v>14119</v>
      </c>
      <c r="P101" s="559">
        <v>1.764875</v>
      </c>
      <c r="Q101" s="572">
        <v>2017</v>
      </c>
    </row>
    <row r="102" spans="1:17" ht="14.4" customHeight="1" x14ac:dyDescent="0.3">
      <c r="A102" s="553" t="s">
        <v>2285</v>
      </c>
      <c r="B102" s="554" t="s">
        <v>2001</v>
      </c>
      <c r="C102" s="554" t="s">
        <v>2027</v>
      </c>
      <c r="D102" s="554" t="s">
        <v>2170</v>
      </c>
      <c r="E102" s="554" t="s">
        <v>2171</v>
      </c>
      <c r="F102" s="571"/>
      <c r="G102" s="571"/>
      <c r="H102" s="571"/>
      <c r="I102" s="571"/>
      <c r="J102" s="571">
        <v>11</v>
      </c>
      <c r="K102" s="571">
        <v>13487</v>
      </c>
      <c r="L102" s="571"/>
      <c r="M102" s="571">
        <v>1226.090909090909</v>
      </c>
      <c r="N102" s="571">
        <v>8</v>
      </c>
      <c r="O102" s="571">
        <v>9880</v>
      </c>
      <c r="P102" s="559"/>
      <c r="Q102" s="572">
        <v>1235</v>
      </c>
    </row>
    <row r="103" spans="1:17" ht="14.4" customHeight="1" x14ac:dyDescent="0.3">
      <c r="A103" s="553" t="s">
        <v>2285</v>
      </c>
      <c r="B103" s="554" t="s">
        <v>2001</v>
      </c>
      <c r="C103" s="554" t="s">
        <v>2027</v>
      </c>
      <c r="D103" s="554" t="s">
        <v>2286</v>
      </c>
      <c r="E103" s="554" t="s">
        <v>2287</v>
      </c>
      <c r="F103" s="571"/>
      <c r="G103" s="571"/>
      <c r="H103" s="571"/>
      <c r="I103" s="571"/>
      <c r="J103" s="571">
        <v>1</v>
      </c>
      <c r="K103" s="571">
        <v>1758</v>
      </c>
      <c r="L103" s="571"/>
      <c r="M103" s="571">
        <v>1758</v>
      </c>
      <c r="N103" s="571"/>
      <c r="O103" s="571"/>
      <c r="P103" s="559"/>
      <c r="Q103" s="572"/>
    </row>
    <row r="104" spans="1:17" ht="14.4" customHeight="1" x14ac:dyDescent="0.3">
      <c r="A104" s="553" t="s">
        <v>2285</v>
      </c>
      <c r="B104" s="554" t="s">
        <v>2001</v>
      </c>
      <c r="C104" s="554" t="s">
        <v>2027</v>
      </c>
      <c r="D104" s="554" t="s">
        <v>2172</v>
      </c>
      <c r="E104" s="554" t="s">
        <v>2173</v>
      </c>
      <c r="F104" s="571"/>
      <c r="G104" s="571"/>
      <c r="H104" s="571"/>
      <c r="I104" s="571"/>
      <c r="J104" s="571">
        <v>3</v>
      </c>
      <c r="K104" s="571">
        <v>2816</v>
      </c>
      <c r="L104" s="571"/>
      <c r="M104" s="571">
        <v>938.66666666666663</v>
      </c>
      <c r="N104" s="571">
        <v>4</v>
      </c>
      <c r="O104" s="571">
        <v>3784</v>
      </c>
      <c r="P104" s="559"/>
      <c r="Q104" s="572">
        <v>946</v>
      </c>
    </row>
    <row r="105" spans="1:17" ht="14.4" customHeight="1" x14ac:dyDescent="0.3">
      <c r="A105" s="553" t="s">
        <v>2285</v>
      </c>
      <c r="B105" s="554" t="s">
        <v>2001</v>
      </c>
      <c r="C105" s="554" t="s">
        <v>2027</v>
      </c>
      <c r="D105" s="554" t="s">
        <v>2174</v>
      </c>
      <c r="E105" s="554" t="s">
        <v>2175</v>
      </c>
      <c r="F105" s="571"/>
      <c r="G105" s="571"/>
      <c r="H105" s="571"/>
      <c r="I105" s="571"/>
      <c r="J105" s="571">
        <v>2</v>
      </c>
      <c r="K105" s="571">
        <v>1644</v>
      </c>
      <c r="L105" s="571"/>
      <c r="M105" s="571">
        <v>822</v>
      </c>
      <c r="N105" s="571">
        <v>0</v>
      </c>
      <c r="O105" s="571">
        <v>0</v>
      </c>
      <c r="P105" s="559"/>
      <c r="Q105" s="572"/>
    </row>
    <row r="106" spans="1:17" ht="14.4" customHeight="1" x14ac:dyDescent="0.3">
      <c r="A106" s="553" t="s">
        <v>2285</v>
      </c>
      <c r="B106" s="554" t="s">
        <v>2001</v>
      </c>
      <c r="C106" s="554" t="s">
        <v>2027</v>
      </c>
      <c r="D106" s="554" t="s">
        <v>2176</v>
      </c>
      <c r="E106" s="554" t="s">
        <v>2177</v>
      </c>
      <c r="F106" s="571"/>
      <c r="G106" s="571"/>
      <c r="H106" s="571"/>
      <c r="I106" s="571"/>
      <c r="J106" s="571">
        <v>1</v>
      </c>
      <c r="K106" s="571">
        <v>1634</v>
      </c>
      <c r="L106" s="571"/>
      <c r="M106" s="571">
        <v>1634</v>
      </c>
      <c r="N106" s="571"/>
      <c r="O106" s="571"/>
      <c r="P106" s="559"/>
      <c r="Q106" s="572"/>
    </row>
    <row r="107" spans="1:17" ht="14.4" customHeight="1" x14ac:dyDescent="0.3">
      <c r="A107" s="553" t="s">
        <v>2285</v>
      </c>
      <c r="B107" s="554" t="s">
        <v>2001</v>
      </c>
      <c r="C107" s="554" t="s">
        <v>2027</v>
      </c>
      <c r="D107" s="554" t="s">
        <v>2178</v>
      </c>
      <c r="E107" s="554" t="s">
        <v>2179</v>
      </c>
      <c r="F107" s="571">
        <v>6</v>
      </c>
      <c r="G107" s="571">
        <v>8994</v>
      </c>
      <c r="H107" s="571">
        <v>1</v>
      </c>
      <c r="I107" s="571">
        <v>1499</v>
      </c>
      <c r="J107" s="571">
        <v>22</v>
      </c>
      <c r="K107" s="571">
        <v>30088</v>
      </c>
      <c r="L107" s="571">
        <v>3.3453413386702247</v>
      </c>
      <c r="M107" s="571">
        <v>1367.6363636363637</v>
      </c>
      <c r="N107" s="571">
        <v>24</v>
      </c>
      <c r="O107" s="571">
        <v>36264</v>
      </c>
      <c r="P107" s="559">
        <v>4.0320213475650437</v>
      </c>
      <c r="Q107" s="572">
        <v>1511</v>
      </c>
    </row>
    <row r="108" spans="1:17" ht="14.4" customHeight="1" x14ac:dyDescent="0.3">
      <c r="A108" s="553" t="s">
        <v>2285</v>
      </c>
      <c r="B108" s="554" t="s">
        <v>2001</v>
      </c>
      <c r="C108" s="554" t="s">
        <v>2027</v>
      </c>
      <c r="D108" s="554" t="s">
        <v>2288</v>
      </c>
      <c r="E108" s="554" t="s">
        <v>2289</v>
      </c>
      <c r="F108" s="571">
        <v>1</v>
      </c>
      <c r="G108" s="571">
        <v>2149</v>
      </c>
      <c r="H108" s="571">
        <v>1</v>
      </c>
      <c r="I108" s="571">
        <v>2149</v>
      </c>
      <c r="J108" s="571"/>
      <c r="K108" s="571"/>
      <c r="L108" s="571"/>
      <c r="M108" s="571"/>
      <c r="N108" s="571"/>
      <c r="O108" s="571"/>
      <c r="P108" s="559"/>
      <c r="Q108" s="572"/>
    </row>
    <row r="109" spans="1:17" ht="14.4" customHeight="1" x14ac:dyDescent="0.3">
      <c r="A109" s="553" t="s">
        <v>2285</v>
      </c>
      <c r="B109" s="554" t="s">
        <v>2001</v>
      </c>
      <c r="C109" s="554" t="s">
        <v>2027</v>
      </c>
      <c r="D109" s="554" t="s">
        <v>2180</v>
      </c>
      <c r="E109" s="554" t="s">
        <v>2181</v>
      </c>
      <c r="F109" s="571"/>
      <c r="G109" s="571"/>
      <c r="H109" s="571"/>
      <c r="I109" s="571"/>
      <c r="J109" s="571"/>
      <c r="K109" s="571"/>
      <c r="L109" s="571"/>
      <c r="M109" s="571"/>
      <c r="N109" s="571">
        <v>1</v>
      </c>
      <c r="O109" s="571">
        <v>423</v>
      </c>
      <c r="P109" s="559"/>
      <c r="Q109" s="572">
        <v>423</v>
      </c>
    </row>
    <row r="110" spans="1:17" ht="14.4" customHeight="1" x14ac:dyDescent="0.3">
      <c r="A110" s="553" t="s">
        <v>2285</v>
      </c>
      <c r="B110" s="554" t="s">
        <v>2001</v>
      </c>
      <c r="C110" s="554" t="s">
        <v>2027</v>
      </c>
      <c r="D110" s="554" t="s">
        <v>2263</v>
      </c>
      <c r="E110" s="554" t="s">
        <v>2264</v>
      </c>
      <c r="F110" s="571">
        <v>1</v>
      </c>
      <c r="G110" s="571">
        <v>2198</v>
      </c>
      <c r="H110" s="571">
        <v>1</v>
      </c>
      <c r="I110" s="571">
        <v>2198</v>
      </c>
      <c r="J110" s="571"/>
      <c r="K110" s="571"/>
      <c r="L110" s="571"/>
      <c r="M110" s="571"/>
      <c r="N110" s="571"/>
      <c r="O110" s="571"/>
      <c r="P110" s="559"/>
      <c r="Q110" s="572"/>
    </row>
    <row r="111" spans="1:17" ht="14.4" customHeight="1" x14ac:dyDescent="0.3">
      <c r="A111" s="553" t="s">
        <v>2285</v>
      </c>
      <c r="B111" s="554" t="s">
        <v>2001</v>
      </c>
      <c r="C111" s="554" t="s">
        <v>2027</v>
      </c>
      <c r="D111" s="554" t="s">
        <v>2069</v>
      </c>
      <c r="E111" s="554" t="s">
        <v>2070</v>
      </c>
      <c r="F111" s="571"/>
      <c r="G111" s="571"/>
      <c r="H111" s="571"/>
      <c r="I111" s="571"/>
      <c r="J111" s="571">
        <v>1</v>
      </c>
      <c r="K111" s="571">
        <v>942</v>
      </c>
      <c r="L111" s="571"/>
      <c r="M111" s="571">
        <v>942</v>
      </c>
      <c r="N111" s="571"/>
      <c r="O111" s="571"/>
      <c r="P111" s="559"/>
      <c r="Q111" s="572"/>
    </row>
    <row r="112" spans="1:17" ht="14.4" customHeight="1" x14ac:dyDescent="0.3">
      <c r="A112" s="553" t="s">
        <v>2285</v>
      </c>
      <c r="B112" s="554" t="s">
        <v>2001</v>
      </c>
      <c r="C112" s="554" t="s">
        <v>2027</v>
      </c>
      <c r="D112" s="554" t="s">
        <v>2081</v>
      </c>
      <c r="E112" s="554" t="s">
        <v>2082</v>
      </c>
      <c r="F112" s="571">
        <v>33</v>
      </c>
      <c r="G112" s="571">
        <v>1378</v>
      </c>
      <c r="H112" s="571">
        <v>1</v>
      </c>
      <c r="I112" s="571">
        <v>41.757575757575758</v>
      </c>
      <c r="J112" s="571"/>
      <c r="K112" s="571"/>
      <c r="L112" s="571"/>
      <c r="M112" s="571"/>
      <c r="N112" s="571"/>
      <c r="O112" s="571"/>
      <c r="P112" s="559"/>
      <c r="Q112" s="572"/>
    </row>
    <row r="113" spans="1:17" ht="14.4" customHeight="1" x14ac:dyDescent="0.3">
      <c r="A113" s="553" t="s">
        <v>2285</v>
      </c>
      <c r="B113" s="554" t="s">
        <v>2001</v>
      </c>
      <c r="C113" s="554" t="s">
        <v>2027</v>
      </c>
      <c r="D113" s="554" t="s">
        <v>2085</v>
      </c>
      <c r="E113" s="554" t="s">
        <v>2086</v>
      </c>
      <c r="F113" s="571">
        <v>55</v>
      </c>
      <c r="G113" s="571">
        <v>4455</v>
      </c>
      <c r="H113" s="571">
        <v>1</v>
      </c>
      <c r="I113" s="571">
        <v>81</v>
      </c>
      <c r="J113" s="571">
        <v>131</v>
      </c>
      <c r="K113" s="571">
        <v>8085</v>
      </c>
      <c r="L113" s="571">
        <v>1.8148148148148149</v>
      </c>
      <c r="M113" s="571">
        <v>61.717557251908396</v>
      </c>
      <c r="N113" s="571">
        <v>90</v>
      </c>
      <c r="O113" s="571">
        <v>7380</v>
      </c>
      <c r="P113" s="559">
        <v>1.6565656565656566</v>
      </c>
      <c r="Q113" s="572">
        <v>82</v>
      </c>
    </row>
    <row r="114" spans="1:17" ht="14.4" customHeight="1" x14ac:dyDescent="0.3">
      <c r="A114" s="553" t="s">
        <v>2285</v>
      </c>
      <c r="B114" s="554" t="s">
        <v>2001</v>
      </c>
      <c r="C114" s="554" t="s">
        <v>2027</v>
      </c>
      <c r="D114" s="554" t="s">
        <v>2091</v>
      </c>
      <c r="E114" s="554" t="s">
        <v>2092</v>
      </c>
      <c r="F114" s="571">
        <v>4</v>
      </c>
      <c r="G114" s="571">
        <v>1940</v>
      </c>
      <c r="H114" s="571">
        <v>1</v>
      </c>
      <c r="I114" s="571">
        <v>485</v>
      </c>
      <c r="J114" s="571">
        <v>3</v>
      </c>
      <c r="K114" s="571">
        <v>1465</v>
      </c>
      <c r="L114" s="571">
        <v>0.75515463917525771</v>
      </c>
      <c r="M114" s="571">
        <v>488.33333333333331</v>
      </c>
      <c r="N114" s="571">
        <v>4</v>
      </c>
      <c r="O114" s="571">
        <v>1968</v>
      </c>
      <c r="P114" s="559">
        <v>1.0144329896907216</v>
      </c>
      <c r="Q114" s="572">
        <v>492</v>
      </c>
    </row>
    <row r="115" spans="1:17" ht="14.4" customHeight="1" x14ac:dyDescent="0.3">
      <c r="A115" s="553" t="s">
        <v>2285</v>
      </c>
      <c r="B115" s="554" t="s">
        <v>2001</v>
      </c>
      <c r="C115" s="554" t="s">
        <v>2027</v>
      </c>
      <c r="D115" s="554" t="s">
        <v>2097</v>
      </c>
      <c r="E115" s="554" t="s">
        <v>2056</v>
      </c>
      <c r="F115" s="571">
        <v>3</v>
      </c>
      <c r="G115" s="571">
        <v>2004</v>
      </c>
      <c r="H115" s="571">
        <v>1</v>
      </c>
      <c r="I115" s="571">
        <v>668</v>
      </c>
      <c r="J115" s="571">
        <v>3</v>
      </c>
      <c r="K115" s="571">
        <v>2019</v>
      </c>
      <c r="L115" s="571">
        <v>1.0074850299401197</v>
      </c>
      <c r="M115" s="571">
        <v>673</v>
      </c>
      <c r="N115" s="571">
        <v>5</v>
      </c>
      <c r="O115" s="571">
        <v>3375</v>
      </c>
      <c r="P115" s="559">
        <v>1.6841317365269461</v>
      </c>
      <c r="Q115" s="572">
        <v>675</v>
      </c>
    </row>
    <row r="116" spans="1:17" ht="14.4" customHeight="1" x14ac:dyDescent="0.3">
      <c r="A116" s="553" t="s">
        <v>2285</v>
      </c>
      <c r="B116" s="554" t="s">
        <v>2001</v>
      </c>
      <c r="C116" s="554" t="s">
        <v>2027</v>
      </c>
      <c r="D116" s="554" t="s">
        <v>2104</v>
      </c>
      <c r="E116" s="554" t="s">
        <v>2105</v>
      </c>
      <c r="F116" s="571"/>
      <c r="G116" s="571"/>
      <c r="H116" s="571"/>
      <c r="I116" s="571"/>
      <c r="J116" s="571">
        <v>1</v>
      </c>
      <c r="K116" s="571">
        <v>431</v>
      </c>
      <c r="L116" s="571"/>
      <c r="M116" s="571">
        <v>431</v>
      </c>
      <c r="N116" s="571">
        <v>1</v>
      </c>
      <c r="O116" s="571">
        <v>436</v>
      </c>
      <c r="P116" s="559"/>
      <c r="Q116" s="572">
        <v>436</v>
      </c>
    </row>
    <row r="117" spans="1:17" ht="14.4" customHeight="1" x14ac:dyDescent="0.3">
      <c r="A117" s="553" t="s">
        <v>2285</v>
      </c>
      <c r="B117" s="554" t="s">
        <v>2001</v>
      </c>
      <c r="C117" s="554" t="s">
        <v>2027</v>
      </c>
      <c r="D117" s="554" t="s">
        <v>2108</v>
      </c>
      <c r="E117" s="554" t="s">
        <v>2109</v>
      </c>
      <c r="F117" s="571"/>
      <c r="G117" s="571"/>
      <c r="H117" s="571"/>
      <c r="I117" s="571"/>
      <c r="J117" s="571"/>
      <c r="K117" s="571"/>
      <c r="L117" s="571"/>
      <c r="M117" s="571"/>
      <c r="N117" s="571">
        <v>4</v>
      </c>
      <c r="O117" s="571">
        <v>4200</v>
      </c>
      <c r="P117" s="559"/>
      <c r="Q117" s="572">
        <v>1050</v>
      </c>
    </row>
    <row r="118" spans="1:17" ht="14.4" customHeight="1" x14ac:dyDescent="0.3">
      <c r="A118" s="553" t="s">
        <v>2285</v>
      </c>
      <c r="B118" s="554" t="s">
        <v>2001</v>
      </c>
      <c r="C118" s="554" t="s">
        <v>2027</v>
      </c>
      <c r="D118" s="554" t="s">
        <v>2114</v>
      </c>
      <c r="E118" s="554" t="s">
        <v>2115</v>
      </c>
      <c r="F118" s="571">
        <v>7</v>
      </c>
      <c r="G118" s="571">
        <v>4788</v>
      </c>
      <c r="H118" s="571">
        <v>1</v>
      </c>
      <c r="I118" s="571">
        <v>684</v>
      </c>
      <c r="J118" s="571">
        <v>15</v>
      </c>
      <c r="K118" s="571">
        <v>8932</v>
      </c>
      <c r="L118" s="571">
        <v>1.8654970760233918</v>
      </c>
      <c r="M118" s="571">
        <v>595.4666666666667</v>
      </c>
      <c r="N118" s="571">
        <v>17</v>
      </c>
      <c r="O118" s="571">
        <v>11747</v>
      </c>
      <c r="P118" s="559">
        <v>2.4534252297410193</v>
      </c>
      <c r="Q118" s="572">
        <v>691</v>
      </c>
    </row>
    <row r="119" spans="1:17" ht="14.4" customHeight="1" x14ac:dyDescent="0.3">
      <c r="A119" s="553" t="s">
        <v>2285</v>
      </c>
      <c r="B119" s="554" t="s">
        <v>2001</v>
      </c>
      <c r="C119" s="554" t="s">
        <v>2027</v>
      </c>
      <c r="D119" s="554" t="s">
        <v>2118</v>
      </c>
      <c r="E119" s="554" t="s">
        <v>2119</v>
      </c>
      <c r="F119" s="571">
        <v>1</v>
      </c>
      <c r="G119" s="571">
        <v>177</v>
      </c>
      <c r="H119" s="571">
        <v>1</v>
      </c>
      <c r="I119" s="571">
        <v>177</v>
      </c>
      <c r="J119" s="571"/>
      <c r="K119" s="571"/>
      <c r="L119" s="571"/>
      <c r="M119" s="571"/>
      <c r="N119" s="571"/>
      <c r="O119" s="571"/>
      <c r="P119" s="559"/>
      <c r="Q119" s="572"/>
    </row>
    <row r="120" spans="1:17" ht="14.4" customHeight="1" x14ac:dyDescent="0.3">
      <c r="A120" s="553" t="s">
        <v>2285</v>
      </c>
      <c r="B120" s="554" t="s">
        <v>2001</v>
      </c>
      <c r="C120" s="554" t="s">
        <v>2027</v>
      </c>
      <c r="D120" s="554" t="s">
        <v>2122</v>
      </c>
      <c r="E120" s="554" t="s">
        <v>2123</v>
      </c>
      <c r="F120" s="571">
        <v>2</v>
      </c>
      <c r="G120" s="571">
        <v>238</v>
      </c>
      <c r="H120" s="571">
        <v>1</v>
      </c>
      <c r="I120" s="571">
        <v>119</v>
      </c>
      <c r="J120" s="571"/>
      <c r="K120" s="571"/>
      <c r="L120" s="571"/>
      <c r="M120" s="571"/>
      <c r="N120" s="571">
        <v>2</v>
      </c>
      <c r="O120" s="571">
        <v>242</v>
      </c>
      <c r="P120" s="559">
        <v>1.0168067226890756</v>
      </c>
      <c r="Q120" s="572">
        <v>121</v>
      </c>
    </row>
    <row r="121" spans="1:17" ht="14.4" customHeight="1" x14ac:dyDescent="0.3">
      <c r="A121" s="553" t="s">
        <v>2285</v>
      </c>
      <c r="B121" s="554" t="s">
        <v>2001</v>
      </c>
      <c r="C121" s="554" t="s">
        <v>2027</v>
      </c>
      <c r="D121" s="554" t="s">
        <v>2124</v>
      </c>
      <c r="E121" s="554" t="s">
        <v>2125</v>
      </c>
      <c r="F121" s="571"/>
      <c r="G121" s="571"/>
      <c r="H121" s="571"/>
      <c r="I121" s="571"/>
      <c r="J121" s="571">
        <v>21</v>
      </c>
      <c r="K121" s="571">
        <v>3183</v>
      </c>
      <c r="L121" s="571"/>
      <c r="M121" s="571">
        <v>151.57142857142858</v>
      </c>
      <c r="N121" s="571">
        <v>9</v>
      </c>
      <c r="O121" s="571">
        <v>3204</v>
      </c>
      <c r="P121" s="559"/>
      <c r="Q121" s="572">
        <v>356</v>
      </c>
    </row>
    <row r="122" spans="1:17" ht="14.4" customHeight="1" x14ac:dyDescent="0.3">
      <c r="A122" s="553" t="s">
        <v>2285</v>
      </c>
      <c r="B122" s="554" t="s">
        <v>2001</v>
      </c>
      <c r="C122" s="554" t="s">
        <v>2027</v>
      </c>
      <c r="D122" s="554" t="s">
        <v>2128</v>
      </c>
      <c r="E122" s="554" t="s">
        <v>2129</v>
      </c>
      <c r="F122" s="571"/>
      <c r="G122" s="571"/>
      <c r="H122" s="571"/>
      <c r="I122" s="571"/>
      <c r="J122" s="571">
        <v>1</v>
      </c>
      <c r="K122" s="571">
        <v>627</v>
      </c>
      <c r="L122" s="571"/>
      <c r="M122" s="571">
        <v>627</v>
      </c>
      <c r="N122" s="571">
        <v>1</v>
      </c>
      <c r="O122" s="571">
        <v>628</v>
      </c>
      <c r="P122" s="559"/>
      <c r="Q122" s="572">
        <v>628</v>
      </c>
    </row>
    <row r="123" spans="1:17" ht="14.4" customHeight="1" x14ac:dyDescent="0.3">
      <c r="A123" s="553" t="s">
        <v>2285</v>
      </c>
      <c r="B123" s="554" t="s">
        <v>2001</v>
      </c>
      <c r="C123" s="554" t="s">
        <v>2027</v>
      </c>
      <c r="D123" s="554" t="s">
        <v>2130</v>
      </c>
      <c r="E123" s="554" t="s">
        <v>2131</v>
      </c>
      <c r="F123" s="571"/>
      <c r="G123" s="571"/>
      <c r="H123" s="571"/>
      <c r="I123" s="571"/>
      <c r="J123" s="571">
        <v>4</v>
      </c>
      <c r="K123" s="571">
        <v>6368</v>
      </c>
      <c r="L123" s="571"/>
      <c r="M123" s="571">
        <v>1592</v>
      </c>
      <c r="N123" s="571">
        <v>3</v>
      </c>
      <c r="O123" s="571">
        <v>4794</v>
      </c>
      <c r="P123" s="559"/>
      <c r="Q123" s="572">
        <v>1598</v>
      </c>
    </row>
    <row r="124" spans="1:17" ht="14.4" customHeight="1" x14ac:dyDescent="0.3">
      <c r="A124" s="553" t="s">
        <v>2285</v>
      </c>
      <c r="B124" s="554" t="s">
        <v>2001</v>
      </c>
      <c r="C124" s="554" t="s">
        <v>2027</v>
      </c>
      <c r="D124" s="554" t="s">
        <v>2132</v>
      </c>
      <c r="E124" s="554" t="s">
        <v>2133</v>
      </c>
      <c r="F124" s="571"/>
      <c r="G124" s="571"/>
      <c r="H124" s="571"/>
      <c r="I124" s="571"/>
      <c r="J124" s="571">
        <v>11</v>
      </c>
      <c r="K124" s="571">
        <v>1276</v>
      </c>
      <c r="L124" s="571"/>
      <c r="M124" s="571">
        <v>116</v>
      </c>
      <c r="N124" s="571">
        <v>6</v>
      </c>
      <c r="O124" s="571">
        <v>696</v>
      </c>
      <c r="P124" s="559"/>
      <c r="Q124" s="572">
        <v>116</v>
      </c>
    </row>
    <row r="125" spans="1:17" ht="14.4" customHeight="1" x14ac:dyDescent="0.3">
      <c r="A125" s="553" t="s">
        <v>2285</v>
      </c>
      <c r="B125" s="554" t="s">
        <v>2001</v>
      </c>
      <c r="C125" s="554" t="s">
        <v>2027</v>
      </c>
      <c r="D125" s="554" t="s">
        <v>2134</v>
      </c>
      <c r="E125" s="554" t="s">
        <v>2135</v>
      </c>
      <c r="F125" s="571">
        <v>4</v>
      </c>
      <c r="G125" s="571">
        <v>800</v>
      </c>
      <c r="H125" s="571">
        <v>1</v>
      </c>
      <c r="I125" s="571">
        <v>200</v>
      </c>
      <c r="J125" s="571">
        <v>1</v>
      </c>
      <c r="K125" s="571">
        <v>200</v>
      </c>
      <c r="L125" s="571">
        <v>0.25</v>
      </c>
      <c r="M125" s="571">
        <v>200</v>
      </c>
      <c r="N125" s="571"/>
      <c r="O125" s="571"/>
      <c r="P125" s="559"/>
      <c r="Q125" s="572"/>
    </row>
    <row r="126" spans="1:17" ht="14.4" customHeight="1" x14ac:dyDescent="0.3">
      <c r="A126" s="553" t="s">
        <v>2285</v>
      </c>
      <c r="B126" s="554" t="s">
        <v>2001</v>
      </c>
      <c r="C126" s="554" t="s">
        <v>2027</v>
      </c>
      <c r="D126" s="554" t="s">
        <v>2136</v>
      </c>
      <c r="E126" s="554" t="s">
        <v>2137</v>
      </c>
      <c r="F126" s="571"/>
      <c r="G126" s="571"/>
      <c r="H126" s="571"/>
      <c r="I126" s="571"/>
      <c r="J126" s="571">
        <v>3</v>
      </c>
      <c r="K126" s="571">
        <v>725</v>
      </c>
      <c r="L126" s="571"/>
      <c r="M126" s="571">
        <v>241.66666666666666</v>
      </c>
      <c r="N126" s="571">
        <v>1</v>
      </c>
      <c r="O126" s="571">
        <v>243</v>
      </c>
      <c r="P126" s="559"/>
      <c r="Q126" s="572">
        <v>243</v>
      </c>
    </row>
    <row r="127" spans="1:17" ht="14.4" customHeight="1" x14ac:dyDescent="0.3">
      <c r="A127" s="553" t="s">
        <v>2285</v>
      </c>
      <c r="B127" s="554" t="s">
        <v>2001</v>
      </c>
      <c r="C127" s="554" t="s">
        <v>2027</v>
      </c>
      <c r="D127" s="554" t="s">
        <v>2194</v>
      </c>
      <c r="E127" s="554" t="s">
        <v>2195</v>
      </c>
      <c r="F127" s="571"/>
      <c r="G127" s="571"/>
      <c r="H127" s="571"/>
      <c r="I127" s="571"/>
      <c r="J127" s="571">
        <v>7</v>
      </c>
      <c r="K127" s="571">
        <v>11621</v>
      </c>
      <c r="L127" s="571"/>
      <c r="M127" s="571">
        <v>1660.1428571428571</v>
      </c>
      <c r="N127" s="571">
        <v>1</v>
      </c>
      <c r="O127" s="571">
        <v>1667</v>
      </c>
      <c r="P127" s="559"/>
      <c r="Q127" s="572">
        <v>1667</v>
      </c>
    </row>
    <row r="128" spans="1:17" ht="14.4" customHeight="1" x14ac:dyDescent="0.3">
      <c r="A128" s="553" t="s">
        <v>2285</v>
      </c>
      <c r="B128" s="554" t="s">
        <v>2001</v>
      </c>
      <c r="C128" s="554" t="s">
        <v>2027</v>
      </c>
      <c r="D128" s="554" t="s">
        <v>2198</v>
      </c>
      <c r="E128" s="554" t="s">
        <v>2199</v>
      </c>
      <c r="F128" s="571">
        <v>4</v>
      </c>
      <c r="G128" s="571">
        <v>3848</v>
      </c>
      <c r="H128" s="571">
        <v>1</v>
      </c>
      <c r="I128" s="571">
        <v>962</v>
      </c>
      <c r="J128" s="571">
        <v>3</v>
      </c>
      <c r="K128" s="571">
        <v>2916</v>
      </c>
      <c r="L128" s="571">
        <v>0.75779625779625781</v>
      </c>
      <c r="M128" s="571">
        <v>972</v>
      </c>
      <c r="N128" s="571">
        <v>1</v>
      </c>
      <c r="O128" s="571">
        <v>976</v>
      </c>
      <c r="P128" s="559">
        <v>0.25363825363825365</v>
      </c>
      <c r="Q128" s="572">
        <v>976</v>
      </c>
    </row>
    <row r="129" spans="1:17" ht="14.4" customHeight="1" x14ac:dyDescent="0.3">
      <c r="A129" s="553" t="s">
        <v>2285</v>
      </c>
      <c r="B129" s="554" t="s">
        <v>2001</v>
      </c>
      <c r="C129" s="554" t="s">
        <v>2027</v>
      </c>
      <c r="D129" s="554" t="s">
        <v>2142</v>
      </c>
      <c r="E129" s="554" t="s">
        <v>2143</v>
      </c>
      <c r="F129" s="571"/>
      <c r="G129" s="571"/>
      <c r="H129" s="571"/>
      <c r="I129" s="571"/>
      <c r="J129" s="571">
        <v>4</v>
      </c>
      <c r="K129" s="571">
        <v>1264</v>
      </c>
      <c r="L129" s="571"/>
      <c r="M129" s="571">
        <v>316</v>
      </c>
      <c r="N129" s="571">
        <v>5</v>
      </c>
      <c r="O129" s="571">
        <v>1590</v>
      </c>
      <c r="P129" s="559"/>
      <c r="Q129" s="572">
        <v>318</v>
      </c>
    </row>
    <row r="130" spans="1:17" ht="14.4" customHeight="1" x14ac:dyDescent="0.3">
      <c r="A130" s="553" t="s">
        <v>2285</v>
      </c>
      <c r="B130" s="554" t="s">
        <v>2001</v>
      </c>
      <c r="C130" s="554" t="s">
        <v>2027</v>
      </c>
      <c r="D130" s="554" t="s">
        <v>2144</v>
      </c>
      <c r="E130" s="554" t="s">
        <v>2145</v>
      </c>
      <c r="F130" s="571">
        <v>1</v>
      </c>
      <c r="G130" s="571">
        <v>994</v>
      </c>
      <c r="H130" s="571">
        <v>1</v>
      </c>
      <c r="I130" s="571">
        <v>994</v>
      </c>
      <c r="J130" s="571"/>
      <c r="K130" s="571"/>
      <c r="L130" s="571"/>
      <c r="M130" s="571"/>
      <c r="N130" s="571">
        <v>1</v>
      </c>
      <c r="O130" s="571">
        <v>1008</v>
      </c>
      <c r="P130" s="559">
        <v>1.0140845070422535</v>
      </c>
      <c r="Q130" s="572">
        <v>1008</v>
      </c>
    </row>
    <row r="131" spans="1:17" ht="14.4" customHeight="1" x14ac:dyDescent="0.3">
      <c r="A131" s="553" t="s">
        <v>2285</v>
      </c>
      <c r="B131" s="554" t="s">
        <v>2001</v>
      </c>
      <c r="C131" s="554" t="s">
        <v>2027</v>
      </c>
      <c r="D131" s="554" t="s">
        <v>2146</v>
      </c>
      <c r="E131" s="554" t="s">
        <v>2147</v>
      </c>
      <c r="F131" s="571">
        <v>1</v>
      </c>
      <c r="G131" s="571">
        <v>808</v>
      </c>
      <c r="H131" s="571">
        <v>1</v>
      </c>
      <c r="I131" s="571">
        <v>808</v>
      </c>
      <c r="J131" s="571">
        <v>9</v>
      </c>
      <c r="K131" s="571">
        <v>7282</v>
      </c>
      <c r="L131" s="571">
        <v>9.0123762376237622</v>
      </c>
      <c r="M131" s="571">
        <v>809.11111111111109</v>
      </c>
      <c r="N131" s="571">
        <v>5</v>
      </c>
      <c r="O131" s="571">
        <v>4075</v>
      </c>
      <c r="P131" s="559">
        <v>5.0433168316831685</v>
      </c>
      <c r="Q131" s="572">
        <v>815</v>
      </c>
    </row>
    <row r="132" spans="1:17" ht="14.4" customHeight="1" x14ac:dyDescent="0.3">
      <c r="A132" s="553" t="s">
        <v>2285</v>
      </c>
      <c r="B132" s="554" t="s">
        <v>2001</v>
      </c>
      <c r="C132" s="554" t="s">
        <v>2027</v>
      </c>
      <c r="D132" s="554" t="s">
        <v>2290</v>
      </c>
      <c r="E132" s="554" t="s">
        <v>2291</v>
      </c>
      <c r="F132" s="571"/>
      <c r="G132" s="571"/>
      <c r="H132" s="571"/>
      <c r="I132" s="571"/>
      <c r="J132" s="571"/>
      <c r="K132" s="571"/>
      <c r="L132" s="571"/>
      <c r="M132" s="571"/>
      <c r="N132" s="571">
        <v>1</v>
      </c>
      <c r="O132" s="571">
        <v>1910</v>
      </c>
      <c r="P132" s="559"/>
      <c r="Q132" s="572">
        <v>1910</v>
      </c>
    </row>
    <row r="133" spans="1:17" ht="14.4" customHeight="1" x14ac:dyDescent="0.3">
      <c r="A133" s="553" t="s">
        <v>2285</v>
      </c>
      <c r="B133" s="554" t="s">
        <v>2001</v>
      </c>
      <c r="C133" s="554" t="s">
        <v>2027</v>
      </c>
      <c r="D133" s="554" t="s">
        <v>2148</v>
      </c>
      <c r="E133" s="554" t="s">
        <v>2149</v>
      </c>
      <c r="F133" s="571">
        <v>4</v>
      </c>
      <c r="G133" s="571">
        <v>3416</v>
      </c>
      <c r="H133" s="571">
        <v>1</v>
      </c>
      <c r="I133" s="571">
        <v>854</v>
      </c>
      <c r="J133" s="571"/>
      <c r="K133" s="571"/>
      <c r="L133" s="571"/>
      <c r="M133" s="571"/>
      <c r="N133" s="571">
        <v>3</v>
      </c>
      <c r="O133" s="571">
        <v>2586</v>
      </c>
      <c r="P133" s="559">
        <v>0.75702576112412179</v>
      </c>
      <c r="Q133" s="572">
        <v>862</v>
      </c>
    </row>
    <row r="134" spans="1:17" ht="14.4" customHeight="1" x14ac:dyDescent="0.3">
      <c r="A134" s="553" t="s">
        <v>2285</v>
      </c>
      <c r="B134" s="554" t="s">
        <v>2001</v>
      </c>
      <c r="C134" s="554" t="s">
        <v>2027</v>
      </c>
      <c r="D134" s="554" t="s">
        <v>2200</v>
      </c>
      <c r="E134" s="554" t="s">
        <v>2201</v>
      </c>
      <c r="F134" s="571">
        <v>1</v>
      </c>
      <c r="G134" s="571">
        <v>1154</v>
      </c>
      <c r="H134" s="571">
        <v>1</v>
      </c>
      <c r="I134" s="571">
        <v>1154</v>
      </c>
      <c r="J134" s="571">
        <v>1</v>
      </c>
      <c r="K134" s="571">
        <v>1154</v>
      </c>
      <c r="L134" s="571">
        <v>1</v>
      </c>
      <c r="M134" s="571">
        <v>1154</v>
      </c>
      <c r="N134" s="571">
        <v>2</v>
      </c>
      <c r="O134" s="571">
        <v>2330</v>
      </c>
      <c r="P134" s="559">
        <v>2.0190641247833621</v>
      </c>
      <c r="Q134" s="572">
        <v>1165</v>
      </c>
    </row>
    <row r="135" spans="1:17" ht="14.4" customHeight="1" x14ac:dyDescent="0.3">
      <c r="A135" s="553" t="s">
        <v>2285</v>
      </c>
      <c r="B135" s="554" t="s">
        <v>2001</v>
      </c>
      <c r="C135" s="554" t="s">
        <v>2027</v>
      </c>
      <c r="D135" s="554" t="s">
        <v>2204</v>
      </c>
      <c r="E135" s="554" t="s">
        <v>2205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1803</v>
      </c>
      <c r="P135" s="559"/>
      <c r="Q135" s="572">
        <v>1803</v>
      </c>
    </row>
    <row r="136" spans="1:17" ht="14.4" customHeight="1" x14ac:dyDescent="0.3">
      <c r="A136" s="553" t="s">
        <v>2285</v>
      </c>
      <c r="B136" s="554" t="s">
        <v>2001</v>
      </c>
      <c r="C136" s="554" t="s">
        <v>2027</v>
      </c>
      <c r="D136" s="554" t="s">
        <v>2208</v>
      </c>
      <c r="E136" s="554" t="s">
        <v>2197</v>
      </c>
      <c r="F136" s="571"/>
      <c r="G136" s="571"/>
      <c r="H136" s="571"/>
      <c r="I136" s="571"/>
      <c r="J136" s="571">
        <v>1</v>
      </c>
      <c r="K136" s="571">
        <v>883</v>
      </c>
      <c r="L136" s="571"/>
      <c r="M136" s="571">
        <v>883</v>
      </c>
      <c r="N136" s="571"/>
      <c r="O136" s="571"/>
      <c r="P136" s="559"/>
      <c r="Q136" s="572"/>
    </row>
    <row r="137" spans="1:17" ht="14.4" customHeight="1" x14ac:dyDescent="0.3">
      <c r="A137" s="553" t="s">
        <v>2285</v>
      </c>
      <c r="B137" s="554" t="s">
        <v>2001</v>
      </c>
      <c r="C137" s="554" t="s">
        <v>2027</v>
      </c>
      <c r="D137" s="554" t="s">
        <v>2154</v>
      </c>
      <c r="E137" s="554" t="s">
        <v>2155</v>
      </c>
      <c r="F137" s="571"/>
      <c r="G137" s="571"/>
      <c r="H137" s="571"/>
      <c r="I137" s="571"/>
      <c r="J137" s="571"/>
      <c r="K137" s="571"/>
      <c r="L137" s="571"/>
      <c r="M137" s="571"/>
      <c r="N137" s="571">
        <v>1</v>
      </c>
      <c r="O137" s="571">
        <v>1027</v>
      </c>
      <c r="P137" s="559"/>
      <c r="Q137" s="572">
        <v>1027</v>
      </c>
    </row>
    <row r="138" spans="1:17" ht="14.4" customHeight="1" x14ac:dyDescent="0.3">
      <c r="A138" s="553" t="s">
        <v>2285</v>
      </c>
      <c r="B138" s="554" t="s">
        <v>2001</v>
      </c>
      <c r="C138" s="554" t="s">
        <v>2027</v>
      </c>
      <c r="D138" s="554" t="s">
        <v>2223</v>
      </c>
      <c r="E138" s="554" t="s">
        <v>2224</v>
      </c>
      <c r="F138" s="571">
        <v>0</v>
      </c>
      <c r="G138" s="571">
        <v>0</v>
      </c>
      <c r="H138" s="571"/>
      <c r="I138" s="571"/>
      <c r="J138" s="571">
        <v>10</v>
      </c>
      <c r="K138" s="571">
        <v>1148</v>
      </c>
      <c r="L138" s="571"/>
      <c r="M138" s="571">
        <v>114.8</v>
      </c>
      <c r="N138" s="571"/>
      <c r="O138" s="571"/>
      <c r="P138" s="559"/>
      <c r="Q138" s="572"/>
    </row>
    <row r="139" spans="1:17" ht="14.4" customHeight="1" x14ac:dyDescent="0.3">
      <c r="A139" s="553" t="s">
        <v>2285</v>
      </c>
      <c r="B139" s="554" t="s">
        <v>2269</v>
      </c>
      <c r="C139" s="554" t="s">
        <v>2027</v>
      </c>
      <c r="D139" s="554" t="s">
        <v>2055</v>
      </c>
      <c r="E139" s="554" t="s">
        <v>2056</v>
      </c>
      <c r="F139" s="571">
        <v>1</v>
      </c>
      <c r="G139" s="571">
        <v>527</v>
      </c>
      <c r="H139" s="571">
        <v>1</v>
      </c>
      <c r="I139" s="571">
        <v>527</v>
      </c>
      <c r="J139" s="571"/>
      <c r="K139" s="571"/>
      <c r="L139" s="571"/>
      <c r="M139" s="571"/>
      <c r="N139" s="571"/>
      <c r="O139" s="571"/>
      <c r="P139" s="559"/>
      <c r="Q139" s="572"/>
    </row>
    <row r="140" spans="1:17" ht="14.4" customHeight="1" x14ac:dyDescent="0.3">
      <c r="A140" s="553" t="s">
        <v>2285</v>
      </c>
      <c r="B140" s="554" t="s">
        <v>2269</v>
      </c>
      <c r="C140" s="554" t="s">
        <v>2027</v>
      </c>
      <c r="D140" s="554" t="s">
        <v>2061</v>
      </c>
      <c r="E140" s="554" t="s">
        <v>2062</v>
      </c>
      <c r="F140" s="571">
        <v>3</v>
      </c>
      <c r="G140" s="571">
        <v>1977</v>
      </c>
      <c r="H140" s="571">
        <v>1</v>
      </c>
      <c r="I140" s="571">
        <v>659</v>
      </c>
      <c r="J140" s="571"/>
      <c r="K140" s="571"/>
      <c r="L140" s="571"/>
      <c r="M140" s="571"/>
      <c r="N140" s="571"/>
      <c r="O140" s="571"/>
      <c r="P140" s="559"/>
      <c r="Q140" s="572"/>
    </row>
    <row r="141" spans="1:17" ht="14.4" customHeight="1" x14ac:dyDescent="0.3">
      <c r="A141" s="553" t="s">
        <v>2285</v>
      </c>
      <c r="B141" s="554" t="s">
        <v>2269</v>
      </c>
      <c r="C141" s="554" t="s">
        <v>2027</v>
      </c>
      <c r="D141" s="554" t="s">
        <v>2272</v>
      </c>
      <c r="E141" s="554" t="s">
        <v>2273</v>
      </c>
      <c r="F141" s="571">
        <v>3</v>
      </c>
      <c r="G141" s="571">
        <v>10452</v>
      </c>
      <c r="H141" s="571">
        <v>1</v>
      </c>
      <c r="I141" s="571">
        <v>3484</v>
      </c>
      <c r="J141" s="571"/>
      <c r="K141" s="571"/>
      <c r="L141" s="571"/>
      <c r="M141" s="571"/>
      <c r="N141" s="571"/>
      <c r="O141" s="571"/>
      <c r="P141" s="559"/>
      <c r="Q141" s="572"/>
    </row>
    <row r="142" spans="1:17" ht="14.4" customHeight="1" x14ac:dyDescent="0.3">
      <c r="A142" s="553" t="s">
        <v>2285</v>
      </c>
      <c r="B142" s="554" t="s">
        <v>2269</v>
      </c>
      <c r="C142" s="554" t="s">
        <v>2027</v>
      </c>
      <c r="D142" s="554" t="s">
        <v>2178</v>
      </c>
      <c r="E142" s="554" t="s">
        <v>2179</v>
      </c>
      <c r="F142" s="571">
        <v>0</v>
      </c>
      <c r="G142" s="571">
        <v>0</v>
      </c>
      <c r="H142" s="571"/>
      <c r="I142" s="571"/>
      <c r="J142" s="571"/>
      <c r="K142" s="571"/>
      <c r="L142" s="571"/>
      <c r="M142" s="571"/>
      <c r="N142" s="571"/>
      <c r="O142" s="571"/>
      <c r="P142" s="559"/>
      <c r="Q142" s="572"/>
    </row>
    <row r="143" spans="1:17" ht="14.4" customHeight="1" x14ac:dyDescent="0.3">
      <c r="A143" s="553" t="s">
        <v>2285</v>
      </c>
      <c r="B143" s="554" t="s">
        <v>2269</v>
      </c>
      <c r="C143" s="554" t="s">
        <v>2027</v>
      </c>
      <c r="D143" s="554" t="s">
        <v>2288</v>
      </c>
      <c r="E143" s="554" t="s">
        <v>2289</v>
      </c>
      <c r="F143" s="571">
        <v>6</v>
      </c>
      <c r="G143" s="571">
        <v>12894</v>
      </c>
      <c r="H143" s="571">
        <v>1</v>
      </c>
      <c r="I143" s="571">
        <v>2149</v>
      </c>
      <c r="J143" s="571"/>
      <c r="K143" s="571"/>
      <c r="L143" s="571"/>
      <c r="M143" s="571"/>
      <c r="N143" s="571"/>
      <c r="O143" s="571"/>
      <c r="P143" s="559"/>
      <c r="Q143" s="572"/>
    </row>
    <row r="144" spans="1:17" ht="14.4" customHeight="1" x14ac:dyDescent="0.3">
      <c r="A144" s="553" t="s">
        <v>2285</v>
      </c>
      <c r="B144" s="554" t="s">
        <v>2269</v>
      </c>
      <c r="C144" s="554" t="s">
        <v>2027</v>
      </c>
      <c r="D144" s="554" t="s">
        <v>2085</v>
      </c>
      <c r="E144" s="554" t="s">
        <v>2086</v>
      </c>
      <c r="F144" s="571">
        <v>2</v>
      </c>
      <c r="G144" s="571">
        <v>162</v>
      </c>
      <c r="H144" s="571">
        <v>1</v>
      </c>
      <c r="I144" s="571">
        <v>81</v>
      </c>
      <c r="J144" s="571"/>
      <c r="K144" s="571"/>
      <c r="L144" s="571"/>
      <c r="M144" s="571"/>
      <c r="N144" s="571"/>
      <c r="O144" s="571"/>
      <c r="P144" s="559"/>
      <c r="Q144" s="572"/>
    </row>
    <row r="145" spans="1:17" ht="14.4" customHeight="1" x14ac:dyDescent="0.3">
      <c r="A145" s="553" t="s">
        <v>2285</v>
      </c>
      <c r="B145" s="554" t="s">
        <v>2269</v>
      </c>
      <c r="C145" s="554" t="s">
        <v>2027</v>
      </c>
      <c r="D145" s="554" t="s">
        <v>2108</v>
      </c>
      <c r="E145" s="554" t="s">
        <v>2109</v>
      </c>
      <c r="F145" s="571">
        <v>1</v>
      </c>
      <c r="G145" s="571">
        <v>1043</v>
      </c>
      <c r="H145" s="571">
        <v>1</v>
      </c>
      <c r="I145" s="571">
        <v>1043</v>
      </c>
      <c r="J145" s="571"/>
      <c r="K145" s="571"/>
      <c r="L145" s="571"/>
      <c r="M145" s="571"/>
      <c r="N145" s="571"/>
      <c r="O145" s="571"/>
      <c r="P145" s="559"/>
      <c r="Q145" s="572"/>
    </row>
    <row r="146" spans="1:17" ht="14.4" customHeight="1" x14ac:dyDescent="0.3">
      <c r="A146" s="553" t="s">
        <v>2285</v>
      </c>
      <c r="B146" s="554" t="s">
        <v>2269</v>
      </c>
      <c r="C146" s="554" t="s">
        <v>2027</v>
      </c>
      <c r="D146" s="554" t="s">
        <v>2114</v>
      </c>
      <c r="E146" s="554" t="s">
        <v>2115</v>
      </c>
      <c r="F146" s="571">
        <v>4</v>
      </c>
      <c r="G146" s="571">
        <v>2736</v>
      </c>
      <c r="H146" s="571">
        <v>1</v>
      </c>
      <c r="I146" s="571">
        <v>684</v>
      </c>
      <c r="J146" s="571"/>
      <c r="K146" s="571"/>
      <c r="L146" s="571"/>
      <c r="M146" s="571"/>
      <c r="N146" s="571"/>
      <c r="O146" s="571"/>
      <c r="P146" s="559"/>
      <c r="Q146" s="572"/>
    </row>
    <row r="147" spans="1:17" ht="14.4" customHeight="1" x14ac:dyDescent="0.3">
      <c r="A147" s="553" t="s">
        <v>2285</v>
      </c>
      <c r="B147" s="554" t="s">
        <v>2269</v>
      </c>
      <c r="C147" s="554" t="s">
        <v>2027</v>
      </c>
      <c r="D147" s="554" t="s">
        <v>2124</v>
      </c>
      <c r="E147" s="554" t="s">
        <v>2125</v>
      </c>
      <c r="F147" s="571">
        <v>1</v>
      </c>
      <c r="G147" s="571">
        <v>351</v>
      </c>
      <c r="H147" s="571">
        <v>1</v>
      </c>
      <c r="I147" s="571">
        <v>351</v>
      </c>
      <c r="J147" s="571"/>
      <c r="K147" s="571"/>
      <c r="L147" s="571"/>
      <c r="M147" s="571"/>
      <c r="N147" s="571"/>
      <c r="O147" s="571"/>
      <c r="P147" s="559"/>
      <c r="Q147" s="572"/>
    </row>
    <row r="148" spans="1:17" ht="14.4" customHeight="1" x14ac:dyDescent="0.3">
      <c r="A148" s="553" t="s">
        <v>2285</v>
      </c>
      <c r="B148" s="554" t="s">
        <v>2269</v>
      </c>
      <c r="C148" s="554" t="s">
        <v>2027</v>
      </c>
      <c r="D148" s="554" t="s">
        <v>2292</v>
      </c>
      <c r="E148" s="554" t="s">
        <v>2293</v>
      </c>
      <c r="F148" s="571">
        <v>2</v>
      </c>
      <c r="G148" s="571">
        <v>5264</v>
      </c>
      <c r="H148" s="571">
        <v>1</v>
      </c>
      <c r="I148" s="571">
        <v>2632</v>
      </c>
      <c r="J148" s="571"/>
      <c r="K148" s="571"/>
      <c r="L148" s="571"/>
      <c r="M148" s="571"/>
      <c r="N148" s="571"/>
      <c r="O148" s="571"/>
      <c r="P148" s="559"/>
      <c r="Q148" s="572"/>
    </row>
    <row r="149" spans="1:17" ht="14.4" customHeight="1" x14ac:dyDescent="0.3">
      <c r="A149" s="553" t="s">
        <v>2294</v>
      </c>
      <c r="B149" s="554" t="s">
        <v>2001</v>
      </c>
      <c r="C149" s="554" t="s">
        <v>2027</v>
      </c>
      <c r="D149" s="554" t="s">
        <v>2036</v>
      </c>
      <c r="E149" s="554" t="s">
        <v>2037</v>
      </c>
      <c r="F149" s="571">
        <v>1</v>
      </c>
      <c r="G149" s="571">
        <v>34</v>
      </c>
      <c r="H149" s="571">
        <v>1</v>
      </c>
      <c r="I149" s="571">
        <v>34</v>
      </c>
      <c r="J149" s="571">
        <v>2</v>
      </c>
      <c r="K149" s="571">
        <v>70</v>
      </c>
      <c r="L149" s="571">
        <v>2.0588235294117645</v>
      </c>
      <c r="M149" s="571">
        <v>35</v>
      </c>
      <c r="N149" s="571">
        <v>2</v>
      </c>
      <c r="O149" s="571">
        <v>70</v>
      </c>
      <c r="P149" s="559">
        <v>2.0588235294117645</v>
      </c>
      <c r="Q149" s="572">
        <v>35</v>
      </c>
    </row>
    <row r="150" spans="1:17" ht="14.4" customHeight="1" x14ac:dyDescent="0.3">
      <c r="A150" s="553" t="s">
        <v>2294</v>
      </c>
      <c r="B150" s="554" t="s">
        <v>2001</v>
      </c>
      <c r="C150" s="554" t="s">
        <v>2027</v>
      </c>
      <c r="D150" s="554" t="s">
        <v>2051</v>
      </c>
      <c r="E150" s="554" t="s">
        <v>2052</v>
      </c>
      <c r="F150" s="571">
        <v>3</v>
      </c>
      <c r="G150" s="571">
        <v>696</v>
      </c>
      <c r="H150" s="571">
        <v>1</v>
      </c>
      <c r="I150" s="571">
        <v>232</v>
      </c>
      <c r="J150" s="571">
        <v>1</v>
      </c>
      <c r="K150" s="571">
        <v>232</v>
      </c>
      <c r="L150" s="571">
        <v>0.33333333333333331</v>
      </c>
      <c r="M150" s="571">
        <v>232</v>
      </c>
      <c r="N150" s="571">
        <v>3</v>
      </c>
      <c r="O150" s="571">
        <v>705</v>
      </c>
      <c r="P150" s="559">
        <v>1.0129310344827587</v>
      </c>
      <c r="Q150" s="572">
        <v>235</v>
      </c>
    </row>
    <row r="151" spans="1:17" ht="14.4" customHeight="1" x14ac:dyDescent="0.3">
      <c r="A151" s="553" t="s">
        <v>2294</v>
      </c>
      <c r="B151" s="554" t="s">
        <v>2001</v>
      </c>
      <c r="C151" s="554" t="s">
        <v>2027</v>
      </c>
      <c r="D151" s="554" t="s">
        <v>2053</v>
      </c>
      <c r="E151" s="554" t="s">
        <v>2054</v>
      </c>
      <c r="F151" s="571">
        <v>4</v>
      </c>
      <c r="G151" s="571">
        <v>464</v>
      </c>
      <c r="H151" s="571">
        <v>1</v>
      </c>
      <c r="I151" s="571">
        <v>116</v>
      </c>
      <c r="J151" s="571">
        <v>11</v>
      </c>
      <c r="K151" s="571">
        <v>1290</v>
      </c>
      <c r="L151" s="571">
        <v>2.7801724137931036</v>
      </c>
      <c r="M151" s="571">
        <v>117.27272727272727</v>
      </c>
      <c r="N151" s="571">
        <v>26</v>
      </c>
      <c r="O151" s="571">
        <v>3068</v>
      </c>
      <c r="P151" s="559">
        <v>6.6120689655172411</v>
      </c>
      <c r="Q151" s="572">
        <v>118</v>
      </c>
    </row>
    <row r="152" spans="1:17" ht="14.4" customHeight="1" x14ac:dyDescent="0.3">
      <c r="A152" s="553" t="s">
        <v>2294</v>
      </c>
      <c r="B152" s="554" t="s">
        <v>2001</v>
      </c>
      <c r="C152" s="554" t="s">
        <v>2027</v>
      </c>
      <c r="D152" s="554" t="s">
        <v>2077</v>
      </c>
      <c r="E152" s="554" t="s">
        <v>2078</v>
      </c>
      <c r="F152" s="571"/>
      <c r="G152" s="571"/>
      <c r="H152" s="571"/>
      <c r="I152" s="571"/>
      <c r="J152" s="571"/>
      <c r="K152" s="571"/>
      <c r="L152" s="571"/>
      <c r="M152" s="571"/>
      <c r="N152" s="571">
        <v>16</v>
      </c>
      <c r="O152" s="571">
        <v>466.65999999999997</v>
      </c>
      <c r="P152" s="559"/>
      <c r="Q152" s="572">
        <v>29.166249999999998</v>
      </c>
    </row>
    <row r="153" spans="1:17" ht="14.4" customHeight="1" x14ac:dyDescent="0.3">
      <c r="A153" s="553" t="s">
        <v>2294</v>
      </c>
      <c r="B153" s="554" t="s">
        <v>2001</v>
      </c>
      <c r="C153" s="554" t="s">
        <v>2027</v>
      </c>
      <c r="D153" s="554" t="s">
        <v>2085</v>
      </c>
      <c r="E153" s="554" t="s">
        <v>2086</v>
      </c>
      <c r="F153" s="571">
        <v>1</v>
      </c>
      <c r="G153" s="571">
        <v>81</v>
      </c>
      <c r="H153" s="571">
        <v>1</v>
      </c>
      <c r="I153" s="571">
        <v>81</v>
      </c>
      <c r="J153" s="571">
        <v>1</v>
      </c>
      <c r="K153" s="571">
        <v>81</v>
      </c>
      <c r="L153" s="571">
        <v>1</v>
      </c>
      <c r="M153" s="571">
        <v>81</v>
      </c>
      <c r="N153" s="571">
        <v>2</v>
      </c>
      <c r="O153" s="571">
        <v>164</v>
      </c>
      <c r="P153" s="559">
        <v>2.0246913580246915</v>
      </c>
      <c r="Q153" s="572">
        <v>82</v>
      </c>
    </row>
    <row r="154" spans="1:17" ht="14.4" customHeight="1" x14ac:dyDescent="0.3">
      <c r="A154" s="553" t="s">
        <v>2294</v>
      </c>
      <c r="B154" s="554" t="s">
        <v>2001</v>
      </c>
      <c r="C154" s="554" t="s">
        <v>2027</v>
      </c>
      <c r="D154" s="554" t="s">
        <v>2097</v>
      </c>
      <c r="E154" s="554" t="s">
        <v>2056</v>
      </c>
      <c r="F154" s="571">
        <v>2</v>
      </c>
      <c r="G154" s="571">
        <v>1336</v>
      </c>
      <c r="H154" s="571">
        <v>1</v>
      </c>
      <c r="I154" s="571">
        <v>668</v>
      </c>
      <c r="J154" s="571"/>
      <c r="K154" s="571"/>
      <c r="L154" s="571"/>
      <c r="M154" s="571"/>
      <c r="N154" s="571"/>
      <c r="O154" s="571"/>
      <c r="P154" s="559"/>
      <c r="Q154" s="572"/>
    </row>
    <row r="155" spans="1:17" ht="14.4" customHeight="1" x14ac:dyDescent="0.3">
      <c r="A155" s="553" t="s">
        <v>2294</v>
      </c>
      <c r="B155" s="554" t="s">
        <v>2001</v>
      </c>
      <c r="C155" s="554" t="s">
        <v>2027</v>
      </c>
      <c r="D155" s="554" t="s">
        <v>2118</v>
      </c>
      <c r="E155" s="554" t="s">
        <v>2119</v>
      </c>
      <c r="F155" s="571"/>
      <c r="G155" s="571"/>
      <c r="H155" s="571"/>
      <c r="I155" s="571"/>
      <c r="J155" s="571"/>
      <c r="K155" s="571"/>
      <c r="L155" s="571"/>
      <c r="M155" s="571"/>
      <c r="N155" s="571">
        <v>1</v>
      </c>
      <c r="O155" s="571">
        <v>179</v>
      </c>
      <c r="P155" s="559"/>
      <c r="Q155" s="572">
        <v>179</v>
      </c>
    </row>
    <row r="156" spans="1:17" ht="14.4" customHeight="1" x14ac:dyDescent="0.3">
      <c r="A156" s="553" t="s">
        <v>2294</v>
      </c>
      <c r="B156" s="554" t="s">
        <v>2001</v>
      </c>
      <c r="C156" s="554" t="s">
        <v>2027</v>
      </c>
      <c r="D156" s="554" t="s">
        <v>2124</v>
      </c>
      <c r="E156" s="554" t="s">
        <v>2125</v>
      </c>
      <c r="F156" s="571"/>
      <c r="G156" s="571"/>
      <c r="H156" s="571"/>
      <c r="I156" s="571"/>
      <c r="J156" s="571"/>
      <c r="K156" s="571"/>
      <c r="L156" s="571"/>
      <c r="M156" s="571"/>
      <c r="N156" s="571">
        <v>1</v>
      </c>
      <c r="O156" s="571">
        <v>356</v>
      </c>
      <c r="P156" s="559"/>
      <c r="Q156" s="572">
        <v>356</v>
      </c>
    </row>
    <row r="157" spans="1:17" ht="14.4" customHeight="1" x14ac:dyDescent="0.3">
      <c r="A157" s="553" t="s">
        <v>2294</v>
      </c>
      <c r="B157" s="554" t="s">
        <v>2001</v>
      </c>
      <c r="C157" s="554" t="s">
        <v>2027</v>
      </c>
      <c r="D157" s="554" t="s">
        <v>2128</v>
      </c>
      <c r="E157" s="554" t="s">
        <v>2129</v>
      </c>
      <c r="F157" s="571">
        <v>1</v>
      </c>
      <c r="G157" s="571">
        <v>623</v>
      </c>
      <c r="H157" s="571">
        <v>1</v>
      </c>
      <c r="I157" s="571">
        <v>623</v>
      </c>
      <c r="J157" s="571"/>
      <c r="K157" s="571"/>
      <c r="L157" s="571"/>
      <c r="M157" s="571"/>
      <c r="N157" s="571">
        <v>2</v>
      </c>
      <c r="O157" s="571">
        <v>1256</v>
      </c>
      <c r="P157" s="559">
        <v>2.0160513643659712</v>
      </c>
      <c r="Q157" s="572">
        <v>628</v>
      </c>
    </row>
    <row r="158" spans="1:17" ht="14.4" customHeight="1" x14ac:dyDescent="0.3">
      <c r="A158" s="553" t="s">
        <v>2294</v>
      </c>
      <c r="B158" s="554" t="s">
        <v>2001</v>
      </c>
      <c r="C158" s="554" t="s">
        <v>2027</v>
      </c>
      <c r="D158" s="554" t="s">
        <v>2136</v>
      </c>
      <c r="E158" s="554" t="s">
        <v>2137</v>
      </c>
      <c r="F158" s="571">
        <v>1</v>
      </c>
      <c r="G158" s="571">
        <v>241</v>
      </c>
      <c r="H158" s="571">
        <v>1</v>
      </c>
      <c r="I158" s="571">
        <v>241</v>
      </c>
      <c r="J158" s="571"/>
      <c r="K158" s="571"/>
      <c r="L158" s="571"/>
      <c r="M158" s="571"/>
      <c r="N158" s="571">
        <v>2</v>
      </c>
      <c r="O158" s="571">
        <v>486</v>
      </c>
      <c r="P158" s="559">
        <v>2.0165975103734439</v>
      </c>
      <c r="Q158" s="572">
        <v>243</v>
      </c>
    </row>
    <row r="159" spans="1:17" ht="14.4" customHeight="1" x14ac:dyDescent="0.3">
      <c r="A159" s="553" t="s">
        <v>2294</v>
      </c>
      <c r="B159" s="554" t="s">
        <v>2001</v>
      </c>
      <c r="C159" s="554" t="s">
        <v>2027</v>
      </c>
      <c r="D159" s="554" t="s">
        <v>705</v>
      </c>
      <c r="E159" s="554" t="s">
        <v>2257</v>
      </c>
      <c r="F159" s="571"/>
      <c r="G159" s="571"/>
      <c r="H159" s="571"/>
      <c r="I159" s="571"/>
      <c r="J159" s="571">
        <v>1</v>
      </c>
      <c r="K159" s="571">
        <v>1191</v>
      </c>
      <c r="L159" s="571"/>
      <c r="M159" s="571">
        <v>1191</v>
      </c>
      <c r="N159" s="571">
        <v>1</v>
      </c>
      <c r="O159" s="571">
        <v>1193</v>
      </c>
      <c r="P159" s="559"/>
      <c r="Q159" s="572">
        <v>1193</v>
      </c>
    </row>
    <row r="160" spans="1:17" ht="14.4" customHeight="1" x14ac:dyDescent="0.3">
      <c r="A160" s="553" t="s">
        <v>2294</v>
      </c>
      <c r="B160" s="554" t="s">
        <v>2001</v>
      </c>
      <c r="C160" s="554" t="s">
        <v>2027</v>
      </c>
      <c r="D160" s="554" t="s">
        <v>2204</v>
      </c>
      <c r="E160" s="554" t="s">
        <v>2205</v>
      </c>
      <c r="F160" s="571"/>
      <c r="G160" s="571"/>
      <c r="H160" s="571"/>
      <c r="I160" s="571"/>
      <c r="J160" s="571">
        <v>1</v>
      </c>
      <c r="K160" s="571">
        <v>1796</v>
      </c>
      <c r="L160" s="571"/>
      <c r="M160" s="571">
        <v>1796</v>
      </c>
      <c r="N160" s="571"/>
      <c r="O160" s="571"/>
      <c r="P160" s="559"/>
      <c r="Q160" s="572"/>
    </row>
    <row r="161" spans="1:17" ht="14.4" customHeight="1" x14ac:dyDescent="0.3">
      <c r="A161" s="553" t="s">
        <v>2295</v>
      </c>
      <c r="B161" s="554" t="s">
        <v>2001</v>
      </c>
      <c r="C161" s="554" t="s">
        <v>2027</v>
      </c>
      <c r="D161" s="554" t="s">
        <v>2036</v>
      </c>
      <c r="E161" s="554" t="s">
        <v>2037</v>
      </c>
      <c r="F161" s="571"/>
      <c r="G161" s="571"/>
      <c r="H161" s="571"/>
      <c r="I161" s="571"/>
      <c r="J161" s="571">
        <v>1</v>
      </c>
      <c r="K161" s="571">
        <v>35</v>
      </c>
      <c r="L161" s="571"/>
      <c r="M161" s="571">
        <v>35</v>
      </c>
      <c r="N161" s="571"/>
      <c r="O161" s="571"/>
      <c r="P161" s="559"/>
      <c r="Q161" s="572"/>
    </row>
    <row r="162" spans="1:17" ht="14.4" customHeight="1" x14ac:dyDescent="0.3">
      <c r="A162" s="553" t="s">
        <v>2295</v>
      </c>
      <c r="B162" s="554" t="s">
        <v>2001</v>
      </c>
      <c r="C162" s="554" t="s">
        <v>2027</v>
      </c>
      <c r="D162" s="554" t="s">
        <v>2051</v>
      </c>
      <c r="E162" s="554" t="s">
        <v>2052</v>
      </c>
      <c r="F162" s="571"/>
      <c r="G162" s="571"/>
      <c r="H162" s="571"/>
      <c r="I162" s="571"/>
      <c r="J162" s="571"/>
      <c r="K162" s="571"/>
      <c r="L162" s="571"/>
      <c r="M162" s="571"/>
      <c r="N162" s="571">
        <v>1</v>
      </c>
      <c r="O162" s="571">
        <v>235</v>
      </c>
      <c r="P162" s="559"/>
      <c r="Q162" s="572">
        <v>235</v>
      </c>
    </row>
    <row r="163" spans="1:17" ht="14.4" customHeight="1" x14ac:dyDescent="0.3">
      <c r="A163" s="553" t="s">
        <v>2295</v>
      </c>
      <c r="B163" s="554" t="s">
        <v>2001</v>
      </c>
      <c r="C163" s="554" t="s">
        <v>2027</v>
      </c>
      <c r="D163" s="554" t="s">
        <v>2053</v>
      </c>
      <c r="E163" s="554" t="s">
        <v>2054</v>
      </c>
      <c r="F163" s="571"/>
      <c r="G163" s="571"/>
      <c r="H163" s="571"/>
      <c r="I163" s="571"/>
      <c r="J163" s="571"/>
      <c r="K163" s="571"/>
      <c r="L163" s="571"/>
      <c r="M163" s="571"/>
      <c r="N163" s="571">
        <v>2</v>
      </c>
      <c r="O163" s="571">
        <v>236</v>
      </c>
      <c r="P163" s="559"/>
      <c r="Q163" s="572">
        <v>118</v>
      </c>
    </row>
    <row r="164" spans="1:17" ht="14.4" customHeight="1" x14ac:dyDescent="0.3">
      <c r="A164" s="553" t="s">
        <v>2295</v>
      </c>
      <c r="B164" s="554" t="s">
        <v>2001</v>
      </c>
      <c r="C164" s="554" t="s">
        <v>2027</v>
      </c>
      <c r="D164" s="554" t="s">
        <v>2118</v>
      </c>
      <c r="E164" s="554" t="s">
        <v>2119</v>
      </c>
      <c r="F164" s="571"/>
      <c r="G164" s="571"/>
      <c r="H164" s="571"/>
      <c r="I164" s="571"/>
      <c r="J164" s="571"/>
      <c r="K164" s="571"/>
      <c r="L164" s="571"/>
      <c r="M164" s="571"/>
      <c r="N164" s="571">
        <v>1</v>
      </c>
      <c r="O164" s="571">
        <v>179</v>
      </c>
      <c r="P164" s="559"/>
      <c r="Q164" s="572">
        <v>179</v>
      </c>
    </row>
    <row r="165" spans="1:17" ht="14.4" customHeight="1" x14ac:dyDescent="0.3">
      <c r="A165" s="553" t="s">
        <v>2296</v>
      </c>
      <c r="B165" s="554" t="s">
        <v>2001</v>
      </c>
      <c r="C165" s="554" t="s">
        <v>2027</v>
      </c>
      <c r="D165" s="554" t="s">
        <v>2036</v>
      </c>
      <c r="E165" s="554" t="s">
        <v>2037</v>
      </c>
      <c r="F165" s="571">
        <v>2</v>
      </c>
      <c r="G165" s="571">
        <v>68</v>
      </c>
      <c r="H165" s="571">
        <v>1</v>
      </c>
      <c r="I165" s="571">
        <v>34</v>
      </c>
      <c r="J165" s="571">
        <v>1</v>
      </c>
      <c r="K165" s="571">
        <v>35</v>
      </c>
      <c r="L165" s="571">
        <v>0.51470588235294112</v>
      </c>
      <c r="M165" s="571">
        <v>35</v>
      </c>
      <c r="N165" s="571"/>
      <c r="O165" s="571"/>
      <c r="P165" s="559"/>
      <c r="Q165" s="572"/>
    </row>
    <row r="166" spans="1:17" ht="14.4" customHeight="1" x14ac:dyDescent="0.3">
      <c r="A166" s="553" t="s">
        <v>2296</v>
      </c>
      <c r="B166" s="554" t="s">
        <v>2001</v>
      </c>
      <c r="C166" s="554" t="s">
        <v>2027</v>
      </c>
      <c r="D166" s="554" t="s">
        <v>2051</v>
      </c>
      <c r="E166" s="554" t="s">
        <v>2052</v>
      </c>
      <c r="F166" s="571"/>
      <c r="G166" s="571"/>
      <c r="H166" s="571"/>
      <c r="I166" s="571"/>
      <c r="J166" s="571"/>
      <c r="K166" s="571"/>
      <c r="L166" s="571"/>
      <c r="M166" s="571"/>
      <c r="N166" s="571">
        <v>1</v>
      </c>
      <c r="O166" s="571">
        <v>235</v>
      </c>
      <c r="P166" s="559"/>
      <c r="Q166" s="572">
        <v>235</v>
      </c>
    </row>
    <row r="167" spans="1:17" ht="14.4" customHeight="1" x14ac:dyDescent="0.3">
      <c r="A167" s="553" t="s">
        <v>2296</v>
      </c>
      <c r="B167" s="554" t="s">
        <v>2001</v>
      </c>
      <c r="C167" s="554" t="s">
        <v>2027</v>
      </c>
      <c r="D167" s="554" t="s">
        <v>2053</v>
      </c>
      <c r="E167" s="554" t="s">
        <v>2054</v>
      </c>
      <c r="F167" s="571">
        <v>8</v>
      </c>
      <c r="G167" s="571">
        <v>928</v>
      </c>
      <c r="H167" s="571">
        <v>1</v>
      </c>
      <c r="I167" s="571">
        <v>116</v>
      </c>
      <c r="J167" s="571">
        <v>1</v>
      </c>
      <c r="K167" s="571">
        <v>116</v>
      </c>
      <c r="L167" s="571">
        <v>0.125</v>
      </c>
      <c r="M167" s="571">
        <v>116</v>
      </c>
      <c r="N167" s="571">
        <v>20</v>
      </c>
      <c r="O167" s="571">
        <v>2360</v>
      </c>
      <c r="P167" s="559">
        <v>2.5431034482758621</v>
      </c>
      <c r="Q167" s="572">
        <v>118</v>
      </c>
    </row>
    <row r="168" spans="1:17" ht="14.4" customHeight="1" x14ac:dyDescent="0.3">
      <c r="A168" s="553" t="s">
        <v>2296</v>
      </c>
      <c r="B168" s="554" t="s">
        <v>2001</v>
      </c>
      <c r="C168" s="554" t="s">
        <v>2027</v>
      </c>
      <c r="D168" s="554" t="s">
        <v>2059</v>
      </c>
      <c r="E168" s="554" t="s">
        <v>2060</v>
      </c>
      <c r="F168" s="571">
        <v>2</v>
      </c>
      <c r="G168" s="571">
        <v>962</v>
      </c>
      <c r="H168" s="571">
        <v>1</v>
      </c>
      <c r="I168" s="571">
        <v>481</v>
      </c>
      <c r="J168" s="571"/>
      <c r="K168" s="571"/>
      <c r="L168" s="571"/>
      <c r="M168" s="571"/>
      <c r="N168" s="571"/>
      <c r="O168" s="571"/>
      <c r="P168" s="559"/>
      <c r="Q168" s="572"/>
    </row>
    <row r="169" spans="1:17" ht="14.4" customHeight="1" x14ac:dyDescent="0.3">
      <c r="A169" s="553" t="s">
        <v>2296</v>
      </c>
      <c r="B169" s="554" t="s">
        <v>2001</v>
      </c>
      <c r="C169" s="554" t="s">
        <v>2027</v>
      </c>
      <c r="D169" s="554" t="s">
        <v>2063</v>
      </c>
      <c r="E169" s="554" t="s">
        <v>2064</v>
      </c>
      <c r="F169" s="571">
        <v>2</v>
      </c>
      <c r="G169" s="571">
        <v>2002</v>
      </c>
      <c r="H169" s="571">
        <v>1</v>
      </c>
      <c r="I169" s="571">
        <v>1001</v>
      </c>
      <c r="J169" s="571"/>
      <c r="K169" s="571"/>
      <c r="L169" s="571"/>
      <c r="M169" s="571"/>
      <c r="N169" s="571"/>
      <c r="O169" s="571"/>
      <c r="P169" s="559"/>
      <c r="Q169" s="572"/>
    </row>
    <row r="170" spans="1:17" ht="14.4" customHeight="1" x14ac:dyDescent="0.3">
      <c r="A170" s="553" t="s">
        <v>2296</v>
      </c>
      <c r="B170" s="554" t="s">
        <v>2001</v>
      </c>
      <c r="C170" s="554" t="s">
        <v>2027</v>
      </c>
      <c r="D170" s="554" t="s">
        <v>2065</v>
      </c>
      <c r="E170" s="554" t="s">
        <v>2066</v>
      </c>
      <c r="F170" s="571"/>
      <c r="G170" s="571"/>
      <c r="H170" s="571"/>
      <c r="I170" s="571"/>
      <c r="J170" s="571"/>
      <c r="K170" s="571"/>
      <c r="L170" s="571"/>
      <c r="M170" s="571"/>
      <c r="N170" s="571">
        <v>1</v>
      </c>
      <c r="O170" s="571">
        <v>2017</v>
      </c>
      <c r="P170" s="559"/>
      <c r="Q170" s="572">
        <v>2017</v>
      </c>
    </row>
    <row r="171" spans="1:17" ht="14.4" customHeight="1" x14ac:dyDescent="0.3">
      <c r="A171" s="553" t="s">
        <v>2296</v>
      </c>
      <c r="B171" s="554" t="s">
        <v>2001</v>
      </c>
      <c r="C171" s="554" t="s">
        <v>2027</v>
      </c>
      <c r="D171" s="554" t="s">
        <v>2077</v>
      </c>
      <c r="E171" s="554" t="s">
        <v>2078</v>
      </c>
      <c r="F171" s="571"/>
      <c r="G171" s="571"/>
      <c r="H171" s="571"/>
      <c r="I171" s="571"/>
      <c r="J171" s="571"/>
      <c r="K171" s="571"/>
      <c r="L171" s="571"/>
      <c r="M171" s="571"/>
      <c r="N171" s="571">
        <v>14</v>
      </c>
      <c r="O171" s="571">
        <v>466.65999999999997</v>
      </c>
      <c r="P171" s="559"/>
      <c r="Q171" s="572">
        <v>33.332857142857144</v>
      </c>
    </row>
    <row r="172" spans="1:17" ht="14.4" customHeight="1" x14ac:dyDescent="0.3">
      <c r="A172" s="553" t="s">
        <v>2296</v>
      </c>
      <c r="B172" s="554" t="s">
        <v>2001</v>
      </c>
      <c r="C172" s="554" t="s">
        <v>2027</v>
      </c>
      <c r="D172" s="554" t="s">
        <v>2081</v>
      </c>
      <c r="E172" s="554" t="s">
        <v>2082</v>
      </c>
      <c r="F172" s="571">
        <v>5</v>
      </c>
      <c r="G172" s="571">
        <v>0</v>
      </c>
      <c r="H172" s="571"/>
      <c r="I172" s="571">
        <v>0</v>
      </c>
      <c r="J172" s="571"/>
      <c r="K172" s="571"/>
      <c r="L172" s="571"/>
      <c r="M172" s="571"/>
      <c r="N172" s="571"/>
      <c r="O172" s="571"/>
      <c r="P172" s="559"/>
      <c r="Q172" s="572"/>
    </row>
    <row r="173" spans="1:17" ht="14.4" customHeight="1" x14ac:dyDescent="0.3">
      <c r="A173" s="553" t="s">
        <v>2296</v>
      </c>
      <c r="B173" s="554" t="s">
        <v>2001</v>
      </c>
      <c r="C173" s="554" t="s">
        <v>2027</v>
      </c>
      <c r="D173" s="554" t="s">
        <v>2085</v>
      </c>
      <c r="E173" s="554" t="s">
        <v>2086</v>
      </c>
      <c r="F173" s="571">
        <v>1</v>
      </c>
      <c r="G173" s="571">
        <v>81</v>
      </c>
      <c r="H173" s="571">
        <v>1</v>
      </c>
      <c r="I173" s="571">
        <v>81</v>
      </c>
      <c r="J173" s="571"/>
      <c r="K173" s="571"/>
      <c r="L173" s="571"/>
      <c r="M173" s="571"/>
      <c r="N173" s="571">
        <v>1</v>
      </c>
      <c r="O173" s="571">
        <v>82</v>
      </c>
      <c r="P173" s="559">
        <v>1.0123456790123457</v>
      </c>
      <c r="Q173" s="572">
        <v>82</v>
      </c>
    </row>
    <row r="174" spans="1:17" ht="14.4" customHeight="1" x14ac:dyDescent="0.3">
      <c r="A174" s="553" t="s">
        <v>2296</v>
      </c>
      <c r="B174" s="554" t="s">
        <v>2001</v>
      </c>
      <c r="C174" s="554" t="s">
        <v>2027</v>
      </c>
      <c r="D174" s="554" t="s">
        <v>2114</v>
      </c>
      <c r="E174" s="554" t="s">
        <v>2115</v>
      </c>
      <c r="F174" s="571"/>
      <c r="G174" s="571"/>
      <c r="H174" s="571"/>
      <c r="I174" s="571"/>
      <c r="J174" s="571"/>
      <c r="K174" s="571"/>
      <c r="L174" s="571"/>
      <c r="M174" s="571"/>
      <c r="N174" s="571">
        <v>1</v>
      </c>
      <c r="O174" s="571">
        <v>691</v>
      </c>
      <c r="P174" s="559"/>
      <c r="Q174" s="572">
        <v>691</v>
      </c>
    </row>
    <row r="175" spans="1:17" ht="14.4" customHeight="1" x14ac:dyDescent="0.3">
      <c r="A175" s="553" t="s">
        <v>2296</v>
      </c>
      <c r="B175" s="554" t="s">
        <v>2001</v>
      </c>
      <c r="C175" s="554" t="s">
        <v>2027</v>
      </c>
      <c r="D175" s="554" t="s">
        <v>2124</v>
      </c>
      <c r="E175" s="554" t="s">
        <v>2125</v>
      </c>
      <c r="F175" s="571"/>
      <c r="G175" s="571"/>
      <c r="H175" s="571"/>
      <c r="I175" s="571"/>
      <c r="J175" s="571"/>
      <c r="K175" s="571"/>
      <c r="L175" s="571"/>
      <c r="M175" s="571"/>
      <c r="N175" s="571">
        <v>1</v>
      </c>
      <c r="O175" s="571">
        <v>356</v>
      </c>
      <c r="P175" s="559"/>
      <c r="Q175" s="572">
        <v>356</v>
      </c>
    </row>
    <row r="176" spans="1:17" ht="14.4" customHeight="1" x14ac:dyDescent="0.3">
      <c r="A176" s="553" t="s">
        <v>2296</v>
      </c>
      <c r="B176" s="554" t="s">
        <v>2001</v>
      </c>
      <c r="C176" s="554" t="s">
        <v>2027</v>
      </c>
      <c r="D176" s="554" t="s">
        <v>2128</v>
      </c>
      <c r="E176" s="554" t="s">
        <v>2129</v>
      </c>
      <c r="F176" s="571"/>
      <c r="G176" s="571"/>
      <c r="H176" s="571"/>
      <c r="I176" s="571"/>
      <c r="J176" s="571"/>
      <c r="K176" s="571"/>
      <c r="L176" s="571"/>
      <c r="M176" s="571"/>
      <c r="N176" s="571">
        <v>1</v>
      </c>
      <c r="O176" s="571">
        <v>628</v>
      </c>
      <c r="P176" s="559"/>
      <c r="Q176" s="572">
        <v>628</v>
      </c>
    </row>
    <row r="177" spans="1:17" ht="14.4" customHeight="1" x14ac:dyDescent="0.3">
      <c r="A177" s="553" t="s">
        <v>2296</v>
      </c>
      <c r="B177" s="554" t="s">
        <v>2001</v>
      </c>
      <c r="C177" s="554" t="s">
        <v>2027</v>
      </c>
      <c r="D177" s="554" t="s">
        <v>2136</v>
      </c>
      <c r="E177" s="554" t="s">
        <v>2137</v>
      </c>
      <c r="F177" s="571"/>
      <c r="G177" s="571"/>
      <c r="H177" s="571"/>
      <c r="I177" s="571"/>
      <c r="J177" s="571"/>
      <c r="K177" s="571"/>
      <c r="L177" s="571"/>
      <c r="M177" s="571"/>
      <c r="N177" s="571">
        <v>2</v>
      </c>
      <c r="O177" s="571">
        <v>486</v>
      </c>
      <c r="P177" s="559"/>
      <c r="Q177" s="572">
        <v>243</v>
      </c>
    </row>
    <row r="178" spans="1:17" ht="14.4" customHeight="1" x14ac:dyDescent="0.3">
      <c r="A178" s="553" t="s">
        <v>2296</v>
      </c>
      <c r="B178" s="554" t="s">
        <v>2001</v>
      </c>
      <c r="C178" s="554" t="s">
        <v>2027</v>
      </c>
      <c r="D178" s="554" t="s">
        <v>2194</v>
      </c>
      <c r="E178" s="554" t="s">
        <v>2195</v>
      </c>
      <c r="F178" s="571"/>
      <c r="G178" s="571"/>
      <c r="H178" s="571"/>
      <c r="I178" s="571"/>
      <c r="J178" s="571"/>
      <c r="K178" s="571"/>
      <c r="L178" s="571"/>
      <c r="M178" s="571"/>
      <c r="N178" s="571">
        <v>1</v>
      </c>
      <c r="O178" s="571">
        <v>1667</v>
      </c>
      <c r="P178" s="559"/>
      <c r="Q178" s="572">
        <v>1667</v>
      </c>
    </row>
    <row r="179" spans="1:17" ht="14.4" customHeight="1" x14ac:dyDescent="0.3">
      <c r="A179" s="553" t="s">
        <v>2296</v>
      </c>
      <c r="B179" s="554" t="s">
        <v>2001</v>
      </c>
      <c r="C179" s="554" t="s">
        <v>2027</v>
      </c>
      <c r="D179" s="554" t="s">
        <v>2208</v>
      </c>
      <c r="E179" s="554" t="s">
        <v>2197</v>
      </c>
      <c r="F179" s="571"/>
      <c r="G179" s="571"/>
      <c r="H179" s="571"/>
      <c r="I179" s="571"/>
      <c r="J179" s="571"/>
      <c r="K179" s="571"/>
      <c r="L179" s="571"/>
      <c r="M179" s="571"/>
      <c r="N179" s="571">
        <v>1</v>
      </c>
      <c r="O179" s="571">
        <v>885</v>
      </c>
      <c r="P179" s="559"/>
      <c r="Q179" s="572">
        <v>885</v>
      </c>
    </row>
    <row r="180" spans="1:17" ht="14.4" customHeight="1" x14ac:dyDescent="0.3">
      <c r="A180" s="553" t="s">
        <v>2297</v>
      </c>
      <c r="B180" s="554" t="s">
        <v>2001</v>
      </c>
      <c r="C180" s="554" t="s">
        <v>2027</v>
      </c>
      <c r="D180" s="554" t="s">
        <v>2036</v>
      </c>
      <c r="E180" s="554" t="s">
        <v>2037</v>
      </c>
      <c r="F180" s="571"/>
      <c r="G180" s="571"/>
      <c r="H180" s="571"/>
      <c r="I180" s="571"/>
      <c r="J180" s="571">
        <v>1</v>
      </c>
      <c r="K180" s="571">
        <v>35</v>
      </c>
      <c r="L180" s="571"/>
      <c r="M180" s="571">
        <v>35</v>
      </c>
      <c r="N180" s="571"/>
      <c r="O180" s="571"/>
      <c r="P180" s="559"/>
      <c r="Q180" s="572"/>
    </row>
    <row r="181" spans="1:17" ht="14.4" customHeight="1" x14ac:dyDescent="0.3">
      <c r="A181" s="553" t="s">
        <v>2297</v>
      </c>
      <c r="B181" s="554" t="s">
        <v>2001</v>
      </c>
      <c r="C181" s="554" t="s">
        <v>2027</v>
      </c>
      <c r="D181" s="554" t="s">
        <v>2051</v>
      </c>
      <c r="E181" s="554" t="s">
        <v>2052</v>
      </c>
      <c r="F181" s="571"/>
      <c r="G181" s="571"/>
      <c r="H181" s="571"/>
      <c r="I181" s="571"/>
      <c r="J181" s="571"/>
      <c r="K181" s="571"/>
      <c r="L181" s="571"/>
      <c r="M181" s="571"/>
      <c r="N181" s="571">
        <v>1</v>
      </c>
      <c r="O181" s="571">
        <v>235</v>
      </c>
      <c r="P181" s="559"/>
      <c r="Q181" s="572">
        <v>235</v>
      </c>
    </row>
    <row r="182" spans="1:17" ht="14.4" customHeight="1" x14ac:dyDescent="0.3">
      <c r="A182" s="553" t="s">
        <v>2297</v>
      </c>
      <c r="B182" s="554" t="s">
        <v>2001</v>
      </c>
      <c r="C182" s="554" t="s">
        <v>2027</v>
      </c>
      <c r="D182" s="554" t="s">
        <v>2053</v>
      </c>
      <c r="E182" s="554" t="s">
        <v>2054</v>
      </c>
      <c r="F182" s="571"/>
      <c r="G182" s="571"/>
      <c r="H182" s="571"/>
      <c r="I182" s="571"/>
      <c r="J182" s="571">
        <v>1</v>
      </c>
      <c r="K182" s="571">
        <v>118</v>
      </c>
      <c r="L182" s="571"/>
      <c r="M182" s="571">
        <v>118</v>
      </c>
      <c r="N182" s="571">
        <v>5</v>
      </c>
      <c r="O182" s="571">
        <v>590</v>
      </c>
      <c r="P182" s="559"/>
      <c r="Q182" s="572">
        <v>118</v>
      </c>
    </row>
    <row r="183" spans="1:17" ht="14.4" customHeight="1" x14ac:dyDescent="0.3">
      <c r="A183" s="553" t="s">
        <v>2298</v>
      </c>
      <c r="B183" s="554" t="s">
        <v>2001</v>
      </c>
      <c r="C183" s="554" t="s">
        <v>2027</v>
      </c>
      <c r="D183" s="554" t="s">
        <v>2036</v>
      </c>
      <c r="E183" s="554" t="s">
        <v>2037</v>
      </c>
      <c r="F183" s="571">
        <v>1</v>
      </c>
      <c r="G183" s="571">
        <v>34</v>
      </c>
      <c r="H183" s="571">
        <v>1</v>
      </c>
      <c r="I183" s="571">
        <v>34</v>
      </c>
      <c r="J183" s="571"/>
      <c r="K183" s="571"/>
      <c r="L183" s="571"/>
      <c r="M183" s="571"/>
      <c r="N183" s="571"/>
      <c r="O183" s="571"/>
      <c r="P183" s="559"/>
      <c r="Q183" s="572"/>
    </row>
    <row r="184" spans="1:17" ht="14.4" customHeight="1" x14ac:dyDescent="0.3">
      <c r="A184" s="553" t="s">
        <v>2298</v>
      </c>
      <c r="B184" s="554" t="s">
        <v>2001</v>
      </c>
      <c r="C184" s="554" t="s">
        <v>2027</v>
      </c>
      <c r="D184" s="554" t="s">
        <v>2051</v>
      </c>
      <c r="E184" s="554" t="s">
        <v>2052</v>
      </c>
      <c r="F184" s="571">
        <v>1</v>
      </c>
      <c r="G184" s="571">
        <v>232</v>
      </c>
      <c r="H184" s="571">
        <v>1</v>
      </c>
      <c r="I184" s="571">
        <v>232</v>
      </c>
      <c r="J184" s="571"/>
      <c r="K184" s="571"/>
      <c r="L184" s="571"/>
      <c r="M184" s="571"/>
      <c r="N184" s="571">
        <v>3</v>
      </c>
      <c r="O184" s="571">
        <v>705</v>
      </c>
      <c r="P184" s="559">
        <v>3.0387931034482758</v>
      </c>
      <c r="Q184" s="572">
        <v>235</v>
      </c>
    </row>
    <row r="185" spans="1:17" ht="14.4" customHeight="1" x14ac:dyDescent="0.3">
      <c r="A185" s="553" t="s">
        <v>2298</v>
      </c>
      <c r="B185" s="554" t="s">
        <v>2001</v>
      </c>
      <c r="C185" s="554" t="s">
        <v>2027</v>
      </c>
      <c r="D185" s="554" t="s">
        <v>2053</v>
      </c>
      <c r="E185" s="554" t="s">
        <v>2054</v>
      </c>
      <c r="F185" s="571">
        <v>1</v>
      </c>
      <c r="G185" s="571">
        <v>116</v>
      </c>
      <c r="H185" s="571">
        <v>1</v>
      </c>
      <c r="I185" s="571">
        <v>116</v>
      </c>
      <c r="J185" s="571"/>
      <c r="K185" s="571"/>
      <c r="L185" s="571"/>
      <c r="M185" s="571"/>
      <c r="N185" s="571">
        <v>4</v>
      </c>
      <c r="O185" s="571">
        <v>472</v>
      </c>
      <c r="P185" s="559">
        <v>4.068965517241379</v>
      </c>
      <c r="Q185" s="572">
        <v>118</v>
      </c>
    </row>
    <row r="186" spans="1:17" ht="14.4" customHeight="1" x14ac:dyDescent="0.3">
      <c r="A186" s="553" t="s">
        <v>2298</v>
      </c>
      <c r="B186" s="554" t="s">
        <v>2001</v>
      </c>
      <c r="C186" s="554" t="s">
        <v>2027</v>
      </c>
      <c r="D186" s="554" t="s">
        <v>2059</v>
      </c>
      <c r="E186" s="554" t="s">
        <v>2060</v>
      </c>
      <c r="F186" s="571">
        <v>1</v>
      </c>
      <c r="G186" s="571">
        <v>481</v>
      </c>
      <c r="H186" s="571">
        <v>1</v>
      </c>
      <c r="I186" s="571">
        <v>481</v>
      </c>
      <c r="J186" s="571"/>
      <c r="K186" s="571"/>
      <c r="L186" s="571"/>
      <c r="M186" s="571"/>
      <c r="N186" s="571"/>
      <c r="O186" s="571"/>
      <c r="P186" s="559"/>
      <c r="Q186" s="572"/>
    </row>
    <row r="187" spans="1:17" ht="14.4" customHeight="1" x14ac:dyDescent="0.3">
      <c r="A187" s="553" t="s">
        <v>2298</v>
      </c>
      <c r="B187" s="554" t="s">
        <v>2001</v>
      </c>
      <c r="C187" s="554" t="s">
        <v>2027</v>
      </c>
      <c r="D187" s="554" t="s">
        <v>2077</v>
      </c>
      <c r="E187" s="554" t="s">
        <v>2078</v>
      </c>
      <c r="F187" s="571"/>
      <c r="G187" s="571"/>
      <c r="H187" s="571"/>
      <c r="I187" s="571"/>
      <c r="J187" s="571"/>
      <c r="K187" s="571"/>
      <c r="L187" s="571"/>
      <c r="M187" s="571"/>
      <c r="N187" s="571">
        <v>5</v>
      </c>
      <c r="O187" s="571">
        <v>66.66</v>
      </c>
      <c r="P187" s="559"/>
      <c r="Q187" s="572">
        <v>13.331999999999999</v>
      </c>
    </row>
    <row r="188" spans="1:17" ht="14.4" customHeight="1" x14ac:dyDescent="0.3">
      <c r="A188" s="553" t="s">
        <v>2298</v>
      </c>
      <c r="B188" s="554" t="s">
        <v>2001</v>
      </c>
      <c r="C188" s="554" t="s">
        <v>2027</v>
      </c>
      <c r="D188" s="554" t="s">
        <v>2081</v>
      </c>
      <c r="E188" s="554" t="s">
        <v>2082</v>
      </c>
      <c r="F188" s="571">
        <v>0</v>
      </c>
      <c r="G188" s="571">
        <v>0</v>
      </c>
      <c r="H188" s="571"/>
      <c r="I188" s="571"/>
      <c r="J188" s="571"/>
      <c r="K188" s="571"/>
      <c r="L188" s="571"/>
      <c r="M188" s="571"/>
      <c r="N188" s="571"/>
      <c r="O188" s="571"/>
      <c r="P188" s="559"/>
      <c r="Q188" s="572"/>
    </row>
    <row r="189" spans="1:17" ht="14.4" customHeight="1" x14ac:dyDescent="0.3">
      <c r="A189" s="553" t="s">
        <v>2298</v>
      </c>
      <c r="B189" s="554" t="s">
        <v>2001</v>
      </c>
      <c r="C189" s="554" t="s">
        <v>2027</v>
      </c>
      <c r="D189" s="554" t="s">
        <v>2124</v>
      </c>
      <c r="E189" s="554" t="s">
        <v>2125</v>
      </c>
      <c r="F189" s="571">
        <v>2</v>
      </c>
      <c r="G189" s="571">
        <v>702</v>
      </c>
      <c r="H189" s="571">
        <v>1</v>
      </c>
      <c r="I189" s="571">
        <v>351</v>
      </c>
      <c r="J189" s="571"/>
      <c r="K189" s="571"/>
      <c r="L189" s="571"/>
      <c r="M189" s="571"/>
      <c r="N189" s="571"/>
      <c r="O189" s="571"/>
      <c r="P189" s="559"/>
      <c r="Q189" s="572"/>
    </row>
    <row r="190" spans="1:17" ht="14.4" customHeight="1" x14ac:dyDescent="0.3">
      <c r="A190" s="553" t="s">
        <v>2298</v>
      </c>
      <c r="B190" s="554" t="s">
        <v>2001</v>
      </c>
      <c r="C190" s="554" t="s">
        <v>2027</v>
      </c>
      <c r="D190" s="554" t="s">
        <v>2146</v>
      </c>
      <c r="E190" s="554" t="s">
        <v>2147</v>
      </c>
      <c r="F190" s="571">
        <v>8</v>
      </c>
      <c r="G190" s="571">
        <v>6464</v>
      </c>
      <c r="H190" s="571">
        <v>1</v>
      </c>
      <c r="I190" s="571">
        <v>808</v>
      </c>
      <c r="J190" s="571"/>
      <c r="K190" s="571"/>
      <c r="L190" s="571"/>
      <c r="M190" s="571"/>
      <c r="N190" s="571"/>
      <c r="O190" s="571"/>
      <c r="P190" s="559"/>
      <c r="Q190" s="572"/>
    </row>
    <row r="191" spans="1:17" ht="14.4" customHeight="1" x14ac:dyDescent="0.3">
      <c r="A191" s="553" t="s">
        <v>2299</v>
      </c>
      <c r="B191" s="554" t="s">
        <v>2001</v>
      </c>
      <c r="C191" s="554" t="s">
        <v>2027</v>
      </c>
      <c r="D191" s="554" t="s">
        <v>2051</v>
      </c>
      <c r="E191" s="554" t="s">
        <v>2052</v>
      </c>
      <c r="F191" s="571"/>
      <c r="G191" s="571"/>
      <c r="H191" s="571"/>
      <c r="I191" s="571"/>
      <c r="J191" s="571">
        <v>1</v>
      </c>
      <c r="K191" s="571">
        <v>234</v>
      </c>
      <c r="L191" s="571"/>
      <c r="M191" s="571">
        <v>234</v>
      </c>
      <c r="N191" s="571">
        <v>1</v>
      </c>
      <c r="O191" s="571">
        <v>235</v>
      </c>
      <c r="P191" s="559"/>
      <c r="Q191" s="572">
        <v>235</v>
      </c>
    </row>
    <row r="192" spans="1:17" ht="14.4" customHeight="1" x14ac:dyDescent="0.3">
      <c r="A192" s="553" t="s">
        <v>2300</v>
      </c>
      <c r="B192" s="554" t="s">
        <v>2001</v>
      </c>
      <c r="C192" s="554" t="s">
        <v>2027</v>
      </c>
      <c r="D192" s="554" t="s">
        <v>2036</v>
      </c>
      <c r="E192" s="554" t="s">
        <v>2037</v>
      </c>
      <c r="F192" s="571">
        <v>3</v>
      </c>
      <c r="G192" s="571">
        <v>102</v>
      </c>
      <c r="H192" s="571">
        <v>1</v>
      </c>
      <c r="I192" s="571">
        <v>34</v>
      </c>
      <c r="J192" s="571"/>
      <c r="K192" s="571"/>
      <c r="L192" s="571"/>
      <c r="M192" s="571"/>
      <c r="N192" s="571"/>
      <c r="O192" s="571"/>
      <c r="P192" s="559"/>
      <c r="Q192" s="572"/>
    </row>
    <row r="193" spans="1:17" ht="14.4" customHeight="1" x14ac:dyDescent="0.3">
      <c r="A193" s="553" t="s">
        <v>2300</v>
      </c>
      <c r="B193" s="554" t="s">
        <v>2001</v>
      </c>
      <c r="C193" s="554" t="s">
        <v>2027</v>
      </c>
      <c r="D193" s="554" t="s">
        <v>2051</v>
      </c>
      <c r="E193" s="554" t="s">
        <v>2052</v>
      </c>
      <c r="F193" s="571">
        <v>2</v>
      </c>
      <c r="G193" s="571">
        <v>464</v>
      </c>
      <c r="H193" s="571">
        <v>1</v>
      </c>
      <c r="I193" s="571">
        <v>232</v>
      </c>
      <c r="J193" s="571">
        <v>2</v>
      </c>
      <c r="K193" s="571">
        <v>464</v>
      </c>
      <c r="L193" s="571">
        <v>1</v>
      </c>
      <c r="M193" s="571">
        <v>232</v>
      </c>
      <c r="N193" s="571">
        <v>1</v>
      </c>
      <c r="O193" s="571">
        <v>235</v>
      </c>
      <c r="P193" s="559">
        <v>0.50646551724137934</v>
      </c>
      <c r="Q193" s="572">
        <v>235</v>
      </c>
    </row>
    <row r="194" spans="1:17" ht="14.4" customHeight="1" x14ac:dyDescent="0.3">
      <c r="A194" s="553" t="s">
        <v>2300</v>
      </c>
      <c r="B194" s="554" t="s">
        <v>2001</v>
      </c>
      <c r="C194" s="554" t="s">
        <v>2027</v>
      </c>
      <c r="D194" s="554" t="s">
        <v>2053</v>
      </c>
      <c r="E194" s="554" t="s">
        <v>2054</v>
      </c>
      <c r="F194" s="571">
        <v>9</v>
      </c>
      <c r="G194" s="571">
        <v>1044</v>
      </c>
      <c r="H194" s="571">
        <v>1</v>
      </c>
      <c r="I194" s="571">
        <v>116</v>
      </c>
      <c r="J194" s="571">
        <v>1</v>
      </c>
      <c r="K194" s="571">
        <v>116</v>
      </c>
      <c r="L194" s="571">
        <v>0.1111111111111111</v>
      </c>
      <c r="M194" s="571">
        <v>116</v>
      </c>
      <c r="N194" s="571">
        <v>7</v>
      </c>
      <c r="O194" s="571">
        <v>826</v>
      </c>
      <c r="P194" s="559">
        <v>0.79118773946360155</v>
      </c>
      <c r="Q194" s="572">
        <v>118</v>
      </c>
    </row>
    <row r="195" spans="1:17" ht="14.4" customHeight="1" x14ac:dyDescent="0.3">
      <c r="A195" s="553" t="s">
        <v>2300</v>
      </c>
      <c r="B195" s="554" t="s">
        <v>2001</v>
      </c>
      <c r="C195" s="554" t="s">
        <v>2027</v>
      </c>
      <c r="D195" s="554" t="s">
        <v>2077</v>
      </c>
      <c r="E195" s="554" t="s">
        <v>2078</v>
      </c>
      <c r="F195" s="571"/>
      <c r="G195" s="571"/>
      <c r="H195" s="571"/>
      <c r="I195" s="571"/>
      <c r="J195" s="571"/>
      <c r="K195" s="571"/>
      <c r="L195" s="571"/>
      <c r="M195" s="571"/>
      <c r="N195" s="571">
        <v>1</v>
      </c>
      <c r="O195" s="571">
        <v>0</v>
      </c>
      <c r="P195" s="559"/>
      <c r="Q195" s="572">
        <v>0</v>
      </c>
    </row>
    <row r="196" spans="1:17" ht="14.4" customHeight="1" x14ac:dyDescent="0.3">
      <c r="A196" s="553" t="s">
        <v>2300</v>
      </c>
      <c r="B196" s="554" t="s">
        <v>2001</v>
      </c>
      <c r="C196" s="554" t="s">
        <v>2027</v>
      </c>
      <c r="D196" s="554" t="s">
        <v>2085</v>
      </c>
      <c r="E196" s="554" t="s">
        <v>2086</v>
      </c>
      <c r="F196" s="571">
        <v>1</v>
      </c>
      <c r="G196" s="571">
        <v>81</v>
      </c>
      <c r="H196" s="571">
        <v>1</v>
      </c>
      <c r="I196" s="571">
        <v>81</v>
      </c>
      <c r="J196" s="571"/>
      <c r="K196" s="571"/>
      <c r="L196" s="571"/>
      <c r="M196" s="571"/>
      <c r="N196" s="571"/>
      <c r="O196" s="571"/>
      <c r="P196" s="559"/>
      <c r="Q196" s="572"/>
    </row>
    <row r="197" spans="1:17" ht="14.4" customHeight="1" x14ac:dyDescent="0.3">
      <c r="A197" s="553" t="s">
        <v>2300</v>
      </c>
      <c r="B197" s="554" t="s">
        <v>2001</v>
      </c>
      <c r="C197" s="554" t="s">
        <v>2027</v>
      </c>
      <c r="D197" s="554" t="s">
        <v>2091</v>
      </c>
      <c r="E197" s="554" t="s">
        <v>2092</v>
      </c>
      <c r="F197" s="571">
        <v>3</v>
      </c>
      <c r="G197" s="571">
        <v>1455</v>
      </c>
      <c r="H197" s="571">
        <v>1</v>
      </c>
      <c r="I197" s="571">
        <v>485</v>
      </c>
      <c r="J197" s="571">
        <v>1</v>
      </c>
      <c r="K197" s="571">
        <v>485</v>
      </c>
      <c r="L197" s="571">
        <v>0.33333333333333331</v>
      </c>
      <c r="M197" s="571">
        <v>485</v>
      </c>
      <c r="N197" s="571">
        <v>1</v>
      </c>
      <c r="O197" s="571">
        <v>492</v>
      </c>
      <c r="P197" s="559">
        <v>0.33814432989690724</v>
      </c>
      <c r="Q197" s="572">
        <v>492</v>
      </c>
    </row>
    <row r="198" spans="1:17" ht="14.4" customHeight="1" x14ac:dyDescent="0.3">
      <c r="A198" s="553" t="s">
        <v>2300</v>
      </c>
      <c r="B198" s="554" t="s">
        <v>2001</v>
      </c>
      <c r="C198" s="554" t="s">
        <v>2027</v>
      </c>
      <c r="D198" s="554" t="s">
        <v>2122</v>
      </c>
      <c r="E198" s="554" t="s">
        <v>2123</v>
      </c>
      <c r="F198" s="571"/>
      <c r="G198" s="571"/>
      <c r="H198" s="571"/>
      <c r="I198" s="571"/>
      <c r="J198" s="571"/>
      <c r="K198" s="571"/>
      <c r="L198" s="571"/>
      <c r="M198" s="571"/>
      <c r="N198" s="571">
        <v>1</v>
      </c>
      <c r="O198" s="571">
        <v>121</v>
      </c>
      <c r="P198" s="559"/>
      <c r="Q198" s="572">
        <v>121</v>
      </c>
    </row>
    <row r="199" spans="1:17" ht="14.4" customHeight="1" x14ac:dyDescent="0.3">
      <c r="A199" s="553" t="s">
        <v>2300</v>
      </c>
      <c r="B199" s="554" t="s">
        <v>2001</v>
      </c>
      <c r="C199" s="554" t="s">
        <v>2027</v>
      </c>
      <c r="D199" s="554" t="s">
        <v>2134</v>
      </c>
      <c r="E199" s="554" t="s">
        <v>2135</v>
      </c>
      <c r="F199" s="571">
        <v>2</v>
      </c>
      <c r="G199" s="571">
        <v>400</v>
      </c>
      <c r="H199" s="571">
        <v>1</v>
      </c>
      <c r="I199" s="571">
        <v>200</v>
      </c>
      <c r="J199" s="571"/>
      <c r="K199" s="571"/>
      <c r="L199" s="571"/>
      <c r="M199" s="571"/>
      <c r="N199" s="571"/>
      <c r="O199" s="571"/>
      <c r="P199" s="559"/>
      <c r="Q199" s="572"/>
    </row>
    <row r="200" spans="1:17" ht="14.4" customHeight="1" x14ac:dyDescent="0.3">
      <c r="A200" s="553" t="s">
        <v>2300</v>
      </c>
      <c r="B200" s="554" t="s">
        <v>2001</v>
      </c>
      <c r="C200" s="554" t="s">
        <v>2027</v>
      </c>
      <c r="D200" s="554" t="s">
        <v>2136</v>
      </c>
      <c r="E200" s="554" t="s">
        <v>2137</v>
      </c>
      <c r="F200" s="571">
        <v>1</v>
      </c>
      <c r="G200" s="571">
        <v>241</v>
      </c>
      <c r="H200" s="571">
        <v>1</v>
      </c>
      <c r="I200" s="571">
        <v>241</v>
      </c>
      <c r="J200" s="571"/>
      <c r="K200" s="571"/>
      <c r="L200" s="571"/>
      <c r="M200" s="571"/>
      <c r="N200" s="571"/>
      <c r="O200" s="571"/>
      <c r="P200" s="559"/>
      <c r="Q200" s="572"/>
    </row>
    <row r="201" spans="1:17" ht="14.4" customHeight="1" x14ac:dyDescent="0.3">
      <c r="A201" s="553" t="s">
        <v>2300</v>
      </c>
      <c r="B201" s="554" t="s">
        <v>2001</v>
      </c>
      <c r="C201" s="554" t="s">
        <v>2027</v>
      </c>
      <c r="D201" s="554" t="s">
        <v>2146</v>
      </c>
      <c r="E201" s="554" t="s">
        <v>2147</v>
      </c>
      <c r="F201" s="571">
        <v>1</v>
      </c>
      <c r="G201" s="571">
        <v>808</v>
      </c>
      <c r="H201" s="571">
        <v>1</v>
      </c>
      <c r="I201" s="571">
        <v>808</v>
      </c>
      <c r="J201" s="571"/>
      <c r="K201" s="571"/>
      <c r="L201" s="571"/>
      <c r="M201" s="571"/>
      <c r="N201" s="571"/>
      <c r="O201" s="571"/>
      <c r="P201" s="559"/>
      <c r="Q201" s="572"/>
    </row>
    <row r="202" spans="1:17" ht="14.4" customHeight="1" x14ac:dyDescent="0.3">
      <c r="A202" s="553" t="s">
        <v>2301</v>
      </c>
      <c r="B202" s="554" t="s">
        <v>2001</v>
      </c>
      <c r="C202" s="554" t="s">
        <v>2027</v>
      </c>
      <c r="D202" s="554" t="s">
        <v>2036</v>
      </c>
      <c r="E202" s="554" t="s">
        <v>2037</v>
      </c>
      <c r="F202" s="571">
        <v>1</v>
      </c>
      <c r="G202" s="571">
        <v>34</v>
      </c>
      <c r="H202" s="571">
        <v>1</v>
      </c>
      <c r="I202" s="571">
        <v>34</v>
      </c>
      <c r="J202" s="571"/>
      <c r="K202" s="571"/>
      <c r="L202" s="571"/>
      <c r="M202" s="571"/>
      <c r="N202" s="571"/>
      <c r="O202" s="571"/>
      <c r="P202" s="559"/>
      <c r="Q202" s="572"/>
    </row>
    <row r="203" spans="1:17" ht="14.4" customHeight="1" x14ac:dyDescent="0.3">
      <c r="A203" s="553" t="s">
        <v>2301</v>
      </c>
      <c r="B203" s="554" t="s">
        <v>2001</v>
      </c>
      <c r="C203" s="554" t="s">
        <v>2027</v>
      </c>
      <c r="D203" s="554" t="s">
        <v>2051</v>
      </c>
      <c r="E203" s="554" t="s">
        <v>2052</v>
      </c>
      <c r="F203" s="571">
        <v>1</v>
      </c>
      <c r="G203" s="571">
        <v>232</v>
      </c>
      <c r="H203" s="571">
        <v>1</v>
      </c>
      <c r="I203" s="571">
        <v>232</v>
      </c>
      <c r="J203" s="571"/>
      <c r="K203" s="571"/>
      <c r="L203" s="571"/>
      <c r="M203" s="571"/>
      <c r="N203" s="571">
        <v>3</v>
      </c>
      <c r="O203" s="571">
        <v>705</v>
      </c>
      <c r="P203" s="559">
        <v>3.0387931034482758</v>
      </c>
      <c r="Q203" s="572">
        <v>235</v>
      </c>
    </row>
    <row r="204" spans="1:17" ht="14.4" customHeight="1" x14ac:dyDescent="0.3">
      <c r="A204" s="553" t="s">
        <v>2301</v>
      </c>
      <c r="B204" s="554" t="s">
        <v>2001</v>
      </c>
      <c r="C204" s="554" t="s">
        <v>2027</v>
      </c>
      <c r="D204" s="554" t="s">
        <v>2053</v>
      </c>
      <c r="E204" s="554" t="s">
        <v>2054</v>
      </c>
      <c r="F204" s="571">
        <v>5</v>
      </c>
      <c r="G204" s="571">
        <v>580</v>
      </c>
      <c r="H204" s="571">
        <v>1</v>
      </c>
      <c r="I204" s="571">
        <v>116</v>
      </c>
      <c r="J204" s="571">
        <v>1</v>
      </c>
      <c r="K204" s="571">
        <v>116</v>
      </c>
      <c r="L204" s="571">
        <v>0.2</v>
      </c>
      <c r="M204" s="571">
        <v>116</v>
      </c>
      <c r="N204" s="571">
        <v>7</v>
      </c>
      <c r="O204" s="571">
        <v>826</v>
      </c>
      <c r="P204" s="559">
        <v>1.4241379310344828</v>
      </c>
      <c r="Q204" s="572">
        <v>118</v>
      </c>
    </row>
    <row r="205" spans="1:17" ht="14.4" customHeight="1" x14ac:dyDescent="0.3">
      <c r="A205" s="553" t="s">
        <v>2301</v>
      </c>
      <c r="B205" s="554" t="s">
        <v>2001</v>
      </c>
      <c r="C205" s="554" t="s">
        <v>2027</v>
      </c>
      <c r="D205" s="554" t="s">
        <v>2077</v>
      </c>
      <c r="E205" s="554" t="s">
        <v>2078</v>
      </c>
      <c r="F205" s="571"/>
      <c r="G205" s="571"/>
      <c r="H205" s="571"/>
      <c r="I205" s="571"/>
      <c r="J205" s="571"/>
      <c r="K205" s="571"/>
      <c r="L205" s="571"/>
      <c r="M205" s="571"/>
      <c r="N205" s="571">
        <v>2</v>
      </c>
      <c r="O205" s="571">
        <v>0</v>
      </c>
      <c r="P205" s="559"/>
      <c r="Q205" s="572">
        <v>0</v>
      </c>
    </row>
    <row r="206" spans="1:17" ht="14.4" customHeight="1" x14ac:dyDescent="0.3">
      <c r="A206" s="553" t="s">
        <v>2301</v>
      </c>
      <c r="B206" s="554" t="s">
        <v>2001</v>
      </c>
      <c r="C206" s="554" t="s">
        <v>2027</v>
      </c>
      <c r="D206" s="554" t="s">
        <v>2081</v>
      </c>
      <c r="E206" s="554" t="s">
        <v>2082</v>
      </c>
      <c r="F206" s="571">
        <v>0</v>
      </c>
      <c r="G206" s="571">
        <v>0</v>
      </c>
      <c r="H206" s="571"/>
      <c r="I206" s="571"/>
      <c r="J206" s="571"/>
      <c r="K206" s="571"/>
      <c r="L206" s="571"/>
      <c r="M206" s="571"/>
      <c r="N206" s="571"/>
      <c r="O206" s="571"/>
      <c r="P206" s="559"/>
      <c r="Q206" s="572"/>
    </row>
    <row r="207" spans="1:17" ht="14.4" customHeight="1" x14ac:dyDescent="0.3">
      <c r="A207" s="553" t="s">
        <v>2302</v>
      </c>
      <c r="B207" s="554" t="s">
        <v>2001</v>
      </c>
      <c r="C207" s="554" t="s">
        <v>2027</v>
      </c>
      <c r="D207" s="554" t="s">
        <v>2036</v>
      </c>
      <c r="E207" s="554" t="s">
        <v>2037</v>
      </c>
      <c r="F207" s="571"/>
      <c r="G207" s="571"/>
      <c r="H207" s="571"/>
      <c r="I207" s="571"/>
      <c r="J207" s="571">
        <v>4</v>
      </c>
      <c r="K207" s="571">
        <v>136</v>
      </c>
      <c r="L207" s="571"/>
      <c r="M207" s="571">
        <v>34</v>
      </c>
      <c r="N207" s="571"/>
      <c r="O207" s="571"/>
      <c r="P207" s="559"/>
      <c r="Q207" s="572"/>
    </row>
    <row r="208" spans="1:17" ht="14.4" customHeight="1" x14ac:dyDescent="0.3">
      <c r="A208" s="553" t="s">
        <v>2302</v>
      </c>
      <c r="B208" s="554" t="s">
        <v>2001</v>
      </c>
      <c r="C208" s="554" t="s">
        <v>2027</v>
      </c>
      <c r="D208" s="554" t="s">
        <v>2053</v>
      </c>
      <c r="E208" s="554" t="s">
        <v>2054</v>
      </c>
      <c r="F208" s="571"/>
      <c r="G208" s="571"/>
      <c r="H208" s="571"/>
      <c r="I208" s="571"/>
      <c r="J208" s="571">
        <v>3</v>
      </c>
      <c r="K208" s="571">
        <v>348</v>
      </c>
      <c r="L208" s="571"/>
      <c r="M208" s="571">
        <v>116</v>
      </c>
      <c r="N208" s="571">
        <v>1</v>
      </c>
      <c r="O208" s="571">
        <v>118</v>
      </c>
      <c r="P208" s="559"/>
      <c r="Q208" s="572">
        <v>118</v>
      </c>
    </row>
    <row r="209" spans="1:17" ht="14.4" customHeight="1" x14ac:dyDescent="0.3">
      <c r="A209" s="553" t="s">
        <v>2302</v>
      </c>
      <c r="B209" s="554" t="s">
        <v>2001</v>
      </c>
      <c r="C209" s="554" t="s">
        <v>2027</v>
      </c>
      <c r="D209" s="554" t="s">
        <v>2077</v>
      </c>
      <c r="E209" s="554" t="s">
        <v>2078</v>
      </c>
      <c r="F209" s="571"/>
      <c r="G209" s="571"/>
      <c r="H209" s="571"/>
      <c r="I209" s="571"/>
      <c r="J209" s="571"/>
      <c r="K209" s="571"/>
      <c r="L209" s="571"/>
      <c r="M209" s="571"/>
      <c r="N209" s="571">
        <v>1</v>
      </c>
      <c r="O209" s="571">
        <v>33.33</v>
      </c>
      <c r="P209" s="559"/>
      <c r="Q209" s="572">
        <v>33.33</v>
      </c>
    </row>
    <row r="210" spans="1:17" ht="14.4" customHeight="1" x14ac:dyDescent="0.3">
      <c r="A210" s="553" t="s">
        <v>2303</v>
      </c>
      <c r="B210" s="554" t="s">
        <v>2001</v>
      </c>
      <c r="C210" s="554" t="s">
        <v>2027</v>
      </c>
      <c r="D210" s="554" t="s">
        <v>2053</v>
      </c>
      <c r="E210" s="554" t="s">
        <v>2054</v>
      </c>
      <c r="F210" s="571"/>
      <c r="G210" s="571"/>
      <c r="H210" s="571"/>
      <c r="I210" s="571"/>
      <c r="J210" s="571">
        <v>3</v>
      </c>
      <c r="K210" s="571">
        <v>350</v>
      </c>
      <c r="L210" s="571"/>
      <c r="M210" s="571">
        <v>116.66666666666667</v>
      </c>
      <c r="N210" s="571">
        <v>2</v>
      </c>
      <c r="O210" s="571">
        <v>236</v>
      </c>
      <c r="P210" s="559"/>
      <c r="Q210" s="572">
        <v>118</v>
      </c>
    </row>
    <row r="211" spans="1:17" ht="14.4" customHeight="1" x14ac:dyDescent="0.3">
      <c r="A211" s="553" t="s">
        <v>2303</v>
      </c>
      <c r="B211" s="554" t="s">
        <v>2001</v>
      </c>
      <c r="C211" s="554" t="s">
        <v>2027</v>
      </c>
      <c r="D211" s="554" t="s">
        <v>2077</v>
      </c>
      <c r="E211" s="554" t="s">
        <v>2078</v>
      </c>
      <c r="F211" s="571"/>
      <c r="G211" s="571"/>
      <c r="H211" s="571"/>
      <c r="I211" s="571"/>
      <c r="J211" s="571"/>
      <c r="K211" s="571"/>
      <c r="L211" s="571"/>
      <c r="M211" s="571"/>
      <c r="N211" s="571">
        <v>1</v>
      </c>
      <c r="O211" s="571">
        <v>0</v>
      </c>
      <c r="P211" s="559"/>
      <c r="Q211" s="572">
        <v>0</v>
      </c>
    </row>
    <row r="212" spans="1:17" ht="14.4" customHeight="1" x14ac:dyDescent="0.3">
      <c r="A212" s="553" t="s">
        <v>2303</v>
      </c>
      <c r="B212" s="554" t="s">
        <v>2001</v>
      </c>
      <c r="C212" s="554" t="s">
        <v>2027</v>
      </c>
      <c r="D212" s="554" t="s">
        <v>705</v>
      </c>
      <c r="E212" s="554" t="s">
        <v>2257</v>
      </c>
      <c r="F212" s="571"/>
      <c r="G212" s="571"/>
      <c r="H212" s="571"/>
      <c r="I212" s="571"/>
      <c r="J212" s="571"/>
      <c r="K212" s="571"/>
      <c r="L212" s="571"/>
      <c r="M212" s="571"/>
      <c r="N212" s="571">
        <v>2</v>
      </c>
      <c r="O212" s="571">
        <v>2386</v>
      </c>
      <c r="P212" s="559"/>
      <c r="Q212" s="572">
        <v>1193</v>
      </c>
    </row>
    <row r="213" spans="1:17" ht="14.4" customHeight="1" x14ac:dyDescent="0.3">
      <c r="A213" s="553" t="s">
        <v>2304</v>
      </c>
      <c r="B213" s="554" t="s">
        <v>2001</v>
      </c>
      <c r="C213" s="554" t="s">
        <v>2027</v>
      </c>
      <c r="D213" s="554" t="s">
        <v>2036</v>
      </c>
      <c r="E213" s="554" t="s">
        <v>2037</v>
      </c>
      <c r="F213" s="571">
        <v>5</v>
      </c>
      <c r="G213" s="571">
        <v>170</v>
      </c>
      <c r="H213" s="571">
        <v>1</v>
      </c>
      <c r="I213" s="571">
        <v>34</v>
      </c>
      <c r="J213" s="571">
        <v>1</v>
      </c>
      <c r="K213" s="571">
        <v>35</v>
      </c>
      <c r="L213" s="571">
        <v>0.20588235294117646</v>
      </c>
      <c r="M213" s="571">
        <v>35</v>
      </c>
      <c r="N213" s="571"/>
      <c r="O213" s="571"/>
      <c r="P213" s="559"/>
      <c r="Q213" s="572"/>
    </row>
    <row r="214" spans="1:17" ht="14.4" customHeight="1" x14ac:dyDescent="0.3">
      <c r="A214" s="553" t="s">
        <v>2304</v>
      </c>
      <c r="B214" s="554" t="s">
        <v>2001</v>
      </c>
      <c r="C214" s="554" t="s">
        <v>2027</v>
      </c>
      <c r="D214" s="554" t="s">
        <v>2053</v>
      </c>
      <c r="E214" s="554" t="s">
        <v>2054</v>
      </c>
      <c r="F214" s="571">
        <v>3</v>
      </c>
      <c r="G214" s="571">
        <v>348</v>
      </c>
      <c r="H214" s="571">
        <v>1</v>
      </c>
      <c r="I214" s="571">
        <v>116</v>
      </c>
      <c r="J214" s="571">
        <v>12</v>
      </c>
      <c r="K214" s="571">
        <v>1414</v>
      </c>
      <c r="L214" s="571">
        <v>4.0632183908045976</v>
      </c>
      <c r="M214" s="571">
        <v>117.83333333333333</v>
      </c>
      <c r="N214" s="571">
        <v>3</v>
      </c>
      <c r="O214" s="571">
        <v>354</v>
      </c>
      <c r="P214" s="559">
        <v>1.0172413793103448</v>
      </c>
      <c r="Q214" s="572">
        <v>118</v>
      </c>
    </row>
    <row r="215" spans="1:17" ht="14.4" customHeight="1" x14ac:dyDescent="0.3">
      <c r="A215" s="553" t="s">
        <v>2304</v>
      </c>
      <c r="B215" s="554" t="s">
        <v>2001</v>
      </c>
      <c r="C215" s="554" t="s">
        <v>2027</v>
      </c>
      <c r="D215" s="554" t="s">
        <v>2142</v>
      </c>
      <c r="E215" s="554" t="s">
        <v>2143</v>
      </c>
      <c r="F215" s="571">
        <v>1</v>
      </c>
      <c r="G215" s="571">
        <v>311</v>
      </c>
      <c r="H215" s="571">
        <v>1</v>
      </c>
      <c r="I215" s="571">
        <v>311</v>
      </c>
      <c r="J215" s="571"/>
      <c r="K215" s="571"/>
      <c r="L215" s="571"/>
      <c r="M215" s="571"/>
      <c r="N215" s="571"/>
      <c r="O215" s="571"/>
      <c r="P215" s="559"/>
      <c r="Q215" s="572"/>
    </row>
    <row r="216" spans="1:17" ht="14.4" customHeight="1" x14ac:dyDescent="0.3">
      <c r="A216" s="553" t="s">
        <v>483</v>
      </c>
      <c r="B216" s="554" t="s">
        <v>2001</v>
      </c>
      <c r="C216" s="554" t="s">
        <v>2020</v>
      </c>
      <c r="D216" s="554" t="s">
        <v>2215</v>
      </c>
      <c r="E216" s="554" t="s">
        <v>2216</v>
      </c>
      <c r="F216" s="571">
        <v>1</v>
      </c>
      <c r="G216" s="571">
        <v>273.60000000000002</v>
      </c>
      <c r="H216" s="571">
        <v>1</v>
      </c>
      <c r="I216" s="571">
        <v>273.60000000000002</v>
      </c>
      <c r="J216" s="571"/>
      <c r="K216" s="571"/>
      <c r="L216" s="571"/>
      <c r="M216" s="571"/>
      <c r="N216" s="571"/>
      <c r="O216" s="571"/>
      <c r="P216" s="559"/>
      <c r="Q216" s="572"/>
    </row>
    <row r="217" spans="1:17" ht="14.4" customHeight="1" x14ac:dyDescent="0.3">
      <c r="A217" s="553" t="s">
        <v>483</v>
      </c>
      <c r="B217" s="554" t="s">
        <v>2001</v>
      </c>
      <c r="C217" s="554" t="s">
        <v>2027</v>
      </c>
      <c r="D217" s="554" t="s">
        <v>2065</v>
      </c>
      <c r="E217" s="554" t="s">
        <v>2066</v>
      </c>
      <c r="F217" s="571">
        <v>1</v>
      </c>
      <c r="G217" s="571">
        <v>2000</v>
      </c>
      <c r="H217" s="571">
        <v>1</v>
      </c>
      <c r="I217" s="571">
        <v>2000</v>
      </c>
      <c r="J217" s="571"/>
      <c r="K217" s="571"/>
      <c r="L217" s="571"/>
      <c r="M217" s="571"/>
      <c r="N217" s="571"/>
      <c r="O217" s="571"/>
      <c r="P217" s="559"/>
      <c r="Q217" s="572"/>
    </row>
    <row r="218" spans="1:17" ht="14.4" customHeight="1" x14ac:dyDescent="0.3">
      <c r="A218" s="553" t="s">
        <v>483</v>
      </c>
      <c r="B218" s="554" t="s">
        <v>2001</v>
      </c>
      <c r="C218" s="554" t="s">
        <v>2027</v>
      </c>
      <c r="D218" s="554" t="s">
        <v>2085</v>
      </c>
      <c r="E218" s="554" t="s">
        <v>2086</v>
      </c>
      <c r="F218" s="571">
        <v>1</v>
      </c>
      <c r="G218" s="571">
        <v>81</v>
      </c>
      <c r="H218" s="571">
        <v>1</v>
      </c>
      <c r="I218" s="571">
        <v>81</v>
      </c>
      <c r="J218" s="571"/>
      <c r="K218" s="571"/>
      <c r="L218" s="571"/>
      <c r="M218" s="571"/>
      <c r="N218" s="571"/>
      <c r="O218" s="571"/>
      <c r="P218" s="559"/>
      <c r="Q218" s="572"/>
    </row>
    <row r="219" spans="1:17" ht="14.4" customHeight="1" x14ac:dyDescent="0.3">
      <c r="A219" s="553" t="s">
        <v>483</v>
      </c>
      <c r="B219" s="554" t="s">
        <v>2001</v>
      </c>
      <c r="C219" s="554" t="s">
        <v>2027</v>
      </c>
      <c r="D219" s="554" t="s">
        <v>2130</v>
      </c>
      <c r="E219" s="554" t="s">
        <v>2131</v>
      </c>
      <c r="F219" s="571">
        <v>0</v>
      </c>
      <c r="G219" s="571">
        <v>0</v>
      </c>
      <c r="H219" s="571"/>
      <c r="I219" s="571"/>
      <c r="J219" s="571"/>
      <c r="K219" s="571"/>
      <c r="L219" s="571"/>
      <c r="M219" s="571"/>
      <c r="N219" s="571"/>
      <c r="O219" s="571"/>
      <c r="P219" s="559"/>
      <c r="Q219" s="572"/>
    </row>
    <row r="220" spans="1:17" ht="14.4" customHeight="1" x14ac:dyDescent="0.3">
      <c r="A220" s="553" t="s">
        <v>483</v>
      </c>
      <c r="B220" s="554" t="s">
        <v>2001</v>
      </c>
      <c r="C220" s="554" t="s">
        <v>2027</v>
      </c>
      <c r="D220" s="554" t="s">
        <v>2138</v>
      </c>
      <c r="E220" s="554" t="s">
        <v>2139</v>
      </c>
      <c r="F220" s="571">
        <v>0</v>
      </c>
      <c r="G220" s="571">
        <v>0</v>
      </c>
      <c r="H220" s="571"/>
      <c r="I220" s="571"/>
      <c r="J220" s="571"/>
      <c r="K220" s="571"/>
      <c r="L220" s="571"/>
      <c r="M220" s="571"/>
      <c r="N220" s="571"/>
      <c r="O220" s="571"/>
      <c r="P220" s="559"/>
      <c r="Q220" s="572"/>
    </row>
    <row r="221" spans="1:17" ht="14.4" customHeight="1" x14ac:dyDescent="0.3">
      <c r="A221" s="553" t="s">
        <v>483</v>
      </c>
      <c r="B221" s="554" t="s">
        <v>2001</v>
      </c>
      <c r="C221" s="554" t="s">
        <v>2027</v>
      </c>
      <c r="D221" s="554" t="s">
        <v>2140</v>
      </c>
      <c r="E221" s="554" t="s">
        <v>2141</v>
      </c>
      <c r="F221" s="571">
        <v>1</v>
      </c>
      <c r="G221" s="571">
        <v>851</v>
      </c>
      <c r="H221" s="571">
        <v>1</v>
      </c>
      <c r="I221" s="571">
        <v>851</v>
      </c>
      <c r="J221" s="571"/>
      <c r="K221" s="571"/>
      <c r="L221" s="571"/>
      <c r="M221" s="571"/>
      <c r="N221" s="571"/>
      <c r="O221" s="571"/>
      <c r="P221" s="559"/>
      <c r="Q221" s="572"/>
    </row>
    <row r="222" spans="1:17" ht="14.4" customHeight="1" x14ac:dyDescent="0.3">
      <c r="A222" s="553" t="s">
        <v>483</v>
      </c>
      <c r="B222" s="554" t="s">
        <v>2001</v>
      </c>
      <c r="C222" s="554" t="s">
        <v>2027</v>
      </c>
      <c r="D222" s="554" t="s">
        <v>2142</v>
      </c>
      <c r="E222" s="554" t="s">
        <v>2143</v>
      </c>
      <c r="F222" s="571">
        <v>1</v>
      </c>
      <c r="G222" s="571">
        <v>311</v>
      </c>
      <c r="H222" s="571">
        <v>1</v>
      </c>
      <c r="I222" s="571">
        <v>311</v>
      </c>
      <c r="J222" s="571"/>
      <c r="K222" s="571"/>
      <c r="L222" s="571"/>
      <c r="M222" s="571"/>
      <c r="N222" s="571"/>
      <c r="O222" s="571"/>
      <c r="P222" s="559"/>
      <c r="Q222" s="572"/>
    </row>
    <row r="223" spans="1:17" ht="14.4" customHeight="1" x14ac:dyDescent="0.3">
      <c r="A223" s="553" t="s">
        <v>2305</v>
      </c>
      <c r="B223" s="554" t="s">
        <v>2001</v>
      </c>
      <c r="C223" s="554" t="s">
        <v>2027</v>
      </c>
      <c r="D223" s="554" t="s">
        <v>2036</v>
      </c>
      <c r="E223" s="554" t="s">
        <v>2037</v>
      </c>
      <c r="F223" s="571">
        <v>2</v>
      </c>
      <c r="G223" s="571">
        <v>68</v>
      </c>
      <c r="H223" s="571">
        <v>1</v>
      </c>
      <c r="I223" s="571">
        <v>34</v>
      </c>
      <c r="J223" s="571"/>
      <c r="K223" s="571"/>
      <c r="L223" s="571"/>
      <c r="M223" s="571"/>
      <c r="N223" s="571">
        <v>2</v>
      </c>
      <c r="O223" s="571">
        <v>70</v>
      </c>
      <c r="P223" s="559">
        <v>1.0294117647058822</v>
      </c>
      <c r="Q223" s="572">
        <v>35</v>
      </c>
    </row>
    <row r="224" spans="1:17" ht="14.4" customHeight="1" x14ac:dyDescent="0.3">
      <c r="A224" s="553" t="s">
        <v>2305</v>
      </c>
      <c r="B224" s="554" t="s">
        <v>2001</v>
      </c>
      <c r="C224" s="554" t="s">
        <v>2027</v>
      </c>
      <c r="D224" s="554" t="s">
        <v>2042</v>
      </c>
      <c r="E224" s="554" t="s">
        <v>2043</v>
      </c>
      <c r="F224" s="571">
        <v>0</v>
      </c>
      <c r="G224" s="571">
        <v>0</v>
      </c>
      <c r="H224" s="571"/>
      <c r="I224" s="571"/>
      <c r="J224" s="571"/>
      <c r="K224" s="571"/>
      <c r="L224" s="571"/>
      <c r="M224" s="571"/>
      <c r="N224" s="571"/>
      <c r="O224" s="571"/>
      <c r="P224" s="559"/>
      <c r="Q224" s="572"/>
    </row>
    <row r="225" spans="1:17" ht="14.4" customHeight="1" x14ac:dyDescent="0.3">
      <c r="A225" s="553" t="s">
        <v>2305</v>
      </c>
      <c r="B225" s="554" t="s">
        <v>2001</v>
      </c>
      <c r="C225" s="554" t="s">
        <v>2027</v>
      </c>
      <c r="D225" s="554" t="s">
        <v>2051</v>
      </c>
      <c r="E225" s="554" t="s">
        <v>2052</v>
      </c>
      <c r="F225" s="571">
        <v>2</v>
      </c>
      <c r="G225" s="571">
        <v>464</v>
      </c>
      <c r="H225" s="571">
        <v>1</v>
      </c>
      <c r="I225" s="571">
        <v>232</v>
      </c>
      <c r="J225" s="571"/>
      <c r="K225" s="571"/>
      <c r="L225" s="571"/>
      <c r="M225" s="571"/>
      <c r="N225" s="571">
        <v>4</v>
      </c>
      <c r="O225" s="571">
        <v>940</v>
      </c>
      <c r="P225" s="559">
        <v>2.0258620689655173</v>
      </c>
      <c r="Q225" s="572">
        <v>235</v>
      </c>
    </row>
    <row r="226" spans="1:17" ht="14.4" customHeight="1" x14ac:dyDescent="0.3">
      <c r="A226" s="553" t="s">
        <v>2305</v>
      </c>
      <c r="B226" s="554" t="s">
        <v>2001</v>
      </c>
      <c r="C226" s="554" t="s">
        <v>2027</v>
      </c>
      <c r="D226" s="554" t="s">
        <v>2053</v>
      </c>
      <c r="E226" s="554" t="s">
        <v>2054</v>
      </c>
      <c r="F226" s="571">
        <v>2</v>
      </c>
      <c r="G226" s="571">
        <v>232</v>
      </c>
      <c r="H226" s="571">
        <v>1</v>
      </c>
      <c r="I226" s="571">
        <v>116</v>
      </c>
      <c r="J226" s="571">
        <v>2</v>
      </c>
      <c r="K226" s="571">
        <v>232</v>
      </c>
      <c r="L226" s="571">
        <v>1</v>
      </c>
      <c r="M226" s="571">
        <v>116</v>
      </c>
      <c r="N226" s="571">
        <v>4</v>
      </c>
      <c r="O226" s="571">
        <v>472</v>
      </c>
      <c r="P226" s="559">
        <v>2.0344827586206895</v>
      </c>
      <c r="Q226" s="572">
        <v>118</v>
      </c>
    </row>
    <row r="227" spans="1:17" ht="14.4" customHeight="1" x14ac:dyDescent="0.3">
      <c r="A227" s="553" t="s">
        <v>2305</v>
      </c>
      <c r="B227" s="554" t="s">
        <v>2001</v>
      </c>
      <c r="C227" s="554" t="s">
        <v>2027</v>
      </c>
      <c r="D227" s="554" t="s">
        <v>2061</v>
      </c>
      <c r="E227" s="554" t="s">
        <v>2062</v>
      </c>
      <c r="F227" s="571">
        <v>1</v>
      </c>
      <c r="G227" s="571">
        <v>659</v>
      </c>
      <c r="H227" s="571">
        <v>1</v>
      </c>
      <c r="I227" s="571">
        <v>659</v>
      </c>
      <c r="J227" s="571"/>
      <c r="K227" s="571"/>
      <c r="L227" s="571"/>
      <c r="M227" s="571"/>
      <c r="N227" s="571"/>
      <c r="O227" s="571"/>
      <c r="P227" s="559"/>
      <c r="Q227" s="572"/>
    </row>
    <row r="228" spans="1:17" ht="14.4" customHeight="1" x14ac:dyDescent="0.3">
      <c r="A228" s="553" t="s">
        <v>2305</v>
      </c>
      <c r="B228" s="554" t="s">
        <v>2001</v>
      </c>
      <c r="C228" s="554" t="s">
        <v>2027</v>
      </c>
      <c r="D228" s="554" t="s">
        <v>2077</v>
      </c>
      <c r="E228" s="554" t="s">
        <v>2078</v>
      </c>
      <c r="F228" s="571"/>
      <c r="G228" s="571"/>
      <c r="H228" s="571"/>
      <c r="I228" s="571"/>
      <c r="J228" s="571"/>
      <c r="K228" s="571"/>
      <c r="L228" s="571"/>
      <c r="M228" s="571"/>
      <c r="N228" s="571">
        <v>4</v>
      </c>
      <c r="O228" s="571">
        <v>33.33</v>
      </c>
      <c r="P228" s="559"/>
      <c r="Q228" s="572">
        <v>8.3324999999999996</v>
      </c>
    </row>
    <row r="229" spans="1:17" ht="14.4" customHeight="1" x14ac:dyDescent="0.3">
      <c r="A229" s="553" t="s">
        <v>2305</v>
      </c>
      <c r="B229" s="554" t="s">
        <v>2001</v>
      </c>
      <c r="C229" s="554" t="s">
        <v>2027</v>
      </c>
      <c r="D229" s="554" t="s">
        <v>2085</v>
      </c>
      <c r="E229" s="554" t="s">
        <v>2086</v>
      </c>
      <c r="F229" s="571">
        <v>2</v>
      </c>
      <c r="G229" s="571">
        <v>162</v>
      </c>
      <c r="H229" s="571">
        <v>1</v>
      </c>
      <c r="I229" s="571">
        <v>81</v>
      </c>
      <c r="J229" s="571"/>
      <c r="K229" s="571"/>
      <c r="L229" s="571"/>
      <c r="M229" s="571"/>
      <c r="N229" s="571"/>
      <c r="O229" s="571"/>
      <c r="P229" s="559"/>
      <c r="Q229" s="572"/>
    </row>
    <row r="230" spans="1:17" ht="14.4" customHeight="1" x14ac:dyDescent="0.3">
      <c r="A230" s="553" t="s">
        <v>2306</v>
      </c>
      <c r="B230" s="554" t="s">
        <v>2001</v>
      </c>
      <c r="C230" s="554" t="s">
        <v>2020</v>
      </c>
      <c r="D230" s="554" t="s">
        <v>2307</v>
      </c>
      <c r="E230" s="554"/>
      <c r="F230" s="571">
        <v>1</v>
      </c>
      <c r="G230" s="571">
        <v>75</v>
      </c>
      <c r="H230" s="571">
        <v>1</v>
      </c>
      <c r="I230" s="571">
        <v>75</v>
      </c>
      <c r="J230" s="571"/>
      <c r="K230" s="571"/>
      <c r="L230" s="571"/>
      <c r="M230" s="571"/>
      <c r="N230" s="571"/>
      <c r="O230" s="571"/>
      <c r="P230" s="559"/>
      <c r="Q230" s="572"/>
    </row>
    <row r="231" spans="1:17" ht="14.4" customHeight="1" x14ac:dyDescent="0.3">
      <c r="A231" s="553" t="s">
        <v>2306</v>
      </c>
      <c r="B231" s="554" t="s">
        <v>2001</v>
      </c>
      <c r="C231" s="554" t="s">
        <v>2020</v>
      </c>
      <c r="D231" s="554" t="s">
        <v>2308</v>
      </c>
      <c r="E231" s="554" t="s">
        <v>2309</v>
      </c>
      <c r="F231" s="571">
        <v>4</v>
      </c>
      <c r="G231" s="571">
        <v>2161.7199999999998</v>
      </c>
      <c r="H231" s="571">
        <v>1</v>
      </c>
      <c r="I231" s="571">
        <v>540.42999999999995</v>
      </c>
      <c r="J231" s="571"/>
      <c r="K231" s="571"/>
      <c r="L231" s="571"/>
      <c r="M231" s="571"/>
      <c r="N231" s="571"/>
      <c r="O231" s="571"/>
      <c r="P231" s="559"/>
      <c r="Q231" s="572"/>
    </row>
    <row r="232" spans="1:17" ht="14.4" customHeight="1" x14ac:dyDescent="0.3">
      <c r="A232" s="553" t="s">
        <v>2306</v>
      </c>
      <c r="B232" s="554" t="s">
        <v>2001</v>
      </c>
      <c r="C232" s="554" t="s">
        <v>2027</v>
      </c>
      <c r="D232" s="554" t="s">
        <v>2168</v>
      </c>
      <c r="E232" s="554" t="s">
        <v>2169</v>
      </c>
      <c r="F232" s="571">
        <v>2</v>
      </c>
      <c r="G232" s="571">
        <v>256</v>
      </c>
      <c r="H232" s="571">
        <v>1</v>
      </c>
      <c r="I232" s="571">
        <v>128</v>
      </c>
      <c r="J232" s="571"/>
      <c r="K232" s="571"/>
      <c r="L232" s="571"/>
      <c r="M232" s="571"/>
      <c r="N232" s="571"/>
      <c r="O232" s="571"/>
      <c r="P232" s="559"/>
      <c r="Q232" s="572"/>
    </row>
    <row r="233" spans="1:17" ht="14.4" customHeight="1" x14ac:dyDescent="0.3">
      <c r="A233" s="553" t="s">
        <v>2306</v>
      </c>
      <c r="B233" s="554" t="s">
        <v>2001</v>
      </c>
      <c r="C233" s="554" t="s">
        <v>2027</v>
      </c>
      <c r="D233" s="554" t="s">
        <v>2036</v>
      </c>
      <c r="E233" s="554" t="s">
        <v>2037</v>
      </c>
      <c r="F233" s="571">
        <v>2</v>
      </c>
      <c r="G233" s="571">
        <v>68</v>
      </c>
      <c r="H233" s="571">
        <v>1</v>
      </c>
      <c r="I233" s="571">
        <v>34</v>
      </c>
      <c r="J233" s="571">
        <v>1</v>
      </c>
      <c r="K233" s="571">
        <v>34</v>
      </c>
      <c r="L233" s="571">
        <v>0.5</v>
      </c>
      <c r="M233" s="571">
        <v>34</v>
      </c>
      <c r="N233" s="571">
        <v>1</v>
      </c>
      <c r="O233" s="571">
        <v>35</v>
      </c>
      <c r="P233" s="559">
        <v>0.51470588235294112</v>
      </c>
      <c r="Q233" s="572">
        <v>35</v>
      </c>
    </row>
    <row r="234" spans="1:17" ht="14.4" customHeight="1" x14ac:dyDescent="0.3">
      <c r="A234" s="553" t="s">
        <v>2306</v>
      </c>
      <c r="B234" s="554" t="s">
        <v>2001</v>
      </c>
      <c r="C234" s="554" t="s">
        <v>2027</v>
      </c>
      <c r="D234" s="554" t="s">
        <v>2051</v>
      </c>
      <c r="E234" s="554" t="s">
        <v>2052</v>
      </c>
      <c r="F234" s="571">
        <v>5</v>
      </c>
      <c r="G234" s="571">
        <v>1160</v>
      </c>
      <c r="H234" s="571">
        <v>1</v>
      </c>
      <c r="I234" s="571">
        <v>232</v>
      </c>
      <c r="J234" s="571">
        <v>8</v>
      </c>
      <c r="K234" s="571">
        <v>1868</v>
      </c>
      <c r="L234" s="571">
        <v>1.6103448275862069</v>
      </c>
      <c r="M234" s="571">
        <v>233.5</v>
      </c>
      <c r="N234" s="571">
        <v>8</v>
      </c>
      <c r="O234" s="571">
        <v>1880</v>
      </c>
      <c r="P234" s="559">
        <v>1.6206896551724137</v>
      </c>
      <c r="Q234" s="572">
        <v>235</v>
      </c>
    </row>
    <row r="235" spans="1:17" ht="14.4" customHeight="1" x14ac:dyDescent="0.3">
      <c r="A235" s="553" t="s">
        <v>2306</v>
      </c>
      <c r="B235" s="554" t="s">
        <v>2001</v>
      </c>
      <c r="C235" s="554" t="s">
        <v>2027</v>
      </c>
      <c r="D235" s="554" t="s">
        <v>2053</v>
      </c>
      <c r="E235" s="554" t="s">
        <v>2054</v>
      </c>
      <c r="F235" s="571">
        <v>13</v>
      </c>
      <c r="G235" s="571">
        <v>1508</v>
      </c>
      <c r="H235" s="571">
        <v>1</v>
      </c>
      <c r="I235" s="571">
        <v>116</v>
      </c>
      <c r="J235" s="571">
        <v>10</v>
      </c>
      <c r="K235" s="571">
        <v>1180</v>
      </c>
      <c r="L235" s="571">
        <v>0.7824933687002652</v>
      </c>
      <c r="M235" s="571">
        <v>118</v>
      </c>
      <c r="N235" s="571">
        <v>25</v>
      </c>
      <c r="O235" s="571">
        <v>2950</v>
      </c>
      <c r="P235" s="559">
        <v>1.9562334217506632</v>
      </c>
      <c r="Q235" s="572">
        <v>118</v>
      </c>
    </row>
    <row r="236" spans="1:17" ht="14.4" customHeight="1" x14ac:dyDescent="0.3">
      <c r="A236" s="553" t="s">
        <v>2306</v>
      </c>
      <c r="B236" s="554" t="s">
        <v>2001</v>
      </c>
      <c r="C236" s="554" t="s">
        <v>2027</v>
      </c>
      <c r="D236" s="554" t="s">
        <v>2055</v>
      </c>
      <c r="E236" s="554" t="s">
        <v>2056</v>
      </c>
      <c r="F236" s="571"/>
      <c r="G236" s="571"/>
      <c r="H236" s="571"/>
      <c r="I236" s="571"/>
      <c r="J236" s="571">
        <v>3</v>
      </c>
      <c r="K236" s="571">
        <v>1593</v>
      </c>
      <c r="L236" s="571"/>
      <c r="M236" s="571">
        <v>531</v>
      </c>
      <c r="N236" s="571">
        <v>1</v>
      </c>
      <c r="O236" s="571">
        <v>532</v>
      </c>
      <c r="P236" s="559"/>
      <c r="Q236" s="572">
        <v>532</v>
      </c>
    </row>
    <row r="237" spans="1:17" ht="14.4" customHeight="1" x14ac:dyDescent="0.3">
      <c r="A237" s="553" t="s">
        <v>2306</v>
      </c>
      <c r="B237" s="554" t="s">
        <v>2001</v>
      </c>
      <c r="C237" s="554" t="s">
        <v>2027</v>
      </c>
      <c r="D237" s="554" t="s">
        <v>2063</v>
      </c>
      <c r="E237" s="554" t="s">
        <v>2064</v>
      </c>
      <c r="F237" s="571">
        <v>2</v>
      </c>
      <c r="G237" s="571">
        <v>2002</v>
      </c>
      <c r="H237" s="571">
        <v>1</v>
      </c>
      <c r="I237" s="571">
        <v>1001</v>
      </c>
      <c r="J237" s="571">
        <v>14</v>
      </c>
      <c r="K237" s="571">
        <v>14126</v>
      </c>
      <c r="L237" s="571">
        <v>7.0559440559440558</v>
      </c>
      <c r="M237" s="571">
        <v>1009</v>
      </c>
      <c r="N237" s="571">
        <v>1</v>
      </c>
      <c r="O237" s="571">
        <v>1012</v>
      </c>
      <c r="P237" s="559">
        <v>0.50549450549450547</v>
      </c>
      <c r="Q237" s="572">
        <v>1012</v>
      </c>
    </row>
    <row r="238" spans="1:17" ht="14.4" customHeight="1" x14ac:dyDescent="0.3">
      <c r="A238" s="553" t="s">
        <v>2306</v>
      </c>
      <c r="B238" s="554" t="s">
        <v>2001</v>
      </c>
      <c r="C238" s="554" t="s">
        <v>2027</v>
      </c>
      <c r="D238" s="554" t="s">
        <v>2065</v>
      </c>
      <c r="E238" s="554" t="s">
        <v>2066</v>
      </c>
      <c r="F238" s="571">
        <v>1</v>
      </c>
      <c r="G238" s="571">
        <v>2000</v>
      </c>
      <c r="H238" s="571">
        <v>1</v>
      </c>
      <c r="I238" s="571">
        <v>2000</v>
      </c>
      <c r="J238" s="571"/>
      <c r="K238" s="571"/>
      <c r="L238" s="571"/>
      <c r="M238" s="571"/>
      <c r="N238" s="571"/>
      <c r="O238" s="571"/>
      <c r="P238" s="559"/>
      <c r="Q238" s="572"/>
    </row>
    <row r="239" spans="1:17" ht="14.4" customHeight="1" x14ac:dyDescent="0.3">
      <c r="A239" s="553" t="s">
        <v>2306</v>
      </c>
      <c r="B239" s="554" t="s">
        <v>2001</v>
      </c>
      <c r="C239" s="554" t="s">
        <v>2027</v>
      </c>
      <c r="D239" s="554" t="s">
        <v>2170</v>
      </c>
      <c r="E239" s="554" t="s">
        <v>2171</v>
      </c>
      <c r="F239" s="571"/>
      <c r="G239" s="571"/>
      <c r="H239" s="571"/>
      <c r="I239" s="571"/>
      <c r="J239" s="571">
        <v>12</v>
      </c>
      <c r="K239" s="571">
        <v>14748</v>
      </c>
      <c r="L239" s="571"/>
      <c r="M239" s="571">
        <v>1229</v>
      </c>
      <c r="N239" s="571"/>
      <c r="O239" s="571"/>
      <c r="P239" s="559"/>
      <c r="Q239" s="572"/>
    </row>
    <row r="240" spans="1:17" ht="14.4" customHeight="1" x14ac:dyDescent="0.3">
      <c r="A240" s="553" t="s">
        <v>2306</v>
      </c>
      <c r="B240" s="554" t="s">
        <v>2001</v>
      </c>
      <c r="C240" s="554" t="s">
        <v>2027</v>
      </c>
      <c r="D240" s="554" t="s">
        <v>2176</v>
      </c>
      <c r="E240" s="554" t="s">
        <v>2177</v>
      </c>
      <c r="F240" s="571"/>
      <c r="G240" s="571"/>
      <c r="H240" s="571"/>
      <c r="I240" s="571"/>
      <c r="J240" s="571">
        <v>1</v>
      </c>
      <c r="K240" s="571">
        <v>1634</v>
      </c>
      <c r="L240" s="571"/>
      <c r="M240" s="571">
        <v>1634</v>
      </c>
      <c r="N240" s="571"/>
      <c r="O240" s="571"/>
      <c r="P240" s="559"/>
      <c r="Q240" s="572"/>
    </row>
    <row r="241" spans="1:17" ht="14.4" customHeight="1" x14ac:dyDescent="0.3">
      <c r="A241" s="553" t="s">
        <v>2306</v>
      </c>
      <c r="B241" s="554" t="s">
        <v>2001</v>
      </c>
      <c r="C241" s="554" t="s">
        <v>2027</v>
      </c>
      <c r="D241" s="554" t="s">
        <v>2077</v>
      </c>
      <c r="E241" s="554" t="s">
        <v>2078</v>
      </c>
      <c r="F241" s="571"/>
      <c r="G241" s="571"/>
      <c r="H241" s="571"/>
      <c r="I241" s="571"/>
      <c r="J241" s="571"/>
      <c r="K241" s="571"/>
      <c r="L241" s="571"/>
      <c r="M241" s="571"/>
      <c r="N241" s="571">
        <v>11</v>
      </c>
      <c r="O241" s="571">
        <v>333.33</v>
      </c>
      <c r="P241" s="559"/>
      <c r="Q241" s="572">
        <v>30.302727272727271</v>
      </c>
    </row>
    <row r="242" spans="1:17" ht="14.4" customHeight="1" x14ac:dyDescent="0.3">
      <c r="A242" s="553" t="s">
        <v>2306</v>
      </c>
      <c r="B242" s="554" t="s">
        <v>2001</v>
      </c>
      <c r="C242" s="554" t="s">
        <v>2027</v>
      </c>
      <c r="D242" s="554" t="s">
        <v>2081</v>
      </c>
      <c r="E242" s="554" t="s">
        <v>2082</v>
      </c>
      <c r="F242" s="571">
        <v>0</v>
      </c>
      <c r="G242" s="571">
        <v>0</v>
      </c>
      <c r="H242" s="571"/>
      <c r="I242" s="571"/>
      <c r="J242" s="571"/>
      <c r="K242" s="571"/>
      <c r="L242" s="571"/>
      <c r="M242" s="571"/>
      <c r="N242" s="571"/>
      <c r="O242" s="571"/>
      <c r="P242" s="559"/>
      <c r="Q242" s="572"/>
    </row>
    <row r="243" spans="1:17" ht="14.4" customHeight="1" x14ac:dyDescent="0.3">
      <c r="A243" s="553" t="s">
        <v>2306</v>
      </c>
      <c r="B243" s="554" t="s">
        <v>2001</v>
      </c>
      <c r="C243" s="554" t="s">
        <v>2027</v>
      </c>
      <c r="D243" s="554" t="s">
        <v>2085</v>
      </c>
      <c r="E243" s="554" t="s">
        <v>2086</v>
      </c>
      <c r="F243" s="571">
        <v>1</v>
      </c>
      <c r="G243" s="571">
        <v>81</v>
      </c>
      <c r="H243" s="571">
        <v>1</v>
      </c>
      <c r="I243" s="571">
        <v>81</v>
      </c>
      <c r="J243" s="571">
        <v>1</v>
      </c>
      <c r="K243" s="571">
        <v>82</v>
      </c>
      <c r="L243" s="571">
        <v>1.0123456790123457</v>
      </c>
      <c r="M243" s="571">
        <v>82</v>
      </c>
      <c r="N243" s="571">
        <v>2</v>
      </c>
      <c r="O243" s="571">
        <v>164</v>
      </c>
      <c r="P243" s="559">
        <v>2.0246913580246915</v>
      </c>
      <c r="Q243" s="572">
        <v>82</v>
      </c>
    </row>
    <row r="244" spans="1:17" ht="14.4" customHeight="1" x14ac:dyDescent="0.3">
      <c r="A244" s="553" t="s">
        <v>2306</v>
      </c>
      <c r="B244" s="554" t="s">
        <v>2001</v>
      </c>
      <c r="C244" s="554" t="s">
        <v>2027</v>
      </c>
      <c r="D244" s="554" t="s">
        <v>2091</v>
      </c>
      <c r="E244" s="554" t="s">
        <v>2092</v>
      </c>
      <c r="F244" s="571"/>
      <c r="G244" s="571"/>
      <c r="H244" s="571"/>
      <c r="I244" s="571"/>
      <c r="J244" s="571"/>
      <c r="K244" s="571"/>
      <c r="L244" s="571"/>
      <c r="M244" s="571"/>
      <c r="N244" s="571">
        <v>1</v>
      </c>
      <c r="O244" s="571">
        <v>492</v>
      </c>
      <c r="P244" s="559"/>
      <c r="Q244" s="572">
        <v>492</v>
      </c>
    </row>
    <row r="245" spans="1:17" ht="14.4" customHeight="1" x14ac:dyDescent="0.3">
      <c r="A245" s="553" t="s">
        <v>2306</v>
      </c>
      <c r="B245" s="554" t="s">
        <v>2001</v>
      </c>
      <c r="C245" s="554" t="s">
        <v>2027</v>
      </c>
      <c r="D245" s="554" t="s">
        <v>2097</v>
      </c>
      <c r="E245" s="554" t="s">
        <v>2056</v>
      </c>
      <c r="F245" s="571">
        <v>4</v>
      </c>
      <c r="G245" s="571">
        <v>2672</v>
      </c>
      <c r="H245" s="571">
        <v>1</v>
      </c>
      <c r="I245" s="571">
        <v>668</v>
      </c>
      <c r="J245" s="571">
        <v>6</v>
      </c>
      <c r="K245" s="571">
        <v>4038</v>
      </c>
      <c r="L245" s="571">
        <v>1.5112275449101797</v>
      </c>
      <c r="M245" s="571">
        <v>673</v>
      </c>
      <c r="N245" s="571"/>
      <c r="O245" s="571"/>
      <c r="P245" s="559"/>
      <c r="Q245" s="572"/>
    </row>
    <row r="246" spans="1:17" ht="14.4" customHeight="1" x14ac:dyDescent="0.3">
      <c r="A246" s="553" t="s">
        <v>2306</v>
      </c>
      <c r="B246" s="554" t="s">
        <v>2001</v>
      </c>
      <c r="C246" s="554" t="s">
        <v>2027</v>
      </c>
      <c r="D246" s="554" t="s">
        <v>2108</v>
      </c>
      <c r="E246" s="554" t="s">
        <v>2109</v>
      </c>
      <c r="F246" s="571">
        <v>1</v>
      </c>
      <c r="G246" s="571">
        <v>1043</v>
      </c>
      <c r="H246" s="571">
        <v>1</v>
      </c>
      <c r="I246" s="571">
        <v>1043</v>
      </c>
      <c r="J246" s="571"/>
      <c r="K246" s="571"/>
      <c r="L246" s="571"/>
      <c r="M246" s="571"/>
      <c r="N246" s="571"/>
      <c r="O246" s="571"/>
      <c r="P246" s="559"/>
      <c r="Q246" s="572"/>
    </row>
    <row r="247" spans="1:17" ht="14.4" customHeight="1" x14ac:dyDescent="0.3">
      <c r="A247" s="553" t="s">
        <v>2306</v>
      </c>
      <c r="B247" s="554" t="s">
        <v>2001</v>
      </c>
      <c r="C247" s="554" t="s">
        <v>2027</v>
      </c>
      <c r="D247" s="554" t="s">
        <v>2124</v>
      </c>
      <c r="E247" s="554" t="s">
        <v>2125</v>
      </c>
      <c r="F247" s="571"/>
      <c r="G247" s="571"/>
      <c r="H247" s="571"/>
      <c r="I247" s="571"/>
      <c r="J247" s="571"/>
      <c r="K247" s="571"/>
      <c r="L247" s="571"/>
      <c r="M247" s="571"/>
      <c r="N247" s="571">
        <v>1</v>
      </c>
      <c r="O247" s="571">
        <v>356</v>
      </c>
      <c r="P247" s="559"/>
      <c r="Q247" s="572">
        <v>356</v>
      </c>
    </row>
    <row r="248" spans="1:17" ht="14.4" customHeight="1" x14ac:dyDescent="0.3">
      <c r="A248" s="553" t="s">
        <v>2306</v>
      </c>
      <c r="B248" s="554" t="s">
        <v>2001</v>
      </c>
      <c r="C248" s="554" t="s">
        <v>2027</v>
      </c>
      <c r="D248" s="554" t="s">
        <v>2128</v>
      </c>
      <c r="E248" s="554" t="s">
        <v>2129</v>
      </c>
      <c r="F248" s="571"/>
      <c r="G248" s="571"/>
      <c r="H248" s="571"/>
      <c r="I248" s="571"/>
      <c r="J248" s="571"/>
      <c r="K248" s="571"/>
      <c r="L248" s="571"/>
      <c r="M248" s="571"/>
      <c r="N248" s="571">
        <v>3</v>
      </c>
      <c r="O248" s="571">
        <v>1884</v>
      </c>
      <c r="P248" s="559"/>
      <c r="Q248" s="572">
        <v>628</v>
      </c>
    </row>
    <row r="249" spans="1:17" ht="14.4" customHeight="1" x14ac:dyDescent="0.3">
      <c r="A249" s="553" t="s">
        <v>2306</v>
      </c>
      <c r="B249" s="554" t="s">
        <v>2001</v>
      </c>
      <c r="C249" s="554" t="s">
        <v>2027</v>
      </c>
      <c r="D249" s="554" t="s">
        <v>2130</v>
      </c>
      <c r="E249" s="554" t="s">
        <v>2131</v>
      </c>
      <c r="F249" s="571"/>
      <c r="G249" s="571"/>
      <c r="H249" s="571"/>
      <c r="I249" s="571"/>
      <c r="J249" s="571">
        <v>7</v>
      </c>
      <c r="K249" s="571">
        <v>11144</v>
      </c>
      <c r="L249" s="571"/>
      <c r="M249" s="571">
        <v>1592</v>
      </c>
      <c r="N249" s="571"/>
      <c r="O249" s="571"/>
      <c r="P249" s="559"/>
      <c r="Q249" s="572"/>
    </row>
    <row r="250" spans="1:17" ht="14.4" customHeight="1" x14ac:dyDescent="0.3">
      <c r="A250" s="553" t="s">
        <v>2306</v>
      </c>
      <c r="B250" s="554" t="s">
        <v>2001</v>
      </c>
      <c r="C250" s="554" t="s">
        <v>2027</v>
      </c>
      <c r="D250" s="554" t="s">
        <v>2136</v>
      </c>
      <c r="E250" s="554" t="s">
        <v>2137</v>
      </c>
      <c r="F250" s="571"/>
      <c r="G250" s="571"/>
      <c r="H250" s="571"/>
      <c r="I250" s="571"/>
      <c r="J250" s="571"/>
      <c r="K250" s="571"/>
      <c r="L250" s="571"/>
      <c r="M250" s="571"/>
      <c r="N250" s="571">
        <v>3</v>
      </c>
      <c r="O250" s="571">
        <v>729</v>
      </c>
      <c r="P250" s="559"/>
      <c r="Q250" s="572">
        <v>243</v>
      </c>
    </row>
    <row r="251" spans="1:17" ht="14.4" customHeight="1" x14ac:dyDescent="0.3">
      <c r="A251" s="553" t="s">
        <v>2306</v>
      </c>
      <c r="B251" s="554" t="s">
        <v>2001</v>
      </c>
      <c r="C251" s="554" t="s">
        <v>2027</v>
      </c>
      <c r="D251" s="554" t="s">
        <v>2198</v>
      </c>
      <c r="E251" s="554" t="s">
        <v>2199</v>
      </c>
      <c r="F251" s="571"/>
      <c r="G251" s="571"/>
      <c r="H251" s="571"/>
      <c r="I251" s="571"/>
      <c r="J251" s="571">
        <v>2</v>
      </c>
      <c r="K251" s="571">
        <v>1944</v>
      </c>
      <c r="L251" s="571"/>
      <c r="M251" s="571">
        <v>972</v>
      </c>
      <c r="N251" s="571"/>
      <c r="O251" s="571"/>
      <c r="P251" s="559"/>
      <c r="Q251" s="572"/>
    </row>
    <row r="252" spans="1:17" ht="14.4" customHeight="1" x14ac:dyDescent="0.3">
      <c r="A252" s="553" t="s">
        <v>2306</v>
      </c>
      <c r="B252" s="554" t="s">
        <v>2001</v>
      </c>
      <c r="C252" s="554" t="s">
        <v>2027</v>
      </c>
      <c r="D252" s="554" t="s">
        <v>705</v>
      </c>
      <c r="E252" s="554" t="s">
        <v>2257</v>
      </c>
      <c r="F252" s="571"/>
      <c r="G252" s="571"/>
      <c r="H252" s="571"/>
      <c r="I252" s="571"/>
      <c r="J252" s="571">
        <v>2</v>
      </c>
      <c r="K252" s="571">
        <v>2377</v>
      </c>
      <c r="L252" s="571"/>
      <c r="M252" s="571">
        <v>1188.5</v>
      </c>
      <c r="N252" s="571">
        <v>1</v>
      </c>
      <c r="O252" s="571">
        <v>1193</v>
      </c>
      <c r="P252" s="559"/>
      <c r="Q252" s="572">
        <v>1193</v>
      </c>
    </row>
    <row r="253" spans="1:17" ht="14.4" customHeight="1" x14ac:dyDescent="0.3">
      <c r="A253" s="553" t="s">
        <v>2306</v>
      </c>
      <c r="B253" s="554" t="s">
        <v>2001</v>
      </c>
      <c r="C253" s="554" t="s">
        <v>2027</v>
      </c>
      <c r="D253" s="554" t="s">
        <v>2142</v>
      </c>
      <c r="E253" s="554" t="s">
        <v>2143</v>
      </c>
      <c r="F253" s="571">
        <v>8</v>
      </c>
      <c r="G253" s="571">
        <v>2488</v>
      </c>
      <c r="H253" s="571">
        <v>1</v>
      </c>
      <c r="I253" s="571">
        <v>311</v>
      </c>
      <c r="J253" s="571"/>
      <c r="K253" s="571"/>
      <c r="L253" s="571"/>
      <c r="M253" s="571"/>
      <c r="N253" s="571"/>
      <c r="O253" s="571"/>
      <c r="P253" s="559"/>
      <c r="Q253" s="572"/>
    </row>
    <row r="254" spans="1:17" ht="14.4" customHeight="1" x14ac:dyDescent="0.3">
      <c r="A254" s="553" t="s">
        <v>2306</v>
      </c>
      <c r="B254" s="554" t="s">
        <v>2001</v>
      </c>
      <c r="C254" s="554" t="s">
        <v>2027</v>
      </c>
      <c r="D254" s="554" t="s">
        <v>2267</v>
      </c>
      <c r="E254" s="554" t="s">
        <v>2268</v>
      </c>
      <c r="F254" s="571"/>
      <c r="G254" s="571"/>
      <c r="H254" s="571"/>
      <c r="I254" s="571"/>
      <c r="J254" s="571">
        <v>5</v>
      </c>
      <c r="K254" s="571">
        <v>1820</v>
      </c>
      <c r="L254" s="571"/>
      <c r="M254" s="571">
        <v>364</v>
      </c>
      <c r="N254" s="571"/>
      <c r="O254" s="571"/>
      <c r="P254" s="559"/>
      <c r="Q254" s="572"/>
    </row>
    <row r="255" spans="1:17" ht="14.4" customHeight="1" x14ac:dyDescent="0.3">
      <c r="A255" s="553" t="s">
        <v>2310</v>
      </c>
      <c r="B255" s="554" t="s">
        <v>2001</v>
      </c>
      <c r="C255" s="554" t="s">
        <v>2027</v>
      </c>
      <c r="D255" s="554" t="s">
        <v>2051</v>
      </c>
      <c r="E255" s="554" t="s">
        <v>2052</v>
      </c>
      <c r="F255" s="571">
        <v>1</v>
      </c>
      <c r="G255" s="571">
        <v>232</v>
      </c>
      <c r="H255" s="571">
        <v>1</v>
      </c>
      <c r="I255" s="571">
        <v>232</v>
      </c>
      <c r="J255" s="571">
        <v>2</v>
      </c>
      <c r="K255" s="571">
        <v>468</v>
      </c>
      <c r="L255" s="571">
        <v>2.0172413793103448</v>
      </c>
      <c r="M255" s="571">
        <v>234</v>
      </c>
      <c r="N255" s="571">
        <v>1</v>
      </c>
      <c r="O255" s="571">
        <v>235</v>
      </c>
      <c r="P255" s="559">
        <v>1.0129310344827587</v>
      </c>
      <c r="Q255" s="572">
        <v>235</v>
      </c>
    </row>
    <row r="256" spans="1:17" ht="14.4" customHeight="1" x14ac:dyDescent="0.3">
      <c r="A256" s="553" t="s">
        <v>2310</v>
      </c>
      <c r="B256" s="554" t="s">
        <v>2001</v>
      </c>
      <c r="C256" s="554" t="s">
        <v>2027</v>
      </c>
      <c r="D256" s="554" t="s">
        <v>2053</v>
      </c>
      <c r="E256" s="554" t="s">
        <v>2054</v>
      </c>
      <c r="F256" s="571"/>
      <c r="G256" s="571"/>
      <c r="H256" s="571"/>
      <c r="I256" s="571"/>
      <c r="J256" s="571">
        <v>1</v>
      </c>
      <c r="K256" s="571">
        <v>118</v>
      </c>
      <c r="L256" s="571"/>
      <c r="M256" s="571">
        <v>118</v>
      </c>
      <c r="N256" s="571"/>
      <c r="O256" s="571"/>
      <c r="P256" s="559"/>
      <c r="Q256" s="572"/>
    </row>
    <row r="257" spans="1:17" ht="14.4" customHeight="1" x14ac:dyDescent="0.3">
      <c r="A257" s="553" t="s">
        <v>2310</v>
      </c>
      <c r="B257" s="554" t="s">
        <v>2001</v>
      </c>
      <c r="C257" s="554" t="s">
        <v>2027</v>
      </c>
      <c r="D257" s="554" t="s">
        <v>2061</v>
      </c>
      <c r="E257" s="554" t="s">
        <v>2062</v>
      </c>
      <c r="F257" s="571">
        <v>6</v>
      </c>
      <c r="G257" s="571">
        <v>3954</v>
      </c>
      <c r="H257" s="571">
        <v>1</v>
      </c>
      <c r="I257" s="571">
        <v>659</v>
      </c>
      <c r="J257" s="571"/>
      <c r="K257" s="571"/>
      <c r="L257" s="571"/>
      <c r="M257" s="571"/>
      <c r="N257" s="571"/>
      <c r="O257" s="571"/>
      <c r="P257" s="559"/>
      <c r="Q257" s="572"/>
    </row>
    <row r="258" spans="1:17" ht="14.4" customHeight="1" x14ac:dyDescent="0.3">
      <c r="A258" s="553" t="s">
        <v>2310</v>
      </c>
      <c r="B258" s="554" t="s">
        <v>2001</v>
      </c>
      <c r="C258" s="554" t="s">
        <v>2027</v>
      </c>
      <c r="D258" s="554" t="s">
        <v>2085</v>
      </c>
      <c r="E258" s="554" t="s">
        <v>2086</v>
      </c>
      <c r="F258" s="571">
        <v>1</v>
      </c>
      <c r="G258" s="571">
        <v>81</v>
      </c>
      <c r="H258" s="571">
        <v>1</v>
      </c>
      <c r="I258" s="571">
        <v>81</v>
      </c>
      <c r="J258" s="571">
        <v>1</v>
      </c>
      <c r="K258" s="571">
        <v>82</v>
      </c>
      <c r="L258" s="571">
        <v>1.0123456790123457</v>
      </c>
      <c r="M258" s="571">
        <v>82</v>
      </c>
      <c r="N258" s="571"/>
      <c r="O258" s="571"/>
      <c r="P258" s="559"/>
      <c r="Q258" s="572"/>
    </row>
    <row r="259" spans="1:17" ht="14.4" customHeight="1" x14ac:dyDescent="0.3">
      <c r="A259" s="553" t="s">
        <v>2310</v>
      </c>
      <c r="B259" s="554" t="s">
        <v>2001</v>
      </c>
      <c r="C259" s="554" t="s">
        <v>2027</v>
      </c>
      <c r="D259" s="554" t="s">
        <v>2114</v>
      </c>
      <c r="E259" s="554" t="s">
        <v>2115</v>
      </c>
      <c r="F259" s="571">
        <v>2</v>
      </c>
      <c r="G259" s="571">
        <v>1368</v>
      </c>
      <c r="H259" s="571">
        <v>1</v>
      </c>
      <c r="I259" s="571">
        <v>684</v>
      </c>
      <c r="J259" s="571"/>
      <c r="K259" s="571"/>
      <c r="L259" s="571"/>
      <c r="M259" s="571"/>
      <c r="N259" s="571"/>
      <c r="O259" s="571"/>
      <c r="P259" s="559"/>
      <c r="Q259" s="572"/>
    </row>
    <row r="260" spans="1:17" ht="14.4" customHeight="1" x14ac:dyDescent="0.3">
      <c r="A260" s="553" t="s">
        <v>2310</v>
      </c>
      <c r="B260" s="554" t="s">
        <v>2001</v>
      </c>
      <c r="C260" s="554" t="s">
        <v>2027</v>
      </c>
      <c r="D260" s="554" t="s">
        <v>2132</v>
      </c>
      <c r="E260" s="554" t="s">
        <v>2133</v>
      </c>
      <c r="F260" s="571"/>
      <c r="G260" s="571"/>
      <c r="H260" s="571"/>
      <c r="I260" s="571"/>
      <c r="J260" s="571">
        <v>1</v>
      </c>
      <c r="K260" s="571">
        <v>116</v>
      </c>
      <c r="L260" s="571"/>
      <c r="M260" s="571">
        <v>116</v>
      </c>
      <c r="N260" s="571"/>
      <c r="O260" s="571"/>
      <c r="P260" s="559"/>
      <c r="Q260" s="572"/>
    </row>
    <row r="261" spans="1:17" ht="14.4" customHeight="1" x14ac:dyDescent="0.3">
      <c r="A261" s="553" t="s">
        <v>2311</v>
      </c>
      <c r="B261" s="554" t="s">
        <v>2001</v>
      </c>
      <c r="C261" s="554" t="s">
        <v>2027</v>
      </c>
      <c r="D261" s="554" t="s">
        <v>2051</v>
      </c>
      <c r="E261" s="554" t="s">
        <v>2052</v>
      </c>
      <c r="F261" s="571">
        <v>3</v>
      </c>
      <c r="G261" s="571">
        <v>696</v>
      </c>
      <c r="H261" s="571">
        <v>1</v>
      </c>
      <c r="I261" s="571">
        <v>232</v>
      </c>
      <c r="J261" s="571"/>
      <c r="K261" s="571"/>
      <c r="L261" s="571"/>
      <c r="M261" s="571"/>
      <c r="N261" s="571"/>
      <c r="O261" s="571"/>
      <c r="P261" s="559"/>
      <c r="Q261" s="572"/>
    </row>
    <row r="262" spans="1:17" ht="14.4" customHeight="1" x14ac:dyDescent="0.3">
      <c r="A262" s="553" t="s">
        <v>2311</v>
      </c>
      <c r="B262" s="554" t="s">
        <v>2001</v>
      </c>
      <c r="C262" s="554" t="s">
        <v>2027</v>
      </c>
      <c r="D262" s="554" t="s">
        <v>2053</v>
      </c>
      <c r="E262" s="554" t="s">
        <v>2054</v>
      </c>
      <c r="F262" s="571">
        <v>7</v>
      </c>
      <c r="G262" s="571">
        <v>812</v>
      </c>
      <c r="H262" s="571">
        <v>1</v>
      </c>
      <c r="I262" s="571">
        <v>116</v>
      </c>
      <c r="J262" s="571"/>
      <c r="K262" s="571"/>
      <c r="L262" s="571"/>
      <c r="M262" s="571"/>
      <c r="N262" s="571">
        <v>6</v>
      </c>
      <c r="O262" s="571">
        <v>708</v>
      </c>
      <c r="P262" s="559">
        <v>0.8719211822660099</v>
      </c>
      <c r="Q262" s="572">
        <v>118</v>
      </c>
    </row>
    <row r="263" spans="1:17" ht="14.4" customHeight="1" x14ac:dyDescent="0.3">
      <c r="A263" s="553" t="s">
        <v>2311</v>
      </c>
      <c r="B263" s="554" t="s">
        <v>2001</v>
      </c>
      <c r="C263" s="554" t="s">
        <v>2027</v>
      </c>
      <c r="D263" s="554" t="s">
        <v>2077</v>
      </c>
      <c r="E263" s="554" t="s">
        <v>2078</v>
      </c>
      <c r="F263" s="571"/>
      <c r="G263" s="571"/>
      <c r="H263" s="571"/>
      <c r="I263" s="571"/>
      <c r="J263" s="571"/>
      <c r="K263" s="571"/>
      <c r="L263" s="571"/>
      <c r="M263" s="571"/>
      <c r="N263" s="571">
        <v>2</v>
      </c>
      <c r="O263" s="571">
        <v>66.66</v>
      </c>
      <c r="P263" s="559"/>
      <c r="Q263" s="572">
        <v>33.33</v>
      </c>
    </row>
    <row r="264" spans="1:17" ht="14.4" customHeight="1" x14ac:dyDescent="0.3">
      <c r="A264" s="553" t="s">
        <v>2311</v>
      </c>
      <c r="B264" s="554" t="s">
        <v>2001</v>
      </c>
      <c r="C264" s="554" t="s">
        <v>2027</v>
      </c>
      <c r="D264" s="554" t="s">
        <v>2097</v>
      </c>
      <c r="E264" s="554" t="s">
        <v>2056</v>
      </c>
      <c r="F264" s="571">
        <v>3</v>
      </c>
      <c r="G264" s="571">
        <v>2004</v>
      </c>
      <c r="H264" s="571">
        <v>1</v>
      </c>
      <c r="I264" s="571">
        <v>668</v>
      </c>
      <c r="J264" s="571"/>
      <c r="K264" s="571"/>
      <c r="L264" s="571"/>
      <c r="M264" s="571"/>
      <c r="N264" s="571"/>
      <c r="O264" s="571"/>
      <c r="P264" s="559"/>
      <c r="Q264" s="572"/>
    </row>
    <row r="265" spans="1:17" ht="14.4" customHeight="1" x14ac:dyDescent="0.3">
      <c r="A265" s="553" t="s">
        <v>2311</v>
      </c>
      <c r="B265" s="554" t="s">
        <v>2001</v>
      </c>
      <c r="C265" s="554" t="s">
        <v>2027</v>
      </c>
      <c r="D265" s="554" t="s">
        <v>2194</v>
      </c>
      <c r="E265" s="554" t="s">
        <v>2195</v>
      </c>
      <c r="F265" s="571">
        <v>2</v>
      </c>
      <c r="G265" s="571">
        <v>3306</v>
      </c>
      <c r="H265" s="571">
        <v>1</v>
      </c>
      <c r="I265" s="571">
        <v>1653</v>
      </c>
      <c r="J265" s="571"/>
      <c r="K265" s="571"/>
      <c r="L265" s="571"/>
      <c r="M265" s="571"/>
      <c r="N265" s="571"/>
      <c r="O265" s="571"/>
      <c r="P265" s="559"/>
      <c r="Q265" s="572"/>
    </row>
    <row r="266" spans="1:17" ht="14.4" customHeight="1" x14ac:dyDescent="0.3">
      <c r="A266" s="553" t="s">
        <v>2311</v>
      </c>
      <c r="B266" s="554" t="s">
        <v>2001</v>
      </c>
      <c r="C266" s="554" t="s">
        <v>2027</v>
      </c>
      <c r="D266" s="554" t="s">
        <v>705</v>
      </c>
      <c r="E266" s="554" t="s">
        <v>2257</v>
      </c>
      <c r="F266" s="571">
        <v>2</v>
      </c>
      <c r="G266" s="571">
        <v>2372</v>
      </c>
      <c r="H266" s="571">
        <v>1</v>
      </c>
      <c r="I266" s="571">
        <v>1186</v>
      </c>
      <c r="J266" s="571"/>
      <c r="K266" s="571"/>
      <c r="L266" s="571"/>
      <c r="M266" s="571"/>
      <c r="N266" s="571"/>
      <c r="O266" s="571"/>
      <c r="P266" s="559"/>
      <c r="Q266" s="572"/>
    </row>
    <row r="267" spans="1:17" ht="14.4" customHeight="1" x14ac:dyDescent="0.3">
      <c r="A267" s="553" t="s">
        <v>2312</v>
      </c>
      <c r="B267" s="554" t="s">
        <v>2001</v>
      </c>
      <c r="C267" s="554" t="s">
        <v>2027</v>
      </c>
      <c r="D267" s="554" t="s">
        <v>2036</v>
      </c>
      <c r="E267" s="554" t="s">
        <v>2037</v>
      </c>
      <c r="F267" s="571">
        <v>2</v>
      </c>
      <c r="G267" s="571">
        <v>68</v>
      </c>
      <c r="H267" s="571">
        <v>1</v>
      </c>
      <c r="I267" s="571">
        <v>34</v>
      </c>
      <c r="J267" s="571">
        <v>2</v>
      </c>
      <c r="K267" s="571">
        <v>69</v>
      </c>
      <c r="L267" s="571">
        <v>1.0147058823529411</v>
      </c>
      <c r="M267" s="571">
        <v>34.5</v>
      </c>
      <c r="N267" s="571">
        <v>1</v>
      </c>
      <c r="O267" s="571">
        <v>35</v>
      </c>
      <c r="P267" s="559">
        <v>0.51470588235294112</v>
      </c>
      <c r="Q267" s="572">
        <v>35</v>
      </c>
    </row>
    <row r="268" spans="1:17" ht="14.4" customHeight="1" x14ac:dyDescent="0.3">
      <c r="A268" s="553" t="s">
        <v>2312</v>
      </c>
      <c r="B268" s="554" t="s">
        <v>2001</v>
      </c>
      <c r="C268" s="554" t="s">
        <v>2027</v>
      </c>
      <c r="D268" s="554" t="s">
        <v>2051</v>
      </c>
      <c r="E268" s="554" t="s">
        <v>2052</v>
      </c>
      <c r="F268" s="571">
        <v>5</v>
      </c>
      <c r="G268" s="571">
        <v>1160</v>
      </c>
      <c r="H268" s="571">
        <v>1</v>
      </c>
      <c r="I268" s="571">
        <v>232</v>
      </c>
      <c r="J268" s="571"/>
      <c r="K268" s="571"/>
      <c r="L268" s="571"/>
      <c r="M268" s="571"/>
      <c r="N268" s="571">
        <v>1</v>
      </c>
      <c r="O268" s="571">
        <v>235</v>
      </c>
      <c r="P268" s="559">
        <v>0.20258620689655171</v>
      </c>
      <c r="Q268" s="572">
        <v>235</v>
      </c>
    </row>
    <row r="269" spans="1:17" ht="14.4" customHeight="1" x14ac:dyDescent="0.3">
      <c r="A269" s="553" t="s">
        <v>2312</v>
      </c>
      <c r="B269" s="554" t="s">
        <v>2001</v>
      </c>
      <c r="C269" s="554" t="s">
        <v>2027</v>
      </c>
      <c r="D269" s="554" t="s">
        <v>2053</v>
      </c>
      <c r="E269" s="554" t="s">
        <v>2054</v>
      </c>
      <c r="F269" s="571">
        <v>7</v>
      </c>
      <c r="G269" s="571">
        <v>812</v>
      </c>
      <c r="H269" s="571">
        <v>1</v>
      </c>
      <c r="I269" s="571">
        <v>116</v>
      </c>
      <c r="J269" s="571">
        <v>14</v>
      </c>
      <c r="K269" s="571">
        <v>1632</v>
      </c>
      <c r="L269" s="571">
        <v>2.0098522167487687</v>
      </c>
      <c r="M269" s="571">
        <v>116.57142857142857</v>
      </c>
      <c r="N269" s="571">
        <v>9</v>
      </c>
      <c r="O269" s="571">
        <v>1062</v>
      </c>
      <c r="P269" s="559">
        <v>1.3078817733990147</v>
      </c>
      <c r="Q269" s="572">
        <v>118</v>
      </c>
    </row>
    <row r="270" spans="1:17" ht="14.4" customHeight="1" x14ac:dyDescent="0.3">
      <c r="A270" s="553" t="s">
        <v>2312</v>
      </c>
      <c r="B270" s="554" t="s">
        <v>2001</v>
      </c>
      <c r="C270" s="554" t="s">
        <v>2027</v>
      </c>
      <c r="D270" s="554" t="s">
        <v>2063</v>
      </c>
      <c r="E270" s="554" t="s">
        <v>2064</v>
      </c>
      <c r="F270" s="571"/>
      <c r="G270" s="571"/>
      <c r="H270" s="571"/>
      <c r="I270" s="571"/>
      <c r="J270" s="571">
        <v>1</v>
      </c>
      <c r="K270" s="571">
        <v>1009</v>
      </c>
      <c r="L270" s="571"/>
      <c r="M270" s="571">
        <v>1009</v>
      </c>
      <c r="N270" s="571"/>
      <c r="O270" s="571"/>
      <c r="P270" s="559"/>
      <c r="Q270" s="572"/>
    </row>
    <row r="271" spans="1:17" ht="14.4" customHeight="1" x14ac:dyDescent="0.3">
      <c r="A271" s="553" t="s">
        <v>2312</v>
      </c>
      <c r="B271" s="554" t="s">
        <v>2001</v>
      </c>
      <c r="C271" s="554" t="s">
        <v>2027</v>
      </c>
      <c r="D271" s="554" t="s">
        <v>2065</v>
      </c>
      <c r="E271" s="554" t="s">
        <v>2066</v>
      </c>
      <c r="F271" s="571"/>
      <c r="G271" s="571"/>
      <c r="H271" s="571"/>
      <c r="I271" s="571"/>
      <c r="J271" s="571">
        <v>1</v>
      </c>
      <c r="K271" s="571">
        <v>2012</v>
      </c>
      <c r="L271" s="571"/>
      <c r="M271" s="571">
        <v>2012</v>
      </c>
      <c r="N271" s="571"/>
      <c r="O271" s="571"/>
      <c r="P271" s="559"/>
      <c r="Q271" s="572"/>
    </row>
    <row r="272" spans="1:17" ht="14.4" customHeight="1" x14ac:dyDescent="0.3">
      <c r="A272" s="553" t="s">
        <v>2312</v>
      </c>
      <c r="B272" s="554" t="s">
        <v>2001</v>
      </c>
      <c r="C272" s="554" t="s">
        <v>2027</v>
      </c>
      <c r="D272" s="554" t="s">
        <v>2077</v>
      </c>
      <c r="E272" s="554" t="s">
        <v>2078</v>
      </c>
      <c r="F272" s="571"/>
      <c r="G272" s="571"/>
      <c r="H272" s="571"/>
      <c r="I272" s="571"/>
      <c r="J272" s="571"/>
      <c r="K272" s="571"/>
      <c r="L272" s="571"/>
      <c r="M272" s="571"/>
      <c r="N272" s="571">
        <v>6</v>
      </c>
      <c r="O272" s="571">
        <v>100</v>
      </c>
      <c r="P272" s="559"/>
      <c r="Q272" s="572">
        <v>16.666666666666668</v>
      </c>
    </row>
    <row r="273" spans="1:17" ht="14.4" customHeight="1" x14ac:dyDescent="0.3">
      <c r="A273" s="553" t="s">
        <v>2312</v>
      </c>
      <c r="B273" s="554" t="s">
        <v>2001</v>
      </c>
      <c r="C273" s="554" t="s">
        <v>2027</v>
      </c>
      <c r="D273" s="554" t="s">
        <v>2085</v>
      </c>
      <c r="E273" s="554" t="s">
        <v>2086</v>
      </c>
      <c r="F273" s="571">
        <v>2</v>
      </c>
      <c r="G273" s="571">
        <v>162</v>
      </c>
      <c r="H273" s="571">
        <v>1</v>
      </c>
      <c r="I273" s="571">
        <v>81</v>
      </c>
      <c r="J273" s="571"/>
      <c r="K273" s="571"/>
      <c r="L273" s="571"/>
      <c r="M273" s="571"/>
      <c r="N273" s="571"/>
      <c r="O273" s="571"/>
      <c r="P273" s="559"/>
      <c r="Q273" s="572"/>
    </row>
    <row r="274" spans="1:17" ht="14.4" customHeight="1" x14ac:dyDescent="0.3">
      <c r="A274" s="553" t="s">
        <v>2312</v>
      </c>
      <c r="B274" s="554" t="s">
        <v>2001</v>
      </c>
      <c r="C274" s="554" t="s">
        <v>2027</v>
      </c>
      <c r="D274" s="554" t="s">
        <v>2114</v>
      </c>
      <c r="E274" s="554" t="s">
        <v>2115</v>
      </c>
      <c r="F274" s="571"/>
      <c r="G274" s="571"/>
      <c r="H274" s="571"/>
      <c r="I274" s="571"/>
      <c r="J274" s="571"/>
      <c r="K274" s="571"/>
      <c r="L274" s="571"/>
      <c r="M274" s="571"/>
      <c r="N274" s="571">
        <v>1</v>
      </c>
      <c r="O274" s="571">
        <v>691</v>
      </c>
      <c r="P274" s="559"/>
      <c r="Q274" s="572">
        <v>691</v>
      </c>
    </row>
    <row r="275" spans="1:17" ht="14.4" customHeight="1" x14ac:dyDescent="0.3">
      <c r="A275" s="553" t="s">
        <v>2312</v>
      </c>
      <c r="B275" s="554" t="s">
        <v>2001</v>
      </c>
      <c r="C275" s="554" t="s">
        <v>2027</v>
      </c>
      <c r="D275" s="554" t="s">
        <v>2124</v>
      </c>
      <c r="E275" s="554" t="s">
        <v>2125</v>
      </c>
      <c r="F275" s="571">
        <v>2</v>
      </c>
      <c r="G275" s="571">
        <v>702</v>
      </c>
      <c r="H275" s="571">
        <v>1</v>
      </c>
      <c r="I275" s="571">
        <v>351</v>
      </c>
      <c r="J275" s="571">
        <v>4</v>
      </c>
      <c r="K275" s="571">
        <v>1412</v>
      </c>
      <c r="L275" s="571">
        <v>2.0113960113960112</v>
      </c>
      <c r="M275" s="571">
        <v>353</v>
      </c>
      <c r="N275" s="571">
        <v>1</v>
      </c>
      <c r="O275" s="571">
        <v>356</v>
      </c>
      <c r="P275" s="559">
        <v>0.50712250712250717</v>
      </c>
      <c r="Q275" s="572">
        <v>356</v>
      </c>
    </row>
    <row r="276" spans="1:17" ht="14.4" customHeight="1" x14ac:dyDescent="0.3">
      <c r="A276" s="553" t="s">
        <v>2312</v>
      </c>
      <c r="B276" s="554" t="s">
        <v>2001</v>
      </c>
      <c r="C276" s="554" t="s">
        <v>2027</v>
      </c>
      <c r="D276" s="554" t="s">
        <v>2128</v>
      </c>
      <c r="E276" s="554" t="s">
        <v>2129</v>
      </c>
      <c r="F276" s="571"/>
      <c r="G276" s="571"/>
      <c r="H276" s="571"/>
      <c r="I276" s="571"/>
      <c r="J276" s="571">
        <v>1</v>
      </c>
      <c r="K276" s="571">
        <v>627</v>
      </c>
      <c r="L276" s="571"/>
      <c r="M276" s="571">
        <v>627</v>
      </c>
      <c r="N276" s="571"/>
      <c r="O276" s="571"/>
      <c r="P276" s="559"/>
      <c r="Q276" s="572"/>
    </row>
    <row r="277" spans="1:17" ht="14.4" customHeight="1" x14ac:dyDescent="0.3">
      <c r="A277" s="553" t="s">
        <v>2312</v>
      </c>
      <c r="B277" s="554" t="s">
        <v>2001</v>
      </c>
      <c r="C277" s="554" t="s">
        <v>2027</v>
      </c>
      <c r="D277" s="554" t="s">
        <v>705</v>
      </c>
      <c r="E277" s="554" t="s">
        <v>2257</v>
      </c>
      <c r="F277" s="571"/>
      <c r="G277" s="571"/>
      <c r="H277" s="571"/>
      <c r="I277" s="571"/>
      <c r="J277" s="571">
        <v>1</v>
      </c>
      <c r="K277" s="571">
        <v>1186</v>
      </c>
      <c r="L277" s="571"/>
      <c r="M277" s="571">
        <v>1186</v>
      </c>
      <c r="N277" s="571"/>
      <c r="O277" s="571"/>
      <c r="P277" s="559"/>
      <c r="Q277" s="572"/>
    </row>
    <row r="278" spans="1:17" ht="14.4" customHeight="1" x14ac:dyDescent="0.3">
      <c r="A278" s="553" t="s">
        <v>2312</v>
      </c>
      <c r="B278" s="554" t="s">
        <v>2001</v>
      </c>
      <c r="C278" s="554" t="s">
        <v>2027</v>
      </c>
      <c r="D278" s="554" t="s">
        <v>2146</v>
      </c>
      <c r="E278" s="554" t="s">
        <v>2147</v>
      </c>
      <c r="F278" s="571">
        <v>1</v>
      </c>
      <c r="G278" s="571">
        <v>808</v>
      </c>
      <c r="H278" s="571">
        <v>1</v>
      </c>
      <c r="I278" s="571">
        <v>808</v>
      </c>
      <c r="J278" s="571"/>
      <c r="K278" s="571"/>
      <c r="L278" s="571"/>
      <c r="M278" s="571"/>
      <c r="N278" s="571"/>
      <c r="O278" s="571"/>
      <c r="P278" s="559"/>
      <c r="Q278" s="572"/>
    </row>
    <row r="279" spans="1:17" ht="14.4" customHeight="1" x14ac:dyDescent="0.3">
      <c r="A279" s="553" t="s">
        <v>2312</v>
      </c>
      <c r="B279" s="554" t="s">
        <v>2001</v>
      </c>
      <c r="C279" s="554" t="s">
        <v>2027</v>
      </c>
      <c r="D279" s="554" t="s">
        <v>2204</v>
      </c>
      <c r="E279" s="554" t="s">
        <v>2205</v>
      </c>
      <c r="F279" s="571"/>
      <c r="G279" s="571"/>
      <c r="H279" s="571"/>
      <c r="I279" s="571"/>
      <c r="J279" s="571">
        <v>1</v>
      </c>
      <c r="K279" s="571">
        <v>1801</v>
      </c>
      <c r="L279" s="571"/>
      <c r="M279" s="571">
        <v>1801</v>
      </c>
      <c r="N279" s="571"/>
      <c r="O279" s="571"/>
      <c r="P279" s="559"/>
      <c r="Q279" s="572"/>
    </row>
    <row r="280" spans="1:17" ht="14.4" customHeight="1" thickBot="1" x14ac:dyDescent="0.35">
      <c r="A280" s="561" t="s">
        <v>2312</v>
      </c>
      <c r="B280" s="562" t="s">
        <v>2269</v>
      </c>
      <c r="C280" s="562" t="s">
        <v>2027</v>
      </c>
      <c r="D280" s="562" t="s">
        <v>2272</v>
      </c>
      <c r="E280" s="562" t="s">
        <v>2273</v>
      </c>
      <c r="F280" s="573">
        <v>3</v>
      </c>
      <c r="G280" s="573">
        <v>10452</v>
      </c>
      <c r="H280" s="573">
        <v>1</v>
      </c>
      <c r="I280" s="573">
        <v>3484</v>
      </c>
      <c r="J280" s="573"/>
      <c r="K280" s="573"/>
      <c r="L280" s="573"/>
      <c r="M280" s="573"/>
      <c r="N280" s="573"/>
      <c r="O280" s="573"/>
      <c r="P280" s="567"/>
      <c r="Q280" s="57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200214</v>
      </c>
      <c r="C3" s="226">
        <f t="shared" ref="C3:L3" si="0">SUBTOTAL(9,C6:C1048576)</f>
        <v>2</v>
      </c>
      <c r="D3" s="226">
        <f t="shared" si="0"/>
        <v>92371</v>
      </c>
      <c r="E3" s="226">
        <f t="shared" si="0"/>
        <v>0.46151117417523946</v>
      </c>
      <c r="F3" s="226">
        <f t="shared" si="0"/>
        <v>3727</v>
      </c>
      <c r="G3" s="229">
        <f>IF(B3&lt;&gt;0,F3/B3,"")</f>
        <v>1.8615081862407224E-2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44"/>
      <c r="B5" s="645">
        <v>2013</v>
      </c>
      <c r="C5" s="646"/>
      <c r="D5" s="646">
        <v>2014</v>
      </c>
      <c r="E5" s="646"/>
      <c r="F5" s="646">
        <v>2015</v>
      </c>
      <c r="G5" s="620" t="s">
        <v>2</v>
      </c>
      <c r="H5" s="645">
        <v>2013</v>
      </c>
      <c r="I5" s="646"/>
      <c r="J5" s="646">
        <v>2014</v>
      </c>
      <c r="K5" s="646"/>
      <c r="L5" s="646">
        <v>2015</v>
      </c>
      <c r="M5" s="620" t="s">
        <v>2</v>
      </c>
    </row>
    <row r="6" spans="1:13" ht="14.4" customHeight="1" x14ac:dyDescent="0.3">
      <c r="A6" s="578" t="s">
        <v>2252</v>
      </c>
      <c r="B6" s="621">
        <v>65</v>
      </c>
      <c r="C6" s="547">
        <v>1</v>
      </c>
      <c r="D6" s="621"/>
      <c r="E6" s="547"/>
      <c r="F6" s="621"/>
      <c r="G6" s="552"/>
      <c r="H6" s="621"/>
      <c r="I6" s="547"/>
      <c r="J6" s="621"/>
      <c r="K6" s="547"/>
      <c r="L6" s="621"/>
      <c r="M6" s="125"/>
    </row>
    <row r="7" spans="1:13" ht="14.4" customHeight="1" thickBot="1" x14ac:dyDescent="0.35">
      <c r="A7" s="623" t="s">
        <v>2314</v>
      </c>
      <c r="B7" s="622">
        <v>200149</v>
      </c>
      <c r="C7" s="562">
        <v>1</v>
      </c>
      <c r="D7" s="622">
        <v>92371</v>
      </c>
      <c r="E7" s="562">
        <v>0.46151117417523946</v>
      </c>
      <c r="F7" s="622">
        <v>3727</v>
      </c>
      <c r="G7" s="567">
        <v>1.8621127260191158E-2</v>
      </c>
      <c r="H7" s="622"/>
      <c r="I7" s="562"/>
      <c r="J7" s="622"/>
      <c r="K7" s="562"/>
      <c r="L7" s="622"/>
      <c r="M7" s="56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2350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1096</v>
      </c>
      <c r="G3" s="107">
        <f t="shared" si="0"/>
        <v>200214</v>
      </c>
      <c r="H3" s="108"/>
      <c r="I3" s="108"/>
      <c r="J3" s="103">
        <f t="shared" si="0"/>
        <v>508</v>
      </c>
      <c r="K3" s="107">
        <f t="shared" si="0"/>
        <v>92371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1.8615081862407224E-2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1"/>
      <c r="B5" s="629"/>
      <c r="C5" s="631"/>
      <c r="D5" s="639"/>
      <c r="E5" s="633"/>
      <c r="F5" s="640" t="s">
        <v>72</v>
      </c>
      <c r="G5" s="641" t="s">
        <v>14</v>
      </c>
      <c r="H5" s="642"/>
      <c r="I5" s="642"/>
      <c r="J5" s="640" t="s">
        <v>72</v>
      </c>
      <c r="K5" s="641" t="s">
        <v>14</v>
      </c>
      <c r="L5" s="642"/>
      <c r="M5" s="642"/>
      <c r="N5" s="640" t="s">
        <v>72</v>
      </c>
      <c r="O5" s="641" t="s">
        <v>14</v>
      </c>
      <c r="P5" s="643"/>
      <c r="Q5" s="638"/>
    </row>
    <row r="6" spans="1:17" ht="14.4" customHeight="1" x14ac:dyDescent="0.3">
      <c r="A6" s="546" t="s">
        <v>2310</v>
      </c>
      <c r="B6" s="547" t="s">
        <v>2315</v>
      </c>
      <c r="C6" s="547" t="s">
        <v>2027</v>
      </c>
      <c r="D6" s="547" t="s">
        <v>2316</v>
      </c>
      <c r="E6" s="547" t="s">
        <v>2317</v>
      </c>
      <c r="F6" s="119">
        <v>1</v>
      </c>
      <c r="G6" s="119">
        <v>65</v>
      </c>
      <c r="H6" s="119">
        <v>1</v>
      </c>
      <c r="I6" s="119">
        <v>65</v>
      </c>
      <c r="J6" s="119"/>
      <c r="K6" s="119"/>
      <c r="L6" s="119"/>
      <c r="M6" s="119"/>
      <c r="N6" s="119"/>
      <c r="O6" s="119"/>
      <c r="P6" s="552"/>
      <c r="Q6" s="570"/>
    </row>
    <row r="7" spans="1:17" ht="14.4" customHeight="1" x14ac:dyDescent="0.3">
      <c r="A7" s="553" t="s">
        <v>2318</v>
      </c>
      <c r="B7" s="554" t="s">
        <v>2319</v>
      </c>
      <c r="C7" s="554" t="s">
        <v>2027</v>
      </c>
      <c r="D7" s="554" t="s">
        <v>2320</v>
      </c>
      <c r="E7" s="554" t="s">
        <v>2321</v>
      </c>
      <c r="F7" s="571">
        <v>364</v>
      </c>
      <c r="G7" s="571">
        <v>19292</v>
      </c>
      <c r="H7" s="571">
        <v>1</v>
      </c>
      <c r="I7" s="571">
        <v>53</v>
      </c>
      <c r="J7" s="571">
        <v>168</v>
      </c>
      <c r="K7" s="571">
        <v>9046</v>
      </c>
      <c r="L7" s="571">
        <v>0.4688990255027991</v>
      </c>
      <c r="M7" s="571">
        <v>53.845238095238095</v>
      </c>
      <c r="N7" s="571">
        <v>8</v>
      </c>
      <c r="O7" s="571">
        <v>432</v>
      </c>
      <c r="P7" s="559">
        <v>2.2392701637984656E-2</v>
      </c>
      <c r="Q7" s="572">
        <v>54</v>
      </c>
    </row>
    <row r="8" spans="1:17" ht="14.4" customHeight="1" x14ac:dyDescent="0.3">
      <c r="A8" s="553" t="s">
        <v>2318</v>
      </c>
      <c r="B8" s="554" t="s">
        <v>2319</v>
      </c>
      <c r="C8" s="554" t="s">
        <v>2027</v>
      </c>
      <c r="D8" s="554" t="s">
        <v>2322</v>
      </c>
      <c r="E8" s="554" t="s">
        <v>2323</v>
      </c>
      <c r="F8" s="571">
        <v>2</v>
      </c>
      <c r="G8" s="571">
        <v>242</v>
      </c>
      <c r="H8" s="571">
        <v>1</v>
      </c>
      <c r="I8" s="571">
        <v>121</v>
      </c>
      <c r="J8" s="571"/>
      <c r="K8" s="571"/>
      <c r="L8" s="571"/>
      <c r="M8" s="571"/>
      <c r="N8" s="571"/>
      <c r="O8" s="571"/>
      <c r="P8" s="559"/>
      <c r="Q8" s="572"/>
    </row>
    <row r="9" spans="1:17" ht="14.4" customHeight="1" x14ac:dyDescent="0.3">
      <c r="A9" s="553" t="s">
        <v>2318</v>
      </c>
      <c r="B9" s="554" t="s">
        <v>2319</v>
      </c>
      <c r="C9" s="554" t="s">
        <v>2027</v>
      </c>
      <c r="D9" s="554" t="s">
        <v>2324</v>
      </c>
      <c r="E9" s="554" t="s">
        <v>2325</v>
      </c>
      <c r="F9" s="571">
        <v>53</v>
      </c>
      <c r="G9" s="571">
        <v>8904</v>
      </c>
      <c r="H9" s="571">
        <v>1</v>
      </c>
      <c r="I9" s="571">
        <v>168</v>
      </c>
      <c r="J9" s="571">
        <v>34</v>
      </c>
      <c r="K9" s="571">
        <v>5775</v>
      </c>
      <c r="L9" s="571">
        <v>0.64858490566037741</v>
      </c>
      <c r="M9" s="571">
        <v>169.85294117647058</v>
      </c>
      <c r="N9" s="571"/>
      <c r="O9" s="571"/>
      <c r="P9" s="559"/>
      <c r="Q9" s="572"/>
    </row>
    <row r="10" spans="1:17" ht="14.4" customHeight="1" x14ac:dyDescent="0.3">
      <c r="A10" s="553" t="s">
        <v>2318</v>
      </c>
      <c r="B10" s="554" t="s">
        <v>2319</v>
      </c>
      <c r="C10" s="554" t="s">
        <v>2027</v>
      </c>
      <c r="D10" s="554" t="s">
        <v>2326</v>
      </c>
      <c r="E10" s="554" t="s">
        <v>2327</v>
      </c>
      <c r="F10" s="571">
        <v>5</v>
      </c>
      <c r="G10" s="571">
        <v>1580</v>
      </c>
      <c r="H10" s="571">
        <v>1</v>
      </c>
      <c r="I10" s="571">
        <v>316</v>
      </c>
      <c r="J10" s="571"/>
      <c r="K10" s="571"/>
      <c r="L10" s="571"/>
      <c r="M10" s="571"/>
      <c r="N10" s="571"/>
      <c r="O10" s="571"/>
      <c r="P10" s="559"/>
      <c r="Q10" s="572"/>
    </row>
    <row r="11" spans="1:17" ht="14.4" customHeight="1" x14ac:dyDescent="0.3">
      <c r="A11" s="553" t="s">
        <v>2318</v>
      </c>
      <c r="B11" s="554" t="s">
        <v>2319</v>
      </c>
      <c r="C11" s="554" t="s">
        <v>2027</v>
      </c>
      <c r="D11" s="554" t="s">
        <v>2328</v>
      </c>
      <c r="E11" s="554" t="s">
        <v>2329</v>
      </c>
      <c r="F11" s="571">
        <v>31</v>
      </c>
      <c r="G11" s="571">
        <v>10478</v>
      </c>
      <c r="H11" s="571">
        <v>1</v>
      </c>
      <c r="I11" s="571">
        <v>338</v>
      </c>
      <c r="J11" s="571">
        <v>8</v>
      </c>
      <c r="K11" s="571">
        <v>2720</v>
      </c>
      <c r="L11" s="571">
        <v>0.25959152510020994</v>
      </c>
      <c r="M11" s="571">
        <v>340</v>
      </c>
      <c r="N11" s="571"/>
      <c r="O11" s="571"/>
      <c r="P11" s="559"/>
      <c r="Q11" s="572"/>
    </row>
    <row r="12" spans="1:17" ht="14.4" customHeight="1" x14ac:dyDescent="0.3">
      <c r="A12" s="553" t="s">
        <v>2318</v>
      </c>
      <c r="B12" s="554" t="s">
        <v>2319</v>
      </c>
      <c r="C12" s="554" t="s">
        <v>2027</v>
      </c>
      <c r="D12" s="554" t="s">
        <v>2330</v>
      </c>
      <c r="E12" s="554" t="s">
        <v>2331</v>
      </c>
      <c r="F12" s="571">
        <v>124</v>
      </c>
      <c r="G12" s="571">
        <v>34844</v>
      </c>
      <c r="H12" s="571">
        <v>1</v>
      </c>
      <c r="I12" s="571">
        <v>281</v>
      </c>
      <c r="J12" s="571">
        <v>44</v>
      </c>
      <c r="K12" s="571">
        <v>12475</v>
      </c>
      <c r="L12" s="571">
        <v>0.35802433704511538</v>
      </c>
      <c r="M12" s="571">
        <v>283.52272727272725</v>
      </c>
      <c r="N12" s="571">
        <v>3</v>
      </c>
      <c r="O12" s="571">
        <v>855</v>
      </c>
      <c r="P12" s="559">
        <v>2.4537940534955803E-2</v>
      </c>
      <c r="Q12" s="572">
        <v>285</v>
      </c>
    </row>
    <row r="13" spans="1:17" ht="14.4" customHeight="1" x14ac:dyDescent="0.3">
      <c r="A13" s="553" t="s">
        <v>2318</v>
      </c>
      <c r="B13" s="554" t="s">
        <v>2319</v>
      </c>
      <c r="C13" s="554" t="s">
        <v>2027</v>
      </c>
      <c r="D13" s="554" t="s">
        <v>2332</v>
      </c>
      <c r="E13" s="554" t="s">
        <v>2333</v>
      </c>
      <c r="F13" s="571">
        <v>44</v>
      </c>
      <c r="G13" s="571">
        <v>20064</v>
      </c>
      <c r="H13" s="571">
        <v>1</v>
      </c>
      <c r="I13" s="571">
        <v>456</v>
      </c>
      <c r="J13" s="571">
        <v>27</v>
      </c>
      <c r="K13" s="571">
        <v>12412</v>
      </c>
      <c r="L13" s="571">
        <v>0.61862041467304629</v>
      </c>
      <c r="M13" s="571">
        <v>459.7037037037037</v>
      </c>
      <c r="N13" s="571">
        <v>1</v>
      </c>
      <c r="O13" s="571">
        <v>462</v>
      </c>
      <c r="P13" s="559">
        <v>2.3026315789473683E-2</v>
      </c>
      <c r="Q13" s="572">
        <v>462</v>
      </c>
    </row>
    <row r="14" spans="1:17" ht="14.4" customHeight="1" x14ac:dyDescent="0.3">
      <c r="A14" s="553" t="s">
        <v>2318</v>
      </c>
      <c r="B14" s="554" t="s">
        <v>2319</v>
      </c>
      <c r="C14" s="554" t="s">
        <v>2027</v>
      </c>
      <c r="D14" s="554" t="s">
        <v>2334</v>
      </c>
      <c r="E14" s="554" t="s">
        <v>2335</v>
      </c>
      <c r="F14" s="571">
        <v>134</v>
      </c>
      <c r="G14" s="571">
        <v>46632</v>
      </c>
      <c r="H14" s="571">
        <v>1</v>
      </c>
      <c r="I14" s="571">
        <v>348</v>
      </c>
      <c r="J14" s="571">
        <v>65</v>
      </c>
      <c r="K14" s="571">
        <v>22950</v>
      </c>
      <c r="L14" s="571">
        <v>0.49215131240349974</v>
      </c>
      <c r="M14" s="571">
        <v>353.07692307692309</v>
      </c>
      <c r="N14" s="571">
        <v>4</v>
      </c>
      <c r="O14" s="571">
        <v>1424</v>
      </c>
      <c r="P14" s="559">
        <v>3.0536970320809743E-2</v>
      </c>
      <c r="Q14" s="572">
        <v>356</v>
      </c>
    </row>
    <row r="15" spans="1:17" ht="14.4" customHeight="1" x14ac:dyDescent="0.3">
      <c r="A15" s="553" t="s">
        <v>2318</v>
      </c>
      <c r="B15" s="554" t="s">
        <v>2319</v>
      </c>
      <c r="C15" s="554" t="s">
        <v>2027</v>
      </c>
      <c r="D15" s="554" t="s">
        <v>2336</v>
      </c>
      <c r="E15" s="554" t="s">
        <v>2337</v>
      </c>
      <c r="F15" s="571">
        <v>1</v>
      </c>
      <c r="G15" s="571">
        <v>115</v>
      </c>
      <c r="H15" s="571">
        <v>1</v>
      </c>
      <c r="I15" s="571">
        <v>115</v>
      </c>
      <c r="J15" s="571">
        <v>3</v>
      </c>
      <c r="K15" s="571">
        <v>347</v>
      </c>
      <c r="L15" s="571">
        <v>3.017391304347826</v>
      </c>
      <c r="M15" s="571">
        <v>115.66666666666667</v>
      </c>
      <c r="N15" s="571"/>
      <c r="O15" s="571"/>
      <c r="P15" s="559"/>
      <c r="Q15" s="572"/>
    </row>
    <row r="16" spans="1:17" ht="14.4" customHeight="1" x14ac:dyDescent="0.3">
      <c r="A16" s="553" t="s">
        <v>2318</v>
      </c>
      <c r="B16" s="554" t="s">
        <v>2319</v>
      </c>
      <c r="C16" s="554" t="s">
        <v>2027</v>
      </c>
      <c r="D16" s="554" t="s">
        <v>2338</v>
      </c>
      <c r="E16" s="554" t="s">
        <v>2339</v>
      </c>
      <c r="F16" s="571">
        <v>0</v>
      </c>
      <c r="G16" s="571">
        <v>0</v>
      </c>
      <c r="H16" s="571"/>
      <c r="I16" s="571"/>
      <c r="J16" s="571"/>
      <c r="K16" s="571"/>
      <c r="L16" s="571"/>
      <c r="M16" s="571"/>
      <c r="N16" s="571"/>
      <c r="O16" s="571"/>
      <c r="P16" s="559"/>
      <c r="Q16" s="572"/>
    </row>
    <row r="17" spans="1:17" ht="14.4" customHeight="1" x14ac:dyDescent="0.3">
      <c r="A17" s="553" t="s">
        <v>2318</v>
      </c>
      <c r="B17" s="554" t="s">
        <v>2319</v>
      </c>
      <c r="C17" s="554" t="s">
        <v>2027</v>
      </c>
      <c r="D17" s="554" t="s">
        <v>2340</v>
      </c>
      <c r="E17" s="554" t="s">
        <v>2341</v>
      </c>
      <c r="F17" s="571">
        <v>6</v>
      </c>
      <c r="G17" s="571">
        <v>2574</v>
      </c>
      <c r="H17" s="571">
        <v>1</v>
      </c>
      <c r="I17" s="571">
        <v>429</v>
      </c>
      <c r="J17" s="571"/>
      <c r="K17" s="571"/>
      <c r="L17" s="571"/>
      <c r="M17" s="571"/>
      <c r="N17" s="571"/>
      <c r="O17" s="571"/>
      <c r="P17" s="559"/>
      <c r="Q17" s="572"/>
    </row>
    <row r="18" spans="1:17" ht="14.4" customHeight="1" x14ac:dyDescent="0.3">
      <c r="A18" s="553" t="s">
        <v>2318</v>
      </c>
      <c r="B18" s="554" t="s">
        <v>2319</v>
      </c>
      <c r="C18" s="554" t="s">
        <v>2027</v>
      </c>
      <c r="D18" s="554" t="s">
        <v>2342</v>
      </c>
      <c r="E18" s="554" t="s">
        <v>2343</v>
      </c>
      <c r="F18" s="571">
        <v>10</v>
      </c>
      <c r="G18" s="571">
        <v>530</v>
      </c>
      <c r="H18" s="571">
        <v>1</v>
      </c>
      <c r="I18" s="571">
        <v>53</v>
      </c>
      <c r="J18" s="571"/>
      <c r="K18" s="571"/>
      <c r="L18" s="571"/>
      <c r="M18" s="571"/>
      <c r="N18" s="571">
        <v>4</v>
      </c>
      <c r="O18" s="571">
        <v>216</v>
      </c>
      <c r="P18" s="559">
        <v>0.40754716981132078</v>
      </c>
      <c r="Q18" s="572">
        <v>54</v>
      </c>
    </row>
    <row r="19" spans="1:17" ht="14.4" customHeight="1" x14ac:dyDescent="0.3">
      <c r="A19" s="553" t="s">
        <v>2318</v>
      </c>
      <c r="B19" s="554" t="s">
        <v>2319</v>
      </c>
      <c r="C19" s="554" t="s">
        <v>2027</v>
      </c>
      <c r="D19" s="554" t="s">
        <v>2344</v>
      </c>
      <c r="E19" s="554" t="s">
        <v>2345</v>
      </c>
      <c r="F19" s="571">
        <v>319</v>
      </c>
      <c r="G19" s="571">
        <v>52635</v>
      </c>
      <c r="H19" s="571">
        <v>1</v>
      </c>
      <c r="I19" s="571">
        <v>165</v>
      </c>
      <c r="J19" s="571">
        <v>159</v>
      </c>
      <c r="K19" s="571">
        <v>26646</v>
      </c>
      <c r="L19" s="571">
        <v>0.50624109432886866</v>
      </c>
      <c r="M19" s="571">
        <v>167.58490566037736</v>
      </c>
      <c r="N19" s="571">
        <v>2</v>
      </c>
      <c r="O19" s="571">
        <v>338</v>
      </c>
      <c r="P19" s="559">
        <v>6.4215825971311868E-3</v>
      </c>
      <c r="Q19" s="572">
        <v>169</v>
      </c>
    </row>
    <row r="20" spans="1:17" ht="14.4" customHeight="1" x14ac:dyDescent="0.3">
      <c r="A20" s="553" t="s">
        <v>2318</v>
      </c>
      <c r="B20" s="554" t="s">
        <v>2319</v>
      </c>
      <c r="C20" s="554" t="s">
        <v>2027</v>
      </c>
      <c r="D20" s="554" t="s">
        <v>2346</v>
      </c>
      <c r="E20" s="554" t="s">
        <v>2347</v>
      </c>
      <c r="F20" s="571">
        <v>1</v>
      </c>
      <c r="G20" s="571">
        <v>1993</v>
      </c>
      <c r="H20" s="571">
        <v>1</v>
      </c>
      <c r="I20" s="571">
        <v>1993</v>
      </c>
      <c r="J20" s="571"/>
      <c r="K20" s="571"/>
      <c r="L20" s="571"/>
      <c r="M20" s="571"/>
      <c r="N20" s="571"/>
      <c r="O20" s="571"/>
      <c r="P20" s="559"/>
      <c r="Q20" s="572"/>
    </row>
    <row r="21" spans="1:17" ht="14.4" customHeight="1" thickBot="1" x14ac:dyDescent="0.35">
      <c r="A21" s="561" t="s">
        <v>2318</v>
      </c>
      <c r="B21" s="562" t="s">
        <v>2319</v>
      </c>
      <c r="C21" s="562" t="s">
        <v>2027</v>
      </c>
      <c r="D21" s="562" t="s">
        <v>2348</v>
      </c>
      <c r="E21" s="562" t="s">
        <v>2349</v>
      </c>
      <c r="F21" s="573">
        <v>1</v>
      </c>
      <c r="G21" s="573">
        <v>266</v>
      </c>
      <c r="H21" s="573">
        <v>1</v>
      </c>
      <c r="I21" s="573">
        <v>266</v>
      </c>
      <c r="J21" s="573"/>
      <c r="K21" s="573"/>
      <c r="L21" s="573"/>
      <c r="M21" s="573"/>
      <c r="N21" s="573"/>
      <c r="O21" s="573"/>
      <c r="P21" s="567"/>
      <c r="Q21" s="57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79.859530000000007</v>
      </c>
      <c r="C5" s="29">
        <v>86.939779999999999</v>
      </c>
      <c r="D5" s="8"/>
      <c r="E5" s="120">
        <v>111.1016</v>
      </c>
      <c r="F5" s="28">
        <v>125.09611120459132</v>
      </c>
      <c r="G5" s="119">
        <f>E5-F5</f>
        <v>-13.994511204591319</v>
      </c>
      <c r="H5" s="125">
        <f>IF(F5&lt;0.00000001,"",E5/F5)</f>
        <v>0.88812992610374852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874.62932999999998</v>
      </c>
      <c r="C6" s="31">
        <v>1165.9149299999999</v>
      </c>
      <c r="D6" s="8"/>
      <c r="E6" s="121">
        <v>1026.6530500000001</v>
      </c>
      <c r="F6" s="30">
        <v>1417.7361132267974</v>
      </c>
      <c r="G6" s="122">
        <f>E6-F6</f>
        <v>-391.08306322679732</v>
      </c>
      <c r="H6" s="126">
        <f>IF(F6&lt;0.00000001,"",E6/F6)</f>
        <v>0.72414960754813251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7468.7353699999985</v>
      </c>
      <c r="C7" s="31">
        <v>6961.1490400000039</v>
      </c>
      <c r="D7" s="8"/>
      <c r="E7" s="121">
        <v>6996.9616100000021</v>
      </c>
      <c r="F7" s="30">
        <v>6765.3331202417276</v>
      </c>
      <c r="G7" s="122">
        <f>E7-F7</f>
        <v>231.62848975827455</v>
      </c>
      <c r="H7" s="126">
        <f>IF(F7&lt;0.00000001,"",E7/F7)</f>
        <v>1.0342375586894972</v>
      </c>
    </row>
    <row r="8" spans="1:8" ht="14.4" customHeight="1" thickBot="1" x14ac:dyDescent="0.35">
      <c r="A8" s="1" t="s">
        <v>76</v>
      </c>
      <c r="B8" s="11">
        <v>1293.3222199999975</v>
      </c>
      <c r="C8" s="33">
        <v>1501.8755500000002</v>
      </c>
      <c r="D8" s="8"/>
      <c r="E8" s="123">
        <v>1204.8531800000026</v>
      </c>
      <c r="F8" s="32">
        <v>1271.1708647149408</v>
      </c>
      <c r="G8" s="124">
        <f>E8-F8</f>
        <v>-66.317684714938196</v>
      </c>
      <c r="H8" s="127">
        <f>IF(F8&lt;0.00000001,"",E8/F8)</f>
        <v>0.94782944877374142</v>
      </c>
    </row>
    <row r="9" spans="1:8" ht="14.4" customHeight="1" thickBot="1" x14ac:dyDescent="0.35">
      <c r="A9" s="2" t="s">
        <v>77</v>
      </c>
      <c r="B9" s="3">
        <v>9716.5464499999962</v>
      </c>
      <c r="C9" s="35">
        <v>9715.8793000000042</v>
      </c>
      <c r="D9" s="8"/>
      <c r="E9" s="3">
        <v>9339.5694400000048</v>
      </c>
      <c r="F9" s="34">
        <v>9579.3362093880569</v>
      </c>
      <c r="G9" s="34">
        <f>E9-F9</f>
        <v>-239.76676938805213</v>
      </c>
      <c r="H9" s="128">
        <f>IF(F9&lt;0.00000001,"",E9/F9)</f>
        <v>0.97497041922872762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2372.1999999999998</v>
      </c>
      <c r="C11" s="29">
        <f>IF(ISERROR(VLOOKUP("Celkem:",'ZV Vykáz.-A'!A:F,4,0)),0,VLOOKUP("Celkem:",'ZV Vykáz.-A'!A:F,4,0)/1000)</f>
        <v>2402.8040000000001</v>
      </c>
      <c r="D11" s="8"/>
      <c r="E11" s="120">
        <f>IF(ISERROR(VLOOKUP("Celkem:",'ZV Vykáz.-A'!A:F,6,0)),0,VLOOKUP("Celkem:",'ZV Vykáz.-A'!A:F,6,0)/1000)</f>
        <v>2746.3012800000001</v>
      </c>
      <c r="F11" s="28">
        <f>B11</f>
        <v>2372.1999999999998</v>
      </c>
      <c r="G11" s="119">
        <f>E11-F11</f>
        <v>374.10128000000032</v>
      </c>
      <c r="H11" s="125">
        <f>IF(F11&lt;0.00000001,"",E11/F11)</f>
        <v>1.1577022510749517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2372.1999999999998</v>
      </c>
      <c r="C13" s="37">
        <f>SUM(C11:C12)</f>
        <v>2402.8040000000001</v>
      </c>
      <c r="D13" s="8"/>
      <c r="E13" s="5">
        <f>SUM(E11:E12)</f>
        <v>2746.3012800000001</v>
      </c>
      <c r="F13" s="36">
        <f>SUM(F11:F12)</f>
        <v>2372.1999999999998</v>
      </c>
      <c r="G13" s="36">
        <f>E13-F13</f>
        <v>374.10128000000032</v>
      </c>
      <c r="H13" s="129">
        <f>IF(F13&lt;0.00000001,"",E13/F13)</f>
        <v>1.1577022510749517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0.24414024182429558</v>
      </c>
      <c r="C15" s="39">
        <f>IF(C9=0,"",C13/C9)</f>
        <v>0.24730690098218894</v>
      </c>
      <c r="D15" s="8"/>
      <c r="E15" s="6">
        <f>IF(E9=0,"",E13/E9)</f>
        <v>0.29405009488317468</v>
      </c>
      <c r="F15" s="38">
        <f>IF(F9=0,"",F13/F9)</f>
        <v>0.24763720033911824</v>
      </c>
      <c r="G15" s="38">
        <f>IF(ISERROR(F15-E15),"",E15-F15)</f>
        <v>4.6412894544056449E-2</v>
      </c>
      <c r="H15" s="130">
        <f>IF(ISERROR(F15-E15),"",IF(F15&lt;0.00000001,"",E15/F15))</f>
        <v>1.1874229497042363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0.31864727227207446</v>
      </c>
      <c r="C4" s="205">
        <f t="shared" ref="C4:M4" si="0">(C10+C8)/C6</f>
        <v>0.31412668589843312</v>
      </c>
      <c r="D4" s="205">
        <f t="shared" si="0"/>
        <v>0.33533988482796234</v>
      </c>
      <c r="E4" s="205">
        <f t="shared" si="0"/>
        <v>0.33835519800458486</v>
      </c>
      <c r="F4" s="205">
        <f t="shared" si="0"/>
        <v>0.32808706326977827</v>
      </c>
      <c r="G4" s="205">
        <f t="shared" si="0"/>
        <v>0.32473241827312621</v>
      </c>
      <c r="H4" s="205">
        <f t="shared" si="0"/>
        <v>0.30453987231015339</v>
      </c>
      <c r="I4" s="205">
        <f t="shared" si="0"/>
        <v>0.29405008952960893</v>
      </c>
      <c r="J4" s="205">
        <f t="shared" si="0"/>
        <v>0.29405008952960893</v>
      </c>
      <c r="K4" s="205">
        <f t="shared" si="0"/>
        <v>0.29405008952960893</v>
      </c>
      <c r="L4" s="205">
        <f t="shared" si="0"/>
        <v>0.29405008952960893</v>
      </c>
      <c r="M4" s="205">
        <f t="shared" si="0"/>
        <v>0.29405008952960893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1005.5957100000001</v>
      </c>
      <c r="C5" s="205">
        <f>IF(ISERROR(VLOOKUP($A5,'Man Tab'!$A:$Q,COLUMN()+2,0)),0,VLOOKUP($A5,'Man Tab'!$A:$Q,COLUMN()+2,0))</f>
        <v>1118.3000300000001</v>
      </c>
      <c r="D5" s="205">
        <f>IF(ISERROR(VLOOKUP($A5,'Man Tab'!$A:$Q,COLUMN()+2,0)),0,VLOOKUP($A5,'Man Tab'!$A:$Q,COLUMN()+2,0))</f>
        <v>1164.5986499999999</v>
      </c>
      <c r="E5" s="205">
        <f>IF(ISERROR(VLOOKUP($A5,'Man Tab'!$A:$Q,COLUMN()+2,0)),0,VLOOKUP($A5,'Man Tab'!$A:$Q,COLUMN()+2,0))</f>
        <v>1109.8764900000001</v>
      </c>
      <c r="F5" s="205">
        <f>IF(ISERROR(VLOOKUP($A5,'Man Tab'!$A:$Q,COLUMN()+2,0)),0,VLOOKUP($A5,'Man Tab'!$A:$Q,COLUMN()+2,0))</f>
        <v>1164.0813599999999</v>
      </c>
      <c r="G5" s="205">
        <f>IF(ISERROR(VLOOKUP($A5,'Man Tab'!$A:$Q,COLUMN()+2,0)),0,VLOOKUP($A5,'Man Tab'!$A:$Q,COLUMN()+2,0))</f>
        <v>1295.26847</v>
      </c>
      <c r="H5" s="205">
        <f>IF(ISERROR(VLOOKUP($A5,'Man Tab'!$A:$Q,COLUMN()+2,0)),0,VLOOKUP($A5,'Man Tab'!$A:$Q,COLUMN()+2,0))</f>
        <v>1420.6508899999999</v>
      </c>
      <c r="I5" s="205">
        <f>IF(ISERROR(VLOOKUP($A5,'Man Tab'!$A:$Q,COLUMN()+2,0)),0,VLOOKUP($A5,'Man Tab'!$A:$Q,COLUMN()+2,0))</f>
        <v>1061.19784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1005.5957100000001</v>
      </c>
      <c r="C6" s="207">
        <f t="shared" ref="C6:M6" si="1">C5+B6</f>
        <v>2123.8957399999999</v>
      </c>
      <c r="D6" s="207">
        <f t="shared" si="1"/>
        <v>3288.4943899999998</v>
      </c>
      <c r="E6" s="207">
        <f t="shared" si="1"/>
        <v>4398.3708800000004</v>
      </c>
      <c r="F6" s="207">
        <f t="shared" si="1"/>
        <v>5562.4522400000005</v>
      </c>
      <c r="G6" s="207">
        <f t="shared" si="1"/>
        <v>6857.7207100000005</v>
      </c>
      <c r="H6" s="207">
        <f t="shared" si="1"/>
        <v>8278.3716000000004</v>
      </c>
      <c r="I6" s="207">
        <f t="shared" si="1"/>
        <v>9339.5694400000011</v>
      </c>
      <c r="J6" s="207">
        <f t="shared" si="1"/>
        <v>9339.5694400000011</v>
      </c>
      <c r="K6" s="207">
        <f t="shared" si="1"/>
        <v>9339.5694400000011</v>
      </c>
      <c r="L6" s="207">
        <f t="shared" si="1"/>
        <v>9339.5694400000011</v>
      </c>
      <c r="M6" s="207">
        <f t="shared" si="1"/>
        <v>9339.5694400000011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320430.33</v>
      </c>
      <c r="C9" s="206">
        <v>346742</v>
      </c>
      <c r="D9" s="206">
        <v>435591</v>
      </c>
      <c r="E9" s="206">
        <v>385448.32</v>
      </c>
      <c r="F9" s="206">
        <v>336756.97</v>
      </c>
      <c r="G9" s="206">
        <v>401955.61</v>
      </c>
      <c r="H9" s="206">
        <v>294170</v>
      </c>
      <c r="I9" s="206">
        <v>225207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320.43033000000003</v>
      </c>
      <c r="C10" s="207">
        <f t="shared" ref="C10:M10" si="3">C9/1000+B10</f>
        <v>667.1723300000001</v>
      </c>
      <c r="D10" s="207">
        <f t="shared" si="3"/>
        <v>1102.7633300000002</v>
      </c>
      <c r="E10" s="207">
        <f t="shared" si="3"/>
        <v>1488.2116500000002</v>
      </c>
      <c r="F10" s="207">
        <f t="shared" si="3"/>
        <v>1824.9686200000001</v>
      </c>
      <c r="G10" s="207">
        <f t="shared" si="3"/>
        <v>2226.9242300000001</v>
      </c>
      <c r="H10" s="207">
        <f t="shared" si="3"/>
        <v>2521.0942300000002</v>
      </c>
      <c r="I10" s="207">
        <f t="shared" si="3"/>
        <v>2746.30123</v>
      </c>
      <c r="J10" s="207">
        <f t="shared" si="3"/>
        <v>2746.30123</v>
      </c>
      <c r="K10" s="207">
        <f t="shared" si="3"/>
        <v>2746.30123</v>
      </c>
      <c r="L10" s="207">
        <f t="shared" si="3"/>
        <v>2746.30123</v>
      </c>
      <c r="M10" s="207">
        <f t="shared" si="3"/>
        <v>2746.30123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8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0.24763720033911824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0.24763720033911824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20.456150000000001</v>
      </c>
      <c r="H7" s="52">
        <v>10.93627</v>
      </c>
      <c r="I7" s="52">
        <v>11.60535</v>
      </c>
      <c r="J7" s="52">
        <v>21.400210000000001</v>
      </c>
      <c r="K7" s="52">
        <v>13.918710000000001</v>
      </c>
      <c r="L7" s="52">
        <v>0</v>
      </c>
      <c r="M7" s="52">
        <v>0</v>
      </c>
      <c r="N7" s="52">
        <v>0</v>
      </c>
      <c r="O7" s="52">
        <v>0</v>
      </c>
      <c r="P7" s="53">
        <v>111.1016</v>
      </c>
      <c r="Q7" s="96">
        <v>0.88812992610300001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2126.60416984019</v>
      </c>
      <c r="C9" s="52">
        <v>177.217014153349</v>
      </c>
      <c r="D9" s="52">
        <v>35.609560000000002</v>
      </c>
      <c r="E9" s="52">
        <v>138.37891999999999</v>
      </c>
      <c r="F9" s="52">
        <v>146.95581000000001</v>
      </c>
      <c r="G9" s="52">
        <v>84.212869999999995</v>
      </c>
      <c r="H9" s="52">
        <v>140.05786000000001</v>
      </c>
      <c r="I9" s="52">
        <v>196.11412000000001</v>
      </c>
      <c r="J9" s="52">
        <v>159.62995000000001</v>
      </c>
      <c r="K9" s="52">
        <v>125.69396</v>
      </c>
      <c r="L9" s="52">
        <v>0</v>
      </c>
      <c r="M9" s="52">
        <v>0</v>
      </c>
      <c r="N9" s="52">
        <v>0</v>
      </c>
      <c r="O9" s="52">
        <v>0</v>
      </c>
      <c r="P9" s="53">
        <v>1026.6530499999999</v>
      </c>
      <c r="Q9" s="96">
        <v>0.72414960754799995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10.116059999999999</v>
      </c>
      <c r="H11" s="52">
        <v>3.8416299999999999</v>
      </c>
      <c r="I11" s="52">
        <v>6.3002399999999996</v>
      </c>
      <c r="J11" s="52">
        <v>4.8896600000000001</v>
      </c>
      <c r="K11" s="52">
        <v>2.7759900000000002</v>
      </c>
      <c r="L11" s="52">
        <v>0</v>
      </c>
      <c r="M11" s="52">
        <v>0</v>
      </c>
      <c r="N11" s="52">
        <v>0</v>
      </c>
      <c r="O11" s="52">
        <v>0</v>
      </c>
      <c r="P11" s="53">
        <v>40.203530000000001</v>
      </c>
      <c r="Q11" s="96">
        <v>1.2163193045109999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5.5399999999999998E-2</v>
      </c>
      <c r="H12" s="52">
        <v>0</v>
      </c>
      <c r="I12" s="52">
        <v>0.3755</v>
      </c>
      <c r="J12" s="52">
        <v>7.0279999999999995E-2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12.77135</v>
      </c>
      <c r="Q12" s="96">
        <v>0.51300963499100005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2.6426400000000001</v>
      </c>
      <c r="H13" s="52">
        <v>17.879090000000001</v>
      </c>
      <c r="I13" s="52">
        <v>15.553940000000001</v>
      </c>
      <c r="J13" s="52">
        <v>5.6523300000000001</v>
      </c>
      <c r="K13" s="52">
        <v>10.014480000000001</v>
      </c>
      <c r="L13" s="52">
        <v>0</v>
      </c>
      <c r="M13" s="52">
        <v>0</v>
      </c>
      <c r="N13" s="52">
        <v>0</v>
      </c>
      <c r="O13" s="52">
        <v>0</v>
      </c>
      <c r="P13" s="53">
        <v>68.387590000000003</v>
      </c>
      <c r="Q13" s="96">
        <v>0.57308038117899995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30.652000000000001</v>
      </c>
      <c r="H14" s="52">
        <v>27.713999999999999</v>
      </c>
      <c r="I14" s="52">
        <v>26.984000000000002</v>
      </c>
      <c r="J14" s="52">
        <v>26.774000000000001</v>
      </c>
      <c r="K14" s="52">
        <v>24.559000000000001</v>
      </c>
      <c r="L14" s="52">
        <v>0</v>
      </c>
      <c r="M14" s="52">
        <v>0</v>
      </c>
      <c r="N14" s="52">
        <v>0</v>
      </c>
      <c r="O14" s="52">
        <v>0</v>
      </c>
      <c r="P14" s="53">
        <v>241.786</v>
      </c>
      <c r="Q14" s="96">
        <v>0.954185684092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2.51233</v>
      </c>
      <c r="H17" s="52">
        <v>4.1033799999999996</v>
      </c>
      <c r="I17" s="52">
        <v>52.707599999999999</v>
      </c>
      <c r="J17" s="52">
        <v>0.67518</v>
      </c>
      <c r="K17" s="52">
        <v>0.64529999999999998</v>
      </c>
      <c r="L17" s="52">
        <v>0</v>
      </c>
      <c r="M17" s="52">
        <v>0</v>
      </c>
      <c r="N17" s="52">
        <v>0</v>
      </c>
      <c r="O17" s="52">
        <v>0</v>
      </c>
      <c r="P17" s="53">
        <v>69.021929999999998</v>
      </c>
      <c r="Q17" s="96">
        <v>0.58371296708300002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39.683</v>
      </c>
      <c r="H18" s="52">
        <v>2.4329999999999998</v>
      </c>
      <c r="I18" s="52">
        <v>0.997</v>
      </c>
      <c r="J18" s="52">
        <v>0</v>
      </c>
      <c r="K18" s="52">
        <v>2</v>
      </c>
      <c r="L18" s="52">
        <v>0</v>
      </c>
      <c r="M18" s="52">
        <v>0</v>
      </c>
      <c r="N18" s="52">
        <v>0</v>
      </c>
      <c r="O18" s="52">
        <v>0</v>
      </c>
      <c r="P18" s="53">
        <v>49.427</v>
      </c>
      <c r="Q18" s="96" t="s">
        <v>287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30.24558</v>
      </c>
      <c r="H19" s="52">
        <v>39.052489999999999</v>
      </c>
      <c r="I19" s="52">
        <v>17.40673</v>
      </c>
      <c r="J19" s="52">
        <v>30.39781</v>
      </c>
      <c r="K19" s="52">
        <v>-1.36626</v>
      </c>
      <c r="L19" s="52">
        <v>0</v>
      </c>
      <c r="M19" s="52">
        <v>0</v>
      </c>
      <c r="N19" s="52">
        <v>0</v>
      </c>
      <c r="O19" s="52">
        <v>0</v>
      </c>
      <c r="P19" s="53">
        <v>222.15826000000001</v>
      </c>
      <c r="Q19" s="96">
        <v>0.88774688963199999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826.74296000000004</v>
      </c>
      <c r="H20" s="52">
        <v>858.40552000000002</v>
      </c>
      <c r="I20" s="52">
        <v>900.45525999999995</v>
      </c>
      <c r="J20" s="52">
        <v>1111.4635599999999</v>
      </c>
      <c r="K20" s="52">
        <v>825.29857000000004</v>
      </c>
      <c r="L20" s="52">
        <v>0</v>
      </c>
      <c r="M20" s="52">
        <v>0</v>
      </c>
      <c r="N20" s="52">
        <v>0</v>
      </c>
      <c r="O20" s="52">
        <v>0</v>
      </c>
      <c r="P20" s="53">
        <v>6996.9616100000003</v>
      </c>
      <c r="Q20" s="96">
        <v>1.034237558689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57.658000000000001</v>
      </c>
      <c r="H21" s="52">
        <v>57.658000000000001</v>
      </c>
      <c r="I21" s="52">
        <v>57.658000000000001</v>
      </c>
      <c r="J21" s="52">
        <v>59.698</v>
      </c>
      <c r="K21" s="52">
        <v>57.658000000000001</v>
      </c>
      <c r="L21" s="52">
        <v>0</v>
      </c>
      <c r="M21" s="52">
        <v>0</v>
      </c>
      <c r="N21" s="52">
        <v>0</v>
      </c>
      <c r="O21" s="52">
        <v>0</v>
      </c>
      <c r="P21" s="53">
        <v>468.40899999999999</v>
      </c>
      <c r="Q21" s="96">
        <v>0.99379957700800003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>
        <v>16.170000000000002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-1.8189894035458601E-12</v>
      </c>
      <c r="C24" s="52">
        <v>0</v>
      </c>
      <c r="D24" s="52">
        <v>3.89757</v>
      </c>
      <c r="E24" s="52">
        <v>2.00021</v>
      </c>
      <c r="F24" s="52">
        <v>3.8999999999999999E-4</v>
      </c>
      <c r="G24" s="52">
        <v>4.8994999999989997</v>
      </c>
      <c r="H24" s="52">
        <v>2.0001199999989998</v>
      </c>
      <c r="I24" s="52">
        <v>9.1107300000000002</v>
      </c>
      <c r="J24" s="52">
        <v>-9.0000000227519195E-5</v>
      </c>
      <c r="K24" s="52">
        <v>9.0000000000145506E-5</v>
      </c>
      <c r="L24" s="52">
        <v>0</v>
      </c>
      <c r="M24" s="52">
        <v>0</v>
      </c>
      <c r="N24" s="52">
        <v>0</v>
      </c>
      <c r="O24" s="52">
        <v>0</v>
      </c>
      <c r="P24" s="53">
        <v>21.908519999999999</v>
      </c>
      <c r="Q24" s="96"/>
    </row>
    <row r="25" spans="1:17" ht="14.4" customHeight="1" x14ac:dyDescent="0.3">
      <c r="A25" s="17" t="s">
        <v>53</v>
      </c>
      <c r="B25" s="54">
        <v>14369.0043140821</v>
      </c>
      <c r="C25" s="55">
        <v>1197.4170261735101</v>
      </c>
      <c r="D25" s="55">
        <v>1005.5957100000001</v>
      </c>
      <c r="E25" s="55">
        <v>1118.3000300000001</v>
      </c>
      <c r="F25" s="55">
        <v>1164.5986499999999</v>
      </c>
      <c r="G25" s="55">
        <v>1109.8764900000001</v>
      </c>
      <c r="H25" s="55">
        <v>1164.0813599999999</v>
      </c>
      <c r="I25" s="55">
        <v>1295.26847</v>
      </c>
      <c r="J25" s="55">
        <v>1420.6508899999999</v>
      </c>
      <c r="K25" s="55">
        <v>1061.19784</v>
      </c>
      <c r="L25" s="55">
        <v>0</v>
      </c>
      <c r="M25" s="55">
        <v>0</v>
      </c>
      <c r="N25" s="55">
        <v>0</v>
      </c>
      <c r="O25" s="55">
        <v>0</v>
      </c>
      <c r="P25" s="56">
        <v>9339.5694399999993</v>
      </c>
      <c r="Q25" s="97">
        <v>0.97497041922799998</v>
      </c>
    </row>
    <row r="26" spans="1:17" ht="14.4" customHeight="1" x14ac:dyDescent="0.3">
      <c r="A26" s="15" t="s">
        <v>54</v>
      </c>
      <c r="B26" s="51">
        <v>1677.07895837359</v>
      </c>
      <c r="C26" s="52">
        <v>139.756579864466</v>
      </c>
      <c r="D26" s="52">
        <v>115.61662</v>
      </c>
      <c r="E26" s="52">
        <v>124.04246000000001</v>
      </c>
      <c r="F26" s="52">
        <v>136.35830000000001</v>
      </c>
      <c r="G26" s="52">
        <v>121.40167</v>
      </c>
      <c r="H26" s="52">
        <v>112.20941000000001</v>
      </c>
      <c r="I26" s="52">
        <v>157.34513000000001</v>
      </c>
      <c r="J26" s="52">
        <v>149.92420999999999</v>
      </c>
      <c r="K26" s="52">
        <v>105.13014</v>
      </c>
      <c r="L26" s="52">
        <v>0</v>
      </c>
      <c r="M26" s="52">
        <v>0</v>
      </c>
      <c r="N26" s="52">
        <v>0</v>
      </c>
      <c r="O26" s="52">
        <v>0</v>
      </c>
      <c r="P26" s="53">
        <v>1022.0279399999999</v>
      </c>
      <c r="Q26" s="96">
        <v>0.91411433095899997</v>
      </c>
    </row>
    <row r="27" spans="1:17" ht="14.4" customHeight="1" x14ac:dyDescent="0.3">
      <c r="A27" s="18" t="s">
        <v>55</v>
      </c>
      <c r="B27" s="54">
        <v>16046.0832724557</v>
      </c>
      <c r="C27" s="55">
        <v>1337.1736060379701</v>
      </c>
      <c r="D27" s="55">
        <v>1121.2123300000001</v>
      </c>
      <c r="E27" s="55">
        <v>1242.34249</v>
      </c>
      <c r="F27" s="55">
        <v>1300.95695</v>
      </c>
      <c r="G27" s="55">
        <v>1231.2781600000001</v>
      </c>
      <c r="H27" s="55">
        <v>1276.2907700000001</v>
      </c>
      <c r="I27" s="55">
        <v>1452.6135999999999</v>
      </c>
      <c r="J27" s="55">
        <v>1570.5751</v>
      </c>
      <c r="K27" s="55">
        <v>1166.32798</v>
      </c>
      <c r="L27" s="55">
        <v>0</v>
      </c>
      <c r="M27" s="55">
        <v>0</v>
      </c>
      <c r="N27" s="55">
        <v>0</v>
      </c>
      <c r="O27" s="55">
        <v>0</v>
      </c>
      <c r="P27" s="56">
        <v>10361.597379999999</v>
      </c>
      <c r="Q27" s="97">
        <v>0.968609959583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71.292169999999999</v>
      </c>
      <c r="H28" s="52">
        <v>214.71152000000001</v>
      </c>
      <c r="I28" s="52">
        <v>86.823279999999997</v>
      </c>
      <c r="J28" s="52">
        <v>105.09518</v>
      </c>
      <c r="K28" s="52">
        <v>73.262389999999996</v>
      </c>
      <c r="L28" s="52">
        <v>0</v>
      </c>
      <c r="M28" s="52">
        <v>0</v>
      </c>
      <c r="N28" s="52">
        <v>0</v>
      </c>
      <c r="O28" s="52">
        <v>0</v>
      </c>
      <c r="P28" s="53">
        <v>841.52754000000004</v>
      </c>
      <c r="Q28" s="96">
        <v>1.053561419659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2.10107</v>
      </c>
      <c r="L31" s="58">
        <v>0</v>
      </c>
      <c r="M31" s="58">
        <v>0</v>
      </c>
      <c r="N31" s="58">
        <v>0</v>
      </c>
      <c r="O31" s="58">
        <v>0</v>
      </c>
      <c r="P31" s="59">
        <v>12.881069999999999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14410.285970278899</v>
      </c>
      <c r="C6" s="424">
        <v>14695.057419999999</v>
      </c>
      <c r="D6" s="425">
        <v>284.77144972113302</v>
      </c>
      <c r="E6" s="426">
        <v>1.019761679283</v>
      </c>
      <c r="F6" s="424">
        <v>14369.0043140821</v>
      </c>
      <c r="G6" s="425">
        <v>9579.3362093880605</v>
      </c>
      <c r="H6" s="427">
        <v>1061.19784</v>
      </c>
      <c r="I6" s="424">
        <v>9339.5694399999993</v>
      </c>
      <c r="J6" s="425">
        <v>-239.76676938805201</v>
      </c>
      <c r="K6" s="428">
        <v>0.64998027948500003</v>
      </c>
    </row>
    <row r="7" spans="1:11" ht="14.4" customHeight="1" thickBot="1" x14ac:dyDescent="0.35">
      <c r="A7" s="443" t="s">
        <v>290</v>
      </c>
      <c r="B7" s="424">
        <v>3031.61570736055</v>
      </c>
      <c r="C7" s="424">
        <v>2687.8569600000001</v>
      </c>
      <c r="D7" s="425">
        <v>-343.75874736054999</v>
      </c>
      <c r="E7" s="426">
        <v>0.88660873258899997</v>
      </c>
      <c r="F7" s="424">
        <v>2960.2635958997098</v>
      </c>
      <c r="G7" s="425">
        <v>1973.5090639331399</v>
      </c>
      <c r="H7" s="427">
        <v>176.96223000000001</v>
      </c>
      <c r="I7" s="424">
        <v>1500.90427</v>
      </c>
      <c r="J7" s="425">
        <v>-472.60479393314102</v>
      </c>
      <c r="K7" s="428">
        <v>0.50701710215200002</v>
      </c>
    </row>
    <row r="8" spans="1:11" ht="14.4" customHeight="1" thickBot="1" x14ac:dyDescent="0.35">
      <c r="A8" s="444" t="s">
        <v>291</v>
      </c>
      <c r="B8" s="424">
        <v>2631.2959112076001</v>
      </c>
      <c r="C8" s="424">
        <v>2329.8729600000001</v>
      </c>
      <c r="D8" s="425">
        <v>-301.42295120759798</v>
      </c>
      <c r="E8" s="426">
        <v>0.88544695793200001</v>
      </c>
      <c r="F8" s="424">
        <v>2580.17090949052</v>
      </c>
      <c r="G8" s="425">
        <v>1720.1139396603501</v>
      </c>
      <c r="H8" s="427">
        <v>152.40323000000001</v>
      </c>
      <c r="I8" s="424">
        <v>1259.1182699999999</v>
      </c>
      <c r="J8" s="425">
        <v>-460.99566966034598</v>
      </c>
      <c r="K8" s="428">
        <v>0.48799801027400003</v>
      </c>
    </row>
    <row r="9" spans="1:11" ht="14.4" customHeight="1" thickBot="1" x14ac:dyDescent="0.35">
      <c r="A9" s="445" t="s">
        <v>292</v>
      </c>
      <c r="B9" s="429">
        <v>0</v>
      </c>
      <c r="C9" s="429">
        <v>-3.00000000000018E-5</v>
      </c>
      <c r="D9" s="430">
        <v>-3.00000000000018E-5</v>
      </c>
      <c r="E9" s="431" t="s">
        <v>287</v>
      </c>
      <c r="F9" s="429">
        <v>0</v>
      </c>
      <c r="G9" s="430">
        <v>0</v>
      </c>
      <c r="H9" s="432">
        <v>9.0000000000000006E-5</v>
      </c>
      <c r="I9" s="429">
        <v>1.15E-3</v>
      </c>
      <c r="J9" s="430">
        <v>1.15E-3</v>
      </c>
      <c r="K9" s="433" t="s">
        <v>287</v>
      </c>
    </row>
    <row r="10" spans="1:11" ht="14.4" customHeight="1" thickBot="1" x14ac:dyDescent="0.35">
      <c r="A10" s="446" t="s">
        <v>293</v>
      </c>
      <c r="B10" s="424">
        <v>0</v>
      </c>
      <c r="C10" s="424">
        <v>-3.00000000000018E-5</v>
      </c>
      <c r="D10" s="425">
        <v>-3.00000000000018E-5</v>
      </c>
      <c r="E10" s="434" t="s">
        <v>287</v>
      </c>
      <c r="F10" s="424">
        <v>0</v>
      </c>
      <c r="G10" s="425">
        <v>0</v>
      </c>
      <c r="H10" s="427">
        <v>9.0000000000000006E-5</v>
      </c>
      <c r="I10" s="424">
        <v>1.15E-3</v>
      </c>
      <c r="J10" s="425">
        <v>1.15E-3</v>
      </c>
      <c r="K10" s="435" t="s">
        <v>287</v>
      </c>
    </row>
    <row r="11" spans="1:11" ht="14.4" customHeight="1" thickBot="1" x14ac:dyDescent="0.35">
      <c r="A11" s="445" t="s">
        <v>294</v>
      </c>
      <c r="B11" s="429">
        <v>144.059134131088</v>
      </c>
      <c r="C11" s="429">
        <v>145.99010000000001</v>
      </c>
      <c r="D11" s="430">
        <v>1.9309658689119999</v>
      </c>
      <c r="E11" s="436">
        <v>1.013403980806</v>
      </c>
      <c r="F11" s="429">
        <v>187.64416680688899</v>
      </c>
      <c r="G11" s="430">
        <v>125.096111204593</v>
      </c>
      <c r="H11" s="432">
        <v>13.918710000000001</v>
      </c>
      <c r="I11" s="429">
        <v>111.1016</v>
      </c>
      <c r="J11" s="430">
        <v>-13.994511204591999</v>
      </c>
      <c r="K11" s="437">
        <v>0.59208661740199997</v>
      </c>
    </row>
    <row r="12" spans="1:11" ht="14.4" customHeight="1" thickBot="1" x14ac:dyDescent="0.35">
      <c r="A12" s="446" t="s">
        <v>295</v>
      </c>
      <c r="B12" s="424">
        <v>115.956099177507</v>
      </c>
      <c r="C12" s="424">
        <v>118.01636000000001</v>
      </c>
      <c r="D12" s="425">
        <v>2.0602608224929999</v>
      </c>
      <c r="E12" s="426">
        <v>1.0177675933999999</v>
      </c>
      <c r="F12" s="424">
        <v>160.862341011322</v>
      </c>
      <c r="G12" s="425">
        <v>107.241560674214</v>
      </c>
      <c r="H12" s="427">
        <v>11.675179999999999</v>
      </c>
      <c r="I12" s="424">
        <v>94.331000000000003</v>
      </c>
      <c r="J12" s="425">
        <v>-12.910560674214</v>
      </c>
      <c r="K12" s="428">
        <v>0.58640822585899999</v>
      </c>
    </row>
    <row r="13" spans="1:11" ht="14.4" customHeight="1" thickBot="1" x14ac:dyDescent="0.35">
      <c r="A13" s="446" t="s">
        <v>296</v>
      </c>
      <c r="B13" s="424">
        <v>28.103034953580998</v>
      </c>
      <c r="C13" s="424">
        <v>27.973739999999999</v>
      </c>
      <c r="D13" s="425">
        <v>-0.12929495358099999</v>
      </c>
      <c r="E13" s="426">
        <v>0.99539925300599996</v>
      </c>
      <c r="F13" s="424">
        <v>26.781825795566998</v>
      </c>
      <c r="G13" s="425">
        <v>17.854550530377999</v>
      </c>
      <c r="H13" s="427">
        <v>2.2435299999999998</v>
      </c>
      <c r="I13" s="424">
        <v>16.770600000000002</v>
      </c>
      <c r="J13" s="425">
        <v>-1.0839505303779999</v>
      </c>
      <c r="K13" s="428">
        <v>0.62619330466900003</v>
      </c>
    </row>
    <row r="14" spans="1:11" ht="14.4" customHeight="1" thickBot="1" x14ac:dyDescent="0.35">
      <c r="A14" s="445" t="s">
        <v>297</v>
      </c>
      <c r="B14" s="429">
        <v>2118.29316622431</v>
      </c>
      <c r="C14" s="429">
        <v>1905.7286099999999</v>
      </c>
      <c r="D14" s="430">
        <v>-212.56455622431099</v>
      </c>
      <c r="E14" s="436">
        <v>0.89965290941999998</v>
      </c>
      <c r="F14" s="429">
        <v>2126.60416984019</v>
      </c>
      <c r="G14" s="430">
        <v>1417.7361132267899</v>
      </c>
      <c r="H14" s="432">
        <v>125.69396</v>
      </c>
      <c r="I14" s="429">
        <v>1026.6530499999999</v>
      </c>
      <c r="J14" s="430">
        <v>-391.08306322679499</v>
      </c>
      <c r="K14" s="437">
        <v>0.48276640503200002</v>
      </c>
    </row>
    <row r="15" spans="1:11" ht="14.4" customHeight="1" thickBot="1" x14ac:dyDescent="0.35">
      <c r="A15" s="446" t="s">
        <v>298</v>
      </c>
      <c r="B15" s="424">
        <v>57.999991384965</v>
      </c>
      <c r="C15" s="424">
        <v>53.413069999999998</v>
      </c>
      <c r="D15" s="425">
        <v>-4.5869213849649997</v>
      </c>
      <c r="E15" s="426">
        <v>0.92091513678799997</v>
      </c>
      <c r="F15" s="424">
        <v>63.999997984155002</v>
      </c>
      <c r="G15" s="425">
        <v>42.666665322770001</v>
      </c>
      <c r="H15" s="427">
        <v>7.4282000000000004</v>
      </c>
      <c r="I15" s="424">
        <v>34.669559999999997</v>
      </c>
      <c r="J15" s="425">
        <v>-7.9971053227700004</v>
      </c>
      <c r="K15" s="428">
        <v>0.54171189206199999</v>
      </c>
    </row>
    <row r="16" spans="1:11" ht="14.4" customHeight="1" thickBot="1" x14ac:dyDescent="0.35">
      <c r="A16" s="446" t="s">
        <v>299</v>
      </c>
      <c r="B16" s="424">
        <v>399.99978462413401</v>
      </c>
      <c r="C16" s="424">
        <v>172.1739</v>
      </c>
      <c r="D16" s="425">
        <v>-227.82588462413301</v>
      </c>
      <c r="E16" s="426">
        <v>0.43043498176299999</v>
      </c>
      <c r="F16" s="424">
        <v>249.999995653334</v>
      </c>
      <c r="G16" s="425">
        <v>166.66666376889</v>
      </c>
      <c r="H16" s="427">
        <v>34.782609999999998</v>
      </c>
      <c r="I16" s="424">
        <v>139.13042999999999</v>
      </c>
      <c r="J16" s="425">
        <v>-27.536233768889002</v>
      </c>
      <c r="K16" s="428">
        <v>0.556521729676</v>
      </c>
    </row>
    <row r="17" spans="1:11" ht="14.4" customHeight="1" thickBot="1" x14ac:dyDescent="0.35">
      <c r="A17" s="446" t="s">
        <v>300</v>
      </c>
      <c r="B17" s="424">
        <v>599.99982931462</v>
      </c>
      <c r="C17" s="424">
        <v>597.67963999999995</v>
      </c>
      <c r="D17" s="425">
        <v>-2.3201893146189998</v>
      </c>
      <c r="E17" s="426">
        <v>0.99613301670800003</v>
      </c>
      <c r="F17" s="424">
        <v>499.99998267633299</v>
      </c>
      <c r="G17" s="425">
        <v>333.33332178422199</v>
      </c>
      <c r="H17" s="427">
        <v>0</v>
      </c>
      <c r="I17" s="424">
        <v>230.88034999999999</v>
      </c>
      <c r="J17" s="425">
        <v>-102.452971784222</v>
      </c>
      <c r="K17" s="428">
        <v>0.461760715998</v>
      </c>
    </row>
    <row r="18" spans="1:11" ht="14.4" customHeight="1" thickBot="1" x14ac:dyDescent="0.35">
      <c r="A18" s="446" t="s">
        <v>301</v>
      </c>
      <c r="B18" s="424">
        <v>0</v>
      </c>
      <c r="C18" s="424">
        <v>0</v>
      </c>
      <c r="D18" s="425">
        <v>0</v>
      </c>
      <c r="E18" s="426">
        <v>1</v>
      </c>
      <c r="F18" s="424">
        <v>45</v>
      </c>
      <c r="G18" s="425">
        <v>30</v>
      </c>
      <c r="H18" s="427">
        <v>8.6880000000000006</v>
      </c>
      <c r="I18" s="424">
        <v>13.0319</v>
      </c>
      <c r="J18" s="425">
        <v>-16.9681</v>
      </c>
      <c r="K18" s="428">
        <v>0.28959777777700002</v>
      </c>
    </row>
    <row r="19" spans="1:11" ht="14.4" customHeight="1" thickBot="1" x14ac:dyDescent="0.35">
      <c r="A19" s="446" t="s">
        <v>302</v>
      </c>
      <c r="B19" s="424">
        <v>264.01972221030297</v>
      </c>
      <c r="C19" s="424">
        <v>256.24878999999999</v>
      </c>
      <c r="D19" s="425">
        <v>-7.7709322103030001</v>
      </c>
      <c r="E19" s="426">
        <v>0.97056684953200001</v>
      </c>
      <c r="F19" s="424">
        <v>354.92981404305698</v>
      </c>
      <c r="G19" s="425">
        <v>236.61987602870499</v>
      </c>
      <c r="H19" s="427">
        <v>20.809619999999999</v>
      </c>
      <c r="I19" s="424">
        <v>132.22208000000001</v>
      </c>
      <c r="J19" s="425">
        <v>-104.397796028705</v>
      </c>
      <c r="K19" s="428">
        <v>0.37253021518200002</v>
      </c>
    </row>
    <row r="20" spans="1:11" ht="14.4" customHeight="1" thickBot="1" x14ac:dyDescent="0.35">
      <c r="A20" s="446" t="s">
        <v>303</v>
      </c>
      <c r="B20" s="424">
        <v>133.11115353635901</v>
      </c>
      <c r="C20" s="424">
        <v>134.75585000000001</v>
      </c>
      <c r="D20" s="425">
        <v>1.644696463641</v>
      </c>
      <c r="E20" s="426">
        <v>1.0123558125659999</v>
      </c>
      <c r="F20" s="424">
        <v>224.82485656095099</v>
      </c>
      <c r="G20" s="425">
        <v>149.88323770730099</v>
      </c>
      <c r="H20" s="427">
        <v>14.140140000000001</v>
      </c>
      <c r="I20" s="424">
        <v>86.226820000000004</v>
      </c>
      <c r="J20" s="425">
        <v>-63.656417707300001</v>
      </c>
      <c r="K20" s="428">
        <v>0.38352885583399998</v>
      </c>
    </row>
    <row r="21" spans="1:11" ht="14.4" customHeight="1" thickBot="1" x14ac:dyDescent="0.35">
      <c r="A21" s="446" t="s">
        <v>304</v>
      </c>
      <c r="B21" s="424">
        <v>9.000099799989</v>
      </c>
      <c r="C21" s="424">
        <v>0.24510000000000001</v>
      </c>
      <c r="D21" s="425">
        <v>-8.7549997999889992</v>
      </c>
      <c r="E21" s="426">
        <v>2.7233031349E-2</v>
      </c>
      <c r="F21" s="424">
        <v>0.24509999227900001</v>
      </c>
      <c r="G21" s="425">
        <v>0.163399994853</v>
      </c>
      <c r="H21" s="427">
        <v>1.6304799999999999</v>
      </c>
      <c r="I21" s="424">
        <v>1.6304799999999999</v>
      </c>
      <c r="J21" s="425">
        <v>1.467080005146</v>
      </c>
      <c r="K21" s="428">
        <v>0</v>
      </c>
    </row>
    <row r="22" spans="1:11" ht="14.4" customHeight="1" thickBot="1" x14ac:dyDescent="0.35">
      <c r="A22" s="446" t="s">
        <v>305</v>
      </c>
      <c r="B22" s="424">
        <v>575.60342709220197</v>
      </c>
      <c r="C22" s="424">
        <v>587.53479000000004</v>
      </c>
      <c r="D22" s="425">
        <v>11.931362907798</v>
      </c>
      <c r="E22" s="426">
        <v>1.020728443136</v>
      </c>
      <c r="F22" s="424">
        <v>539.71703364557902</v>
      </c>
      <c r="G22" s="425">
        <v>359.81135576371901</v>
      </c>
      <c r="H22" s="427">
        <v>32.931339999999999</v>
      </c>
      <c r="I22" s="424">
        <v>350.67628999999999</v>
      </c>
      <c r="J22" s="425">
        <v>-9.135065763719</v>
      </c>
      <c r="K22" s="428">
        <v>0.64974100897099996</v>
      </c>
    </row>
    <row r="23" spans="1:11" ht="14.4" customHeight="1" thickBot="1" x14ac:dyDescent="0.35">
      <c r="A23" s="446" t="s">
        <v>306</v>
      </c>
      <c r="B23" s="424">
        <v>2.7098645096520002</v>
      </c>
      <c r="C23" s="424">
        <v>1.5385599999999999</v>
      </c>
      <c r="D23" s="425">
        <v>-1.1713045096520001</v>
      </c>
      <c r="E23" s="426">
        <v>0.56776270345500002</v>
      </c>
      <c r="F23" s="424">
        <v>15.999999496038001</v>
      </c>
      <c r="G23" s="425">
        <v>10.666666330691999</v>
      </c>
      <c r="H23" s="427">
        <v>0</v>
      </c>
      <c r="I23" s="424">
        <v>1.94353</v>
      </c>
      <c r="J23" s="425">
        <v>-8.7231363306920002</v>
      </c>
      <c r="K23" s="428">
        <v>0.121470628826</v>
      </c>
    </row>
    <row r="24" spans="1:11" ht="14.4" customHeight="1" thickBot="1" x14ac:dyDescent="0.35">
      <c r="A24" s="446" t="s">
        <v>307</v>
      </c>
      <c r="B24" s="424">
        <v>33.849374790581003</v>
      </c>
      <c r="C24" s="424">
        <v>60.676409999999997</v>
      </c>
      <c r="D24" s="425">
        <v>26.827035209418</v>
      </c>
      <c r="E24" s="426">
        <v>1.7925415277350001</v>
      </c>
      <c r="F24" s="424">
        <v>89.888434913751993</v>
      </c>
      <c r="G24" s="425">
        <v>59.925623275835001</v>
      </c>
      <c r="H24" s="427">
        <v>0</v>
      </c>
      <c r="I24" s="424">
        <v>13.397399999999999</v>
      </c>
      <c r="J24" s="425">
        <v>-46.528223275835003</v>
      </c>
      <c r="K24" s="428">
        <v>0.14904475768</v>
      </c>
    </row>
    <row r="25" spans="1:11" ht="14.4" customHeight="1" thickBot="1" x14ac:dyDescent="0.35">
      <c r="A25" s="446" t="s">
        <v>308</v>
      </c>
      <c r="B25" s="424">
        <v>41.999918961504001</v>
      </c>
      <c r="C25" s="424">
        <v>41.462499999999999</v>
      </c>
      <c r="D25" s="425">
        <v>-0.53741896150400004</v>
      </c>
      <c r="E25" s="426">
        <v>0.98720428575100005</v>
      </c>
      <c r="F25" s="424">
        <v>41.998954874711004</v>
      </c>
      <c r="G25" s="425">
        <v>27.999303249806999</v>
      </c>
      <c r="H25" s="427">
        <v>5.2835700000000001</v>
      </c>
      <c r="I25" s="424">
        <v>22.84421</v>
      </c>
      <c r="J25" s="425">
        <v>-5.1550932498069999</v>
      </c>
      <c r="K25" s="428">
        <v>0.54392329685600005</v>
      </c>
    </row>
    <row r="26" spans="1:11" ht="14.4" customHeight="1" thickBot="1" x14ac:dyDescent="0.35">
      <c r="A26" s="445" t="s">
        <v>309</v>
      </c>
      <c r="B26" s="429">
        <v>66.666134213592002</v>
      </c>
      <c r="C26" s="429">
        <v>59.165959999999998</v>
      </c>
      <c r="D26" s="430">
        <v>-7.5001742135920004</v>
      </c>
      <c r="E26" s="436">
        <v>0.88749648825299998</v>
      </c>
      <c r="F26" s="429">
        <v>49.580151179299001</v>
      </c>
      <c r="G26" s="430">
        <v>33.053434119533001</v>
      </c>
      <c r="H26" s="432">
        <v>2.7759900000000002</v>
      </c>
      <c r="I26" s="429">
        <v>40.203530000000001</v>
      </c>
      <c r="J26" s="430">
        <v>7.150095880466</v>
      </c>
      <c r="K26" s="437">
        <v>0.81087953634099996</v>
      </c>
    </row>
    <row r="27" spans="1:11" ht="14.4" customHeight="1" thickBot="1" x14ac:dyDescent="0.35">
      <c r="A27" s="446" t="s">
        <v>310</v>
      </c>
      <c r="B27" s="424">
        <v>2.872533181988</v>
      </c>
      <c r="C27" s="424">
        <v>7.2831999999999999</v>
      </c>
      <c r="D27" s="425">
        <v>4.4106668180110002</v>
      </c>
      <c r="E27" s="426">
        <v>2.5354624432769999</v>
      </c>
      <c r="F27" s="424">
        <v>0</v>
      </c>
      <c r="G27" s="425">
        <v>0</v>
      </c>
      <c r="H27" s="427">
        <v>0</v>
      </c>
      <c r="I27" s="424">
        <v>0.71389999999999998</v>
      </c>
      <c r="J27" s="425">
        <v>0.71389999999999998</v>
      </c>
      <c r="K27" s="435" t="s">
        <v>287</v>
      </c>
    </row>
    <row r="28" spans="1:11" ht="14.4" customHeight="1" thickBot="1" x14ac:dyDescent="0.35">
      <c r="A28" s="446" t="s">
        <v>311</v>
      </c>
      <c r="B28" s="424">
        <v>1.574307030565</v>
      </c>
      <c r="C28" s="424">
        <v>1.35358</v>
      </c>
      <c r="D28" s="425">
        <v>-0.22072703056500001</v>
      </c>
      <c r="E28" s="426">
        <v>0.85979416576300005</v>
      </c>
      <c r="F28" s="424">
        <v>0.99999996850200001</v>
      </c>
      <c r="G28" s="425">
        <v>0.66666664566800005</v>
      </c>
      <c r="H28" s="427">
        <v>7.4060000000000001E-2</v>
      </c>
      <c r="I28" s="424">
        <v>0.48110999999999998</v>
      </c>
      <c r="J28" s="425">
        <v>-0.18555664566800001</v>
      </c>
      <c r="K28" s="428">
        <v>0.481110015153</v>
      </c>
    </row>
    <row r="29" spans="1:11" ht="14.4" customHeight="1" thickBot="1" x14ac:dyDescent="0.35">
      <c r="A29" s="446" t="s">
        <v>312</v>
      </c>
      <c r="B29" s="424">
        <v>13.322351368114999</v>
      </c>
      <c r="C29" s="424">
        <v>17.906700000000001</v>
      </c>
      <c r="D29" s="425">
        <v>4.5843486318839997</v>
      </c>
      <c r="E29" s="426">
        <v>1.344109572342</v>
      </c>
      <c r="F29" s="424">
        <v>15.719037466403</v>
      </c>
      <c r="G29" s="425">
        <v>10.479358310935</v>
      </c>
      <c r="H29" s="427">
        <v>2.0762700000000001</v>
      </c>
      <c r="I29" s="424">
        <v>17.037400000000002</v>
      </c>
      <c r="J29" s="425">
        <v>6.5580416890639999</v>
      </c>
      <c r="K29" s="428">
        <v>1.083870436495</v>
      </c>
    </row>
    <row r="30" spans="1:11" ht="14.4" customHeight="1" thickBot="1" x14ac:dyDescent="0.35">
      <c r="A30" s="446" t="s">
        <v>313</v>
      </c>
      <c r="B30" s="424">
        <v>16.628718342587</v>
      </c>
      <c r="C30" s="424">
        <v>12.059010000000001</v>
      </c>
      <c r="D30" s="425">
        <v>-4.569708342587</v>
      </c>
      <c r="E30" s="426">
        <v>0.72519178878099999</v>
      </c>
      <c r="F30" s="424">
        <v>10.999999653526</v>
      </c>
      <c r="G30" s="425">
        <v>7.3333331023510002</v>
      </c>
      <c r="H30" s="427">
        <v>0.59641999999999995</v>
      </c>
      <c r="I30" s="424">
        <v>8.1407399999999992</v>
      </c>
      <c r="J30" s="425">
        <v>0.807406897648</v>
      </c>
      <c r="K30" s="428">
        <v>0.74006729603700006</v>
      </c>
    </row>
    <row r="31" spans="1:11" ht="14.4" customHeight="1" thickBot="1" x14ac:dyDescent="0.35">
      <c r="A31" s="446" t="s">
        <v>314</v>
      </c>
      <c r="B31" s="424">
        <v>4.9995948694530004</v>
      </c>
      <c r="C31" s="424">
        <v>2.2378</v>
      </c>
      <c r="D31" s="425">
        <v>-2.7617948694529999</v>
      </c>
      <c r="E31" s="426">
        <v>0.44759626698400001</v>
      </c>
      <c r="F31" s="424">
        <v>4.9999998425119996</v>
      </c>
      <c r="G31" s="425">
        <v>3.333333228341</v>
      </c>
      <c r="H31" s="427">
        <v>0</v>
      </c>
      <c r="I31" s="424">
        <v>1.31897</v>
      </c>
      <c r="J31" s="425">
        <v>-2.0143632283409998</v>
      </c>
      <c r="K31" s="428">
        <v>0.26379400830799998</v>
      </c>
    </row>
    <row r="32" spans="1:11" ht="14.4" customHeight="1" thickBot="1" x14ac:dyDescent="0.35">
      <c r="A32" s="446" t="s">
        <v>315</v>
      </c>
      <c r="B32" s="424">
        <v>4.129036613387</v>
      </c>
      <c r="C32" s="424">
        <v>3.13998</v>
      </c>
      <c r="D32" s="425">
        <v>-0.98905661338700002</v>
      </c>
      <c r="E32" s="426">
        <v>0.76046310410899998</v>
      </c>
      <c r="F32" s="424">
        <v>3.2655632784650002</v>
      </c>
      <c r="G32" s="425">
        <v>2.1770421856429998</v>
      </c>
      <c r="H32" s="427">
        <v>0</v>
      </c>
      <c r="I32" s="424">
        <v>1.0980300000000001</v>
      </c>
      <c r="J32" s="425">
        <v>-1.0790121856429999</v>
      </c>
      <c r="K32" s="428">
        <v>0.336245206834</v>
      </c>
    </row>
    <row r="33" spans="1:11" ht="14.4" customHeight="1" thickBot="1" x14ac:dyDescent="0.35">
      <c r="A33" s="446" t="s">
        <v>316</v>
      </c>
      <c r="B33" s="424">
        <v>0</v>
      </c>
      <c r="C33" s="424">
        <v>0</v>
      </c>
      <c r="D33" s="425">
        <v>0</v>
      </c>
      <c r="E33" s="426">
        <v>1</v>
      </c>
      <c r="F33" s="424">
        <v>0</v>
      </c>
      <c r="G33" s="425">
        <v>0</v>
      </c>
      <c r="H33" s="427">
        <v>0</v>
      </c>
      <c r="I33" s="424">
        <v>0.42349999999999999</v>
      </c>
      <c r="J33" s="425">
        <v>0.42349999999999999</v>
      </c>
      <c r="K33" s="435" t="s">
        <v>317</v>
      </c>
    </row>
    <row r="34" spans="1:11" ht="14.4" customHeight="1" thickBot="1" x14ac:dyDescent="0.35">
      <c r="A34" s="446" t="s">
        <v>318</v>
      </c>
      <c r="B34" s="424">
        <v>14.766335388641</v>
      </c>
      <c r="C34" s="424">
        <v>8.1017499999999991</v>
      </c>
      <c r="D34" s="425">
        <v>-6.664585388641</v>
      </c>
      <c r="E34" s="426">
        <v>0.54866355035000003</v>
      </c>
      <c r="F34" s="424">
        <v>10.595551064383001</v>
      </c>
      <c r="G34" s="425">
        <v>7.0637007095879998</v>
      </c>
      <c r="H34" s="427">
        <v>0</v>
      </c>
      <c r="I34" s="424">
        <v>6.7093499999999997</v>
      </c>
      <c r="J34" s="425">
        <v>-0.35435070958800002</v>
      </c>
      <c r="K34" s="428">
        <v>0.63322331790300002</v>
      </c>
    </row>
    <row r="35" spans="1:11" ht="14.4" customHeight="1" thickBot="1" x14ac:dyDescent="0.35">
      <c r="A35" s="446" t="s">
        <v>319</v>
      </c>
      <c r="B35" s="424">
        <v>8.3732574188529991</v>
      </c>
      <c r="C35" s="424">
        <v>7.0839400000000001</v>
      </c>
      <c r="D35" s="425">
        <v>-1.2893174188530001</v>
      </c>
      <c r="E35" s="426">
        <v>0.84601961287399996</v>
      </c>
      <c r="F35" s="424">
        <v>2.9999999055069999</v>
      </c>
      <c r="G35" s="425">
        <v>1.999999937004</v>
      </c>
      <c r="H35" s="427">
        <v>2.9239999999999999E-2</v>
      </c>
      <c r="I35" s="424">
        <v>4.2805299999999997</v>
      </c>
      <c r="J35" s="425">
        <v>2.2805300629950001</v>
      </c>
      <c r="K35" s="428">
        <v>1.4268433782750001</v>
      </c>
    </row>
    <row r="36" spans="1:11" ht="14.4" customHeight="1" thickBot="1" x14ac:dyDescent="0.35">
      <c r="A36" s="445" t="s">
        <v>320</v>
      </c>
      <c r="B36" s="429">
        <v>18.244089757295999</v>
      </c>
      <c r="C36" s="429">
        <v>28.31287</v>
      </c>
      <c r="D36" s="430">
        <v>10.068780242703999</v>
      </c>
      <c r="E36" s="436">
        <v>1.551892715758</v>
      </c>
      <c r="F36" s="429">
        <v>37.342427302205998</v>
      </c>
      <c r="G36" s="430">
        <v>24.894951534804001</v>
      </c>
      <c r="H36" s="432">
        <v>0</v>
      </c>
      <c r="I36" s="429">
        <v>12.77135</v>
      </c>
      <c r="J36" s="430">
        <v>-12.123601534803999</v>
      </c>
      <c r="K36" s="437">
        <v>0.34200642332699999</v>
      </c>
    </row>
    <row r="37" spans="1:11" ht="14.4" customHeight="1" thickBot="1" x14ac:dyDescent="0.35">
      <c r="A37" s="446" t="s">
        <v>321</v>
      </c>
      <c r="B37" s="424">
        <v>0.93244233989900005</v>
      </c>
      <c r="C37" s="424">
        <v>1.49</v>
      </c>
      <c r="D37" s="425">
        <v>0.55755766009999996</v>
      </c>
      <c r="E37" s="426">
        <v>1.597954035593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0</v>
      </c>
    </row>
    <row r="38" spans="1:11" ht="14.4" customHeight="1" thickBot="1" x14ac:dyDescent="0.35">
      <c r="A38" s="446" t="s">
        <v>322</v>
      </c>
      <c r="B38" s="424">
        <v>5.8283241405249999</v>
      </c>
      <c r="C38" s="424">
        <v>0.24199999999999999</v>
      </c>
      <c r="D38" s="425">
        <v>-5.5863241405249999</v>
      </c>
      <c r="E38" s="426">
        <v>4.1521369464000001E-2</v>
      </c>
      <c r="F38" s="424">
        <v>1.3097232742839999</v>
      </c>
      <c r="G38" s="425">
        <v>0.873148849522</v>
      </c>
      <c r="H38" s="427">
        <v>0</v>
      </c>
      <c r="I38" s="424">
        <v>0</v>
      </c>
      <c r="J38" s="425">
        <v>-0.873148849522</v>
      </c>
      <c r="K38" s="428">
        <v>0</v>
      </c>
    </row>
    <row r="39" spans="1:11" ht="14.4" customHeight="1" thickBot="1" x14ac:dyDescent="0.35">
      <c r="A39" s="446" t="s">
        <v>323</v>
      </c>
      <c r="B39" s="424">
        <v>8.4827637828259999</v>
      </c>
      <c r="C39" s="424">
        <v>25.239820000000002</v>
      </c>
      <c r="D39" s="425">
        <v>16.757056217173002</v>
      </c>
      <c r="E39" s="426">
        <v>2.975424124281</v>
      </c>
      <c r="F39" s="424">
        <v>33.032704122414003</v>
      </c>
      <c r="G39" s="425">
        <v>22.021802748275999</v>
      </c>
      <c r="H39" s="427">
        <v>0</v>
      </c>
      <c r="I39" s="424">
        <v>12.21067</v>
      </c>
      <c r="J39" s="425">
        <v>-9.811132748276</v>
      </c>
      <c r="K39" s="428">
        <v>0.36965396337899997</v>
      </c>
    </row>
    <row r="40" spans="1:11" ht="14.4" customHeight="1" thickBot="1" x14ac:dyDescent="0.35">
      <c r="A40" s="446" t="s">
        <v>324</v>
      </c>
      <c r="B40" s="424">
        <v>0</v>
      </c>
      <c r="C40" s="424">
        <v>0.90749999999999997</v>
      </c>
      <c r="D40" s="425">
        <v>0.90749999999999997</v>
      </c>
      <c r="E40" s="434" t="s">
        <v>287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287</v>
      </c>
    </row>
    <row r="41" spans="1:11" ht="14.4" customHeight="1" thickBot="1" x14ac:dyDescent="0.35">
      <c r="A41" s="446" t="s">
        <v>325</v>
      </c>
      <c r="B41" s="424">
        <v>3.0005594940439999</v>
      </c>
      <c r="C41" s="424">
        <v>0.43354999999999999</v>
      </c>
      <c r="D41" s="425">
        <v>-2.567009494044</v>
      </c>
      <c r="E41" s="426">
        <v>0.14448971962000001</v>
      </c>
      <c r="F41" s="424">
        <v>2.9999999055069999</v>
      </c>
      <c r="G41" s="425">
        <v>1.999999937004</v>
      </c>
      <c r="H41" s="427">
        <v>0</v>
      </c>
      <c r="I41" s="424">
        <v>0.56067999999999996</v>
      </c>
      <c r="J41" s="425">
        <v>-1.439319937004</v>
      </c>
      <c r="K41" s="428">
        <v>0.18689333922000001</v>
      </c>
    </row>
    <row r="42" spans="1:11" ht="14.4" customHeight="1" thickBot="1" x14ac:dyDescent="0.35">
      <c r="A42" s="445" t="s">
        <v>326</v>
      </c>
      <c r="B42" s="429">
        <v>284.03338688130998</v>
      </c>
      <c r="C42" s="429">
        <v>178.96645000000001</v>
      </c>
      <c r="D42" s="430">
        <v>-105.06693688131</v>
      </c>
      <c r="E42" s="436">
        <v>0.63008948337000004</v>
      </c>
      <c r="F42" s="429">
        <v>178.999994361934</v>
      </c>
      <c r="G42" s="430">
        <v>119.33332957462299</v>
      </c>
      <c r="H42" s="432">
        <v>10.014480000000001</v>
      </c>
      <c r="I42" s="429">
        <v>68.387590000000003</v>
      </c>
      <c r="J42" s="430">
        <v>-50.945739574622003</v>
      </c>
      <c r="K42" s="437">
        <v>0.38205358745200002</v>
      </c>
    </row>
    <row r="43" spans="1:11" ht="14.4" customHeight="1" thickBot="1" x14ac:dyDescent="0.35">
      <c r="A43" s="446" t="s">
        <v>327</v>
      </c>
      <c r="B43" s="424">
        <v>13.039426427111</v>
      </c>
      <c r="C43" s="424">
        <v>5.4602199999999996</v>
      </c>
      <c r="D43" s="425">
        <v>-7.579206427111</v>
      </c>
      <c r="E43" s="426">
        <v>0.41874694646400001</v>
      </c>
      <c r="F43" s="424">
        <v>7.9999997480190004</v>
      </c>
      <c r="G43" s="425">
        <v>5.3333331653459997</v>
      </c>
      <c r="H43" s="427">
        <v>0</v>
      </c>
      <c r="I43" s="424">
        <v>1.82409</v>
      </c>
      <c r="J43" s="425">
        <v>-3.5092431653460001</v>
      </c>
      <c r="K43" s="428">
        <v>0.22801125718099999</v>
      </c>
    </row>
    <row r="44" spans="1:11" ht="14.4" customHeight="1" thickBot="1" x14ac:dyDescent="0.35">
      <c r="A44" s="446" t="s">
        <v>328</v>
      </c>
      <c r="B44" s="424">
        <v>0</v>
      </c>
      <c r="C44" s="424">
        <v>0</v>
      </c>
      <c r="D44" s="425">
        <v>0</v>
      </c>
      <c r="E44" s="426">
        <v>1</v>
      </c>
      <c r="F44" s="424">
        <v>0.99999996850200001</v>
      </c>
      <c r="G44" s="425">
        <v>0.66666664566800005</v>
      </c>
      <c r="H44" s="427">
        <v>0</v>
      </c>
      <c r="I44" s="424">
        <v>0</v>
      </c>
      <c r="J44" s="425">
        <v>-0.66666664566800005</v>
      </c>
      <c r="K44" s="428">
        <v>0</v>
      </c>
    </row>
    <row r="45" spans="1:11" ht="14.4" customHeight="1" thickBot="1" x14ac:dyDescent="0.35">
      <c r="A45" s="446" t="s">
        <v>329</v>
      </c>
      <c r="B45" s="424">
        <v>0</v>
      </c>
      <c r="C45" s="424">
        <v>0.59599999999999997</v>
      </c>
      <c r="D45" s="425">
        <v>0.59599999999999997</v>
      </c>
      <c r="E45" s="434" t="s">
        <v>317</v>
      </c>
      <c r="F45" s="424">
        <v>0</v>
      </c>
      <c r="G45" s="425">
        <v>0</v>
      </c>
      <c r="H45" s="427">
        <v>0</v>
      </c>
      <c r="I45" s="424">
        <v>0</v>
      </c>
      <c r="J45" s="425">
        <v>0</v>
      </c>
      <c r="K45" s="435" t="s">
        <v>287</v>
      </c>
    </row>
    <row r="46" spans="1:11" ht="14.4" customHeight="1" thickBot="1" x14ac:dyDescent="0.35">
      <c r="A46" s="446" t="s">
        <v>330</v>
      </c>
      <c r="B46" s="424">
        <v>45.000096194057001</v>
      </c>
      <c r="C46" s="424">
        <v>62.767389999999999</v>
      </c>
      <c r="D46" s="425">
        <v>17.767293805942</v>
      </c>
      <c r="E46" s="426">
        <v>1.3948279072400001</v>
      </c>
      <c r="F46" s="424">
        <v>61.999998047150001</v>
      </c>
      <c r="G46" s="425">
        <v>41.333332031433002</v>
      </c>
      <c r="H46" s="427">
        <v>2.2483300000000002</v>
      </c>
      <c r="I46" s="424">
        <v>8.3665500000000002</v>
      </c>
      <c r="J46" s="425">
        <v>-32.966782031432999</v>
      </c>
      <c r="K46" s="428">
        <v>0.13494435908899999</v>
      </c>
    </row>
    <row r="47" spans="1:11" ht="14.4" customHeight="1" thickBot="1" x14ac:dyDescent="0.35">
      <c r="A47" s="446" t="s">
        <v>331</v>
      </c>
      <c r="B47" s="424">
        <v>210.99590291523401</v>
      </c>
      <c r="C47" s="424">
        <v>76.497079999999997</v>
      </c>
      <c r="D47" s="425">
        <v>-134.49882291523301</v>
      </c>
      <c r="E47" s="426">
        <v>0.36255244269199999</v>
      </c>
      <c r="F47" s="424">
        <v>76.999997574686006</v>
      </c>
      <c r="G47" s="425">
        <v>51.333331716457003</v>
      </c>
      <c r="H47" s="427">
        <v>4.2353199999999998</v>
      </c>
      <c r="I47" s="424">
        <v>44.877519999999997</v>
      </c>
      <c r="J47" s="425">
        <v>-6.4558117164570001</v>
      </c>
      <c r="K47" s="428">
        <v>0.58282495342200002</v>
      </c>
    </row>
    <row r="48" spans="1:11" ht="14.4" customHeight="1" thickBot="1" x14ac:dyDescent="0.35">
      <c r="A48" s="446" t="s">
        <v>332</v>
      </c>
      <c r="B48" s="424">
        <v>14.997961344907999</v>
      </c>
      <c r="C48" s="424">
        <v>33.645760000000003</v>
      </c>
      <c r="D48" s="425">
        <v>18.647798655091002</v>
      </c>
      <c r="E48" s="426">
        <v>2.2433555618819998</v>
      </c>
      <c r="F48" s="424">
        <v>30.999999023575</v>
      </c>
      <c r="G48" s="425">
        <v>20.666666015716</v>
      </c>
      <c r="H48" s="427">
        <v>3.5308299999999999</v>
      </c>
      <c r="I48" s="424">
        <v>13.319430000000001</v>
      </c>
      <c r="J48" s="425">
        <v>-7.3472360157159997</v>
      </c>
      <c r="K48" s="428">
        <v>0.429659045791</v>
      </c>
    </row>
    <row r="49" spans="1:11" ht="14.4" customHeight="1" thickBot="1" x14ac:dyDescent="0.35">
      <c r="A49" s="445" t="s">
        <v>333</v>
      </c>
      <c r="B49" s="429">
        <v>0</v>
      </c>
      <c r="C49" s="429">
        <v>11.709</v>
      </c>
      <c r="D49" s="430">
        <v>11.709</v>
      </c>
      <c r="E49" s="431" t="s">
        <v>287</v>
      </c>
      <c r="F49" s="429">
        <v>0</v>
      </c>
      <c r="G49" s="430">
        <v>0</v>
      </c>
      <c r="H49" s="432">
        <v>0</v>
      </c>
      <c r="I49" s="429">
        <v>0</v>
      </c>
      <c r="J49" s="430">
        <v>0</v>
      </c>
      <c r="K49" s="433" t="s">
        <v>287</v>
      </c>
    </row>
    <row r="50" spans="1:11" ht="14.4" customHeight="1" thickBot="1" x14ac:dyDescent="0.35">
      <c r="A50" s="446" t="s">
        <v>334</v>
      </c>
      <c r="B50" s="424">
        <v>0</v>
      </c>
      <c r="C50" s="424">
        <v>11.709</v>
      </c>
      <c r="D50" s="425">
        <v>11.709</v>
      </c>
      <c r="E50" s="434" t="s">
        <v>287</v>
      </c>
      <c r="F50" s="424">
        <v>0</v>
      </c>
      <c r="G50" s="425">
        <v>0</v>
      </c>
      <c r="H50" s="427">
        <v>0</v>
      </c>
      <c r="I50" s="424">
        <v>0</v>
      </c>
      <c r="J50" s="425">
        <v>0</v>
      </c>
      <c r="K50" s="435" t="s">
        <v>287</v>
      </c>
    </row>
    <row r="51" spans="1:11" ht="14.4" customHeight="1" thickBot="1" x14ac:dyDescent="0.35">
      <c r="A51" s="444" t="s">
        <v>42</v>
      </c>
      <c r="B51" s="424">
        <v>400.31979615295302</v>
      </c>
      <c r="C51" s="424">
        <v>357.98399999999998</v>
      </c>
      <c r="D51" s="425">
        <v>-42.335796152952</v>
      </c>
      <c r="E51" s="426">
        <v>0.89424505967500001</v>
      </c>
      <c r="F51" s="424">
        <v>380.09268640919203</v>
      </c>
      <c r="G51" s="425">
        <v>253.39512427279399</v>
      </c>
      <c r="H51" s="427">
        <v>24.559000000000001</v>
      </c>
      <c r="I51" s="424">
        <v>241.786</v>
      </c>
      <c r="J51" s="425">
        <v>-11.609124272794</v>
      </c>
      <c r="K51" s="428">
        <v>0.63612378939500003</v>
      </c>
    </row>
    <row r="52" spans="1:11" ht="14.4" customHeight="1" thickBot="1" x14ac:dyDescent="0.35">
      <c r="A52" s="445" t="s">
        <v>335</v>
      </c>
      <c r="B52" s="429">
        <v>400.31979615295302</v>
      </c>
      <c r="C52" s="429">
        <v>357.98399999999998</v>
      </c>
      <c r="D52" s="430">
        <v>-42.335796152952</v>
      </c>
      <c r="E52" s="436">
        <v>0.89424505967500001</v>
      </c>
      <c r="F52" s="429">
        <v>380.09268640919203</v>
      </c>
      <c r="G52" s="430">
        <v>253.39512427279399</v>
      </c>
      <c r="H52" s="432">
        <v>24.559000000000001</v>
      </c>
      <c r="I52" s="429">
        <v>241.786</v>
      </c>
      <c r="J52" s="430">
        <v>-11.609124272794</v>
      </c>
      <c r="K52" s="437">
        <v>0.63612378939500003</v>
      </c>
    </row>
    <row r="53" spans="1:11" ht="14.4" customHeight="1" thickBot="1" x14ac:dyDescent="0.35">
      <c r="A53" s="446" t="s">
        <v>336</v>
      </c>
      <c r="B53" s="424">
        <v>124.073716642102</v>
      </c>
      <c r="C53" s="424">
        <v>104.262</v>
      </c>
      <c r="D53" s="425">
        <v>-19.811716642101</v>
      </c>
      <c r="E53" s="426">
        <v>0.84032301781300001</v>
      </c>
      <c r="F53" s="424">
        <v>107.09269500803001</v>
      </c>
      <c r="G53" s="425">
        <v>71.395130005352996</v>
      </c>
      <c r="H53" s="427">
        <v>10.49</v>
      </c>
      <c r="I53" s="424">
        <v>72.296000000000006</v>
      </c>
      <c r="J53" s="425">
        <v>0.90086999464600004</v>
      </c>
      <c r="K53" s="428">
        <v>0.67507872497300003</v>
      </c>
    </row>
    <row r="54" spans="1:11" ht="14.4" customHeight="1" thickBot="1" x14ac:dyDescent="0.35">
      <c r="A54" s="446" t="s">
        <v>337</v>
      </c>
      <c r="B54" s="424">
        <v>200.04435548869299</v>
      </c>
      <c r="C54" s="424">
        <v>183.03</v>
      </c>
      <c r="D54" s="425">
        <v>-17.014355488692999</v>
      </c>
      <c r="E54" s="426">
        <v>0.91494708537400005</v>
      </c>
      <c r="F54" s="424">
        <v>199.99999370048499</v>
      </c>
      <c r="G54" s="425">
        <v>133.33332913365601</v>
      </c>
      <c r="H54" s="427">
        <v>11.79</v>
      </c>
      <c r="I54" s="424">
        <v>120.998</v>
      </c>
      <c r="J54" s="425">
        <v>-12.335329133656</v>
      </c>
      <c r="K54" s="428">
        <v>0.60499001905500005</v>
      </c>
    </row>
    <row r="55" spans="1:11" ht="14.4" customHeight="1" thickBot="1" x14ac:dyDescent="0.35">
      <c r="A55" s="446" t="s">
        <v>338</v>
      </c>
      <c r="B55" s="424">
        <v>76.201724022156995</v>
      </c>
      <c r="C55" s="424">
        <v>70.691999999999993</v>
      </c>
      <c r="D55" s="425">
        <v>-5.5097240221570001</v>
      </c>
      <c r="E55" s="426">
        <v>0.92769554635499996</v>
      </c>
      <c r="F55" s="424">
        <v>72.999997700677</v>
      </c>
      <c r="G55" s="425">
        <v>48.666665133784001</v>
      </c>
      <c r="H55" s="427">
        <v>2.2789999999999999</v>
      </c>
      <c r="I55" s="424">
        <v>48.491999999999997</v>
      </c>
      <c r="J55" s="425">
        <v>-0.174665133784</v>
      </c>
      <c r="K55" s="428">
        <v>0.66427399352500005</v>
      </c>
    </row>
    <row r="56" spans="1:11" ht="14.4" customHeight="1" thickBot="1" x14ac:dyDescent="0.35">
      <c r="A56" s="447" t="s">
        <v>339</v>
      </c>
      <c r="B56" s="429">
        <v>467.55077009187102</v>
      </c>
      <c r="C56" s="429">
        <v>600.37422000000004</v>
      </c>
      <c r="D56" s="430">
        <v>132.82344990812899</v>
      </c>
      <c r="E56" s="436">
        <v>1.2840834801359999</v>
      </c>
      <c r="F56" s="429">
        <v>552.74385624042202</v>
      </c>
      <c r="G56" s="430">
        <v>368.49590416028201</v>
      </c>
      <c r="H56" s="432">
        <v>1.27904</v>
      </c>
      <c r="I56" s="429">
        <v>340.60719</v>
      </c>
      <c r="J56" s="430">
        <v>-27.888714160281001</v>
      </c>
      <c r="K56" s="437">
        <v>0.61621162524799999</v>
      </c>
    </row>
    <row r="57" spans="1:11" ht="14.4" customHeight="1" thickBot="1" x14ac:dyDescent="0.35">
      <c r="A57" s="444" t="s">
        <v>45</v>
      </c>
      <c r="B57" s="424">
        <v>36.838875787467003</v>
      </c>
      <c r="C57" s="424">
        <v>170.94602</v>
      </c>
      <c r="D57" s="425">
        <v>134.10714421253201</v>
      </c>
      <c r="E57" s="426">
        <v>4.6403701618420001</v>
      </c>
      <c r="F57" s="424">
        <v>177.36953063971799</v>
      </c>
      <c r="G57" s="425">
        <v>118.246353759812</v>
      </c>
      <c r="H57" s="427">
        <v>0.64529999999999998</v>
      </c>
      <c r="I57" s="424">
        <v>69.021929999999998</v>
      </c>
      <c r="J57" s="425">
        <v>-49.224423759811003</v>
      </c>
      <c r="K57" s="428">
        <v>0.389141978055</v>
      </c>
    </row>
    <row r="58" spans="1:11" ht="14.4" customHeight="1" thickBot="1" x14ac:dyDescent="0.35">
      <c r="A58" s="448" t="s">
        <v>340</v>
      </c>
      <c r="B58" s="424">
        <v>36.838875787467003</v>
      </c>
      <c r="C58" s="424">
        <v>170.94602</v>
      </c>
      <c r="D58" s="425">
        <v>134.10714421253201</v>
      </c>
      <c r="E58" s="426">
        <v>4.6403701618420001</v>
      </c>
      <c r="F58" s="424">
        <v>177.36953063971799</v>
      </c>
      <c r="G58" s="425">
        <v>118.246353759812</v>
      </c>
      <c r="H58" s="427">
        <v>0.64529999999999998</v>
      </c>
      <c r="I58" s="424">
        <v>69.021929999999998</v>
      </c>
      <c r="J58" s="425">
        <v>-49.224423759811003</v>
      </c>
      <c r="K58" s="428">
        <v>0.389141978055</v>
      </c>
    </row>
    <row r="59" spans="1:11" ht="14.4" customHeight="1" thickBot="1" x14ac:dyDescent="0.35">
      <c r="A59" s="446" t="s">
        <v>341</v>
      </c>
      <c r="B59" s="424">
        <v>6.0951600582819996</v>
      </c>
      <c r="C59" s="424">
        <v>123.78946000000001</v>
      </c>
      <c r="D59" s="425">
        <v>117.69429994171701</v>
      </c>
      <c r="E59" s="426">
        <v>20.309468302113</v>
      </c>
      <c r="F59" s="424">
        <v>107.81204629163599</v>
      </c>
      <c r="G59" s="425">
        <v>71.874697527756993</v>
      </c>
      <c r="H59" s="427">
        <v>0</v>
      </c>
      <c r="I59" s="424">
        <v>60.14678</v>
      </c>
      <c r="J59" s="425">
        <v>-11.727917527757</v>
      </c>
      <c r="K59" s="428">
        <v>0.55788552456600005</v>
      </c>
    </row>
    <row r="60" spans="1:11" ht="14.4" customHeight="1" thickBot="1" x14ac:dyDescent="0.35">
      <c r="A60" s="446" t="s">
        <v>342</v>
      </c>
      <c r="B60" s="424">
        <v>3.2573686531120001</v>
      </c>
      <c r="C60" s="424">
        <v>1.121</v>
      </c>
      <c r="D60" s="425">
        <v>-2.1363686531120001</v>
      </c>
      <c r="E60" s="426">
        <v>0.34414280954299997</v>
      </c>
      <c r="F60" s="424">
        <v>0.34669936658400002</v>
      </c>
      <c r="G60" s="425">
        <v>0.23113291105600001</v>
      </c>
      <c r="H60" s="427">
        <v>0</v>
      </c>
      <c r="I60" s="424">
        <v>2.8753299999999999</v>
      </c>
      <c r="J60" s="425">
        <v>2.6441970889430002</v>
      </c>
      <c r="K60" s="428">
        <v>0</v>
      </c>
    </row>
    <row r="61" spans="1:11" ht="14.4" customHeight="1" thickBot="1" x14ac:dyDescent="0.35">
      <c r="A61" s="446" t="s">
        <v>343</v>
      </c>
      <c r="B61" s="424">
        <v>25.999956104110002</v>
      </c>
      <c r="C61" s="424">
        <v>40.499420000000001</v>
      </c>
      <c r="D61" s="425">
        <v>14.499463895889001</v>
      </c>
      <c r="E61" s="426">
        <v>1.557672629824</v>
      </c>
      <c r="F61" s="424">
        <v>64.999997952656997</v>
      </c>
      <c r="G61" s="425">
        <v>43.333331968438003</v>
      </c>
      <c r="H61" s="427">
        <v>0</v>
      </c>
      <c r="I61" s="424">
        <v>4.1033799999999996</v>
      </c>
      <c r="J61" s="425">
        <v>-39.229951968438002</v>
      </c>
      <c r="K61" s="428">
        <v>6.3128925064999994E-2</v>
      </c>
    </row>
    <row r="62" spans="1:11" ht="14.4" customHeight="1" thickBot="1" x14ac:dyDescent="0.35">
      <c r="A62" s="446" t="s">
        <v>344</v>
      </c>
      <c r="B62" s="424">
        <v>1.486390971961</v>
      </c>
      <c r="C62" s="424">
        <v>5.5361399999999996</v>
      </c>
      <c r="D62" s="425">
        <v>4.0497490280379997</v>
      </c>
      <c r="E62" s="426">
        <v>3.724551685547</v>
      </c>
      <c r="F62" s="424">
        <v>4.2107870288390004</v>
      </c>
      <c r="G62" s="425">
        <v>2.8071913525590002</v>
      </c>
      <c r="H62" s="427">
        <v>0.64529999999999998</v>
      </c>
      <c r="I62" s="424">
        <v>1.8964399999999999</v>
      </c>
      <c r="J62" s="425">
        <v>-0.91075135255899997</v>
      </c>
      <c r="K62" s="428">
        <v>0.45037661297300002</v>
      </c>
    </row>
    <row r="63" spans="1:11" ht="14.4" customHeight="1" thickBot="1" x14ac:dyDescent="0.35">
      <c r="A63" s="449" t="s">
        <v>46</v>
      </c>
      <c r="B63" s="429">
        <v>0</v>
      </c>
      <c r="C63" s="429">
        <v>90.411000000000001</v>
      </c>
      <c r="D63" s="430">
        <v>90.411000000000001</v>
      </c>
      <c r="E63" s="431" t="s">
        <v>287</v>
      </c>
      <c r="F63" s="429">
        <v>0</v>
      </c>
      <c r="G63" s="430">
        <v>0</v>
      </c>
      <c r="H63" s="432">
        <v>2</v>
      </c>
      <c r="I63" s="429">
        <v>49.427</v>
      </c>
      <c r="J63" s="430">
        <v>49.427</v>
      </c>
      <c r="K63" s="433" t="s">
        <v>287</v>
      </c>
    </row>
    <row r="64" spans="1:11" ht="14.4" customHeight="1" thickBot="1" x14ac:dyDescent="0.35">
      <c r="A64" s="445" t="s">
        <v>345</v>
      </c>
      <c r="B64" s="429">
        <v>0</v>
      </c>
      <c r="C64" s="429">
        <v>90.411000000000001</v>
      </c>
      <c r="D64" s="430">
        <v>90.411000000000001</v>
      </c>
      <c r="E64" s="431" t="s">
        <v>287</v>
      </c>
      <c r="F64" s="429">
        <v>0</v>
      </c>
      <c r="G64" s="430">
        <v>0</v>
      </c>
      <c r="H64" s="432">
        <v>2</v>
      </c>
      <c r="I64" s="429">
        <v>49.427</v>
      </c>
      <c r="J64" s="430">
        <v>49.427</v>
      </c>
      <c r="K64" s="433" t="s">
        <v>287</v>
      </c>
    </row>
    <row r="65" spans="1:11" ht="14.4" customHeight="1" thickBot="1" x14ac:dyDescent="0.35">
      <c r="A65" s="446" t="s">
        <v>346</v>
      </c>
      <c r="B65" s="424">
        <v>0</v>
      </c>
      <c r="C65" s="424">
        <v>84.813999999999993</v>
      </c>
      <c r="D65" s="425">
        <v>84.813999999999993</v>
      </c>
      <c r="E65" s="434" t="s">
        <v>287</v>
      </c>
      <c r="F65" s="424">
        <v>0</v>
      </c>
      <c r="G65" s="425">
        <v>0</v>
      </c>
      <c r="H65" s="427">
        <v>0</v>
      </c>
      <c r="I65" s="424">
        <v>23.087</v>
      </c>
      <c r="J65" s="425">
        <v>23.087</v>
      </c>
      <c r="K65" s="435" t="s">
        <v>287</v>
      </c>
    </row>
    <row r="66" spans="1:11" ht="14.4" customHeight="1" thickBot="1" x14ac:dyDescent="0.35">
      <c r="A66" s="446" t="s">
        <v>347</v>
      </c>
      <c r="B66" s="424">
        <v>0</v>
      </c>
      <c r="C66" s="424">
        <v>5.5970000000000004</v>
      </c>
      <c r="D66" s="425">
        <v>5.5970000000000004</v>
      </c>
      <c r="E66" s="434" t="s">
        <v>287</v>
      </c>
      <c r="F66" s="424">
        <v>0</v>
      </c>
      <c r="G66" s="425">
        <v>0</v>
      </c>
      <c r="H66" s="427">
        <v>2</v>
      </c>
      <c r="I66" s="424">
        <v>26.34</v>
      </c>
      <c r="J66" s="425">
        <v>26.34</v>
      </c>
      <c r="K66" s="435" t="s">
        <v>287</v>
      </c>
    </row>
    <row r="67" spans="1:11" ht="14.4" customHeight="1" thickBot="1" x14ac:dyDescent="0.35">
      <c r="A67" s="444" t="s">
        <v>47</v>
      </c>
      <c r="B67" s="424">
        <v>430.71189430440302</v>
      </c>
      <c r="C67" s="424">
        <v>339.0172</v>
      </c>
      <c r="D67" s="425">
        <v>-91.694694304403001</v>
      </c>
      <c r="E67" s="426">
        <v>0.78710898046400002</v>
      </c>
      <c r="F67" s="424">
        <v>375.37432560070499</v>
      </c>
      <c r="G67" s="425">
        <v>250.24955040047001</v>
      </c>
      <c r="H67" s="427">
        <v>-1.36626</v>
      </c>
      <c r="I67" s="424">
        <v>222.15826000000001</v>
      </c>
      <c r="J67" s="425">
        <v>-28.091290400468999</v>
      </c>
      <c r="K67" s="428">
        <v>0.59183125975499995</v>
      </c>
    </row>
    <row r="68" spans="1:11" ht="14.4" customHeight="1" thickBot="1" x14ac:dyDescent="0.35">
      <c r="A68" s="445" t="s">
        <v>348</v>
      </c>
      <c r="B68" s="429">
        <v>8.2737648577E-2</v>
      </c>
      <c r="C68" s="429">
        <v>0.10299999999999999</v>
      </c>
      <c r="D68" s="430">
        <v>2.0262351421999999E-2</v>
      </c>
      <c r="E68" s="436">
        <v>1.244898806908</v>
      </c>
      <c r="F68" s="429">
        <v>0.10486887285300001</v>
      </c>
      <c r="G68" s="430">
        <v>6.9912581902000004E-2</v>
      </c>
      <c r="H68" s="432">
        <v>0</v>
      </c>
      <c r="I68" s="429">
        <v>0</v>
      </c>
      <c r="J68" s="430">
        <v>-6.9912581902000004E-2</v>
      </c>
      <c r="K68" s="437">
        <v>0</v>
      </c>
    </row>
    <row r="69" spans="1:11" ht="14.4" customHeight="1" thickBot="1" x14ac:dyDescent="0.35">
      <c r="A69" s="446" t="s">
        <v>349</v>
      </c>
      <c r="B69" s="424">
        <v>8.2737648577E-2</v>
      </c>
      <c r="C69" s="424">
        <v>0.10299999999999999</v>
      </c>
      <c r="D69" s="425">
        <v>2.0262351421999999E-2</v>
      </c>
      <c r="E69" s="426">
        <v>1.244898806908</v>
      </c>
      <c r="F69" s="424">
        <v>0.10486887285300001</v>
      </c>
      <c r="G69" s="425">
        <v>6.9912581902000004E-2</v>
      </c>
      <c r="H69" s="427">
        <v>0</v>
      </c>
      <c r="I69" s="424">
        <v>0</v>
      </c>
      <c r="J69" s="425">
        <v>-6.9912581902000004E-2</v>
      </c>
      <c r="K69" s="428">
        <v>0</v>
      </c>
    </row>
    <row r="70" spans="1:11" ht="14.4" customHeight="1" thickBot="1" x14ac:dyDescent="0.35">
      <c r="A70" s="445" t="s">
        <v>350</v>
      </c>
      <c r="B70" s="429">
        <v>15.744386076068</v>
      </c>
      <c r="C70" s="429">
        <v>16.01163</v>
      </c>
      <c r="D70" s="430">
        <v>0.26724392393099999</v>
      </c>
      <c r="E70" s="436">
        <v>1.016973918363</v>
      </c>
      <c r="F70" s="429">
        <v>16.809319618993001</v>
      </c>
      <c r="G70" s="430">
        <v>11.206213079328</v>
      </c>
      <c r="H70" s="432">
        <v>1.07541</v>
      </c>
      <c r="I70" s="429">
        <v>7.3062199999999997</v>
      </c>
      <c r="J70" s="430">
        <v>-3.899993079328</v>
      </c>
      <c r="K70" s="437">
        <v>0.43465292858900001</v>
      </c>
    </row>
    <row r="71" spans="1:11" ht="14.4" customHeight="1" thickBot="1" x14ac:dyDescent="0.35">
      <c r="A71" s="446" t="s">
        <v>351</v>
      </c>
      <c r="B71" s="424">
        <v>3.4113521736469998</v>
      </c>
      <c r="C71" s="424">
        <v>3.6995</v>
      </c>
      <c r="D71" s="425">
        <v>0.28814782635199998</v>
      </c>
      <c r="E71" s="426">
        <v>1.084467334852</v>
      </c>
      <c r="F71" s="424">
        <v>3.678170838932</v>
      </c>
      <c r="G71" s="425">
        <v>2.452113892621</v>
      </c>
      <c r="H71" s="427">
        <v>0.30399999999999999</v>
      </c>
      <c r="I71" s="424">
        <v>2.3771</v>
      </c>
      <c r="J71" s="425">
        <v>-7.5013892621E-2</v>
      </c>
      <c r="K71" s="428">
        <v>0.64627231960999998</v>
      </c>
    </row>
    <row r="72" spans="1:11" ht="14.4" customHeight="1" thickBot="1" x14ac:dyDescent="0.35">
      <c r="A72" s="446" t="s">
        <v>352</v>
      </c>
      <c r="B72" s="424">
        <v>12.33303390242</v>
      </c>
      <c r="C72" s="424">
        <v>12.31213</v>
      </c>
      <c r="D72" s="425">
        <v>-2.0903902419999999E-2</v>
      </c>
      <c r="E72" s="426">
        <v>0.99830504784200003</v>
      </c>
      <c r="F72" s="424">
        <v>13.131148780061</v>
      </c>
      <c r="G72" s="425">
        <v>8.7540991867070002</v>
      </c>
      <c r="H72" s="427">
        <v>0.77141000000000004</v>
      </c>
      <c r="I72" s="424">
        <v>4.9291200000000002</v>
      </c>
      <c r="J72" s="425">
        <v>-3.824979186707</v>
      </c>
      <c r="K72" s="428">
        <v>0.37537614435400002</v>
      </c>
    </row>
    <row r="73" spans="1:11" ht="14.4" customHeight="1" thickBot="1" x14ac:dyDescent="0.35">
      <c r="A73" s="445" t="s">
        <v>353</v>
      </c>
      <c r="B73" s="429">
        <v>21.548007502813999</v>
      </c>
      <c r="C73" s="429">
        <v>20.52</v>
      </c>
      <c r="D73" s="430">
        <v>-1.0280075028140001</v>
      </c>
      <c r="E73" s="436">
        <v>0.95229222457399998</v>
      </c>
      <c r="F73" s="429">
        <v>17.999999433043001</v>
      </c>
      <c r="G73" s="430">
        <v>11.999999622028</v>
      </c>
      <c r="H73" s="432">
        <v>0</v>
      </c>
      <c r="I73" s="429">
        <v>10.53</v>
      </c>
      <c r="J73" s="430">
        <v>-1.4699996220280001</v>
      </c>
      <c r="K73" s="437">
        <v>0.58500001842600002</v>
      </c>
    </row>
    <row r="74" spans="1:11" ht="14.4" customHeight="1" thickBot="1" x14ac:dyDescent="0.35">
      <c r="A74" s="446" t="s">
        <v>354</v>
      </c>
      <c r="B74" s="424">
        <v>21.273314108478999</v>
      </c>
      <c r="C74" s="424">
        <v>20.52</v>
      </c>
      <c r="D74" s="425">
        <v>-0.75331410847900004</v>
      </c>
      <c r="E74" s="426">
        <v>0.96458877518300001</v>
      </c>
      <c r="F74" s="424">
        <v>17.999999433043001</v>
      </c>
      <c r="G74" s="425">
        <v>11.999999622028</v>
      </c>
      <c r="H74" s="427">
        <v>0</v>
      </c>
      <c r="I74" s="424">
        <v>10.53</v>
      </c>
      <c r="J74" s="425">
        <v>-1.4699996220280001</v>
      </c>
      <c r="K74" s="428">
        <v>0.58500001842600002</v>
      </c>
    </row>
    <row r="75" spans="1:11" ht="14.4" customHeight="1" thickBot="1" x14ac:dyDescent="0.35">
      <c r="A75" s="446" t="s">
        <v>355</v>
      </c>
      <c r="B75" s="424">
        <v>0.27469339433399997</v>
      </c>
      <c r="C75" s="424">
        <v>0</v>
      </c>
      <c r="D75" s="425">
        <v>-0.27469339433399997</v>
      </c>
      <c r="E75" s="426">
        <v>0</v>
      </c>
      <c r="F75" s="424">
        <v>0</v>
      </c>
      <c r="G75" s="425">
        <v>0</v>
      </c>
      <c r="H75" s="427">
        <v>0</v>
      </c>
      <c r="I75" s="424">
        <v>0</v>
      </c>
      <c r="J75" s="425">
        <v>0</v>
      </c>
      <c r="K75" s="428">
        <v>0</v>
      </c>
    </row>
    <row r="76" spans="1:11" ht="14.4" customHeight="1" thickBot="1" x14ac:dyDescent="0.35">
      <c r="A76" s="445" t="s">
        <v>356</v>
      </c>
      <c r="B76" s="429">
        <v>325.47536506302998</v>
      </c>
      <c r="C76" s="429">
        <v>222.75806</v>
      </c>
      <c r="D76" s="430">
        <v>-102.71730506303</v>
      </c>
      <c r="E76" s="436">
        <v>0.68440835746999995</v>
      </c>
      <c r="F76" s="429">
        <v>273.05511842977398</v>
      </c>
      <c r="G76" s="430">
        <v>182.03674561985</v>
      </c>
      <c r="H76" s="432">
        <v>-2.8136700000000001</v>
      </c>
      <c r="I76" s="429">
        <v>136.82130000000001</v>
      </c>
      <c r="J76" s="430">
        <v>-45.215445619849</v>
      </c>
      <c r="K76" s="437">
        <v>0.50107575637699997</v>
      </c>
    </row>
    <row r="77" spans="1:11" ht="14.4" customHeight="1" thickBot="1" x14ac:dyDescent="0.35">
      <c r="A77" s="446" t="s">
        <v>357</v>
      </c>
      <c r="B77" s="424">
        <v>276.30675760059199</v>
      </c>
      <c r="C77" s="424">
        <v>171.89385999999999</v>
      </c>
      <c r="D77" s="425">
        <v>-104.412897600592</v>
      </c>
      <c r="E77" s="426">
        <v>0.62211239961200004</v>
      </c>
      <c r="F77" s="424">
        <v>221.84644712114999</v>
      </c>
      <c r="G77" s="425">
        <v>147.8976314141</v>
      </c>
      <c r="H77" s="427">
        <v>-3.8136700000000001</v>
      </c>
      <c r="I77" s="424">
        <v>103.9962</v>
      </c>
      <c r="J77" s="425">
        <v>-43.901431414100003</v>
      </c>
      <c r="K77" s="428">
        <v>0.46877559388200002</v>
      </c>
    </row>
    <row r="78" spans="1:11" ht="14.4" customHeight="1" thickBot="1" x14ac:dyDescent="0.35">
      <c r="A78" s="446" t="s">
        <v>358</v>
      </c>
      <c r="B78" s="424">
        <v>49.168607462437002</v>
      </c>
      <c r="C78" s="424">
        <v>50.864199999999997</v>
      </c>
      <c r="D78" s="425">
        <v>1.695592537562</v>
      </c>
      <c r="E78" s="426">
        <v>1.0344852666169999</v>
      </c>
      <c r="F78" s="424">
        <v>51.208671308623998</v>
      </c>
      <c r="G78" s="425">
        <v>34.139114205749003</v>
      </c>
      <c r="H78" s="427">
        <v>0</v>
      </c>
      <c r="I78" s="424">
        <v>31.825099999999999</v>
      </c>
      <c r="J78" s="425">
        <v>-2.3140142057489999</v>
      </c>
      <c r="K78" s="428">
        <v>0.62147872980700003</v>
      </c>
    </row>
    <row r="79" spans="1:11" ht="14.4" customHeight="1" thickBot="1" x14ac:dyDescent="0.35">
      <c r="A79" s="446" t="s">
        <v>359</v>
      </c>
      <c r="B79" s="424">
        <v>0</v>
      </c>
      <c r="C79" s="424">
        <v>0</v>
      </c>
      <c r="D79" s="425">
        <v>0</v>
      </c>
      <c r="E79" s="426">
        <v>1</v>
      </c>
      <c r="F79" s="424">
        <v>0</v>
      </c>
      <c r="G79" s="425">
        <v>0</v>
      </c>
      <c r="H79" s="427">
        <v>1</v>
      </c>
      <c r="I79" s="424">
        <v>1</v>
      </c>
      <c r="J79" s="425">
        <v>1</v>
      </c>
      <c r="K79" s="435" t="s">
        <v>317</v>
      </c>
    </row>
    <row r="80" spans="1:11" ht="14.4" customHeight="1" thickBot="1" x14ac:dyDescent="0.35">
      <c r="A80" s="445" t="s">
        <v>360</v>
      </c>
      <c r="B80" s="429">
        <v>0</v>
      </c>
      <c r="C80" s="429">
        <v>0</v>
      </c>
      <c r="D80" s="430">
        <v>0</v>
      </c>
      <c r="E80" s="436">
        <v>1</v>
      </c>
      <c r="F80" s="429">
        <v>0</v>
      </c>
      <c r="G80" s="430">
        <v>0</v>
      </c>
      <c r="H80" s="432">
        <v>-2.10107</v>
      </c>
      <c r="I80" s="429">
        <v>1.8028900000000001</v>
      </c>
      <c r="J80" s="430">
        <v>1.8028900000000001</v>
      </c>
      <c r="K80" s="433" t="s">
        <v>317</v>
      </c>
    </row>
    <row r="81" spans="1:11" ht="14.4" customHeight="1" thickBot="1" x14ac:dyDescent="0.35">
      <c r="A81" s="446" t="s">
        <v>361</v>
      </c>
      <c r="B81" s="424">
        <v>0</v>
      </c>
      <c r="C81" s="424">
        <v>0</v>
      </c>
      <c r="D81" s="425">
        <v>0</v>
      </c>
      <c r="E81" s="426">
        <v>1</v>
      </c>
      <c r="F81" s="424">
        <v>0</v>
      </c>
      <c r="G81" s="425">
        <v>0</v>
      </c>
      <c r="H81" s="427">
        <v>-2.10107</v>
      </c>
      <c r="I81" s="424">
        <v>1.8028900000000001</v>
      </c>
      <c r="J81" s="425">
        <v>1.8028900000000001</v>
      </c>
      <c r="K81" s="435" t="s">
        <v>317</v>
      </c>
    </row>
    <row r="82" spans="1:11" ht="14.4" customHeight="1" thickBot="1" x14ac:dyDescent="0.35">
      <c r="A82" s="445" t="s">
        <v>362</v>
      </c>
      <c r="B82" s="429">
        <v>67.861398013913004</v>
      </c>
      <c r="C82" s="429">
        <v>79.624510000000001</v>
      </c>
      <c r="D82" s="430">
        <v>11.763111986086001</v>
      </c>
      <c r="E82" s="436">
        <v>1.173340254258</v>
      </c>
      <c r="F82" s="429">
        <v>67.405019246039998</v>
      </c>
      <c r="G82" s="430">
        <v>44.936679497359997</v>
      </c>
      <c r="H82" s="432">
        <v>0</v>
      </c>
      <c r="I82" s="429">
        <v>63.224780000000003</v>
      </c>
      <c r="J82" s="430">
        <v>18.288100502639001</v>
      </c>
      <c r="K82" s="437">
        <v>0.93798326455799996</v>
      </c>
    </row>
    <row r="83" spans="1:11" ht="14.4" customHeight="1" thickBot="1" x14ac:dyDescent="0.35">
      <c r="A83" s="446" t="s">
        <v>363</v>
      </c>
      <c r="B83" s="424">
        <v>0</v>
      </c>
      <c r="C83" s="424">
        <v>11.444000000000001</v>
      </c>
      <c r="D83" s="425">
        <v>11.444000000000001</v>
      </c>
      <c r="E83" s="434" t="s">
        <v>317</v>
      </c>
      <c r="F83" s="424">
        <v>0</v>
      </c>
      <c r="G83" s="425">
        <v>0</v>
      </c>
      <c r="H83" s="427">
        <v>0</v>
      </c>
      <c r="I83" s="424">
        <v>0</v>
      </c>
      <c r="J83" s="425">
        <v>0</v>
      </c>
      <c r="K83" s="428">
        <v>0</v>
      </c>
    </row>
    <row r="84" spans="1:11" ht="14.4" customHeight="1" thickBot="1" x14ac:dyDescent="0.35">
      <c r="A84" s="446" t="s">
        <v>364</v>
      </c>
      <c r="B84" s="424">
        <v>65.167906593225993</v>
      </c>
      <c r="C84" s="424">
        <v>66.213049999999996</v>
      </c>
      <c r="D84" s="425">
        <v>1.0451434067730001</v>
      </c>
      <c r="E84" s="426">
        <v>1.0160377010920001</v>
      </c>
      <c r="F84" s="424">
        <v>62.566935763427999</v>
      </c>
      <c r="G84" s="425">
        <v>41.711290508951997</v>
      </c>
      <c r="H84" s="427">
        <v>0</v>
      </c>
      <c r="I84" s="424">
        <v>63.224780000000003</v>
      </c>
      <c r="J84" s="425">
        <v>21.513489491047</v>
      </c>
      <c r="K84" s="428">
        <v>1.010514247318</v>
      </c>
    </row>
    <row r="85" spans="1:11" ht="14.4" customHeight="1" thickBot="1" x14ac:dyDescent="0.35">
      <c r="A85" s="446" t="s">
        <v>365</v>
      </c>
      <c r="B85" s="424">
        <v>2.0007288334809998</v>
      </c>
      <c r="C85" s="424">
        <v>0</v>
      </c>
      <c r="D85" s="425">
        <v>-2.0007288334809998</v>
      </c>
      <c r="E85" s="426">
        <v>0</v>
      </c>
      <c r="F85" s="424">
        <v>0</v>
      </c>
      <c r="G85" s="425">
        <v>0</v>
      </c>
      <c r="H85" s="427">
        <v>0</v>
      </c>
      <c r="I85" s="424">
        <v>0</v>
      </c>
      <c r="J85" s="425">
        <v>0</v>
      </c>
      <c r="K85" s="428">
        <v>0</v>
      </c>
    </row>
    <row r="86" spans="1:11" ht="14.4" customHeight="1" thickBot="1" x14ac:dyDescent="0.35">
      <c r="A86" s="446" t="s">
        <v>366</v>
      </c>
      <c r="B86" s="424">
        <v>0.69276258720499995</v>
      </c>
      <c r="C86" s="424">
        <v>0.58079999999999998</v>
      </c>
      <c r="D86" s="425">
        <v>-0.11196258720500001</v>
      </c>
      <c r="E86" s="426">
        <v>0.83838245702900005</v>
      </c>
      <c r="F86" s="424">
        <v>1.652689792596</v>
      </c>
      <c r="G86" s="425">
        <v>1.1017931950640001</v>
      </c>
      <c r="H86" s="427">
        <v>0</v>
      </c>
      <c r="I86" s="424">
        <v>0</v>
      </c>
      <c r="J86" s="425">
        <v>-1.1017931950640001</v>
      </c>
      <c r="K86" s="428">
        <v>0</v>
      </c>
    </row>
    <row r="87" spans="1:11" ht="14.4" customHeight="1" thickBot="1" x14ac:dyDescent="0.35">
      <c r="A87" s="446" t="s">
        <v>367</v>
      </c>
      <c r="B87" s="424">
        <v>0</v>
      </c>
      <c r="C87" s="424">
        <v>1.38666</v>
      </c>
      <c r="D87" s="425">
        <v>1.38666</v>
      </c>
      <c r="E87" s="434" t="s">
        <v>317</v>
      </c>
      <c r="F87" s="424">
        <v>3.1853936900150002</v>
      </c>
      <c r="G87" s="425">
        <v>2.1235957933430001</v>
      </c>
      <c r="H87" s="427">
        <v>0</v>
      </c>
      <c r="I87" s="424">
        <v>0</v>
      </c>
      <c r="J87" s="425">
        <v>-2.1235957933430001</v>
      </c>
      <c r="K87" s="428">
        <v>0</v>
      </c>
    </row>
    <row r="88" spans="1:11" ht="14.4" customHeight="1" thickBot="1" x14ac:dyDescent="0.35">
      <c r="A88" s="445" t="s">
        <v>368</v>
      </c>
      <c r="B88" s="429">
        <v>0</v>
      </c>
      <c r="C88" s="429">
        <v>0</v>
      </c>
      <c r="D88" s="430">
        <v>0</v>
      </c>
      <c r="E88" s="436">
        <v>1</v>
      </c>
      <c r="F88" s="429">
        <v>0</v>
      </c>
      <c r="G88" s="430">
        <v>0</v>
      </c>
      <c r="H88" s="432">
        <v>0.372</v>
      </c>
      <c r="I88" s="429">
        <v>0.372</v>
      </c>
      <c r="J88" s="430">
        <v>0.372</v>
      </c>
      <c r="K88" s="433" t="s">
        <v>317</v>
      </c>
    </row>
    <row r="89" spans="1:11" ht="14.4" customHeight="1" thickBot="1" x14ac:dyDescent="0.35">
      <c r="A89" s="446" t="s">
        <v>369</v>
      </c>
      <c r="B89" s="424">
        <v>0</v>
      </c>
      <c r="C89" s="424">
        <v>0</v>
      </c>
      <c r="D89" s="425">
        <v>0</v>
      </c>
      <c r="E89" s="426">
        <v>1</v>
      </c>
      <c r="F89" s="424">
        <v>0</v>
      </c>
      <c r="G89" s="425">
        <v>0</v>
      </c>
      <c r="H89" s="427">
        <v>0.372</v>
      </c>
      <c r="I89" s="424">
        <v>0.372</v>
      </c>
      <c r="J89" s="425">
        <v>0.372</v>
      </c>
      <c r="K89" s="435" t="s">
        <v>317</v>
      </c>
    </row>
    <row r="90" spans="1:11" ht="14.4" customHeight="1" thickBot="1" x14ac:dyDescent="0.35">
      <c r="A90" s="445" t="s">
        <v>370</v>
      </c>
      <c r="B90" s="429">
        <v>0</v>
      </c>
      <c r="C90" s="429">
        <v>0</v>
      </c>
      <c r="D90" s="430">
        <v>0</v>
      </c>
      <c r="E90" s="436">
        <v>1</v>
      </c>
      <c r="F90" s="429">
        <v>0</v>
      </c>
      <c r="G90" s="430">
        <v>0</v>
      </c>
      <c r="H90" s="432">
        <v>2.10107</v>
      </c>
      <c r="I90" s="429">
        <v>2.10107</v>
      </c>
      <c r="J90" s="430">
        <v>2.10107</v>
      </c>
      <c r="K90" s="433" t="s">
        <v>317</v>
      </c>
    </row>
    <row r="91" spans="1:11" ht="14.4" customHeight="1" thickBot="1" x14ac:dyDescent="0.35">
      <c r="A91" s="446" t="s">
        <v>371</v>
      </c>
      <c r="B91" s="424">
        <v>0</v>
      </c>
      <c r="C91" s="424">
        <v>0</v>
      </c>
      <c r="D91" s="425">
        <v>0</v>
      </c>
      <c r="E91" s="426">
        <v>1</v>
      </c>
      <c r="F91" s="424">
        <v>0</v>
      </c>
      <c r="G91" s="425">
        <v>0</v>
      </c>
      <c r="H91" s="427">
        <v>2.10107</v>
      </c>
      <c r="I91" s="424">
        <v>2.10107</v>
      </c>
      <c r="J91" s="425">
        <v>2.10107</v>
      </c>
      <c r="K91" s="435" t="s">
        <v>317</v>
      </c>
    </row>
    <row r="92" spans="1:11" ht="14.4" customHeight="1" thickBot="1" x14ac:dyDescent="0.35">
      <c r="A92" s="443" t="s">
        <v>48</v>
      </c>
      <c r="B92" s="424">
        <v>10074.049832651401</v>
      </c>
      <c r="C92" s="424">
        <v>10464.76491</v>
      </c>
      <c r="D92" s="425">
        <v>390.71507734864502</v>
      </c>
      <c r="E92" s="426">
        <v>1.038784310564</v>
      </c>
      <c r="F92" s="424">
        <v>10147.9996803626</v>
      </c>
      <c r="G92" s="425">
        <v>6765.3331202417303</v>
      </c>
      <c r="H92" s="427">
        <v>825.29857000000004</v>
      </c>
      <c r="I92" s="424">
        <v>6996.9616100000003</v>
      </c>
      <c r="J92" s="425">
        <v>231.628489758272</v>
      </c>
      <c r="K92" s="428">
        <v>0.68949170579200003</v>
      </c>
    </row>
    <row r="93" spans="1:11" ht="14.4" customHeight="1" thickBot="1" x14ac:dyDescent="0.35">
      <c r="A93" s="449" t="s">
        <v>372</v>
      </c>
      <c r="B93" s="429">
        <v>7468.9999999998699</v>
      </c>
      <c r="C93" s="429">
        <v>7775.7179999999998</v>
      </c>
      <c r="D93" s="430">
        <v>306.71800000013701</v>
      </c>
      <c r="E93" s="436">
        <v>1.0410654706110001</v>
      </c>
      <c r="F93" s="429">
        <v>7522.9997630437301</v>
      </c>
      <c r="G93" s="430">
        <v>5015.3331753624898</v>
      </c>
      <c r="H93" s="432">
        <v>611.33299999999997</v>
      </c>
      <c r="I93" s="429">
        <v>5170.1409999999996</v>
      </c>
      <c r="J93" s="430">
        <v>154.80782463751399</v>
      </c>
      <c r="K93" s="437">
        <v>0.68724460492399997</v>
      </c>
    </row>
    <row r="94" spans="1:11" ht="14.4" customHeight="1" thickBot="1" x14ac:dyDescent="0.35">
      <c r="A94" s="445" t="s">
        <v>373</v>
      </c>
      <c r="B94" s="429">
        <v>7442.9999999998699</v>
      </c>
      <c r="C94" s="429">
        <v>7766.7830000000004</v>
      </c>
      <c r="D94" s="430">
        <v>323.78300000013797</v>
      </c>
      <c r="E94" s="436">
        <v>1.0435016794300001</v>
      </c>
      <c r="F94" s="429">
        <v>7499.9997637681699</v>
      </c>
      <c r="G94" s="430">
        <v>4999.9998425121203</v>
      </c>
      <c r="H94" s="432">
        <v>611.33299999999997</v>
      </c>
      <c r="I94" s="429">
        <v>5169.1959999999999</v>
      </c>
      <c r="J94" s="430">
        <v>169.19615748788499</v>
      </c>
      <c r="K94" s="437">
        <v>0.68922615504200002</v>
      </c>
    </row>
    <row r="95" spans="1:11" ht="14.4" customHeight="1" thickBot="1" x14ac:dyDescent="0.35">
      <c r="A95" s="446" t="s">
        <v>374</v>
      </c>
      <c r="B95" s="424">
        <v>7442.9999999998699</v>
      </c>
      <c r="C95" s="424">
        <v>7766.7830000000004</v>
      </c>
      <c r="D95" s="425">
        <v>323.78300000013797</v>
      </c>
      <c r="E95" s="426">
        <v>1.0435016794300001</v>
      </c>
      <c r="F95" s="424">
        <v>7499.9997637681699</v>
      </c>
      <c r="G95" s="425">
        <v>4999.9998425121203</v>
      </c>
      <c r="H95" s="427">
        <v>611.33299999999997</v>
      </c>
      <c r="I95" s="424">
        <v>5169.1959999999999</v>
      </c>
      <c r="J95" s="425">
        <v>169.19615748788499</v>
      </c>
      <c r="K95" s="428">
        <v>0.68922615504200002</v>
      </c>
    </row>
    <row r="96" spans="1:11" ht="14.4" customHeight="1" thickBot="1" x14ac:dyDescent="0.35">
      <c r="A96" s="445" t="s">
        <v>375</v>
      </c>
      <c r="B96" s="429">
        <v>0</v>
      </c>
      <c r="C96" s="429">
        <v>2.6280000000000001</v>
      </c>
      <c r="D96" s="430">
        <v>2.6280000000000001</v>
      </c>
      <c r="E96" s="431" t="s">
        <v>287</v>
      </c>
      <c r="F96" s="429">
        <v>0</v>
      </c>
      <c r="G96" s="430">
        <v>0</v>
      </c>
      <c r="H96" s="432">
        <v>0</v>
      </c>
      <c r="I96" s="429">
        <v>0.94499999999999995</v>
      </c>
      <c r="J96" s="430">
        <v>0.94499999999999995</v>
      </c>
      <c r="K96" s="433" t="s">
        <v>287</v>
      </c>
    </row>
    <row r="97" spans="1:11" ht="14.4" customHeight="1" thickBot="1" x14ac:dyDescent="0.35">
      <c r="A97" s="446" t="s">
        <v>376</v>
      </c>
      <c r="B97" s="424">
        <v>0</v>
      </c>
      <c r="C97" s="424">
        <v>2.6280000000000001</v>
      </c>
      <c r="D97" s="425">
        <v>2.6280000000000001</v>
      </c>
      <c r="E97" s="434" t="s">
        <v>287</v>
      </c>
      <c r="F97" s="424">
        <v>0</v>
      </c>
      <c r="G97" s="425">
        <v>0</v>
      </c>
      <c r="H97" s="427">
        <v>0</v>
      </c>
      <c r="I97" s="424">
        <v>0.94499999999999995</v>
      </c>
      <c r="J97" s="425">
        <v>0.94499999999999995</v>
      </c>
      <c r="K97" s="435" t="s">
        <v>287</v>
      </c>
    </row>
    <row r="98" spans="1:11" ht="14.4" customHeight="1" thickBot="1" x14ac:dyDescent="0.35">
      <c r="A98" s="445" t="s">
        <v>377</v>
      </c>
      <c r="B98" s="429">
        <v>25.999999999999002</v>
      </c>
      <c r="C98" s="429">
        <v>6.3070000000000004</v>
      </c>
      <c r="D98" s="430">
        <v>-19.692999999999</v>
      </c>
      <c r="E98" s="436">
        <v>0.24257692307600001</v>
      </c>
      <c r="F98" s="429">
        <v>22.999999275554998</v>
      </c>
      <c r="G98" s="430">
        <v>15.333332850370001</v>
      </c>
      <c r="H98" s="432">
        <v>0</v>
      </c>
      <c r="I98" s="429">
        <v>0</v>
      </c>
      <c r="J98" s="430">
        <v>-15.333332850370001</v>
      </c>
      <c r="K98" s="437">
        <v>0</v>
      </c>
    </row>
    <row r="99" spans="1:11" ht="14.4" customHeight="1" thickBot="1" x14ac:dyDescent="0.35">
      <c r="A99" s="446" t="s">
        <v>378</v>
      </c>
      <c r="B99" s="424">
        <v>25.999999999999002</v>
      </c>
      <c r="C99" s="424">
        <v>6.3070000000000004</v>
      </c>
      <c r="D99" s="425">
        <v>-19.692999999999</v>
      </c>
      <c r="E99" s="426">
        <v>0.24257692307600001</v>
      </c>
      <c r="F99" s="424">
        <v>22.999999275554998</v>
      </c>
      <c r="G99" s="425">
        <v>15.333332850370001</v>
      </c>
      <c r="H99" s="427">
        <v>0</v>
      </c>
      <c r="I99" s="424">
        <v>0</v>
      </c>
      <c r="J99" s="425">
        <v>-15.333332850370001</v>
      </c>
      <c r="K99" s="428">
        <v>0</v>
      </c>
    </row>
    <row r="100" spans="1:11" ht="14.4" customHeight="1" thickBot="1" x14ac:dyDescent="0.35">
      <c r="A100" s="444" t="s">
        <v>379</v>
      </c>
      <c r="B100" s="424">
        <v>2531.0498326514899</v>
      </c>
      <c r="C100" s="424">
        <v>2611.2853799999998</v>
      </c>
      <c r="D100" s="425">
        <v>80.235547348506003</v>
      </c>
      <c r="E100" s="426">
        <v>1.03170050084</v>
      </c>
      <c r="F100" s="424">
        <v>2549.99991968118</v>
      </c>
      <c r="G100" s="425">
        <v>1699.9999464541199</v>
      </c>
      <c r="H100" s="427">
        <v>207.85325</v>
      </c>
      <c r="I100" s="424">
        <v>1775.1302499999999</v>
      </c>
      <c r="J100" s="425">
        <v>75.130303545879997</v>
      </c>
      <c r="K100" s="428">
        <v>0.69612953173000003</v>
      </c>
    </row>
    <row r="101" spans="1:11" ht="14.4" customHeight="1" thickBot="1" x14ac:dyDescent="0.35">
      <c r="A101" s="445" t="s">
        <v>380</v>
      </c>
      <c r="B101" s="429">
        <v>670.04983265153305</v>
      </c>
      <c r="C101" s="429">
        <v>699.25063</v>
      </c>
      <c r="D101" s="430">
        <v>29.200797348466999</v>
      </c>
      <c r="E101" s="436">
        <v>1.0435800382680001</v>
      </c>
      <c r="F101" s="429">
        <v>674.99997873913605</v>
      </c>
      <c r="G101" s="430">
        <v>449.99998582608998</v>
      </c>
      <c r="H101" s="432">
        <v>55.02</v>
      </c>
      <c r="I101" s="429">
        <v>469.88499999999999</v>
      </c>
      <c r="J101" s="430">
        <v>19.885014173908999</v>
      </c>
      <c r="K101" s="437">
        <v>0.69612594785199999</v>
      </c>
    </row>
    <row r="102" spans="1:11" ht="14.4" customHeight="1" thickBot="1" x14ac:dyDescent="0.35">
      <c r="A102" s="446" t="s">
        <v>381</v>
      </c>
      <c r="B102" s="424">
        <v>670.04983265153305</v>
      </c>
      <c r="C102" s="424">
        <v>699.25063</v>
      </c>
      <c r="D102" s="425">
        <v>29.200797348466999</v>
      </c>
      <c r="E102" s="426">
        <v>1.0435800382680001</v>
      </c>
      <c r="F102" s="424">
        <v>674.99997873913605</v>
      </c>
      <c r="G102" s="425">
        <v>449.99998582608998</v>
      </c>
      <c r="H102" s="427">
        <v>55.02</v>
      </c>
      <c r="I102" s="424">
        <v>469.88499999999999</v>
      </c>
      <c r="J102" s="425">
        <v>19.885014173908999</v>
      </c>
      <c r="K102" s="428">
        <v>0.69612594785199999</v>
      </c>
    </row>
    <row r="103" spans="1:11" ht="14.4" customHeight="1" thickBot="1" x14ac:dyDescent="0.35">
      <c r="A103" s="445" t="s">
        <v>382</v>
      </c>
      <c r="B103" s="429">
        <v>1860.99999999996</v>
      </c>
      <c r="C103" s="429">
        <v>1912.03475</v>
      </c>
      <c r="D103" s="430">
        <v>51.034750000038002</v>
      </c>
      <c r="E103" s="436">
        <v>1.0274232939279999</v>
      </c>
      <c r="F103" s="429">
        <v>1874.99994094204</v>
      </c>
      <c r="G103" s="430">
        <v>1249.9999606280301</v>
      </c>
      <c r="H103" s="432">
        <v>152.83324999999999</v>
      </c>
      <c r="I103" s="429">
        <v>1305.2452499999999</v>
      </c>
      <c r="J103" s="430">
        <v>55.245289371970003</v>
      </c>
      <c r="K103" s="437">
        <v>0.69613082192599995</v>
      </c>
    </row>
    <row r="104" spans="1:11" ht="14.4" customHeight="1" thickBot="1" x14ac:dyDescent="0.35">
      <c r="A104" s="446" t="s">
        <v>383</v>
      </c>
      <c r="B104" s="424">
        <v>1860.99999999996</v>
      </c>
      <c r="C104" s="424">
        <v>1912.03475</v>
      </c>
      <c r="D104" s="425">
        <v>51.034750000038002</v>
      </c>
      <c r="E104" s="426">
        <v>1.0274232939279999</v>
      </c>
      <c r="F104" s="424">
        <v>1874.99994094204</v>
      </c>
      <c r="G104" s="425">
        <v>1249.9999606280301</v>
      </c>
      <c r="H104" s="427">
        <v>152.83324999999999</v>
      </c>
      <c r="I104" s="424">
        <v>1305.2452499999999</v>
      </c>
      <c r="J104" s="425">
        <v>55.245289371970003</v>
      </c>
      <c r="K104" s="428">
        <v>0.69613082192599995</v>
      </c>
    </row>
    <row r="105" spans="1:11" ht="14.4" customHeight="1" thickBot="1" x14ac:dyDescent="0.35">
      <c r="A105" s="444" t="s">
        <v>384</v>
      </c>
      <c r="B105" s="424">
        <v>73.999999999997996</v>
      </c>
      <c r="C105" s="424">
        <v>77.761529999999993</v>
      </c>
      <c r="D105" s="425">
        <v>3.7615300000010001</v>
      </c>
      <c r="E105" s="426">
        <v>1.050831486486</v>
      </c>
      <c r="F105" s="424">
        <v>74.999997637681005</v>
      </c>
      <c r="G105" s="425">
        <v>49.999998425120999</v>
      </c>
      <c r="H105" s="427">
        <v>6.1123200000000004</v>
      </c>
      <c r="I105" s="424">
        <v>51.690359999999998</v>
      </c>
      <c r="J105" s="425">
        <v>1.6903615748780001</v>
      </c>
      <c r="K105" s="428">
        <v>0.68920482170800001</v>
      </c>
    </row>
    <row r="106" spans="1:11" ht="14.4" customHeight="1" thickBot="1" x14ac:dyDescent="0.35">
      <c r="A106" s="445" t="s">
        <v>385</v>
      </c>
      <c r="B106" s="429">
        <v>73.999999999997996</v>
      </c>
      <c r="C106" s="429">
        <v>77.761529999999993</v>
      </c>
      <c r="D106" s="430">
        <v>3.7615300000010001</v>
      </c>
      <c r="E106" s="436">
        <v>1.050831486486</v>
      </c>
      <c r="F106" s="429">
        <v>74.999997637681005</v>
      </c>
      <c r="G106" s="430">
        <v>49.999998425120999</v>
      </c>
      <c r="H106" s="432">
        <v>6.1123200000000004</v>
      </c>
      <c r="I106" s="429">
        <v>51.690359999999998</v>
      </c>
      <c r="J106" s="430">
        <v>1.6903615748780001</v>
      </c>
      <c r="K106" s="437">
        <v>0.68920482170800001</v>
      </c>
    </row>
    <row r="107" spans="1:11" ht="14.4" customHeight="1" thickBot="1" x14ac:dyDescent="0.35">
      <c r="A107" s="446" t="s">
        <v>386</v>
      </c>
      <c r="B107" s="424">
        <v>73.999999999997996</v>
      </c>
      <c r="C107" s="424">
        <v>77.761529999999993</v>
      </c>
      <c r="D107" s="425">
        <v>3.7615300000010001</v>
      </c>
      <c r="E107" s="426">
        <v>1.050831486486</v>
      </c>
      <c r="F107" s="424">
        <v>74.999997637681005</v>
      </c>
      <c r="G107" s="425">
        <v>49.999998425120999</v>
      </c>
      <c r="H107" s="427">
        <v>6.1123200000000004</v>
      </c>
      <c r="I107" s="424">
        <v>51.690359999999998</v>
      </c>
      <c r="J107" s="425">
        <v>1.6903615748780001</v>
      </c>
      <c r="K107" s="428">
        <v>0.68920482170800001</v>
      </c>
    </row>
    <row r="108" spans="1:11" ht="14.4" customHeight="1" thickBot="1" x14ac:dyDescent="0.35">
      <c r="A108" s="443" t="s">
        <v>387</v>
      </c>
      <c r="B108" s="424">
        <v>0</v>
      </c>
      <c r="C108" s="424">
        <v>85.842330000000004</v>
      </c>
      <c r="D108" s="425">
        <v>85.842330000000004</v>
      </c>
      <c r="E108" s="434" t="s">
        <v>287</v>
      </c>
      <c r="F108" s="424">
        <v>0</v>
      </c>
      <c r="G108" s="425">
        <v>0</v>
      </c>
      <c r="H108" s="427">
        <v>0</v>
      </c>
      <c r="I108" s="424">
        <v>21.90737</v>
      </c>
      <c r="J108" s="425">
        <v>21.90737</v>
      </c>
      <c r="K108" s="435" t="s">
        <v>287</v>
      </c>
    </row>
    <row r="109" spans="1:11" ht="14.4" customHeight="1" thickBot="1" x14ac:dyDescent="0.35">
      <c r="A109" s="444" t="s">
        <v>388</v>
      </c>
      <c r="B109" s="424">
        <v>0</v>
      </c>
      <c r="C109" s="424">
        <v>9.3529999999999998</v>
      </c>
      <c r="D109" s="425">
        <v>9.3529999999999998</v>
      </c>
      <c r="E109" s="434" t="s">
        <v>287</v>
      </c>
      <c r="F109" s="424">
        <v>0</v>
      </c>
      <c r="G109" s="425">
        <v>0</v>
      </c>
      <c r="H109" s="427">
        <v>0</v>
      </c>
      <c r="I109" s="424">
        <v>0</v>
      </c>
      <c r="J109" s="425">
        <v>0</v>
      </c>
      <c r="K109" s="435" t="s">
        <v>287</v>
      </c>
    </row>
    <row r="110" spans="1:11" ht="14.4" customHeight="1" thickBot="1" x14ac:dyDescent="0.35">
      <c r="A110" s="445" t="s">
        <v>389</v>
      </c>
      <c r="B110" s="429">
        <v>0</v>
      </c>
      <c r="C110" s="429">
        <v>9.3529999999999998</v>
      </c>
      <c r="D110" s="430">
        <v>9.3529999999999998</v>
      </c>
      <c r="E110" s="431" t="s">
        <v>287</v>
      </c>
      <c r="F110" s="429">
        <v>0</v>
      </c>
      <c r="G110" s="430">
        <v>0</v>
      </c>
      <c r="H110" s="432">
        <v>0</v>
      </c>
      <c r="I110" s="429">
        <v>0</v>
      </c>
      <c r="J110" s="430">
        <v>0</v>
      </c>
      <c r="K110" s="433" t="s">
        <v>287</v>
      </c>
    </row>
    <row r="111" spans="1:11" ht="14.4" customHeight="1" thickBot="1" x14ac:dyDescent="0.35">
      <c r="A111" s="446" t="s">
        <v>390</v>
      </c>
      <c r="B111" s="424">
        <v>0</v>
      </c>
      <c r="C111" s="424">
        <v>9.3529999999999998</v>
      </c>
      <c r="D111" s="425">
        <v>9.3529999999999998</v>
      </c>
      <c r="E111" s="434" t="s">
        <v>287</v>
      </c>
      <c r="F111" s="424">
        <v>0</v>
      </c>
      <c r="G111" s="425">
        <v>0</v>
      </c>
      <c r="H111" s="427">
        <v>0</v>
      </c>
      <c r="I111" s="424">
        <v>0</v>
      </c>
      <c r="J111" s="425">
        <v>0</v>
      </c>
      <c r="K111" s="435" t="s">
        <v>287</v>
      </c>
    </row>
    <row r="112" spans="1:11" ht="14.4" customHeight="1" thickBot="1" x14ac:dyDescent="0.35">
      <c r="A112" s="444" t="s">
        <v>391</v>
      </c>
      <c r="B112" s="424">
        <v>0</v>
      </c>
      <c r="C112" s="424">
        <v>76.489329999999995</v>
      </c>
      <c r="D112" s="425">
        <v>76.489329999999995</v>
      </c>
      <c r="E112" s="434" t="s">
        <v>287</v>
      </c>
      <c r="F112" s="424">
        <v>0</v>
      </c>
      <c r="G112" s="425">
        <v>0</v>
      </c>
      <c r="H112" s="427">
        <v>0</v>
      </c>
      <c r="I112" s="424">
        <v>21.90737</v>
      </c>
      <c r="J112" s="425">
        <v>21.90737</v>
      </c>
      <c r="K112" s="435" t="s">
        <v>287</v>
      </c>
    </row>
    <row r="113" spans="1:11" ht="14.4" customHeight="1" thickBot="1" x14ac:dyDescent="0.35">
      <c r="A113" s="445" t="s">
        <v>392</v>
      </c>
      <c r="B113" s="429">
        <v>0</v>
      </c>
      <c r="C113" s="429">
        <v>62.411000000000001</v>
      </c>
      <c r="D113" s="430">
        <v>62.411000000000001</v>
      </c>
      <c r="E113" s="431" t="s">
        <v>287</v>
      </c>
      <c r="F113" s="429">
        <v>0</v>
      </c>
      <c r="G113" s="430">
        <v>0</v>
      </c>
      <c r="H113" s="432">
        <v>0</v>
      </c>
      <c r="I113" s="429">
        <v>18.40737</v>
      </c>
      <c r="J113" s="430">
        <v>18.40737</v>
      </c>
      <c r="K113" s="433" t="s">
        <v>287</v>
      </c>
    </row>
    <row r="114" spans="1:11" ht="14.4" customHeight="1" thickBot="1" x14ac:dyDescent="0.35">
      <c r="A114" s="446" t="s">
        <v>393</v>
      </c>
      <c r="B114" s="424">
        <v>0</v>
      </c>
      <c r="C114" s="424">
        <v>2.2610000000000001</v>
      </c>
      <c r="D114" s="425">
        <v>2.2610000000000001</v>
      </c>
      <c r="E114" s="434" t="s">
        <v>287</v>
      </c>
      <c r="F114" s="424">
        <v>0</v>
      </c>
      <c r="G114" s="425">
        <v>0</v>
      </c>
      <c r="H114" s="427">
        <v>0</v>
      </c>
      <c r="I114" s="424">
        <v>1.0073700000000001</v>
      </c>
      <c r="J114" s="425">
        <v>1.0073700000000001</v>
      </c>
      <c r="K114" s="435" t="s">
        <v>287</v>
      </c>
    </row>
    <row r="115" spans="1:11" ht="14.4" customHeight="1" thickBot="1" x14ac:dyDescent="0.35">
      <c r="A115" s="446" t="s">
        <v>394</v>
      </c>
      <c r="B115" s="424">
        <v>0</v>
      </c>
      <c r="C115" s="424">
        <v>46.15</v>
      </c>
      <c r="D115" s="425">
        <v>46.15</v>
      </c>
      <c r="E115" s="434" t="s">
        <v>287</v>
      </c>
      <c r="F115" s="424">
        <v>0</v>
      </c>
      <c r="G115" s="425">
        <v>0</v>
      </c>
      <c r="H115" s="427">
        <v>0</v>
      </c>
      <c r="I115" s="424">
        <v>0</v>
      </c>
      <c r="J115" s="425">
        <v>0</v>
      </c>
      <c r="K115" s="435" t="s">
        <v>287</v>
      </c>
    </row>
    <row r="116" spans="1:11" ht="14.4" customHeight="1" thickBot="1" x14ac:dyDescent="0.35">
      <c r="A116" s="446" t="s">
        <v>395</v>
      </c>
      <c r="B116" s="424">
        <v>0</v>
      </c>
      <c r="C116" s="424">
        <v>14</v>
      </c>
      <c r="D116" s="425">
        <v>14</v>
      </c>
      <c r="E116" s="434" t="s">
        <v>287</v>
      </c>
      <c r="F116" s="424">
        <v>0</v>
      </c>
      <c r="G116" s="425">
        <v>0</v>
      </c>
      <c r="H116" s="427">
        <v>0</v>
      </c>
      <c r="I116" s="424">
        <v>8.8000000000000007</v>
      </c>
      <c r="J116" s="425">
        <v>8.8000000000000007</v>
      </c>
      <c r="K116" s="435" t="s">
        <v>287</v>
      </c>
    </row>
    <row r="117" spans="1:11" ht="14.4" customHeight="1" thickBot="1" x14ac:dyDescent="0.35">
      <c r="A117" s="446" t="s">
        <v>396</v>
      </c>
      <c r="B117" s="424">
        <v>0</v>
      </c>
      <c r="C117" s="424">
        <v>0</v>
      </c>
      <c r="D117" s="425">
        <v>0</v>
      </c>
      <c r="E117" s="426">
        <v>1</v>
      </c>
      <c r="F117" s="424">
        <v>0</v>
      </c>
      <c r="G117" s="425">
        <v>0</v>
      </c>
      <c r="H117" s="427">
        <v>0</v>
      </c>
      <c r="I117" s="424">
        <v>8.6</v>
      </c>
      <c r="J117" s="425">
        <v>8.6</v>
      </c>
      <c r="K117" s="435" t="s">
        <v>317</v>
      </c>
    </row>
    <row r="118" spans="1:11" ht="14.4" customHeight="1" thickBot="1" x14ac:dyDescent="0.35">
      <c r="A118" s="445" t="s">
        <v>397</v>
      </c>
      <c r="B118" s="429">
        <v>0</v>
      </c>
      <c r="C118" s="429">
        <v>-1.13167</v>
      </c>
      <c r="D118" s="430">
        <v>-1.13167</v>
      </c>
      <c r="E118" s="431" t="s">
        <v>317</v>
      </c>
      <c r="F118" s="429">
        <v>0</v>
      </c>
      <c r="G118" s="430">
        <v>0</v>
      </c>
      <c r="H118" s="432">
        <v>0</v>
      </c>
      <c r="I118" s="429">
        <v>0</v>
      </c>
      <c r="J118" s="430">
        <v>0</v>
      </c>
      <c r="K118" s="433" t="s">
        <v>287</v>
      </c>
    </row>
    <row r="119" spans="1:11" ht="14.4" customHeight="1" thickBot="1" x14ac:dyDescent="0.35">
      <c r="A119" s="446" t="s">
        <v>398</v>
      </c>
      <c r="B119" s="424">
        <v>0</v>
      </c>
      <c r="C119" s="424">
        <v>-1.13167</v>
      </c>
      <c r="D119" s="425">
        <v>-1.13167</v>
      </c>
      <c r="E119" s="434" t="s">
        <v>317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35" t="s">
        <v>287</v>
      </c>
    </row>
    <row r="120" spans="1:11" ht="14.4" customHeight="1" thickBot="1" x14ac:dyDescent="0.35">
      <c r="A120" s="448" t="s">
        <v>399</v>
      </c>
      <c r="B120" s="424">
        <v>0</v>
      </c>
      <c r="C120" s="424">
        <v>14.2</v>
      </c>
      <c r="D120" s="425">
        <v>14.2</v>
      </c>
      <c r="E120" s="434" t="s">
        <v>287</v>
      </c>
      <c r="F120" s="424">
        <v>0</v>
      </c>
      <c r="G120" s="425">
        <v>0</v>
      </c>
      <c r="H120" s="427">
        <v>0</v>
      </c>
      <c r="I120" s="424">
        <v>3.5</v>
      </c>
      <c r="J120" s="425">
        <v>3.5</v>
      </c>
      <c r="K120" s="435" t="s">
        <v>287</v>
      </c>
    </row>
    <row r="121" spans="1:11" ht="14.4" customHeight="1" thickBot="1" x14ac:dyDescent="0.35">
      <c r="A121" s="446" t="s">
        <v>400</v>
      </c>
      <c r="B121" s="424">
        <v>0</v>
      </c>
      <c r="C121" s="424">
        <v>14.2</v>
      </c>
      <c r="D121" s="425">
        <v>14.2</v>
      </c>
      <c r="E121" s="434" t="s">
        <v>287</v>
      </c>
      <c r="F121" s="424">
        <v>0</v>
      </c>
      <c r="G121" s="425">
        <v>0</v>
      </c>
      <c r="H121" s="427">
        <v>0</v>
      </c>
      <c r="I121" s="424">
        <v>3.5</v>
      </c>
      <c r="J121" s="425">
        <v>3.5</v>
      </c>
      <c r="K121" s="435" t="s">
        <v>287</v>
      </c>
    </row>
    <row r="122" spans="1:11" ht="14.4" customHeight="1" thickBot="1" x14ac:dyDescent="0.35">
      <c r="A122" s="445" t="s">
        <v>401</v>
      </c>
      <c r="B122" s="429">
        <v>0</v>
      </c>
      <c r="C122" s="429">
        <v>1.01</v>
      </c>
      <c r="D122" s="430">
        <v>1.01</v>
      </c>
      <c r="E122" s="431" t="s">
        <v>287</v>
      </c>
      <c r="F122" s="429">
        <v>0</v>
      </c>
      <c r="G122" s="430">
        <v>0</v>
      </c>
      <c r="H122" s="432">
        <v>0</v>
      </c>
      <c r="I122" s="429">
        <v>0</v>
      </c>
      <c r="J122" s="430">
        <v>0</v>
      </c>
      <c r="K122" s="433" t="s">
        <v>287</v>
      </c>
    </row>
    <row r="123" spans="1:11" ht="14.4" customHeight="1" thickBot="1" x14ac:dyDescent="0.35">
      <c r="A123" s="446" t="s">
        <v>402</v>
      </c>
      <c r="B123" s="424">
        <v>0</v>
      </c>
      <c r="C123" s="424">
        <v>1.01</v>
      </c>
      <c r="D123" s="425">
        <v>1.01</v>
      </c>
      <c r="E123" s="434" t="s">
        <v>287</v>
      </c>
      <c r="F123" s="424">
        <v>0</v>
      </c>
      <c r="G123" s="425">
        <v>0</v>
      </c>
      <c r="H123" s="427">
        <v>0</v>
      </c>
      <c r="I123" s="424">
        <v>0</v>
      </c>
      <c r="J123" s="425">
        <v>0</v>
      </c>
      <c r="K123" s="435" t="s">
        <v>287</v>
      </c>
    </row>
    <row r="124" spans="1:11" ht="14.4" customHeight="1" thickBot="1" x14ac:dyDescent="0.35">
      <c r="A124" s="443" t="s">
        <v>403</v>
      </c>
      <c r="B124" s="424">
        <v>837.06966017508898</v>
      </c>
      <c r="C124" s="424">
        <v>856.21900000000005</v>
      </c>
      <c r="D124" s="425">
        <v>19.149339824910999</v>
      </c>
      <c r="E124" s="426">
        <v>1.022876638272</v>
      </c>
      <c r="F124" s="424">
        <v>707.99718157935399</v>
      </c>
      <c r="G124" s="425">
        <v>471.998121052903</v>
      </c>
      <c r="H124" s="427">
        <v>57.658000000000001</v>
      </c>
      <c r="I124" s="424">
        <v>479.18900000000002</v>
      </c>
      <c r="J124" s="425">
        <v>7.1908789470969996</v>
      </c>
      <c r="K124" s="428">
        <v>0.67682331577999999</v>
      </c>
    </row>
    <row r="125" spans="1:11" ht="14.4" customHeight="1" thickBot="1" x14ac:dyDescent="0.35">
      <c r="A125" s="444" t="s">
        <v>404</v>
      </c>
      <c r="B125" s="424">
        <v>797.06966017508898</v>
      </c>
      <c r="C125" s="424">
        <v>789.702</v>
      </c>
      <c r="D125" s="425">
        <v>-7.367660175088</v>
      </c>
      <c r="E125" s="426">
        <v>0.99075656678000001</v>
      </c>
      <c r="F125" s="424">
        <v>706.99718157935399</v>
      </c>
      <c r="G125" s="425">
        <v>471.33145438623598</v>
      </c>
      <c r="H125" s="427">
        <v>57.658000000000001</v>
      </c>
      <c r="I125" s="424">
        <v>468.40899999999999</v>
      </c>
      <c r="J125" s="425">
        <v>-2.9224543862350001</v>
      </c>
      <c r="K125" s="428">
        <v>0.66253305133899998</v>
      </c>
    </row>
    <row r="126" spans="1:11" ht="14.4" customHeight="1" thickBot="1" x14ac:dyDescent="0.35">
      <c r="A126" s="445" t="s">
        <v>405</v>
      </c>
      <c r="B126" s="429">
        <v>797.06966017508898</v>
      </c>
      <c r="C126" s="429">
        <v>789.702</v>
      </c>
      <c r="D126" s="430">
        <v>-7.367660175088</v>
      </c>
      <c r="E126" s="436">
        <v>0.99075656678000001</v>
      </c>
      <c r="F126" s="429">
        <v>706.99718157935399</v>
      </c>
      <c r="G126" s="430">
        <v>471.33145438623598</v>
      </c>
      <c r="H126" s="432">
        <v>57.658000000000001</v>
      </c>
      <c r="I126" s="429">
        <v>464.44600000000003</v>
      </c>
      <c r="J126" s="430">
        <v>-6.8854543862349997</v>
      </c>
      <c r="K126" s="437">
        <v>0.65692765416999999</v>
      </c>
    </row>
    <row r="127" spans="1:11" ht="14.4" customHeight="1" thickBot="1" x14ac:dyDescent="0.35">
      <c r="A127" s="446" t="s">
        <v>406</v>
      </c>
      <c r="B127" s="424">
        <v>46.998132700413002</v>
      </c>
      <c r="C127" s="424">
        <v>43.582000000000001</v>
      </c>
      <c r="D127" s="425">
        <v>-3.4161327004130002</v>
      </c>
      <c r="E127" s="426">
        <v>0.92731343770200003</v>
      </c>
      <c r="F127" s="424">
        <v>37.999998803091003</v>
      </c>
      <c r="G127" s="425">
        <v>25.333332535394</v>
      </c>
      <c r="H127" s="427">
        <v>3.137</v>
      </c>
      <c r="I127" s="424">
        <v>25.094999999999999</v>
      </c>
      <c r="J127" s="425">
        <v>-0.23833253539400001</v>
      </c>
      <c r="K127" s="428">
        <v>0.66039475764199995</v>
      </c>
    </row>
    <row r="128" spans="1:11" ht="14.4" customHeight="1" thickBot="1" x14ac:dyDescent="0.35">
      <c r="A128" s="446" t="s">
        <v>407</v>
      </c>
      <c r="B128" s="424">
        <v>62.999999999998003</v>
      </c>
      <c r="C128" s="424">
        <v>63.13</v>
      </c>
      <c r="D128" s="425">
        <v>0.13000000000100001</v>
      </c>
      <c r="E128" s="426">
        <v>1.002063492063</v>
      </c>
      <c r="F128" s="424">
        <v>62.99999801565</v>
      </c>
      <c r="G128" s="425">
        <v>41.999998677100002</v>
      </c>
      <c r="H128" s="427">
        <v>5.26</v>
      </c>
      <c r="I128" s="424">
        <v>42.08</v>
      </c>
      <c r="J128" s="425">
        <v>8.0001322898999999E-2</v>
      </c>
      <c r="K128" s="428">
        <v>0.66793652897400002</v>
      </c>
    </row>
    <row r="129" spans="1:11" ht="14.4" customHeight="1" thickBot="1" x14ac:dyDescent="0.35">
      <c r="A129" s="446" t="s">
        <v>408</v>
      </c>
      <c r="B129" s="424">
        <v>4.0751735582590003</v>
      </c>
      <c r="C129" s="424">
        <v>3.7919999999999998</v>
      </c>
      <c r="D129" s="425">
        <v>-0.28317355825899998</v>
      </c>
      <c r="E129" s="426">
        <v>0.93051251579500005</v>
      </c>
      <c r="F129" s="424">
        <v>0.99999996850200001</v>
      </c>
      <c r="G129" s="425">
        <v>0.66666664566800005</v>
      </c>
      <c r="H129" s="427">
        <v>0</v>
      </c>
      <c r="I129" s="424">
        <v>0.94799999999999995</v>
      </c>
      <c r="J129" s="425">
        <v>0.28133335433099999</v>
      </c>
      <c r="K129" s="428">
        <v>0.948000029859</v>
      </c>
    </row>
    <row r="130" spans="1:11" ht="14.4" customHeight="1" thickBot="1" x14ac:dyDescent="0.35">
      <c r="A130" s="446" t="s">
        <v>409</v>
      </c>
      <c r="B130" s="424">
        <v>295.99635391642403</v>
      </c>
      <c r="C130" s="424">
        <v>291.58300000000003</v>
      </c>
      <c r="D130" s="425">
        <v>-4.4133539164229996</v>
      </c>
      <c r="E130" s="426">
        <v>0.98508983689100005</v>
      </c>
      <c r="F130" s="424">
        <v>284.997194871342</v>
      </c>
      <c r="G130" s="425">
        <v>189.998129914228</v>
      </c>
      <c r="H130" s="427">
        <v>23.667999999999999</v>
      </c>
      <c r="I130" s="424">
        <v>189.34299999999999</v>
      </c>
      <c r="J130" s="425">
        <v>-0.65512991422699995</v>
      </c>
      <c r="K130" s="428">
        <v>0.66436794258700005</v>
      </c>
    </row>
    <row r="131" spans="1:11" ht="14.4" customHeight="1" thickBot="1" x14ac:dyDescent="0.35">
      <c r="A131" s="446" t="s">
        <v>410</v>
      </c>
      <c r="B131" s="424">
        <v>317.99999999999397</v>
      </c>
      <c r="C131" s="424">
        <v>318.81799999999998</v>
      </c>
      <c r="D131" s="425">
        <v>0.81800000000499995</v>
      </c>
      <c r="E131" s="426">
        <v>1.0025723270439999</v>
      </c>
      <c r="F131" s="424">
        <v>316.99999001526101</v>
      </c>
      <c r="G131" s="425">
        <v>211.33332667684101</v>
      </c>
      <c r="H131" s="427">
        <v>25.344000000000001</v>
      </c>
      <c r="I131" s="424">
        <v>204.988</v>
      </c>
      <c r="J131" s="425">
        <v>-6.3453266768400001</v>
      </c>
      <c r="K131" s="428">
        <v>0.64664986263900004</v>
      </c>
    </row>
    <row r="132" spans="1:11" ht="14.4" customHeight="1" thickBot="1" x14ac:dyDescent="0.35">
      <c r="A132" s="446" t="s">
        <v>411</v>
      </c>
      <c r="B132" s="424">
        <v>68.999999999997996</v>
      </c>
      <c r="C132" s="424">
        <v>68.796999999999997</v>
      </c>
      <c r="D132" s="425">
        <v>-0.202999999998</v>
      </c>
      <c r="E132" s="426">
        <v>0.99705797101399996</v>
      </c>
      <c r="F132" s="424">
        <v>2.9999999055069999</v>
      </c>
      <c r="G132" s="425">
        <v>1.999999937004</v>
      </c>
      <c r="H132" s="427">
        <v>0.249</v>
      </c>
      <c r="I132" s="424">
        <v>1.992</v>
      </c>
      <c r="J132" s="425">
        <v>-7.9999370040000004E-3</v>
      </c>
      <c r="K132" s="428">
        <v>0.66400002091400001</v>
      </c>
    </row>
    <row r="133" spans="1:11" ht="14.4" customHeight="1" thickBot="1" x14ac:dyDescent="0.35">
      <c r="A133" s="445" t="s">
        <v>412</v>
      </c>
      <c r="B133" s="429">
        <v>0</v>
      </c>
      <c r="C133" s="429">
        <v>0</v>
      </c>
      <c r="D133" s="430">
        <v>0</v>
      </c>
      <c r="E133" s="436">
        <v>1</v>
      </c>
      <c r="F133" s="429">
        <v>0</v>
      </c>
      <c r="G133" s="430">
        <v>0</v>
      </c>
      <c r="H133" s="432">
        <v>0</v>
      </c>
      <c r="I133" s="429">
        <v>3.9630000000000001</v>
      </c>
      <c r="J133" s="430">
        <v>3.9630000000000001</v>
      </c>
      <c r="K133" s="433" t="s">
        <v>317</v>
      </c>
    </row>
    <row r="134" spans="1:11" ht="14.4" customHeight="1" thickBot="1" x14ac:dyDescent="0.35">
      <c r="A134" s="446" t="s">
        <v>413</v>
      </c>
      <c r="B134" s="424">
        <v>0</v>
      </c>
      <c r="C134" s="424">
        <v>0</v>
      </c>
      <c r="D134" s="425">
        <v>0</v>
      </c>
      <c r="E134" s="426">
        <v>1</v>
      </c>
      <c r="F134" s="424">
        <v>0</v>
      </c>
      <c r="G134" s="425">
        <v>0</v>
      </c>
      <c r="H134" s="427">
        <v>0</v>
      </c>
      <c r="I134" s="424">
        <v>3.9630000000000001</v>
      </c>
      <c r="J134" s="425">
        <v>3.9630000000000001</v>
      </c>
      <c r="K134" s="435" t="s">
        <v>317</v>
      </c>
    </row>
    <row r="135" spans="1:11" ht="14.4" customHeight="1" thickBot="1" x14ac:dyDescent="0.35">
      <c r="A135" s="444" t="s">
        <v>414</v>
      </c>
      <c r="B135" s="424">
        <v>40</v>
      </c>
      <c r="C135" s="424">
        <v>66.516999999999996</v>
      </c>
      <c r="D135" s="425">
        <v>26.516999999999999</v>
      </c>
      <c r="E135" s="426">
        <v>1.662925</v>
      </c>
      <c r="F135" s="424">
        <v>1</v>
      </c>
      <c r="G135" s="425">
        <v>0.66666666666600005</v>
      </c>
      <c r="H135" s="427">
        <v>0</v>
      </c>
      <c r="I135" s="424">
        <v>10.78</v>
      </c>
      <c r="J135" s="425">
        <v>10.113333333332999</v>
      </c>
      <c r="K135" s="428">
        <v>10.78</v>
      </c>
    </row>
    <row r="136" spans="1:11" ht="14.4" customHeight="1" thickBot="1" x14ac:dyDescent="0.35">
      <c r="A136" s="445" t="s">
        <v>415</v>
      </c>
      <c r="B136" s="429">
        <v>40</v>
      </c>
      <c r="C136" s="429">
        <v>46.768000000000001</v>
      </c>
      <c r="D136" s="430">
        <v>6.7679999999999998</v>
      </c>
      <c r="E136" s="436">
        <v>1.1692</v>
      </c>
      <c r="F136" s="429">
        <v>1</v>
      </c>
      <c r="G136" s="430">
        <v>0.66666666666600005</v>
      </c>
      <c r="H136" s="432">
        <v>0</v>
      </c>
      <c r="I136" s="429">
        <v>0</v>
      </c>
      <c r="J136" s="430">
        <v>-0.66666666666600005</v>
      </c>
      <c r="K136" s="437">
        <v>0</v>
      </c>
    </row>
    <row r="137" spans="1:11" ht="14.4" customHeight="1" thickBot="1" x14ac:dyDescent="0.35">
      <c r="A137" s="446" t="s">
        <v>416</v>
      </c>
      <c r="B137" s="424">
        <v>40</v>
      </c>
      <c r="C137" s="424">
        <v>25</v>
      </c>
      <c r="D137" s="425">
        <v>-15</v>
      </c>
      <c r="E137" s="426">
        <v>0.625</v>
      </c>
      <c r="F137" s="424">
        <v>1</v>
      </c>
      <c r="G137" s="425">
        <v>0.66666666666600005</v>
      </c>
      <c r="H137" s="427">
        <v>0</v>
      </c>
      <c r="I137" s="424">
        <v>0</v>
      </c>
      <c r="J137" s="425">
        <v>-0.66666666666600005</v>
      </c>
      <c r="K137" s="428">
        <v>0</v>
      </c>
    </row>
    <row r="138" spans="1:11" ht="14.4" customHeight="1" thickBot="1" x14ac:dyDescent="0.35">
      <c r="A138" s="446" t="s">
        <v>417</v>
      </c>
      <c r="B138" s="424">
        <v>0</v>
      </c>
      <c r="C138" s="424">
        <v>21.768000000000001</v>
      </c>
      <c r="D138" s="425">
        <v>21.768000000000001</v>
      </c>
      <c r="E138" s="434" t="s">
        <v>287</v>
      </c>
      <c r="F138" s="424">
        <v>0</v>
      </c>
      <c r="G138" s="425">
        <v>0</v>
      </c>
      <c r="H138" s="427">
        <v>0</v>
      </c>
      <c r="I138" s="424">
        <v>0</v>
      </c>
      <c r="J138" s="425">
        <v>0</v>
      </c>
      <c r="K138" s="435" t="s">
        <v>287</v>
      </c>
    </row>
    <row r="139" spans="1:11" ht="14.4" customHeight="1" thickBot="1" x14ac:dyDescent="0.35">
      <c r="A139" s="445" t="s">
        <v>418</v>
      </c>
      <c r="B139" s="429">
        <v>0</v>
      </c>
      <c r="C139" s="429">
        <v>19.748999999999999</v>
      </c>
      <c r="D139" s="430">
        <v>19.748999999999999</v>
      </c>
      <c r="E139" s="431" t="s">
        <v>317</v>
      </c>
      <c r="F139" s="429">
        <v>0</v>
      </c>
      <c r="G139" s="430">
        <v>0</v>
      </c>
      <c r="H139" s="432">
        <v>0</v>
      </c>
      <c r="I139" s="429">
        <v>0</v>
      </c>
      <c r="J139" s="430">
        <v>0</v>
      </c>
      <c r="K139" s="433" t="s">
        <v>287</v>
      </c>
    </row>
    <row r="140" spans="1:11" ht="14.4" customHeight="1" thickBot="1" x14ac:dyDescent="0.35">
      <c r="A140" s="446" t="s">
        <v>419</v>
      </c>
      <c r="B140" s="424">
        <v>0</v>
      </c>
      <c r="C140" s="424">
        <v>9.9999999900000002E-4</v>
      </c>
      <c r="D140" s="425">
        <v>9.9999999900000002E-4</v>
      </c>
      <c r="E140" s="434" t="s">
        <v>317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35" t="s">
        <v>287</v>
      </c>
    </row>
    <row r="141" spans="1:11" ht="14.4" customHeight="1" thickBot="1" x14ac:dyDescent="0.35">
      <c r="A141" s="446" t="s">
        <v>420</v>
      </c>
      <c r="B141" s="424">
        <v>0</v>
      </c>
      <c r="C141" s="424">
        <v>3.9929999999999999</v>
      </c>
      <c r="D141" s="425">
        <v>3.9929999999999999</v>
      </c>
      <c r="E141" s="434" t="s">
        <v>317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287</v>
      </c>
    </row>
    <row r="142" spans="1:11" ht="14.4" customHeight="1" thickBot="1" x14ac:dyDescent="0.35">
      <c r="A142" s="446" t="s">
        <v>421</v>
      </c>
      <c r="B142" s="424">
        <v>0</v>
      </c>
      <c r="C142" s="424">
        <v>15.755000000000001</v>
      </c>
      <c r="D142" s="425">
        <v>15.755000000000001</v>
      </c>
      <c r="E142" s="434" t="s">
        <v>317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35" t="s">
        <v>287</v>
      </c>
    </row>
    <row r="143" spans="1:11" ht="14.4" customHeight="1" thickBot="1" x14ac:dyDescent="0.35">
      <c r="A143" s="445" t="s">
        <v>422</v>
      </c>
      <c r="B143" s="429">
        <v>0</v>
      </c>
      <c r="C143" s="429">
        <v>0</v>
      </c>
      <c r="D143" s="430">
        <v>0</v>
      </c>
      <c r="E143" s="431" t="s">
        <v>287</v>
      </c>
      <c r="F143" s="429">
        <v>0</v>
      </c>
      <c r="G143" s="430">
        <v>0</v>
      </c>
      <c r="H143" s="432">
        <v>0</v>
      </c>
      <c r="I143" s="429">
        <v>10.78</v>
      </c>
      <c r="J143" s="430">
        <v>10.78</v>
      </c>
      <c r="K143" s="433" t="s">
        <v>317</v>
      </c>
    </row>
    <row r="144" spans="1:11" ht="14.4" customHeight="1" thickBot="1" x14ac:dyDescent="0.35">
      <c r="A144" s="446" t="s">
        <v>423</v>
      </c>
      <c r="B144" s="424">
        <v>0</v>
      </c>
      <c r="C144" s="424">
        <v>0</v>
      </c>
      <c r="D144" s="425">
        <v>0</v>
      </c>
      <c r="E144" s="434" t="s">
        <v>287</v>
      </c>
      <c r="F144" s="424">
        <v>0</v>
      </c>
      <c r="G144" s="425">
        <v>0</v>
      </c>
      <c r="H144" s="427">
        <v>0</v>
      </c>
      <c r="I144" s="424">
        <v>10.78</v>
      </c>
      <c r="J144" s="425">
        <v>10.78</v>
      </c>
      <c r="K144" s="435" t="s">
        <v>317</v>
      </c>
    </row>
    <row r="145" spans="1:11" ht="14.4" customHeight="1" thickBot="1" x14ac:dyDescent="0.35">
      <c r="A145" s="442" t="s">
        <v>424</v>
      </c>
      <c r="B145" s="424">
        <v>6291.8248511234397</v>
      </c>
      <c r="C145" s="424">
        <v>3574.0793100000001</v>
      </c>
      <c r="D145" s="425">
        <v>-2717.74554112344</v>
      </c>
      <c r="E145" s="426">
        <v>0.568051303806</v>
      </c>
      <c r="F145" s="424">
        <v>5586.5949524791804</v>
      </c>
      <c r="G145" s="425">
        <v>3724.3966349861198</v>
      </c>
      <c r="H145" s="427">
        <v>235.71225999999999</v>
      </c>
      <c r="I145" s="424">
        <v>2413.5326500000001</v>
      </c>
      <c r="J145" s="425">
        <v>-1310.8639849861199</v>
      </c>
      <c r="K145" s="428">
        <v>0.43202212985299998</v>
      </c>
    </row>
    <row r="146" spans="1:11" ht="14.4" customHeight="1" thickBot="1" x14ac:dyDescent="0.35">
      <c r="A146" s="443" t="s">
        <v>425</v>
      </c>
      <c r="B146" s="424">
        <v>6273.1623290185298</v>
      </c>
      <c r="C146" s="424">
        <v>3495.7142199999998</v>
      </c>
      <c r="D146" s="425">
        <v>-2777.44810901853</v>
      </c>
      <c r="E146" s="426">
        <v>0.557249125186</v>
      </c>
      <c r="F146" s="424">
        <v>5582.5949524791804</v>
      </c>
      <c r="G146" s="425">
        <v>3721.7299683194501</v>
      </c>
      <c r="H146" s="427">
        <v>233.61139</v>
      </c>
      <c r="I146" s="424">
        <v>2400.5717199999999</v>
      </c>
      <c r="J146" s="425">
        <v>-1321.15824831945</v>
      </c>
      <c r="K146" s="428">
        <v>0.43001001155000002</v>
      </c>
    </row>
    <row r="147" spans="1:11" ht="14.4" customHeight="1" thickBot="1" x14ac:dyDescent="0.35">
      <c r="A147" s="444" t="s">
        <v>426</v>
      </c>
      <c r="B147" s="424">
        <v>6273.1623290185298</v>
      </c>
      <c r="C147" s="424">
        <v>3495.7142199999998</v>
      </c>
      <c r="D147" s="425">
        <v>-2777.44810901853</v>
      </c>
      <c r="E147" s="426">
        <v>0.557249125186</v>
      </c>
      <c r="F147" s="424">
        <v>5582.5949524791804</v>
      </c>
      <c r="G147" s="425">
        <v>3721.7299683194501</v>
      </c>
      <c r="H147" s="427">
        <v>233.61139</v>
      </c>
      <c r="I147" s="424">
        <v>2400.5717199999999</v>
      </c>
      <c r="J147" s="425">
        <v>-1321.15824831945</v>
      </c>
      <c r="K147" s="428">
        <v>0.43001001155000002</v>
      </c>
    </row>
    <row r="148" spans="1:11" ht="14.4" customHeight="1" thickBot="1" x14ac:dyDescent="0.35">
      <c r="A148" s="445" t="s">
        <v>427</v>
      </c>
      <c r="B148" s="429">
        <v>1918.16234905383</v>
      </c>
      <c r="C148" s="429">
        <v>1209.2185099999999</v>
      </c>
      <c r="D148" s="430">
        <v>-708.94383905382597</v>
      </c>
      <c r="E148" s="436">
        <v>0.63040467382499998</v>
      </c>
      <c r="F148" s="429">
        <v>1198.11838820763</v>
      </c>
      <c r="G148" s="430">
        <v>798.74559213842099</v>
      </c>
      <c r="H148" s="432">
        <v>73.262389999999996</v>
      </c>
      <c r="I148" s="429">
        <v>841.52754000000004</v>
      </c>
      <c r="J148" s="430">
        <v>42.781947861578999</v>
      </c>
      <c r="K148" s="437">
        <v>0.70237427977199995</v>
      </c>
    </row>
    <row r="149" spans="1:11" ht="14.4" customHeight="1" thickBot="1" x14ac:dyDescent="0.35">
      <c r="A149" s="446" t="s">
        <v>428</v>
      </c>
      <c r="B149" s="424">
        <v>10.041766225843</v>
      </c>
      <c r="C149" s="424">
        <v>7.0460399999999996</v>
      </c>
      <c r="D149" s="425">
        <v>-2.9957262258430002</v>
      </c>
      <c r="E149" s="426">
        <v>0.70167337513399997</v>
      </c>
      <c r="F149" s="424">
        <v>6.2125148566709996</v>
      </c>
      <c r="G149" s="425">
        <v>4.141676571114</v>
      </c>
      <c r="H149" s="427">
        <v>0.29752000000000001</v>
      </c>
      <c r="I149" s="424">
        <v>3.0577899999999998</v>
      </c>
      <c r="J149" s="425">
        <v>-1.083886571114</v>
      </c>
      <c r="K149" s="428">
        <v>0.49219842053399998</v>
      </c>
    </row>
    <row r="150" spans="1:11" ht="14.4" customHeight="1" thickBot="1" x14ac:dyDescent="0.35">
      <c r="A150" s="446" t="s">
        <v>429</v>
      </c>
      <c r="B150" s="424">
        <v>0.59286381124599996</v>
      </c>
      <c r="C150" s="424">
        <v>0.46800000000000003</v>
      </c>
      <c r="D150" s="425">
        <v>-0.124863811246</v>
      </c>
      <c r="E150" s="426">
        <v>0.78938871140599998</v>
      </c>
      <c r="F150" s="424">
        <v>0.46076381940700001</v>
      </c>
      <c r="G150" s="425">
        <v>0.307175879604</v>
      </c>
      <c r="H150" s="427">
        <v>0</v>
      </c>
      <c r="I150" s="424">
        <v>0.23499999999999999</v>
      </c>
      <c r="J150" s="425">
        <v>-7.2175879604000001E-2</v>
      </c>
      <c r="K150" s="428">
        <v>0.51002268429399999</v>
      </c>
    </row>
    <row r="151" spans="1:11" ht="14.4" customHeight="1" thickBot="1" x14ac:dyDescent="0.35">
      <c r="A151" s="446" t="s">
        <v>430</v>
      </c>
      <c r="B151" s="424">
        <v>15.441952028698999</v>
      </c>
      <c r="C151" s="424">
        <v>2.08704</v>
      </c>
      <c r="D151" s="425">
        <v>-13.354912028698999</v>
      </c>
      <c r="E151" s="426">
        <v>0.13515389739</v>
      </c>
      <c r="F151" s="424">
        <v>2.1397219121459998</v>
      </c>
      <c r="G151" s="425">
        <v>1.4264812747640001</v>
      </c>
      <c r="H151" s="427">
        <v>0</v>
      </c>
      <c r="I151" s="424">
        <v>2.7827199999999999</v>
      </c>
      <c r="J151" s="425">
        <v>1.3562387252350001</v>
      </c>
      <c r="K151" s="428">
        <v>1.3005054461529999</v>
      </c>
    </row>
    <row r="152" spans="1:11" ht="14.4" customHeight="1" thickBot="1" x14ac:dyDescent="0.35">
      <c r="A152" s="446" t="s">
        <v>431</v>
      </c>
      <c r="B152" s="424">
        <v>38.191788334998002</v>
      </c>
      <c r="C152" s="424">
        <v>23.334689999999998</v>
      </c>
      <c r="D152" s="425">
        <v>-14.857098334998</v>
      </c>
      <c r="E152" s="426">
        <v>0.61098710003599999</v>
      </c>
      <c r="F152" s="424">
        <v>20.572702056817</v>
      </c>
      <c r="G152" s="425">
        <v>13.715134704544999</v>
      </c>
      <c r="H152" s="427">
        <v>1.0086999999999999</v>
      </c>
      <c r="I152" s="424">
        <v>53.909820000000003</v>
      </c>
      <c r="J152" s="425">
        <v>40.194685295454001</v>
      </c>
      <c r="K152" s="428">
        <v>2.6204540293780001</v>
      </c>
    </row>
    <row r="153" spans="1:11" ht="14.4" customHeight="1" thickBot="1" x14ac:dyDescent="0.35">
      <c r="A153" s="446" t="s">
        <v>432</v>
      </c>
      <c r="B153" s="424">
        <v>1853.89397865304</v>
      </c>
      <c r="C153" s="424">
        <v>1176.2827400000001</v>
      </c>
      <c r="D153" s="425">
        <v>-677.61123865303705</v>
      </c>
      <c r="E153" s="426">
        <v>0.63449299341999998</v>
      </c>
      <c r="F153" s="424">
        <v>1168.7326855625899</v>
      </c>
      <c r="G153" s="425">
        <v>779.15512370839201</v>
      </c>
      <c r="H153" s="427">
        <v>71.95617</v>
      </c>
      <c r="I153" s="424">
        <v>781.54220999999995</v>
      </c>
      <c r="J153" s="425">
        <v>2.3870862916069999</v>
      </c>
      <c r="K153" s="428">
        <v>0.66870912369799995</v>
      </c>
    </row>
    <row r="154" spans="1:11" ht="14.4" customHeight="1" thickBot="1" x14ac:dyDescent="0.35">
      <c r="A154" s="445" t="s">
        <v>433</v>
      </c>
      <c r="B154" s="429">
        <v>0</v>
      </c>
      <c r="C154" s="429">
        <v>27.703679999999999</v>
      </c>
      <c r="D154" s="430">
        <v>27.703679999999999</v>
      </c>
      <c r="E154" s="431" t="s">
        <v>287</v>
      </c>
      <c r="F154" s="429">
        <v>37.000000000009003</v>
      </c>
      <c r="G154" s="430">
        <v>24.666666666672999</v>
      </c>
      <c r="H154" s="432">
        <v>4.7280000000000003E-2</v>
      </c>
      <c r="I154" s="429">
        <v>9.6409800000000008</v>
      </c>
      <c r="J154" s="430">
        <v>-15.025686666673</v>
      </c>
      <c r="K154" s="437">
        <v>0.26056702702599999</v>
      </c>
    </row>
    <row r="155" spans="1:11" ht="14.4" customHeight="1" thickBot="1" x14ac:dyDescent="0.35">
      <c r="A155" s="446" t="s">
        <v>434</v>
      </c>
      <c r="B155" s="424">
        <v>0</v>
      </c>
      <c r="C155" s="424">
        <v>27.703679999999999</v>
      </c>
      <c r="D155" s="425">
        <v>27.703679999999999</v>
      </c>
      <c r="E155" s="434" t="s">
        <v>287</v>
      </c>
      <c r="F155" s="424">
        <v>37.000000000009003</v>
      </c>
      <c r="G155" s="425">
        <v>24.666666666672999</v>
      </c>
      <c r="H155" s="427">
        <v>4.7280000000000003E-2</v>
      </c>
      <c r="I155" s="424">
        <v>9.6409800000000008</v>
      </c>
      <c r="J155" s="425">
        <v>-15.025686666673</v>
      </c>
      <c r="K155" s="428">
        <v>0.26056702702599999</v>
      </c>
    </row>
    <row r="156" spans="1:11" ht="14.4" customHeight="1" thickBot="1" x14ac:dyDescent="0.35">
      <c r="A156" s="445" t="s">
        <v>435</v>
      </c>
      <c r="B156" s="429">
        <v>2.9999799647069998</v>
      </c>
      <c r="C156" s="429">
        <v>0.47736000000000001</v>
      </c>
      <c r="D156" s="430">
        <v>-2.5226199647069998</v>
      </c>
      <c r="E156" s="436">
        <v>0.159121062679</v>
      </c>
      <c r="F156" s="429">
        <v>3.4765642704049999</v>
      </c>
      <c r="G156" s="430">
        <v>2.3177095136029999</v>
      </c>
      <c r="H156" s="432">
        <v>1.2999999999999999E-2</v>
      </c>
      <c r="I156" s="429">
        <v>-0.81577</v>
      </c>
      <c r="J156" s="430">
        <v>-3.133479513603</v>
      </c>
      <c r="K156" s="437">
        <v>-0.23464832994500001</v>
      </c>
    </row>
    <row r="157" spans="1:11" ht="14.4" customHeight="1" thickBot="1" x14ac:dyDescent="0.35">
      <c r="A157" s="446" t="s">
        <v>436</v>
      </c>
      <c r="B157" s="424">
        <v>2.9999799647069998</v>
      </c>
      <c r="C157" s="424">
        <v>0.47736000000000001</v>
      </c>
      <c r="D157" s="425">
        <v>-2.5226199647069998</v>
      </c>
      <c r="E157" s="426">
        <v>0.159121062679</v>
      </c>
      <c r="F157" s="424">
        <v>3.4765642704049999</v>
      </c>
      <c r="G157" s="425">
        <v>2.3177095136029999</v>
      </c>
      <c r="H157" s="427">
        <v>0</v>
      </c>
      <c r="I157" s="424">
        <v>0.11955</v>
      </c>
      <c r="J157" s="425">
        <v>-2.1981595136030001</v>
      </c>
      <c r="K157" s="428">
        <v>3.4387398218E-2</v>
      </c>
    </row>
    <row r="158" spans="1:11" ht="14.4" customHeight="1" thickBot="1" x14ac:dyDescent="0.35">
      <c r="A158" s="446" t="s">
        <v>437</v>
      </c>
      <c r="B158" s="424">
        <v>0</v>
      </c>
      <c r="C158" s="424">
        <v>0</v>
      </c>
      <c r="D158" s="425">
        <v>0</v>
      </c>
      <c r="E158" s="434" t="s">
        <v>287</v>
      </c>
      <c r="F158" s="424">
        <v>0</v>
      </c>
      <c r="G158" s="425">
        <v>0</v>
      </c>
      <c r="H158" s="427">
        <v>1.2999999999999999E-2</v>
      </c>
      <c r="I158" s="424">
        <v>-0.93532000000000004</v>
      </c>
      <c r="J158" s="425">
        <v>-0.93532000000000004</v>
      </c>
      <c r="K158" s="435" t="s">
        <v>317</v>
      </c>
    </row>
    <row r="159" spans="1:11" ht="14.4" customHeight="1" thickBot="1" x14ac:dyDescent="0.35">
      <c r="A159" s="445" t="s">
        <v>438</v>
      </c>
      <c r="B159" s="429">
        <v>0</v>
      </c>
      <c r="C159" s="429">
        <v>0</v>
      </c>
      <c r="D159" s="430">
        <v>0</v>
      </c>
      <c r="E159" s="431" t="s">
        <v>287</v>
      </c>
      <c r="F159" s="429">
        <v>0</v>
      </c>
      <c r="G159" s="430">
        <v>0</v>
      </c>
      <c r="H159" s="432">
        <v>0</v>
      </c>
      <c r="I159" s="429">
        <v>-47.832000000000001</v>
      </c>
      <c r="J159" s="430">
        <v>-47.832000000000001</v>
      </c>
      <c r="K159" s="433" t="s">
        <v>317</v>
      </c>
    </row>
    <row r="160" spans="1:11" ht="14.4" customHeight="1" thickBot="1" x14ac:dyDescent="0.35">
      <c r="A160" s="446" t="s">
        <v>439</v>
      </c>
      <c r="B160" s="424">
        <v>0</v>
      </c>
      <c r="C160" s="424">
        <v>0</v>
      </c>
      <c r="D160" s="425">
        <v>0</v>
      </c>
      <c r="E160" s="434" t="s">
        <v>287</v>
      </c>
      <c r="F160" s="424">
        <v>0</v>
      </c>
      <c r="G160" s="425">
        <v>0</v>
      </c>
      <c r="H160" s="427">
        <v>0</v>
      </c>
      <c r="I160" s="424">
        <v>-47.832000000000001</v>
      </c>
      <c r="J160" s="425">
        <v>-47.832000000000001</v>
      </c>
      <c r="K160" s="435" t="s">
        <v>317</v>
      </c>
    </row>
    <row r="161" spans="1:11" ht="14.4" customHeight="1" thickBot="1" x14ac:dyDescent="0.35">
      <c r="A161" s="445" t="s">
        <v>440</v>
      </c>
      <c r="B161" s="429">
        <v>4352</v>
      </c>
      <c r="C161" s="429">
        <v>2095.4214200000001</v>
      </c>
      <c r="D161" s="430">
        <v>-2256.5785799999999</v>
      </c>
      <c r="E161" s="436">
        <v>0.48148470128600002</v>
      </c>
      <c r="F161" s="429">
        <v>4344.0000000011396</v>
      </c>
      <c r="G161" s="430">
        <v>2896.0000000007599</v>
      </c>
      <c r="H161" s="432">
        <v>160.28872000000001</v>
      </c>
      <c r="I161" s="429">
        <v>1494.1477500000001</v>
      </c>
      <c r="J161" s="430">
        <v>-1401.85225000076</v>
      </c>
      <c r="K161" s="437">
        <v>0.34395666436400002</v>
      </c>
    </row>
    <row r="162" spans="1:11" ht="14.4" customHeight="1" thickBot="1" x14ac:dyDescent="0.35">
      <c r="A162" s="446" t="s">
        <v>441</v>
      </c>
      <c r="B162" s="424">
        <v>1780</v>
      </c>
      <c r="C162" s="424">
        <v>706.60212000000001</v>
      </c>
      <c r="D162" s="425">
        <v>-1073.39788</v>
      </c>
      <c r="E162" s="426">
        <v>0.396967483146</v>
      </c>
      <c r="F162" s="424">
        <v>1860.00000000049</v>
      </c>
      <c r="G162" s="425">
        <v>1240.0000000003199</v>
      </c>
      <c r="H162" s="427">
        <v>84.440430000000006</v>
      </c>
      <c r="I162" s="424">
        <v>520.34648000000004</v>
      </c>
      <c r="J162" s="425">
        <v>-719.65352000032397</v>
      </c>
      <c r="K162" s="428">
        <v>0.27975617204199998</v>
      </c>
    </row>
    <row r="163" spans="1:11" ht="14.4" customHeight="1" thickBot="1" x14ac:dyDescent="0.35">
      <c r="A163" s="446" t="s">
        <v>442</v>
      </c>
      <c r="B163" s="424">
        <v>2572</v>
      </c>
      <c r="C163" s="424">
        <v>1388.8193000000001</v>
      </c>
      <c r="D163" s="425">
        <v>-1183.1806999999999</v>
      </c>
      <c r="E163" s="426">
        <v>0.53997639968800004</v>
      </c>
      <c r="F163" s="424">
        <v>2484.0000000006498</v>
      </c>
      <c r="G163" s="425">
        <v>1656.00000000043</v>
      </c>
      <c r="H163" s="427">
        <v>75.848290000000006</v>
      </c>
      <c r="I163" s="424">
        <v>973.80127000000005</v>
      </c>
      <c r="J163" s="425">
        <v>-682.19873000043299</v>
      </c>
      <c r="K163" s="428">
        <v>0.39202949677900001</v>
      </c>
    </row>
    <row r="164" spans="1:11" ht="14.4" customHeight="1" thickBot="1" x14ac:dyDescent="0.35">
      <c r="A164" s="445" t="s">
        <v>443</v>
      </c>
      <c r="B164" s="429">
        <v>0</v>
      </c>
      <c r="C164" s="429">
        <v>162.89324999999999</v>
      </c>
      <c r="D164" s="430">
        <v>162.89324999999999</v>
      </c>
      <c r="E164" s="431" t="s">
        <v>287</v>
      </c>
      <c r="F164" s="429">
        <v>0</v>
      </c>
      <c r="G164" s="430">
        <v>0</v>
      </c>
      <c r="H164" s="432">
        <v>0</v>
      </c>
      <c r="I164" s="429">
        <v>103.90322</v>
      </c>
      <c r="J164" s="430">
        <v>103.90322</v>
      </c>
      <c r="K164" s="433" t="s">
        <v>287</v>
      </c>
    </row>
    <row r="165" spans="1:11" ht="14.4" customHeight="1" thickBot="1" x14ac:dyDescent="0.35">
      <c r="A165" s="446" t="s">
        <v>444</v>
      </c>
      <c r="B165" s="424">
        <v>0</v>
      </c>
      <c r="C165" s="424">
        <v>10.92445</v>
      </c>
      <c r="D165" s="425">
        <v>10.92445</v>
      </c>
      <c r="E165" s="434" t="s">
        <v>287</v>
      </c>
      <c r="F165" s="424">
        <v>0</v>
      </c>
      <c r="G165" s="425">
        <v>0</v>
      </c>
      <c r="H165" s="427">
        <v>0</v>
      </c>
      <c r="I165" s="424">
        <v>17.729420000000001</v>
      </c>
      <c r="J165" s="425">
        <v>17.729420000000001</v>
      </c>
      <c r="K165" s="435" t="s">
        <v>287</v>
      </c>
    </row>
    <row r="166" spans="1:11" ht="14.4" customHeight="1" thickBot="1" x14ac:dyDescent="0.35">
      <c r="A166" s="446" t="s">
        <v>445</v>
      </c>
      <c r="B166" s="424">
        <v>0</v>
      </c>
      <c r="C166" s="424">
        <v>151.96879999999999</v>
      </c>
      <c r="D166" s="425">
        <v>151.96879999999999</v>
      </c>
      <c r="E166" s="434" t="s">
        <v>287</v>
      </c>
      <c r="F166" s="424">
        <v>0</v>
      </c>
      <c r="G166" s="425">
        <v>0</v>
      </c>
      <c r="H166" s="427">
        <v>0</v>
      </c>
      <c r="I166" s="424">
        <v>86.1738</v>
      </c>
      <c r="J166" s="425">
        <v>86.1738</v>
      </c>
      <c r="K166" s="435" t="s">
        <v>287</v>
      </c>
    </row>
    <row r="167" spans="1:11" ht="14.4" customHeight="1" thickBot="1" x14ac:dyDescent="0.35">
      <c r="A167" s="443" t="s">
        <v>446</v>
      </c>
      <c r="B167" s="424">
        <v>18.662522104905999</v>
      </c>
      <c r="C167" s="424">
        <v>78.365089999999995</v>
      </c>
      <c r="D167" s="425">
        <v>59.702567895092997</v>
      </c>
      <c r="E167" s="426">
        <v>4.1990621395909997</v>
      </c>
      <c r="F167" s="424">
        <v>4</v>
      </c>
      <c r="G167" s="425">
        <v>2.6666666666659999</v>
      </c>
      <c r="H167" s="427">
        <v>2.10087</v>
      </c>
      <c r="I167" s="424">
        <v>12.960929999999999</v>
      </c>
      <c r="J167" s="425">
        <v>10.294263333332999</v>
      </c>
      <c r="K167" s="428">
        <v>3.2402324999999998</v>
      </c>
    </row>
    <row r="168" spans="1:11" ht="14.4" customHeight="1" thickBot="1" x14ac:dyDescent="0.35">
      <c r="A168" s="444" t="s">
        <v>447</v>
      </c>
      <c r="B168" s="424">
        <v>0</v>
      </c>
      <c r="C168" s="424">
        <v>49.231999999999999</v>
      </c>
      <c r="D168" s="425">
        <v>49.231999999999999</v>
      </c>
      <c r="E168" s="434" t="s">
        <v>287</v>
      </c>
      <c r="F168" s="424">
        <v>0</v>
      </c>
      <c r="G168" s="425">
        <v>0</v>
      </c>
      <c r="H168" s="427">
        <v>2.10107</v>
      </c>
      <c r="I168" s="424">
        <v>12.881069999999999</v>
      </c>
      <c r="J168" s="425">
        <v>12.881069999999999</v>
      </c>
      <c r="K168" s="435" t="s">
        <v>287</v>
      </c>
    </row>
    <row r="169" spans="1:11" ht="14.4" customHeight="1" thickBot="1" x14ac:dyDescent="0.35">
      <c r="A169" s="445" t="s">
        <v>448</v>
      </c>
      <c r="B169" s="429">
        <v>0</v>
      </c>
      <c r="C169" s="429">
        <v>49.231999999999999</v>
      </c>
      <c r="D169" s="430">
        <v>49.231999999999999</v>
      </c>
      <c r="E169" s="431" t="s">
        <v>287</v>
      </c>
      <c r="F169" s="429">
        <v>0</v>
      </c>
      <c r="G169" s="430">
        <v>0</v>
      </c>
      <c r="H169" s="432">
        <v>2.10107</v>
      </c>
      <c r="I169" s="429">
        <v>12.881069999999999</v>
      </c>
      <c r="J169" s="430">
        <v>12.881069999999999</v>
      </c>
      <c r="K169" s="433" t="s">
        <v>287</v>
      </c>
    </row>
    <row r="170" spans="1:11" ht="14.4" customHeight="1" thickBot="1" x14ac:dyDescent="0.35">
      <c r="A170" s="446" t="s">
        <v>449</v>
      </c>
      <c r="B170" s="424">
        <v>0</v>
      </c>
      <c r="C170" s="424">
        <v>49.231999999999999</v>
      </c>
      <c r="D170" s="425">
        <v>49.231999999999999</v>
      </c>
      <c r="E170" s="434" t="s">
        <v>287</v>
      </c>
      <c r="F170" s="424">
        <v>0</v>
      </c>
      <c r="G170" s="425">
        <v>0</v>
      </c>
      <c r="H170" s="427">
        <v>2.10107</v>
      </c>
      <c r="I170" s="424">
        <v>12.881069999999999</v>
      </c>
      <c r="J170" s="425">
        <v>12.881069999999999</v>
      </c>
      <c r="K170" s="435" t="s">
        <v>287</v>
      </c>
    </row>
    <row r="171" spans="1:11" ht="14.4" customHeight="1" thickBot="1" x14ac:dyDescent="0.35">
      <c r="A171" s="449" t="s">
        <v>450</v>
      </c>
      <c r="B171" s="429">
        <v>18.662522104905999</v>
      </c>
      <c r="C171" s="429">
        <v>29.133089999999999</v>
      </c>
      <c r="D171" s="430">
        <v>10.470567895093</v>
      </c>
      <c r="E171" s="436">
        <v>1.5610478496010001</v>
      </c>
      <c r="F171" s="429">
        <v>4</v>
      </c>
      <c r="G171" s="430">
        <v>2.6666666666659999</v>
      </c>
      <c r="H171" s="432">
        <v>-2.0000000000000001E-4</v>
      </c>
      <c r="I171" s="429">
        <v>7.986E-2</v>
      </c>
      <c r="J171" s="430">
        <v>-2.5868066666659999</v>
      </c>
      <c r="K171" s="437">
        <v>1.9965E-2</v>
      </c>
    </row>
    <row r="172" spans="1:11" ht="14.4" customHeight="1" thickBot="1" x14ac:dyDescent="0.35">
      <c r="A172" s="445" t="s">
        <v>451</v>
      </c>
      <c r="B172" s="429">
        <v>0</v>
      </c>
      <c r="C172" s="429">
        <v>25.000859999999999</v>
      </c>
      <c r="D172" s="430">
        <v>25.000859999999999</v>
      </c>
      <c r="E172" s="431" t="s">
        <v>287</v>
      </c>
      <c r="F172" s="429">
        <v>0</v>
      </c>
      <c r="G172" s="430">
        <v>0</v>
      </c>
      <c r="H172" s="432">
        <v>-2.0000000000000001E-4</v>
      </c>
      <c r="I172" s="429">
        <v>2.9999999999999601E-5</v>
      </c>
      <c r="J172" s="430">
        <v>2.9999999999999601E-5</v>
      </c>
      <c r="K172" s="433" t="s">
        <v>287</v>
      </c>
    </row>
    <row r="173" spans="1:11" ht="14.4" customHeight="1" thickBot="1" x14ac:dyDescent="0.35">
      <c r="A173" s="446" t="s">
        <v>452</v>
      </c>
      <c r="B173" s="424">
        <v>0</v>
      </c>
      <c r="C173" s="424">
        <v>8.5999999999999998E-4</v>
      </c>
      <c r="D173" s="425">
        <v>8.5999999999999998E-4</v>
      </c>
      <c r="E173" s="434" t="s">
        <v>287</v>
      </c>
      <c r="F173" s="424">
        <v>0</v>
      </c>
      <c r="G173" s="425">
        <v>0</v>
      </c>
      <c r="H173" s="427">
        <v>-2.0000000000000001E-4</v>
      </c>
      <c r="I173" s="424">
        <v>2.9999999999999601E-5</v>
      </c>
      <c r="J173" s="425">
        <v>2.9999999999999601E-5</v>
      </c>
      <c r="K173" s="435" t="s">
        <v>287</v>
      </c>
    </row>
    <row r="174" spans="1:11" ht="14.4" customHeight="1" thickBot="1" x14ac:dyDescent="0.35">
      <c r="A174" s="446" t="s">
        <v>453</v>
      </c>
      <c r="B174" s="424">
        <v>0</v>
      </c>
      <c r="C174" s="424">
        <v>25</v>
      </c>
      <c r="D174" s="425">
        <v>25</v>
      </c>
      <c r="E174" s="434" t="s">
        <v>317</v>
      </c>
      <c r="F174" s="424">
        <v>0</v>
      </c>
      <c r="G174" s="425">
        <v>0</v>
      </c>
      <c r="H174" s="427">
        <v>0</v>
      </c>
      <c r="I174" s="424">
        <v>0</v>
      </c>
      <c r="J174" s="425">
        <v>0</v>
      </c>
      <c r="K174" s="435" t="s">
        <v>287</v>
      </c>
    </row>
    <row r="175" spans="1:11" ht="14.4" customHeight="1" thickBot="1" x14ac:dyDescent="0.35">
      <c r="A175" s="445" t="s">
        <v>454</v>
      </c>
      <c r="B175" s="429">
        <v>18.662522104905999</v>
      </c>
      <c r="C175" s="429">
        <v>4.1322299999999998</v>
      </c>
      <c r="D175" s="430">
        <v>-14.530292104906</v>
      </c>
      <c r="E175" s="436">
        <v>0.22141862588399999</v>
      </c>
      <c r="F175" s="429">
        <v>4</v>
      </c>
      <c r="G175" s="430">
        <v>2.6666666666659999</v>
      </c>
      <c r="H175" s="432">
        <v>0</v>
      </c>
      <c r="I175" s="429">
        <v>0</v>
      </c>
      <c r="J175" s="430">
        <v>-2.6666666666659999</v>
      </c>
      <c r="K175" s="437">
        <v>0</v>
      </c>
    </row>
    <row r="176" spans="1:11" ht="14.4" customHeight="1" thickBot="1" x14ac:dyDescent="0.35">
      <c r="A176" s="446" t="s">
        <v>455</v>
      </c>
      <c r="B176" s="424">
        <v>18.662522104905999</v>
      </c>
      <c r="C176" s="424">
        <v>4.1322299999999998</v>
      </c>
      <c r="D176" s="425">
        <v>-14.530292104906</v>
      </c>
      <c r="E176" s="426">
        <v>0.22141862588399999</v>
      </c>
      <c r="F176" s="424">
        <v>4</v>
      </c>
      <c r="G176" s="425">
        <v>2.6666666666659999</v>
      </c>
      <c r="H176" s="427">
        <v>0</v>
      </c>
      <c r="I176" s="424">
        <v>0</v>
      </c>
      <c r="J176" s="425">
        <v>-2.6666666666659999</v>
      </c>
      <c r="K176" s="428">
        <v>0</v>
      </c>
    </row>
    <row r="177" spans="1:11" ht="14.4" customHeight="1" thickBot="1" x14ac:dyDescent="0.35">
      <c r="A177" s="445" t="s">
        <v>456</v>
      </c>
      <c r="B177" s="429">
        <v>0</v>
      </c>
      <c r="C177" s="429">
        <v>0</v>
      </c>
      <c r="D177" s="430">
        <v>0</v>
      </c>
      <c r="E177" s="436">
        <v>1</v>
      </c>
      <c r="F177" s="429">
        <v>0</v>
      </c>
      <c r="G177" s="430">
        <v>0</v>
      </c>
      <c r="H177" s="432">
        <v>0</v>
      </c>
      <c r="I177" s="429">
        <v>7.9829999999999998E-2</v>
      </c>
      <c r="J177" s="430">
        <v>7.9829999999999998E-2</v>
      </c>
      <c r="K177" s="433" t="s">
        <v>317</v>
      </c>
    </row>
    <row r="178" spans="1:11" ht="14.4" customHeight="1" thickBot="1" x14ac:dyDescent="0.35">
      <c r="A178" s="446" t="s">
        <v>457</v>
      </c>
      <c r="B178" s="424">
        <v>0</v>
      </c>
      <c r="C178" s="424">
        <v>0</v>
      </c>
      <c r="D178" s="425">
        <v>0</v>
      </c>
      <c r="E178" s="426">
        <v>1</v>
      </c>
      <c r="F178" s="424">
        <v>0</v>
      </c>
      <c r="G178" s="425">
        <v>0</v>
      </c>
      <c r="H178" s="427">
        <v>0</v>
      </c>
      <c r="I178" s="424">
        <v>7.9829999999999998E-2</v>
      </c>
      <c r="J178" s="425">
        <v>7.9829999999999998E-2</v>
      </c>
      <c r="K178" s="435" t="s">
        <v>317</v>
      </c>
    </row>
    <row r="179" spans="1:11" ht="14.4" customHeight="1" thickBot="1" x14ac:dyDescent="0.35">
      <c r="A179" s="442" t="s">
        <v>458</v>
      </c>
      <c r="B179" s="424">
        <v>1892.00141763538</v>
      </c>
      <c r="C179" s="424">
        <v>1822.7824700000001</v>
      </c>
      <c r="D179" s="425">
        <v>-69.218947635383998</v>
      </c>
      <c r="E179" s="426">
        <v>0.96341495995100002</v>
      </c>
      <c r="F179" s="424">
        <v>1677.07895837359</v>
      </c>
      <c r="G179" s="425">
        <v>1118.0526389157301</v>
      </c>
      <c r="H179" s="427">
        <v>105.13014</v>
      </c>
      <c r="I179" s="424">
        <v>1022.0279399999999</v>
      </c>
      <c r="J179" s="425">
        <v>-96.024698915726006</v>
      </c>
      <c r="K179" s="428">
        <v>0.60940955397300001</v>
      </c>
    </row>
    <row r="180" spans="1:11" ht="14.4" customHeight="1" thickBot="1" x14ac:dyDescent="0.35">
      <c r="A180" s="447" t="s">
        <v>459</v>
      </c>
      <c r="B180" s="429">
        <v>1892.00141763538</v>
      </c>
      <c r="C180" s="429">
        <v>1822.7824700000001</v>
      </c>
      <c r="D180" s="430">
        <v>-69.218947635383998</v>
      </c>
      <c r="E180" s="436">
        <v>0.96341495995100002</v>
      </c>
      <c r="F180" s="429">
        <v>1677.07895837359</v>
      </c>
      <c r="G180" s="430">
        <v>1118.0526389157301</v>
      </c>
      <c r="H180" s="432">
        <v>105.13014</v>
      </c>
      <c r="I180" s="429">
        <v>1022.0279399999999</v>
      </c>
      <c r="J180" s="430">
        <v>-96.024698915726006</v>
      </c>
      <c r="K180" s="437">
        <v>0.60940955397300001</v>
      </c>
    </row>
    <row r="181" spans="1:11" ht="14.4" customHeight="1" thickBot="1" x14ac:dyDescent="0.35">
      <c r="A181" s="449" t="s">
        <v>54</v>
      </c>
      <c r="B181" s="429">
        <v>1892.00141763538</v>
      </c>
      <c r="C181" s="429">
        <v>1822.7824700000001</v>
      </c>
      <c r="D181" s="430">
        <v>-69.218947635383998</v>
      </c>
      <c r="E181" s="436">
        <v>0.96341495995100002</v>
      </c>
      <c r="F181" s="429">
        <v>1677.07895837359</v>
      </c>
      <c r="G181" s="430">
        <v>1118.0526389157301</v>
      </c>
      <c r="H181" s="432">
        <v>105.13014</v>
      </c>
      <c r="I181" s="429">
        <v>1022.0279399999999</v>
      </c>
      <c r="J181" s="430">
        <v>-96.024698915726006</v>
      </c>
      <c r="K181" s="437">
        <v>0.60940955397300001</v>
      </c>
    </row>
    <row r="182" spans="1:11" ht="14.4" customHeight="1" thickBot="1" x14ac:dyDescent="0.35">
      <c r="A182" s="445" t="s">
        <v>460</v>
      </c>
      <c r="B182" s="429">
        <v>15</v>
      </c>
      <c r="C182" s="429">
        <v>20.021999999999998</v>
      </c>
      <c r="D182" s="430">
        <v>5.0220000000000002</v>
      </c>
      <c r="E182" s="436">
        <v>1.3348</v>
      </c>
      <c r="F182" s="429">
        <v>21.673197557361998</v>
      </c>
      <c r="G182" s="430">
        <v>14.448798371574</v>
      </c>
      <c r="H182" s="432">
        <v>1.6910000000000001</v>
      </c>
      <c r="I182" s="429">
        <v>13.49325</v>
      </c>
      <c r="J182" s="430">
        <v>-0.95554837157399997</v>
      </c>
      <c r="K182" s="437">
        <v>0.62257772367399999</v>
      </c>
    </row>
    <row r="183" spans="1:11" ht="14.4" customHeight="1" thickBot="1" x14ac:dyDescent="0.35">
      <c r="A183" s="446" t="s">
        <v>461</v>
      </c>
      <c r="B183" s="424">
        <v>15</v>
      </c>
      <c r="C183" s="424">
        <v>20.021999999999998</v>
      </c>
      <c r="D183" s="425">
        <v>5.0220000000000002</v>
      </c>
      <c r="E183" s="426">
        <v>1.3348</v>
      </c>
      <c r="F183" s="424">
        <v>21.673197557361998</v>
      </c>
      <c r="G183" s="425">
        <v>14.448798371574</v>
      </c>
      <c r="H183" s="427">
        <v>1.6910000000000001</v>
      </c>
      <c r="I183" s="424">
        <v>13.49325</v>
      </c>
      <c r="J183" s="425">
        <v>-0.95554837157399997</v>
      </c>
      <c r="K183" s="428">
        <v>0.62257772367399999</v>
      </c>
    </row>
    <row r="184" spans="1:11" ht="14.4" customHeight="1" thickBot="1" x14ac:dyDescent="0.35">
      <c r="A184" s="445" t="s">
        <v>462</v>
      </c>
      <c r="B184" s="429">
        <v>10.001417635384</v>
      </c>
      <c r="C184" s="429">
        <v>10.022399999999999</v>
      </c>
      <c r="D184" s="430">
        <v>2.0982364614999999E-2</v>
      </c>
      <c r="E184" s="436">
        <v>1.00209793905</v>
      </c>
      <c r="F184" s="429">
        <v>11.871174505629</v>
      </c>
      <c r="G184" s="430">
        <v>7.9141163370859999</v>
      </c>
      <c r="H184" s="432">
        <v>0.81100000000000005</v>
      </c>
      <c r="I184" s="429">
        <v>6.1864999999999997</v>
      </c>
      <c r="J184" s="430">
        <v>-1.727616337086</v>
      </c>
      <c r="K184" s="437">
        <v>0.52113630349399997</v>
      </c>
    </row>
    <row r="185" spans="1:11" ht="14.4" customHeight="1" thickBot="1" x14ac:dyDescent="0.35">
      <c r="A185" s="446" t="s">
        <v>463</v>
      </c>
      <c r="B185" s="424">
        <v>10.001417635384</v>
      </c>
      <c r="C185" s="424">
        <v>10.022399999999999</v>
      </c>
      <c r="D185" s="425">
        <v>2.0982364614999999E-2</v>
      </c>
      <c r="E185" s="426">
        <v>1.00209793905</v>
      </c>
      <c r="F185" s="424">
        <v>0</v>
      </c>
      <c r="G185" s="425">
        <v>0</v>
      </c>
      <c r="H185" s="427">
        <v>0</v>
      </c>
      <c r="I185" s="424">
        <v>9.7699626167013807E-15</v>
      </c>
      <c r="J185" s="425">
        <v>9.7699626167013807E-15</v>
      </c>
      <c r="K185" s="435" t="s">
        <v>287</v>
      </c>
    </row>
    <row r="186" spans="1:11" ht="14.4" customHeight="1" thickBot="1" x14ac:dyDescent="0.35">
      <c r="A186" s="446" t="s">
        <v>464</v>
      </c>
      <c r="B186" s="424">
        <v>0</v>
      </c>
      <c r="C186" s="424">
        <v>0</v>
      </c>
      <c r="D186" s="425">
        <v>0</v>
      </c>
      <c r="E186" s="426">
        <v>1</v>
      </c>
      <c r="F186" s="424">
        <v>2.5884645362429999</v>
      </c>
      <c r="G186" s="425">
        <v>1.725643024162</v>
      </c>
      <c r="H186" s="427">
        <v>0.37</v>
      </c>
      <c r="I186" s="424">
        <v>1.85</v>
      </c>
      <c r="J186" s="425">
        <v>0.12435697583700001</v>
      </c>
      <c r="K186" s="428">
        <v>0.71470942487199995</v>
      </c>
    </row>
    <row r="187" spans="1:11" ht="14.4" customHeight="1" thickBot="1" x14ac:dyDescent="0.35">
      <c r="A187" s="446" t="s">
        <v>465</v>
      </c>
      <c r="B187" s="424">
        <v>0</v>
      </c>
      <c r="C187" s="424">
        <v>0</v>
      </c>
      <c r="D187" s="425">
        <v>0</v>
      </c>
      <c r="E187" s="426">
        <v>1</v>
      </c>
      <c r="F187" s="424">
        <v>9.2827099693859996</v>
      </c>
      <c r="G187" s="425">
        <v>6.1884733129239997</v>
      </c>
      <c r="H187" s="427">
        <v>0.441</v>
      </c>
      <c r="I187" s="424">
        <v>4.3365</v>
      </c>
      <c r="J187" s="425">
        <v>-1.8519733129239999</v>
      </c>
      <c r="K187" s="428">
        <v>0.46715883769900002</v>
      </c>
    </row>
    <row r="188" spans="1:11" ht="14.4" customHeight="1" thickBot="1" x14ac:dyDescent="0.35">
      <c r="A188" s="445" t="s">
        <v>466</v>
      </c>
      <c r="B188" s="429">
        <v>105</v>
      </c>
      <c r="C188" s="429">
        <v>47.186819999999997</v>
      </c>
      <c r="D188" s="430">
        <v>-57.813180000000003</v>
      </c>
      <c r="E188" s="436">
        <v>0.44939828571399998</v>
      </c>
      <c r="F188" s="429">
        <v>46.48942695961</v>
      </c>
      <c r="G188" s="430">
        <v>30.992951306407001</v>
      </c>
      <c r="H188" s="432">
        <v>2.6659000000000002</v>
      </c>
      <c r="I188" s="429">
        <v>28.64452</v>
      </c>
      <c r="J188" s="430">
        <v>-2.3484313064069999</v>
      </c>
      <c r="K188" s="437">
        <v>0.61615128155599996</v>
      </c>
    </row>
    <row r="189" spans="1:11" ht="14.4" customHeight="1" thickBot="1" x14ac:dyDescent="0.35">
      <c r="A189" s="446" t="s">
        <v>467</v>
      </c>
      <c r="B189" s="424">
        <v>105</v>
      </c>
      <c r="C189" s="424">
        <v>47.186819999999997</v>
      </c>
      <c r="D189" s="425">
        <v>-57.813180000000003</v>
      </c>
      <c r="E189" s="426">
        <v>0.44939828571399998</v>
      </c>
      <c r="F189" s="424">
        <v>46.48942695961</v>
      </c>
      <c r="G189" s="425">
        <v>30.992951306407001</v>
      </c>
      <c r="H189" s="427">
        <v>2.6659000000000002</v>
      </c>
      <c r="I189" s="424">
        <v>28.64452</v>
      </c>
      <c r="J189" s="425">
        <v>-2.3484313064069999</v>
      </c>
      <c r="K189" s="428">
        <v>0.61615128155599996</v>
      </c>
    </row>
    <row r="190" spans="1:11" ht="14.4" customHeight="1" thickBot="1" x14ac:dyDescent="0.35">
      <c r="A190" s="445" t="s">
        <v>468</v>
      </c>
      <c r="B190" s="429">
        <v>0</v>
      </c>
      <c r="C190" s="429">
        <v>2.0830000000000002</v>
      </c>
      <c r="D190" s="430">
        <v>2.0830000000000002</v>
      </c>
      <c r="E190" s="431" t="s">
        <v>317</v>
      </c>
      <c r="F190" s="429">
        <v>0</v>
      </c>
      <c r="G190" s="430">
        <v>0</v>
      </c>
      <c r="H190" s="432">
        <v>0.33100000000000002</v>
      </c>
      <c r="I190" s="429">
        <v>1.883</v>
      </c>
      <c r="J190" s="430">
        <v>1.883</v>
      </c>
      <c r="K190" s="433" t="s">
        <v>287</v>
      </c>
    </row>
    <row r="191" spans="1:11" ht="14.4" customHeight="1" thickBot="1" x14ac:dyDescent="0.35">
      <c r="A191" s="446" t="s">
        <v>469</v>
      </c>
      <c r="B191" s="424">
        <v>0</v>
      </c>
      <c r="C191" s="424">
        <v>2.0830000000000002</v>
      </c>
      <c r="D191" s="425">
        <v>2.0830000000000002</v>
      </c>
      <c r="E191" s="434" t="s">
        <v>317</v>
      </c>
      <c r="F191" s="424">
        <v>0</v>
      </c>
      <c r="G191" s="425">
        <v>0</v>
      </c>
      <c r="H191" s="427">
        <v>0.33100000000000002</v>
      </c>
      <c r="I191" s="424">
        <v>1.883</v>
      </c>
      <c r="J191" s="425">
        <v>1.883</v>
      </c>
      <c r="K191" s="435" t="s">
        <v>287</v>
      </c>
    </row>
    <row r="192" spans="1:11" ht="14.4" customHeight="1" thickBot="1" x14ac:dyDescent="0.35">
      <c r="A192" s="445" t="s">
        <v>470</v>
      </c>
      <c r="B192" s="429">
        <v>623</v>
      </c>
      <c r="C192" s="429">
        <v>548.97033999999996</v>
      </c>
      <c r="D192" s="430">
        <v>-74.029659999998998</v>
      </c>
      <c r="E192" s="436">
        <v>0.88117229534499997</v>
      </c>
      <c r="F192" s="429">
        <v>439</v>
      </c>
      <c r="G192" s="430">
        <v>292.66666666666703</v>
      </c>
      <c r="H192" s="432">
        <v>24.48395</v>
      </c>
      <c r="I192" s="429">
        <v>245.83383000000001</v>
      </c>
      <c r="J192" s="430">
        <v>-46.832836666665997</v>
      </c>
      <c r="K192" s="437">
        <v>0.55998594533000001</v>
      </c>
    </row>
    <row r="193" spans="1:11" ht="14.4" customHeight="1" thickBot="1" x14ac:dyDescent="0.35">
      <c r="A193" s="446" t="s">
        <v>471</v>
      </c>
      <c r="B193" s="424">
        <v>618</v>
      </c>
      <c r="C193" s="424">
        <v>542.29399000000001</v>
      </c>
      <c r="D193" s="425">
        <v>-75.706010000000006</v>
      </c>
      <c r="E193" s="426">
        <v>0.87749836569499995</v>
      </c>
      <c r="F193" s="424">
        <v>439</v>
      </c>
      <c r="G193" s="425">
        <v>292.66666666666703</v>
      </c>
      <c r="H193" s="427">
        <v>24.48395</v>
      </c>
      <c r="I193" s="424">
        <v>245.83383000000001</v>
      </c>
      <c r="J193" s="425">
        <v>-46.832836666665997</v>
      </c>
      <c r="K193" s="428">
        <v>0.55998594533000001</v>
      </c>
    </row>
    <row r="194" spans="1:11" ht="14.4" customHeight="1" thickBot="1" x14ac:dyDescent="0.35">
      <c r="A194" s="446" t="s">
        <v>472</v>
      </c>
      <c r="B194" s="424">
        <v>5</v>
      </c>
      <c r="C194" s="424">
        <v>6.6763500000000002</v>
      </c>
      <c r="D194" s="425">
        <v>1.67635</v>
      </c>
      <c r="E194" s="426">
        <v>1.33527</v>
      </c>
      <c r="F194" s="424">
        <v>0</v>
      </c>
      <c r="G194" s="425">
        <v>0</v>
      </c>
      <c r="H194" s="427">
        <v>0</v>
      </c>
      <c r="I194" s="424">
        <v>0</v>
      </c>
      <c r="J194" s="425">
        <v>0</v>
      </c>
      <c r="K194" s="435" t="s">
        <v>287</v>
      </c>
    </row>
    <row r="195" spans="1:11" ht="14.4" customHeight="1" thickBot="1" x14ac:dyDescent="0.35">
      <c r="A195" s="445" t="s">
        <v>473</v>
      </c>
      <c r="B195" s="429">
        <v>0</v>
      </c>
      <c r="C195" s="429">
        <v>0</v>
      </c>
      <c r="D195" s="430">
        <v>0</v>
      </c>
      <c r="E195" s="436">
        <v>1</v>
      </c>
      <c r="F195" s="429">
        <v>0</v>
      </c>
      <c r="G195" s="430">
        <v>0</v>
      </c>
      <c r="H195" s="432">
        <v>0</v>
      </c>
      <c r="I195" s="429">
        <v>0.11</v>
      </c>
      <c r="J195" s="430">
        <v>0.11</v>
      </c>
      <c r="K195" s="433" t="s">
        <v>317</v>
      </c>
    </row>
    <row r="196" spans="1:11" ht="14.4" customHeight="1" thickBot="1" x14ac:dyDescent="0.35">
      <c r="A196" s="446" t="s">
        <v>474</v>
      </c>
      <c r="B196" s="424">
        <v>0</v>
      </c>
      <c r="C196" s="424">
        <v>0</v>
      </c>
      <c r="D196" s="425">
        <v>0</v>
      </c>
      <c r="E196" s="426">
        <v>1</v>
      </c>
      <c r="F196" s="424">
        <v>0</v>
      </c>
      <c r="G196" s="425">
        <v>0</v>
      </c>
      <c r="H196" s="427">
        <v>0</v>
      </c>
      <c r="I196" s="424">
        <v>0.11</v>
      </c>
      <c r="J196" s="425">
        <v>0.11</v>
      </c>
      <c r="K196" s="435" t="s">
        <v>317</v>
      </c>
    </row>
    <row r="197" spans="1:11" ht="14.4" customHeight="1" thickBot="1" x14ac:dyDescent="0.35">
      <c r="A197" s="445" t="s">
        <v>475</v>
      </c>
      <c r="B197" s="429">
        <v>1139</v>
      </c>
      <c r="C197" s="429">
        <v>1194.49791</v>
      </c>
      <c r="D197" s="430">
        <v>55.497909999999997</v>
      </c>
      <c r="E197" s="436">
        <v>1.0487251185249999</v>
      </c>
      <c r="F197" s="429">
        <v>1158.0451593509899</v>
      </c>
      <c r="G197" s="430">
        <v>772.03010623399302</v>
      </c>
      <c r="H197" s="432">
        <v>75.147289999999998</v>
      </c>
      <c r="I197" s="429">
        <v>725.87684000000104</v>
      </c>
      <c r="J197" s="430">
        <v>-46.153266233990998</v>
      </c>
      <c r="K197" s="437">
        <v>0.62681220515299996</v>
      </c>
    </row>
    <row r="198" spans="1:11" ht="14.4" customHeight="1" thickBot="1" x14ac:dyDescent="0.35">
      <c r="A198" s="446" t="s">
        <v>476</v>
      </c>
      <c r="B198" s="424">
        <v>1139</v>
      </c>
      <c r="C198" s="424">
        <v>1194.49791</v>
      </c>
      <c r="D198" s="425">
        <v>55.497909999999997</v>
      </c>
      <c r="E198" s="426">
        <v>1.0487251185249999</v>
      </c>
      <c r="F198" s="424">
        <v>1158.0451593509899</v>
      </c>
      <c r="G198" s="425">
        <v>772.03010623399302</v>
      </c>
      <c r="H198" s="427">
        <v>75.147289999999998</v>
      </c>
      <c r="I198" s="424">
        <v>725.87684000000104</v>
      </c>
      <c r="J198" s="425">
        <v>-46.153266233990998</v>
      </c>
      <c r="K198" s="428">
        <v>0.62681220515299996</v>
      </c>
    </row>
    <row r="199" spans="1:11" ht="14.4" customHeight="1" thickBot="1" x14ac:dyDescent="0.35">
      <c r="A199" s="450" t="s">
        <v>477</v>
      </c>
      <c r="B199" s="429">
        <v>0</v>
      </c>
      <c r="C199" s="429">
        <v>9.6889800000000008</v>
      </c>
      <c r="D199" s="430">
        <v>9.6889800000000008</v>
      </c>
      <c r="E199" s="431" t="s">
        <v>317</v>
      </c>
      <c r="F199" s="429">
        <v>0</v>
      </c>
      <c r="G199" s="430">
        <v>0</v>
      </c>
      <c r="H199" s="432">
        <v>0.66459999999999997</v>
      </c>
      <c r="I199" s="429">
        <v>7.6089500000000001</v>
      </c>
      <c r="J199" s="430">
        <v>7.6089500000000001</v>
      </c>
      <c r="K199" s="433" t="s">
        <v>287</v>
      </c>
    </row>
    <row r="200" spans="1:11" ht="14.4" customHeight="1" thickBot="1" x14ac:dyDescent="0.35">
      <c r="A200" s="447" t="s">
        <v>478</v>
      </c>
      <c r="B200" s="429">
        <v>0</v>
      </c>
      <c r="C200" s="429">
        <v>9.6889800000000008</v>
      </c>
      <c r="D200" s="430">
        <v>9.6889800000000008</v>
      </c>
      <c r="E200" s="431" t="s">
        <v>317</v>
      </c>
      <c r="F200" s="429">
        <v>0</v>
      </c>
      <c r="G200" s="430">
        <v>0</v>
      </c>
      <c r="H200" s="432">
        <v>0.66459999999999997</v>
      </c>
      <c r="I200" s="429">
        <v>7.6089500000000001</v>
      </c>
      <c r="J200" s="430">
        <v>7.6089500000000001</v>
      </c>
      <c r="K200" s="433" t="s">
        <v>287</v>
      </c>
    </row>
    <row r="201" spans="1:11" ht="14.4" customHeight="1" thickBot="1" x14ac:dyDescent="0.35">
      <c r="A201" s="449" t="s">
        <v>479</v>
      </c>
      <c r="B201" s="429">
        <v>0</v>
      </c>
      <c r="C201" s="429">
        <v>9.6889800000000008</v>
      </c>
      <c r="D201" s="430">
        <v>9.6889800000000008</v>
      </c>
      <c r="E201" s="431" t="s">
        <v>317</v>
      </c>
      <c r="F201" s="429">
        <v>0</v>
      </c>
      <c r="G201" s="430">
        <v>0</v>
      </c>
      <c r="H201" s="432">
        <v>0.66459999999999997</v>
      </c>
      <c r="I201" s="429">
        <v>7.6089500000000001</v>
      </c>
      <c r="J201" s="430">
        <v>7.6089500000000001</v>
      </c>
      <c r="K201" s="433" t="s">
        <v>287</v>
      </c>
    </row>
    <row r="202" spans="1:11" ht="14.4" customHeight="1" thickBot="1" x14ac:dyDescent="0.35">
      <c r="A202" s="445" t="s">
        <v>480</v>
      </c>
      <c r="B202" s="429">
        <v>0</v>
      </c>
      <c r="C202" s="429">
        <v>9.6889800000000008</v>
      </c>
      <c r="D202" s="430">
        <v>9.6889800000000008</v>
      </c>
      <c r="E202" s="431" t="s">
        <v>317</v>
      </c>
      <c r="F202" s="429">
        <v>0</v>
      </c>
      <c r="G202" s="430">
        <v>0</v>
      </c>
      <c r="H202" s="432">
        <v>0.66459999999999997</v>
      </c>
      <c r="I202" s="429">
        <v>7.6089500000000001</v>
      </c>
      <c r="J202" s="430">
        <v>7.6089500000000001</v>
      </c>
      <c r="K202" s="433" t="s">
        <v>287</v>
      </c>
    </row>
    <row r="203" spans="1:11" ht="14.4" customHeight="1" thickBot="1" x14ac:dyDescent="0.35">
      <c r="A203" s="446" t="s">
        <v>481</v>
      </c>
      <c r="B203" s="424">
        <v>0</v>
      </c>
      <c r="C203" s="424">
        <v>0</v>
      </c>
      <c r="D203" s="425">
        <v>0</v>
      </c>
      <c r="E203" s="426">
        <v>1</v>
      </c>
      <c r="F203" s="424">
        <v>0</v>
      </c>
      <c r="G203" s="425">
        <v>0</v>
      </c>
      <c r="H203" s="427">
        <v>0</v>
      </c>
      <c r="I203" s="424">
        <v>0.11</v>
      </c>
      <c r="J203" s="425">
        <v>0.11</v>
      </c>
      <c r="K203" s="435" t="s">
        <v>317</v>
      </c>
    </row>
    <row r="204" spans="1:11" ht="14.4" customHeight="1" thickBot="1" x14ac:dyDescent="0.35">
      <c r="A204" s="446" t="s">
        <v>482</v>
      </c>
      <c r="B204" s="424">
        <v>0</v>
      </c>
      <c r="C204" s="424">
        <v>9.6889800000000008</v>
      </c>
      <c r="D204" s="425">
        <v>9.6889800000000008</v>
      </c>
      <c r="E204" s="434" t="s">
        <v>317</v>
      </c>
      <c r="F204" s="424">
        <v>0</v>
      </c>
      <c r="G204" s="425">
        <v>0</v>
      </c>
      <c r="H204" s="427">
        <v>0.66459999999999997</v>
      </c>
      <c r="I204" s="424">
        <v>7.4989499999999998</v>
      </c>
      <c r="J204" s="425">
        <v>7.4989499999999998</v>
      </c>
      <c r="K204" s="435" t="s">
        <v>287</v>
      </c>
    </row>
    <row r="205" spans="1:11" ht="14.4" customHeight="1" thickBot="1" x14ac:dyDescent="0.35">
      <c r="A205" s="451"/>
      <c r="B205" s="424">
        <v>-10010.462536790799</v>
      </c>
      <c r="C205" s="424">
        <v>-12934.071599999999</v>
      </c>
      <c r="D205" s="425">
        <v>-2923.60906320919</v>
      </c>
      <c r="E205" s="426">
        <v>1.292055342344</v>
      </c>
      <c r="F205" s="424">
        <v>-10459.488319976501</v>
      </c>
      <c r="G205" s="425">
        <v>-6972.9922133176597</v>
      </c>
      <c r="H205" s="427">
        <v>-929.95111999999995</v>
      </c>
      <c r="I205" s="424">
        <v>-7940.4557800000002</v>
      </c>
      <c r="J205" s="425">
        <v>-967.46356668234205</v>
      </c>
      <c r="K205" s="428">
        <v>0.75916292815499997</v>
      </c>
    </row>
    <row r="206" spans="1:11" ht="14.4" customHeight="1" thickBot="1" x14ac:dyDescent="0.35">
      <c r="A206" s="452" t="s">
        <v>66</v>
      </c>
      <c r="B206" s="438">
        <v>-10010.462536790799</v>
      </c>
      <c r="C206" s="438">
        <v>-12934.071599999999</v>
      </c>
      <c r="D206" s="439">
        <v>-2923.60906320919</v>
      </c>
      <c r="E206" s="440" t="s">
        <v>317</v>
      </c>
      <c r="F206" s="438">
        <v>-10459.488319976501</v>
      </c>
      <c r="G206" s="439">
        <v>-6972.9922133176597</v>
      </c>
      <c r="H206" s="438">
        <v>-929.95111999999995</v>
      </c>
      <c r="I206" s="438">
        <v>-7940.4557800000102</v>
      </c>
      <c r="J206" s="439">
        <v>-967.46356668234296</v>
      </c>
      <c r="K206" s="441">
        <v>0.75916292815499997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483</v>
      </c>
      <c r="B5" s="454" t="s">
        <v>484</v>
      </c>
      <c r="C5" s="455" t="s">
        <v>485</v>
      </c>
      <c r="D5" s="455" t="s">
        <v>485</v>
      </c>
      <c r="E5" s="455"/>
      <c r="F5" s="455" t="s">
        <v>485</v>
      </c>
      <c r="G5" s="455" t="s">
        <v>485</v>
      </c>
      <c r="H5" s="455" t="s">
        <v>485</v>
      </c>
      <c r="I5" s="456" t="s">
        <v>485</v>
      </c>
      <c r="J5" s="457" t="s">
        <v>69</v>
      </c>
    </row>
    <row r="6" spans="1:10" ht="14.4" customHeight="1" x14ac:dyDescent="0.3">
      <c r="A6" s="453" t="s">
        <v>483</v>
      </c>
      <c r="B6" s="454" t="s">
        <v>295</v>
      </c>
      <c r="C6" s="455">
        <v>64.335179999999994</v>
      </c>
      <c r="D6" s="455">
        <v>69.715429999999998</v>
      </c>
      <c r="E6" s="455"/>
      <c r="F6" s="455">
        <v>94.330999999999989</v>
      </c>
      <c r="G6" s="455">
        <v>107.24156067421333</v>
      </c>
      <c r="H6" s="455">
        <v>-12.910560674213343</v>
      </c>
      <c r="I6" s="456">
        <v>0.8796123387887459</v>
      </c>
      <c r="J6" s="457" t="s">
        <v>1</v>
      </c>
    </row>
    <row r="7" spans="1:10" ht="14.4" customHeight="1" x14ac:dyDescent="0.3">
      <c r="A7" s="453" t="s">
        <v>483</v>
      </c>
      <c r="B7" s="454" t="s">
        <v>296</v>
      </c>
      <c r="C7" s="455">
        <v>15.524349999999998</v>
      </c>
      <c r="D7" s="455">
        <v>17.224349999999998</v>
      </c>
      <c r="E7" s="455"/>
      <c r="F7" s="455">
        <v>16.770599999999998</v>
      </c>
      <c r="G7" s="455">
        <v>17.854550530377335</v>
      </c>
      <c r="H7" s="455">
        <v>-1.0839505303773365</v>
      </c>
      <c r="I7" s="456">
        <v>0.93928995700378304</v>
      </c>
      <c r="J7" s="457" t="s">
        <v>1</v>
      </c>
    </row>
    <row r="8" spans="1:10" ht="14.4" customHeight="1" x14ac:dyDescent="0.3">
      <c r="A8" s="453" t="s">
        <v>483</v>
      </c>
      <c r="B8" s="454" t="s">
        <v>486</v>
      </c>
      <c r="C8" s="455">
        <v>0</v>
      </c>
      <c r="D8" s="455" t="s">
        <v>485</v>
      </c>
      <c r="E8" s="455"/>
      <c r="F8" s="455" t="s">
        <v>485</v>
      </c>
      <c r="G8" s="455" t="s">
        <v>485</v>
      </c>
      <c r="H8" s="455" t="s">
        <v>485</v>
      </c>
      <c r="I8" s="456" t="s">
        <v>485</v>
      </c>
      <c r="J8" s="457" t="s">
        <v>1</v>
      </c>
    </row>
    <row r="9" spans="1:10" ht="14.4" customHeight="1" x14ac:dyDescent="0.3">
      <c r="A9" s="453" t="s">
        <v>483</v>
      </c>
      <c r="B9" s="454" t="s">
        <v>487</v>
      </c>
      <c r="C9" s="455">
        <v>79.859529999999992</v>
      </c>
      <c r="D9" s="455">
        <v>86.939779999999999</v>
      </c>
      <c r="E9" s="455"/>
      <c r="F9" s="455">
        <v>111.10159999999999</v>
      </c>
      <c r="G9" s="455">
        <v>125.09611120459067</v>
      </c>
      <c r="H9" s="455">
        <v>-13.99451120459068</v>
      </c>
      <c r="I9" s="456">
        <v>0.88812992610375308</v>
      </c>
      <c r="J9" s="457" t="s">
        <v>488</v>
      </c>
    </row>
    <row r="11" spans="1:10" ht="14.4" customHeight="1" x14ac:dyDescent="0.3">
      <c r="A11" s="453" t="s">
        <v>483</v>
      </c>
      <c r="B11" s="454" t="s">
        <v>484</v>
      </c>
      <c r="C11" s="455" t="s">
        <v>485</v>
      </c>
      <c r="D11" s="455" t="s">
        <v>485</v>
      </c>
      <c r="E11" s="455"/>
      <c r="F11" s="455" t="s">
        <v>485</v>
      </c>
      <c r="G11" s="455" t="s">
        <v>485</v>
      </c>
      <c r="H11" s="455" t="s">
        <v>485</v>
      </c>
      <c r="I11" s="456" t="s">
        <v>485</v>
      </c>
      <c r="J11" s="457" t="s">
        <v>69</v>
      </c>
    </row>
    <row r="12" spans="1:10" ht="14.4" customHeight="1" x14ac:dyDescent="0.3">
      <c r="A12" s="453" t="s">
        <v>489</v>
      </c>
      <c r="B12" s="454" t="s">
        <v>490</v>
      </c>
      <c r="C12" s="455" t="s">
        <v>485</v>
      </c>
      <c r="D12" s="455" t="s">
        <v>485</v>
      </c>
      <c r="E12" s="455"/>
      <c r="F12" s="455" t="s">
        <v>485</v>
      </c>
      <c r="G12" s="455" t="s">
        <v>485</v>
      </c>
      <c r="H12" s="455" t="s">
        <v>485</v>
      </c>
      <c r="I12" s="456" t="s">
        <v>485</v>
      </c>
      <c r="J12" s="457" t="s">
        <v>0</v>
      </c>
    </row>
    <row r="13" spans="1:10" ht="14.4" customHeight="1" x14ac:dyDescent="0.3">
      <c r="A13" s="453" t="s">
        <v>489</v>
      </c>
      <c r="B13" s="454" t="s">
        <v>295</v>
      </c>
      <c r="C13" s="455">
        <v>26.78031</v>
      </c>
      <c r="D13" s="455">
        <v>35.1233</v>
      </c>
      <c r="E13" s="455"/>
      <c r="F13" s="455">
        <v>41.725520000000003</v>
      </c>
      <c r="G13" s="455">
        <v>45.999998551111332</v>
      </c>
      <c r="H13" s="455">
        <v>-4.2744785511113292</v>
      </c>
      <c r="I13" s="456">
        <v>0.90707655030984646</v>
      </c>
      <c r="J13" s="457" t="s">
        <v>1</v>
      </c>
    </row>
    <row r="14" spans="1:10" ht="14.4" customHeight="1" x14ac:dyDescent="0.3">
      <c r="A14" s="453" t="s">
        <v>489</v>
      </c>
      <c r="B14" s="454" t="s">
        <v>296</v>
      </c>
      <c r="C14" s="455">
        <v>13.656369999999999</v>
      </c>
      <c r="D14" s="455">
        <v>14.90297</v>
      </c>
      <c r="E14" s="455"/>
      <c r="F14" s="455">
        <v>13.86285</v>
      </c>
      <c r="G14" s="455">
        <v>14.179763056256666</v>
      </c>
      <c r="H14" s="455">
        <v>-0.31691305625666644</v>
      </c>
      <c r="I14" s="456">
        <v>0.97765032779466421</v>
      </c>
      <c r="J14" s="457" t="s">
        <v>1</v>
      </c>
    </row>
    <row r="15" spans="1:10" ht="14.4" customHeight="1" x14ac:dyDescent="0.3">
      <c r="A15" s="453" t="s">
        <v>489</v>
      </c>
      <c r="B15" s="454" t="s">
        <v>486</v>
      </c>
      <c r="C15" s="455">
        <v>0</v>
      </c>
      <c r="D15" s="455" t="s">
        <v>485</v>
      </c>
      <c r="E15" s="455"/>
      <c r="F15" s="455" t="s">
        <v>485</v>
      </c>
      <c r="G15" s="455" t="s">
        <v>485</v>
      </c>
      <c r="H15" s="455" t="s">
        <v>485</v>
      </c>
      <c r="I15" s="456" t="s">
        <v>485</v>
      </c>
      <c r="J15" s="457" t="s">
        <v>1</v>
      </c>
    </row>
    <row r="16" spans="1:10" ht="14.4" customHeight="1" x14ac:dyDescent="0.3">
      <c r="A16" s="453" t="s">
        <v>489</v>
      </c>
      <c r="B16" s="454" t="s">
        <v>491</v>
      </c>
      <c r="C16" s="455">
        <v>40.436679999999996</v>
      </c>
      <c r="D16" s="455">
        <v>50.026269999999997</v>
      </c>
      <c r="E16" s="455"/>
      <c r="F16" s="455">
        <v>55.588370000000005</v>
      </c>
      <c r="G16" s="455">
        <v>60.179761607368</v>
      </c>
      <c r="H16" s="455">
        <v>-4.5913916073679957</v>
      </c>
      <c r="I16" s="456">
        <v>0.92370538724756501</v>
      </c>
      <c r="J16" s="457" t="s">
        <v>492</v>
      </c>
    </row>
    <row r="17" spans="1:10" ht="14.4" customHeight="1" x14ac:dyDescent="0.3">
      <c r="A17" s="453" t="s">
        <v>485</v>
      </c>
      <c r="B17" s="454" t="s">
        <v>485</v>
      </c>
      <c r="C17" s="455" t="s">
        <v>485</v>
      </c>
      <c r="D17" s="455" t="s">
        <v>485</v>
      </c>
      <c r="E17" s="455"/>
      <c r="F17" s="455" t="s">
        <v>485</v>
      </c>
      <c r="G17" s="455" t="s">
        <v>485</v>
      </c>
      <c r="H17" s="455" t="s">
        <v>485</v>
      </c>
      <c r="I17" s="456" t="s">
        <v>485</v>
      </c>
      <c r="J17" s="457" t="s">
        <v>493</v>
      </c>
    </row>
    <row r="18" spans="1:10" ht="14.4" customHeight="1" x14ac:dyDescent="0.3">
      <c r="A18" s="453" t="s">
        <v>494</v>
      </c>
      <c r="B18" s="454" t="s">
        <v>495</v>
      </c>
      <c r="C18" s="455" t="s">
        <v>485</v>
      </c>
      <c r="D18" s="455" t="s">
        <v>485</v>
      </c>
      <c r="E18" s="455"/>
      <c r="F18" s="455" t="s">
        <v>485</v>
      </c>
      <c r="G18" s="455" t="s">
        <v>485</v>
      </c>
      <c r="H18" s="455" t="s">
        <v>485</v>
      </c>
      <c r="I18" s="456" t="s">
        <v>485</v>
      </c>
      <c r="J18" s="457" t="s">
        <v>0</v>
      </c>
    </row>
    <row r="19" spans="1:10" ht="14.4" customHeight="1" x14ac:dyDescent="0.3">
      <c r="A19" s="453" t="s">
        <v>494</v>
      </c>
      <c r="B19" s="454" t="s">
        <v>295</v>
      </c>
      <c r="C19" s="455">
        <v>28.448149999999998</v>
      </c>
      <c r="D19" s="455">
        <v>31.31326</v>
      </c>
      <c r="E19" s="455"/>
      <c r="F19" s="455">
        <v>38.556419999999996</v>
      </c>
      <c r="G19" s="455">
        <v>41.999998677101331</v>
      </c>
      <c r="H19" s="455">
        <v>-3.4435786771013355</v>
      </c>
      <c r="I19" s="456">
        <v>0.91801002891510097</v>
      </c>
      <c r="J19" s="457" t="s">
        <v>1</v>
      </c>
    </row>
    <row r="20" spans="1:10" ht="14.4" customHeight="1" x14ac:dyDescent="0.3">
      <c r="A20" s="453" t="s">
        <v>494</v>
      </c>
      <c r="B20" s="454" t="s">
        <v>296</v>
      </c>
      <c r="C20" s="455">
        <v>1.35094</v>
      </c>
      <c r="D20" s="455">
        <v>2.18912</v>
      </c>
      <c r="E20" s="455"/>
      <c r="F20" s="455">
        <v>2.6356699999999997</v>
      </c>
      <c r="G20" s="455">
        <v>2.4793580457946667</v>
      </c>
      <c r="H20" s="455">
        <v>0.15631195420533306</v>
      </c>
      <c r="I20" s="456">
        <v>1.0630453332347298</v>
      </c>
      <c r="J20" s="457" t="s">
        <v>1</v>
      </c>
    </row>
    <row r="21" spans="1:10" ht="14.4" customHeight="1" x14ac:dyDescent="0.3">
      <c r="A21" s="453" t="s">
        <v>494</v>
      </c>
      <c r="B21" s="454" t="s">
        <v>496</v>
      </c>
      <c r="C21" s="455">
        <v>29.79909</v>
      </c>
      <c r="D21" s="455">
        <v>33.502380000000002</v>
      </c>
      <c r="E21" s="455"/>
      <c r="F21" s="455">
        <v>41.192089999999993</v>
      </c>
      <c r="G21" s="455">
        <v>44.479356722896</v>
      </c>
      <c r="H21" s="455">
        <v>-3.2872667228960069</v>
      </c>
      <c r="I21" s="456">
        <v>0.92609455340427915</v>
      </c>
      <c r="J21" s="457" t="s">
        <v>492</v>
      </c>
    </row>
    <row r="22" spans="1:10" ht="14.4" customHeight="1" x14ac:dyDescent="0.3">
      <c r="A22" s="453" t="s">
        <v>485</v>
      </c>
      <c r="B22" s="454" t="s">
        <v>485</v>
      </c>
      <c r="C22" s="455" t="s">
        <v>485</v>
      </c>
      <c r="D22" s="455" t="s">
        <v>485</v>
      </c>
      <c r="E22" s="455"/>
      <c r="F22" s="455" t="s">
        <v>485</v>
      </c>
      <c r="G22" s="455" t="s">
        <v>485</v>
      </c>
      <c r="H22" s="455" t="s">
        <v>485</v>
      </c>
      <c r="I22" s="456" t="s">
        <v>485</v>
      </c>
      <c r="J22" s="457" t="s">
        <v>493</v>
      </c>
    </row>
    <row r="23" spans="1:10" ht="14.4" customHeight="1" x14ac:dyDescent="0.3">
      <c r="A23" s="453" t="s">
        <v>497</v>
      </c>
      <c r="B23" s="454" t="s">
        <v>498</v>
      </c>
      <c r="C23" s="455" t="s">
        <v>485</v>
      </c>
      <c r="D23" s="455" t="s">
        <v>485</v>
      </c>
      <c r="E23" s="455"/>
      <c r="F23" s="455" t="s">
        <v>485</v>
      </c>
      <c r="G23" s="455" t="s">
        <v>485</v>
      </c>
      <c r="H23" s="455" t="s">
        <v>485</v>
      </c>
      <c r="I23" s="456" t="s">
        <v>485</v>
      </c>
      <c r="J23" s="457" t="s">
        <v>0</v>
      </c>
    </row>
    <row r="24" spans="1:10" ht="14.4" customHeight="1" x14ac:dyDescent="0.3">
      <c r="A24" s="453" t="s">
        <v>497</v>
      </c>
      <c r="B24" s="454" t="s">
        <v>295</v>
      </c>
      <c r="C24" s="455">
        <v>9.1067199999999993</v>
      </c>
      <c r="D24" s="455">
        <v>3.27887</v>
      </c>
      <c r="E24" s="455"/>
      <c r="F24" s="455">
        <v>14.049060000000001</v>
      </c>
      <c r="G24" s="455">
        <v>19.241563446000665</v>
      </c>
      <c r="H24" s="455">
        <v>-5.1925034460006643</v>
      </c>
      <c r="I24" s="456">
        <v>0.73014129228257074</v>
      </c>
      <c r="J24" s="457" t="s">
        <v>1</v>
      </c>
    </row>
    <row r="25" spans="1:10" ht="14.4" customHeight="1" x14ac:dyDescent="0.3">
      <c r="A25" s="453" t="s">
        <v>497</v>
      </c>
      <c r="B25" s="454" t="s">
        <v>296</v>
      </c>
      <c r="C25" s="455">
        <v>0.51704000000000006</v>
      </c>
      <c r="D25" s="455">
        <v>0.13225999999999999</v>
      </c>
      <c r="E25" s="455"/>
      <c r="F25" s="455">
        <v>0.27207999999999999</v>
      </c>
      <c r="G25" s="455">
        <v>1.1954294283260001</v>
      </c>
      <c r="H25" s="455">
        <v>-0.92334942832600009</v>
      </c>
      <c r="I25" s="456">
        <v>0.22760021926263163</v>
      </c>
      <c r="J25" s="457" t="s">
        <v>1</v>
      </c>
    </row>
    <row r="26" spans="1:10" ht="14.4" customHeight="1" x14ac:dyDescent="0.3">
      <c r="A26" s="453" t="s">
        <v>497</v>
      </c>
      <c r="B26" s="454" t="s">
        <v>499</v>
      </c>
      <c r="C26" s="455">
        <v>9.623759999999999</v>
      </c>
      <c r="D26" s="455">
        <v>3.41113</v>
      </c>
      <c r="E26" s="455"/>
      <c r="F26" s="455">
        <v>14.321140000000002</v>
      </c>
      <c r="G26" s="455">
        <v>20.436992874326666</v>
      </c>
      <c r="H26" s="455">
        <v>-6.1158528743266647</v>
      </c>
      <c r="I26" s="456">
        <v>0.70074595064279177</v>
      </c>
      <c r="J26" s="457" t="s">
        <v>492</v>
      </c>
    </row>
    <row r="27" spans="1:10" ht="14.4" customHeight="1" x14ac:dyDescent="0.3">
      <c r="A27" s="453" t="s">
        <v>485</v>
      </c>
      <c r="B27" s="454" t="s">
        <v>485</v>
      </c>
      <c r="C27" s="455" t="s">
        <v>485</v>
      </c>
      <c r="D27" s="455" t="s">
        <v>485</v>
      </c>
      <c r="E27" s="455"/>
      <c r="F27" s="455" t="s">
        <v>485</v>
      </c>
      <c r="G27" s="455" t="s">
        <v>485</v>
      </c>
      <c r="H27" s="455" t="s">
        <v>485</v>
      </c>
      <c r="I27" s="456" t="s">
        <v>485</v>
      </c>
      <c r="J27" s="457" t="s">
        <v>493</v>
      </c>
    </row>
    <row r="28" spans="1:10" ht="14.4" customHeight="1" x14ac:dyDescent="0.3">
      <c r="A28" s="453" t="s">
        <v>483</v>
      </c>
      <c r="B28" s="454" t="s">
        <v>487</v>
      </c>
      <c r="C28" s="455">
        <v>79.859529999999978</v>
      </c>
      <c r="D28" s="455">
        <v>86.939779999999999</v>
      </c>
      <c r="E28" s="455"/>
      <c r="F28" s="455">
        <v>111.1016</v>
      </c>
      <c r="G28" s="455">
        <v>125.09611120459066</v>
      </c>
      <c r="H28" s="455">
        <v>-13.994511204590651</v>
      </c>
      <c r="I28" s="456">
        <v>0.8881299261037533</v>
      </c>
      <c r="J28" s="457" t="s">
        <v>488</v>
      </c>
    </row>
  </sheetData>
  <mergeCells count="3">
    <mergeCell ref="F3:I3"/>
    <mergeCell ref="C4:D4"/>
    <mergeCell ref="A1:I1"/>
  </mergeCells>
  <conditionalFormatting sqref="F10 F29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8">
    <cfRule type="expression" dxfId="46" priority="5">
      <formula>$H11&gt;0</formula>
    </cfRule>
  </conditionalFormatting>
  <conditionalFormatting sqref="A11:A28">
    <cfRule type="expression" dxfId="45" priority="2">
      <formula>AND($J11&lt;&gt;"mezeraKL",$J11&lt;&gt;"")</formula>
    </cfRule>
  </conditionalFormatting>
  <conditionalFormatting sqref="I11:I28">
    <cfRule type="expression" dxfId="44" priority="6">
      <formula>$I11&gt;1</formula>
    </cfRule>
  </conditionalFormatting>
  <conditionalFormatting sqref="B11:B28">
    <cfRule type="expression" dxfId="43" priority="1">
      <formula>OR($J11="NS",$J11="SumaNS",$J11="Účet")</formula>
    </cfRule>
  </conditionalFormatting>
  <conditionalFormatting sqref="A11:D28 F11:I28">
    <cfRule type="expression" dxfId="42" priority="8">
      <formula>AND($J11&lt;&gt;"",$J11&lt;&gt;"mezeraKL")</formula>
    </cfRule>
  </conditionalFormatting>
  <conditionalFormatting sqref="B11:D28 F11:I28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162.12115264680375</v>
      </c>
      <c r="M3" s="99">
        <f>SUBTOTAL(9,M5:M1048576)</f>
        <v>685.3</v>
      </c>
      <c r="N3" s="100">
        <f>SUBTOTAL(9,N5:N1048576)</f>
        <v>111101.62590885461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483</v>
      </c>
      <c r="B5" s="466" t="s">
        <v>484</v>
      </c>
      <c r="C5" s="467" t="s">
        <v>489</v>
      </c>
      <c r="D5" s="468" t="s">
        <v>721</v>
      </c>
      <c r="E5" s="467" t="s">
        <v>500</v>
      </c>
      <c r="F5" s="468" t="s">
        <v>724</v>
      </c>
      <c r="G5" s="467" t="s">
        <v>501</v>
      </c>
      <c r="H5" s="467" t="s">
        <v>502</v>
      </c>
      <c r="I5" s="467" t="s">
        <v>503</v>
      </c>
      <c r="J5" s="467" t="s">
        <v>504</v>
      </c>
      <c r="K5" s="467" t="s">
        <v>505</v>
      </c>
      <c r="L5" s="469">
        <v>87.03</v>
      </c>
      <c r="M5" s="469">
        <v>5</v>
      </c>
      <c r="N5" s="470">
        <v>435.15</v>
      </c>
    </row>
    <row r="6" spans="1:14" ht="14.4" customHeight="1" x14ac:dyDescent="0.3">
      <c r="A6" s="471" t="s">
        <v>483</v>
      </c>
      <c r="B6" s="472" t="s">
        <v>484</v>
      </c>
      <c r="C6" s="473" t="s">
        <v>489</v>
      </c>
      <c r="D6" s="474" t="s">
        <v>721</v>
      </c>
      <c r="E6" s="473" t="s">
        <v>500</v>
      </c>
      <c r="F6" s="474" t="s">
        <v>724</v>
      </c>
      <c r="G6" s="473" t="s">
        <v>501</v>
      </c>
      <c r="H6" s="473" t="s">
        <v>506</v>
      </c>
      <c r="I6" s="473" t="s">
        <v>507</v>
      </c>
      <c r="J6" s="473" t="s">
        <v>508</v>
      </c>
      <c r="K6" s="473" t="s">
        <v>509</v>
      </c>
      <c r="L6" s="475">
        <v>167.75666118855816</v>
      </c>
      <c r="M6" s="475">
        <v>37</v>
      </c>
      <c r="N6" s="476">
        <v>6206.9964639766513</v>
      </c>
    </row>
    <row r="7" spans="1:14" ht="14.4" customHeight="1" x14ac:dyDescent="0.3">
      <c r="A7" s="471" t="s">
        <v>483</v>
      </c>
      <c r="B7" s="472" t="s">
        <v>484</v>
      </c>
      <c r="C7" s="473" t="s">
        <v>489</v>
      </c>
      <c r="D7" s="474" t="s">
        <v>721</v>
      </c>
      <c r="E7" s="473" t="s">
        <v>500</v>
      </c>
      <c r="F7" s="474" t="s">
        <v>724</v>
      </c>
      <c r="G7" s="473" t="s">
        <v>501</v>
      </c>
      <c r="H7" s="473" t="s">
        <v>510</v>
      </c>
      <c r="I7" s="473" t="s">
        <v>511</v>
      </c>
      <c r="J7" s="473" t="s">
        <v>512</v>
      </c>
      <c r="K7" s="473" t="s">
        <v>513</v>
      </c>
      <c r="L7" s="475">
        <v>63.950000000000031</v>
      </c>
      <c r="M7" s="475">
        <v>5</v>
      </c>
      <c r="N7" s="476">
        <v>319.75000000000017</v>
      </c>
    </row>
    <row r="8" spans="1:14" ht="14.4" customHeight="1" x14ac:dyDescent="0.3">
      <c r="A8" s="471" t="s">
        <v>483</v>
      </c>
      <c r="B8" s="472" t="s">
        <v>484</v>
      </c>
      <c r="C8" s="473" t="s">
        <v>489</v>
      </c>
      <c r="D8" s="474" t="s">
        <v>721</v>
      </c>
      <c r="E8" s="473" t="s">
        <v>500</v>
      </c>
      <c r="F8" s="474" t="s">
        <v>724</v>
      </c>
      <c r="G8" s="473" t="s">
        <v>501</v>
      </c>
      <c r="H8" s="473" t="s">
        <v>514</v>
      </c>
      <c r="I8" s="473" t="s">
        <v>515</v>
      </c>
      <c r="J8" s="473" t="s">
        <v>516</v>
      </c>
      <c r="K8" s="473" t="s">
        <v>517</v>
      </c>
      <c r="L8" s="475">
        <v>77.609999999999985</v>
      </c>
      <c r="M8" s="475">
        <v>1</v>
      </c>
      <c r="N8" s="476">
        <v>77.609999999999985</v>
      </c>
    </row>
    <row r="9" spans="1:14" ht="14.4" customHeight="1" x14ac:dyDescent="0.3">
      <c r="A9" s="471" t="s">
        <v>483</v>
      </c>
      <c r="B9" s="472" t="s">
        <v>484</v>
      </c>
      <c r="C9" s="473" t="s">
        <v>489</v>
      </c>
      <c r="D9" s="474" t="s">
        <v>721</v>
      </c>
      <c r="E9" s="473" t="s">
        <v>500</v>
      </c>
      <c r="F9" s="474" t="s">
        <v>724</v>
      </c>
      <c r="G9" s="473" t="s">
        <v>501</v>
      </c>
      <c r="H9" s="473" t="s">
        <v>518</v>
      </c>
      <c r="I9" s="473" t="s">
        <v>519</v>
      </c>
      <c r="J9" s="473" t="s">
        <v>520</v>
      </c>
      <c r="K9" s="473" t="s">
        <v>521</v>
      </c>
      <c r="L9" s="475">
        <v>45.83</v>
      </c>
      <c r="M9" s="475">
        <v>1</v>
      </c>
      <c r="N9" s="476">
        <v>45.83</v>
      </c>
    </row>
    <row r="10" spans="1:14" ht="14.4" customHeight="1" x14ac:dyDescent="0.3">
      <c r="A10" s="471" t="s">
        <v>483</v>
      </c>
      <c r="B10" s="472" t="s">
        <v>484</v>
      </c>
      <c r="C10" s="473" t="s">
        <v>489</v>
      </c>
      <c r="D10" s="474" t="s">
        <v>721</v>
      </c>
      <c r="E10" s="473" t="s">
        <v>500</v>
      </c>
      <c r="F10" s="474" t="s">
        <v>724</v>
      </c>
      <c r="G10" s="473" t="s">
        <v>501</v>
      </c>
      <c r="H10" s="473" t="s">
        <v>522</v>
      </c>
      <c r="I10" s="473" t="s">
        <v>523</v>
      </c>
      <c r="J10" s="473" t="s">
        <v>524</v>
      </c>
      <c r="K10" s="473" t="s">
        <v>525</v>
      </c>
      <c r="L10" s="475">
        <v>149.86295072177447</v>
      </c>
      <c r="M10" s="475">
        <v>10</v>
      </c>
      <c r="N10" s="476">
        <v>1498.6295072177447</v>
      </c>
    </row>
    <row r="11" spans="1:14" ht="14.4" customHeight="1" x14ac:dyDescent="0.3">
      <c r="A11" s="471" t="s">
        <v>483</v>
      </c>
      <c r="B11" s="472" t="s">
        <v>484</v>
      </c>
      <c r="C11" s="473" t="s">
        <v>489</v>
      </c>
      <c r="D11" s="474" t="s">
        <v>721</v>
      </c>
      <c r="E11" s="473" t="s">
        <v>500</v>
      </c>
      <c r="F11" s="474" t="s">
        <v>724</v>
      </c>
      <c r="G11" s="473" t="s">
        <v>501</v>
      </c>
      <c r="H11" s="473" t="s">
        <v>526</v>
      </c>
      <c r="I11" s="473" t="s">
        <v>173</v>
      </c>
      <c r="J11" s="473" t="s">
        <v>527</v>
      </c>
      <c r="K11" s="473"/>
      <c r="L11" s="475">
        <v>97.320303217362977</v>
      </c>
      <c r="M11" s="475">
        <v>8</v>
      </c>
      <c r="N11" s="476">
        <v>778.56242573890381</v>
      </c>
    </row>
    <row r="12" spans="1:14" ht="14.4" customHeight="1" x14ac:dyDescent="0.3">
      <c r="A12" s="471" t="s">
        <v>483</v>
      </c>
      <c r="B12" s="472" t="s">
        <v>484</v>
      </c>
      <c r="C12" s="473" t="s">
        <v>489</v>
      </c>
      <c r="D12" s="474" t="s">
        <v>721</v>
      </c>
      <c r="E12" s="473" t="s">
        <v>500</v>
      </c>
      <c r="F12" s="474" t="s">
        <v>724</v>
      </c>
      <c r="G12" s="473" t="s">
        <v>501</v>
      </c>
      <c r="H12" s="473" t="s">
        <v>528</v>
      </c>
      <c r="I12" s="473" t="s">
        <v>529</v>
      </c>
      <c r="J12" s="473" t="s">
        <v>530</v>
      </c>
      <c r="K12" s="473" t="s">
        <v>531</v>
      </c>
      <c r="L12" s="475">
        <v>208.69001733662449</v>
      </c>
      <c r="M12" s="475">
        <v>2</v>
      </c>
      <c r="N12" s="476">
        <v>417.38003467324899</v>
      </c>
    </row>
    <row r="13" spans="1:14" ht="14.4" customHeight="1" x14ac:dyDescent="0.3">
      <c r="A13" s="471" t="s">
        <v>483</v>
      </c>
      <c r="B13" s="472" t="s">
        <v>484</v>
      </c>
      <c r="C13" s="473" t="s">
        <v>489</v>
      </c>
      <c r="D13" s="474" t="s">
        <v>721</v>
      </c>
      <c r="E13" s="473" t="s">
        <v>500</v>
      </c>
      <c r="F13" s="474" t="s">
        <v>724</v>
      </c>
      <c r="G13" s="473" t="s">
        <v>501</v>
      </c>
      <c r="H13" s="473" t="s">
        <v>532</v>
      </c>
      <c r="I13" s="473" t="s">
        <v>533</v>
      </c>
      <c r="J13" s="473" t="s">
        <v>534</v>
      </c>
      <c r="K13" s="473"/>
      <c r="L13" s="475">
        <v>448.78138272019697</v>
      </c>
      <c r="M13" s="475">
        <v>6</v>
      </c>
      <c r="N13" s="476">
        <v>2692.688296321182</v>
      </c>
    </row>
    <row r="14" spans="1:14" ht="14.4" customHeight="1" x14ac:dyDescent="0.3">
      <c r="A14" s="471" t="s">
        <v>483</v>
      </c>
      <c r="B14" s="472" t="s">
        <v>484</v>
      </c>
      <c r="C14" s="473" t="s">
        <v>489</v>
      </c>
      <c r="D14" s="474" t="s">
        <v>721</v>
      </c>
      <c r="E14" s="473" t="s">
        <v>500</v>
      </c>
      <c r="F14" s="474" t="s">
        <v>724</v>
      </c>
      <c r="G14" s="473" t="s">
        <v>501</v>
      </c>
      <c r="H14" s="473" t="s">
        <v>535</v>
      </c>
      <c r="I14" s="473" t="s">
        <v>173</v>
      </c>
      <c r="J14" s="473" t="s">
        <v>536</v>
      </c>
      <c r="K14" s="473"/>
      <c r="L14" s="475">
        <v>191.1309078971808</v>
      </c>
      <c r="M14" s="475">
        <v>17</v>
      </c>
      <c r="N14" s="476">
        <v>3249.2254342520737</v>
      </c>
    </row>
    <row r="15" spans="1:14" ht="14.4" customHeight="1" x14ac:dyDescent="0.3">
      <c r="A15" s="471" t="s">
        <v>483</v>
      </c>
      <c r="B15" s="472" t="s">
        <v>484</v>
      </c>
      <c r="C15" s="473" t="s">
        <v>489</v>
      </c>
      <c r="D15" s="474" t="s">
        <v>721</v>
      </c>
      <c r="E15" s="473" t="s">
        <v>500</v>
      </c>
      <c r="F15" s="474" t="s">
        <v>724</v>
      </c>
      <c r="G15" s="473" t="s">
        <v>501</v>
      </c>
      <c r="H15" s="473" t="s">
        <v>537</v>
      </c>
      <c r="I15" s="473" t="s">
        <v>173</v>
      </c>
      <c r="J15" s="473" t="s">
        <v>538</v>
      </c>
      <c r="K15" s="473"/>
      <c r="L15" s="475">
        <v>320.34474614064845</v>
      </c>
      <c r="M15" s="475">
        <v>9</v>
      </c>
      <c r="N15" s="476">
        <v>2883.1027152658362</v>
      </c>
    </row>
    <row r="16" spans="1:14" ht="14.4" customHeight="1" x14ac:dyDescent="0.3">
      <c r="A16" s="471" t="s">
        <v>483</v>
      </c>
      <c r="B16" s="472" t="s">
        <v>484</v>
      </c>
      <c r="C16" s="473" t="s">
        <v>489</v>
      </c>
      <c r="D16" s="474" t="s">
        <v>721</v>
      </c>
      <c r="E16" s="473" t="s">
        <v>500</v>
      </c>
      <c r="F16" s="474" t="s">
        <v>724</v>
      </c>
      <c r="G16" s="473" t="s">
        <v>501</v>
      </c>
      <c r="H16" s="473" t="s">
        <v>539</v>
      </c>
      <c r="I16" s="473" t="s">
        <v>540</v>
      </c>
      <c r="J16" s="473" t="s">
        <v>508</v>
      </c>
      <c r="K16" s="473" t="s">
        <v>541</v>
      </c>
      <c r="L16" s="475">
        <v>69.719146591637127</v>
      </c>
      <c r="M16" s="475">
        <v>1</v>
      </c>
      <c r="N16" s="476">
        <v>69.719146591637127</v>
      </c>
    </row>
    <row r="17" spans="1:14" ht="14.4" customHeight="1" x14ac:dyDescent="0.3">
      <c r="A17" s="471" t="s">
        <v>483</v>
      </c>
      <c r="B17" s="472" t="s">
        <v>484</v>
      </c>
      <c r="C17" s="473" t="s">
        <v>489</v>
      </c>
      <c r="D17" s="474" t="s">
        <v>721</v>
      </c>
      <c r="E17" s="473" t="s">
        <v>500</v>
      </c>
      <c r="F17" s="474" t="s">
        <v>724</v>
      </c>
      <c r="G17" s="473" t="s">
        <v>501</v>
      </c>
      <c r="H17" s="473" t="s">
        <v>542</v>
      </c>
      <c r="I17" s="473" t="s">
        <v>543</v>
      </c>
      <c r="J17" s="473" t="s">
        <v>544</v>
      </c>
      <c r="K17" s="473" t="s">
        <v>545</v>
      </c>
      <c r="L17" s="475">
        <v>152.15999999999997</v>
      </c>
      <c r="M17" s="475">
        <v>1</v>
      </c>
      <c r="N17" s="476">
        <v>152.15999999999997</v>
      </c>
    </row>
    <row r="18" spans="1:14" ht="14.4" customHeight="1" x14ac:dyDescent="0.3">
      <c r="A18" s="471" t="s">
        <v>483</v>
      </c>
      <c r="B18" s="472" t="s">
        <v>484</v>
      </c>
      <c r="C18" s="473" t="s">
        <v>489</v>
      </c>
      <c r="D18" s="474" t="s">
        <v>721</v>
      </c>
      <c r="E18" s="473" t="s">
        <v>500</v>
      </c>
      <c r="F18" s="474" t="s">
        <v>724</v>
      </c>
      <c r="G18" s="473" t="s">
        <v>501</v>
      </c>
      <c r="H18" s="473" t="s">
        <v>546</v>
      </c>
      <c r="I18" s="473" t="s">
        <v>547</v>
      </c>
      <c r="J18" s="473" t="s">
        <v>524</v>
      </c>
      <c r="K18" s="473" t="s">
        <v>548</v>
      </c>
      <c r="L18" s="475">
        <v>298.99999999999972</v>
      </c>
      <c r="M18" s="475">
        <v>1</v>
      </c>
      <c r="N18" s="476">
        <v>298.99999999999972</v>
      </c>
    </row>
    <row r="19" spans="1:14" ht="14.4" customHeight="1" x14ac:dyDescent="0.3">
      <c r="A19" s="471" t="s">
        <v>483</v>
      </c>
      <c r="B19" s="472" t="s">
        <v>484</v>
      </c>
      <c r="C19" s="473" t="s">
        <v>489</v>
      </c>
      <c r="D19" s="474" t="s">
        <v>721</v>
      </c>
      <c r="E19" s="473" t="s">
        <v>500</v>
      </c>
      <c r="F19" s="474" t="s">
        <v>724</v>
      </c>
      <c r="G19" s="473" t="s">
        <v>501</v>
      </c>
      <c r="H19" s="473" t="s">
        <v>549</v>
      </c>
      <c r="I19" s="473" t="s">
        <v>550</v>
      </c>
      <c r="J19" s="473" t="s">
        <v>551</v>
      </c>
      <c r="K19" s="473" t="s">
        <v>552</v>
      </c>
      <c r="L19" s="475">
        <v>531.27</v>
      </c>
      <c r="M19" s="475">
        <v>2</v>
      </c>
      <c r="N19" s="476">
        <v>1062.54</v>
      </c>
    </row>
    <row r="20" spans="1:14" ht="14.4" customHeight="1" x14ac:dyDescent="0.3">
      <c r="A20" s="471" t="s">
        <v>483</v>
      </c>
      <c r="B20" s="472" t="s">
        <v>484</v>
      </c>
      <c r="C20" s="473" t="s">
        <v>489</v>
      </c>
      <c r="D20" s="474" t="s">
        <v>721</v>
      </c>
      <c r="E20" s="473" t="s">
        <v>500</v>
      </c>
      <c r="F20" s="474" t="s">
        <v>724</v>
      </c>
      <c r="G20" s="473" t="s">
        <v>501</v>
      </c>
      <c r="H20" s="473" t="s">
        <v>553</v>
      </c>
      <c r="I20" s="473" t="s">
        <v>173</v>
      </c>
      <c r="J20" s="473" t="s">
        <v>554</v>
      </c>
      <c r="K20" s="473"/>
      <c r="L20" s="475">
        <v>124.88332962091781</v>
      </c>
      <c r="M20" s="475">
        <v>4</v>
      </c>
      <c r="N20" s="476">
        <v>499.53331848367122</v>
      </c>
    </row>
    <row r="21" spans="1:14" ht="14.4" customHeight="1" x14ac:dyDescent="0.3">
      <c r="A21" s="471" t="s">
        <v>483</v>
      </c>
      <c r="B21" s="472" t="s">
        <v>484</v>
      </c>
      <c r="C21" s="473" t="s">
        <v>489</v>
      </c>
      <c r="D21" s="474" t="s">
        <v>721</v>
      </c>
      <c r="E21" s="473" t="s">
        <v>500</v>
      </c>
      <c r="F21" s="474" t="s">
        <v>724</v>
      </c>
      <c r="G21" s="473" t="s">
        <v>501</v>
      </c>
      <c r="H21" s="473" t="s">
        <v>555</v>
      </c>
      <c r="I21" s="473" t="s">
        <v>173</v>
      </c>
      <c r="J21" s="473" t="s">
        <v>556</v>
      </c>
      <c r="K21" s="473"/>
      <c r="L21" s="475">
        <v>216.83977150112446</v>
      </c>
      <c r="M21" s="475">
        <v>1</v>
      </c>
      <c r="N21" s="476">
        <v>216.83977150112446</v>
      </c>
    </row>
    <row r="22" spans="1:14" ht="14.4" customHeight="1" x14ac:dyDescent="0.3">
      <c r="A22" s="471" t="s">
        <v>483</v>
      </c>
      <c r="B22" s="472" t="s">
        <v>484</v>
      </c>
      <c r="C22" s="473" t="s">
        <v>489</v>
      </c>
      <c r="D22" s="474" t="s">
        <v>721</v>
      </c>
      <c r="E22" s="473" t="s">
        <v>500</v>
      </c>
      <c r="F22" s="474" t="s">
        <v>724</v>
      </c>
      <c r="G22" s="473" t="s">
        <v>501</v>
      </c>
      <c r="H22" s="473" t="s">
        <v>557</v>
      </c>
      <c r="I22" s="473" t="s">
        <v>557</v>
      </c>
      <c r="J22" s="473" t="s">
        <v>558</v>
      </c>
      <c r="K22" s="473" t="s">
        <v>559</v>
      </c>
      <c r="L22" s="475">
        <v>220.36974197329434</v>
      </c>
      <c r="M22" s="475">
        <v>11</v>
      </c>
      <c r="N22" s="476">
        <v>2424.0671617062376</v>
      </c>
    </row>
    <row r="23" spans="1:14" ht="14.4" customHeight="1" x14ac:dyDescent="0.3">
      <c r="A23" s="471" t="s">
        <v>483</v>
      </c>
      <c r="B23" s="472" t="s">
        <v>484</v>
      </c>
      <c r="C23" s="473" t="s">
        <v>489</v>
      </c>
      <c r="D23" s="474" t="s">
        <v>721</v>
      </c>
      <c r="E23" s="473" t="s">
        <v>500</v>
      </c>
      <c r="F23" s="474" t="s">
        <v>724</v>
      </c>
      <c r="G23" s="473" t="s">
        <v>501</v>
      </c>
      <c r="H23" s="473" t="s">
        <v>560</v>
      </c>
      <c r="I23" s="473" t="s">
        <v>561</v>
      </c>
      <c r="J23" s="473" t="s">
        <v>558</v>
      </c>
      <c r="K23" s="473" t="s">
        <v>562</v>
      </c>
      <c r="L23" s="475">
        <v>123.32999999999997</v>
      </c>
      <c r="M23" s="475">
        <v>2</v>
      </c>
      <c r="N23" s="476">
        <v>246.65999999999994</v>
      </c>
    </row>
    <row r="24" spans="1:14" ht="14.4" customHeight="1" x14ac:dyDescent="0.3">
      <c r="A24" s="471" t="s">
        <v>483</v>
      </c>
      <c r="B24" s="472" t="s">
        <v>484</v>
      </c>
      <c r="C24" s="473" t="s">
        <v>489</v>
      </c>
      <c r="D24" s="474" t="s">
        <v>721</v>
      </c>
      <c r="E24" s="473" t="s">
        <v>500</v>
      </c>
      <c r="F24" s="474" t="s">
        <v>724</v>
      </c>
      <c r="G24" s="473" t="s">
        <v>501</v>
      </c>
      <c r="H24" s="473" t="s">
        <v>563</v>
      </c>
      <c r="I24" s="473" t="s">
        <v>173</v>
      </c>
      <c r="J24" s="473" t="s">
        <v>564</v>
      </c>
      <c r="K24" s="473"/>
      <c r="L24" s="475">
        <v>63.000751297921965</v>
      </c>
      <c r="M24" s="475">
        <v>6</v>
      </c>
      <c r="N24" s="476">
        <v>378.00450778753179</v>
      </c>
    </row>
    <row r="25" spans="1:14" ht="14.4" customHeight="1" x14ac:dyDescent="0.3">
      <c r="A25" s="471" t="s">
        <v>483</v>
      </c>
      <c r="B25" s="472" t="s">
        <v>484</v>
      </c>
      <c r="C25" s="473" t="s">
        <v>489</v>
      </c>
      <c r="D25" s="474" t="s">
        <v>721</v>
      </c>
      <c r="E25" s="473" t="s">
        <v>500</v>
      </c>
      <c r="F25" s="474" t="s">
        <v>724</v>
      </c>
      <c r="G25" s="473" t="s">
        <v>501</v>
      </c>
      <c r="H25" s="473" t="s">
        <v>565</v>
      </c>
      <c r="I25" s="473" t="s">
        <v>173</v>
      </c>
      <c r="J25" s="473" t="s">
        <v>566</v>
      </c>
      <c r="K25" s="473"/>
      <c r="L25" s="475">
        <v>218.17565560985588</v>
      </c>
      <c r="M25" s="475">
        <v>2</v>
      </c>
      <c r="N25" s="476">
        <v>436.35131121971176</v>
      </c>
    </row>
    <row r="26" spans="1:14" ht="14.4" customHeight="1" x14ac:dyDescent="0.3">
      <c r="A26" s="471" t="s">
        <v>483</v>
      </c>
      <c r="B26" s="472" t="s">
        <v>484</v>
      </c>
      <c r="C26" s="473" t="s">
        <v>489</v>
      </c>
      <c r="D26" s="474" t="s">
        <v>721</v>
      </c>
      <c r="E26" s="473" t="s">
        <v>500</v>
      </c>
      <c r="F26" s="474" t="s">
        <v>724</v>
      </c>
      <c r="G26" s="473" t="s">
        <v>501</v>
      </c>
      <c r="H26" s="473" t="s">
        <v>567</v>
      </c>
      <c r="I26" s="473" t="s">
        <v>568</v>
      </c>
      <c r="J26" s="473" t="s">
        <v>569</v>
      </c>
      <c r="K26" s="473" t="s">
        <v>570</v>
      </c>
      <c r="L26" s="475">
        <v>567.6400000000001</v>
      </c>
      <c r="M26" s="475">
        <v>1</v>
      </c>
      <c r="N26" s="476">
        <v>567.6400000000001</v>
      </c>
    </row>
    <row r="27" spans="1:14" ht="14.4" customHeight="1" x14ac:dyDescent="0.3">
      <c r="A27" s="471" t="s">
        <v>483</v>
      </c>
      <c r="B27" s="472" t="s">
        <v>484</v>
      </c>
      <c r="C27" s="473" t="s">
        <v>489</v>
      </c>
      <c r="D27" s="474" t="s">
        <v>721</v>
      </c>
      <c r="E27" s="473" t="s">
        <v>500</v>
      </c>
      <c r="F27" s="474" t="s">
        <v>724</v>
      </c>
      <c r="G27" s="473" t="s">
        <v>501</v>
      </c>
      <c r="H27" s="473" t="s">
        <v>571</v>
      </c>
      <c r="I27" s="473" t="s">
        <v>572</v>
      </c>
      <c r="J27" s="473" t="s">
        <v>573</v>
      </c>
      <c r="K27" s="473" t="s">
        <v>574</v>
      </c>
      <c r="L27" s="475">
        <v>284.12607657688915</v>
      </c>
      <c r="M27" s="475">
        <v>10</v>
      </c>
      <c r="N27" s="476">
        <v>2841.2607657688914</v>
      </c>
    </row>
    <row r="28" spans="1:14" ht="14.4" customHeight="1" x14ac:dyDescent="0.3">
      <c r="A28" s="471" t="s">
        <v>483</v>
      </c>
      <c r="B28" s="472" t="s">
        <v>484</v>
      </c>
      <c r="C28" s="473" t="s">
        <v>489</v>
      </c>
      <c r="D28" s="474" t="s">
        <v>721</v>
      </c>
      <c r="E28" s="473" t="s">
        <v>500</v>
      </c>
      <c r="F28" s="474" t="s">
        <v>724</v>
      </c>
      <c r="G28" s="473" t="s">
        <v>501</v>
      </c>
      <c r="H28" s="473" t="s">
        <v>575</v>
      </c>
      <c r="I28" s="473" t="s">
        <v>575</v>
      </c>
      <c r="J28" s="473" t="s">
        <v>576</v>
      </c>
      <c r="K28" s="473" t="s">
        <v>577</v>
      </c>
      <c r="L28" s="475">
        <v>108.88962500000001</v>
      </c>
      <c r="M28" s="475">
        <v>8</v>
      </c>
      <c r="N28" s="476">
        <v>871.11700000000008</v>
      </c>
    </row>
    <row r="29" spans="1:14" ht="14.4" customHeight="1" x14ac:dyDescent="0.3">
      <c r="A29" s="471" t="s">
        <v>483</v>
      </c>
      <c r="B29" s="472" t="s">
        <v>484</v>
      </c>
      <c r="C29" s="473" t="s">
        <v>489</v>
      </c>
      <c r="D29" s="474" t="s">
        <v>721</v>
      </c>
      <c r="E29" s="473" t="s">
        <v>500</v>
      </c>
      <c r="F29" s="474" t="s">
        <v>724</v>
      </c>
      <c r="G29" s="473" t="s">
        <v>501</v>
      </c>
      <c r="H29" s="473" t="s">
        <v>578</v>
      </c>
      <c r="I29" s="473" t="s">
        <v>173</v>
      </c>
      <c r="J29" s="473" t="s">
        <v>579</v>
      </c>
      <c r="K29" s="473"/>
      <c r="L29" s="475">
        <v>71.786186713498807</v>
      </c>
      <c r="M29" s="475">
        <v>9</v>
      </c>
      <c r="N29" s="476">
        <v>646.07568042148932</v>
      </c>
    </row>
    <row r="30" spans="1:14" ht="14.4" customHeight="1" x14ac:dyDescent="0.3">
      <c r="A30" s="471" t="s">
        <v>483</v>
      </c>
      <c r="B30" s="472" t="s">
        <v>484</v>
      </c>
      <c r="C30" s="473" t="s">
        <v>489</v>
      </c>
      <c r="D30" s="474" t="s">
        <v>721</v>
      </c>
      <c r="E30" s="473" t="s">
        <v>500</v>
      </c>
      <c r="F30" s="474" t="s">
        <v>724</v>
      </c>
      <c r="G30" s="473" t="s">
        <v>501</v>
      </c>
      <c r="H30" s="473" t="s">
        <v>580</v>
      </c>
      <c r="I30" s="473" t="s">
        <v>173</v>
      </c>
      <c r="J30" s="473" t="s">
        <v>581</v>
      </c>
      <c r="K30" s="473"/>
      <c r="L30" s="475">
        <v>192.92499498396532</v>
      </c>
      <c r="M30" s="475">
        <v>7</v>
      </c>
      <c r="N30" s="476">
        <v>1350.4749648877573</v>
      </c>
    </row>
    <row r="31" spans="1:14" ht="14.4" customHeight="1" x14ac:dyDescent="0.3">
      <c r="A31" s="471" t="s">
        <v>483</v>
      </c>
      <c r="B31" s="472" t="s">
        <v>484</v>
      </c>
      <c r="C31" s="473" t="s">
        <v>489</v>
      </c>
      <c r="D31" s="474" t="s">
        <v>721</v>
      </c>
      <c r="E31" s="473" t="s">
        <v>500</v>
      </c>
      <c r="F31" s="474" t="s">
        <v>724</v>
      </c>
      <c r="G31" s="473" t="s">
        <v>501</v>
      </c>
      <c r="H31" s="473" t="s">
        <v>582</v>
      </c>
      <c r="I31" s="473" t="s">
        <v>173</v>
      </c>
      <c r="J31" s="473" t="s">
        <v>583</v>
      </c>
      <c r="K31" s="473"/>
      <c r="L31" s="475">
        <v>72.928272112994676</v>
      </c>
      <c r="M31" s="475">
        <v>5</v>
      </c>
      <c r="N31" s="476">
        <v>364.64136056497341</v>
      </c>
    </row>
    <row r="32" spans="1:14" ht="14.4" customHeight="1" x14ac:dyDescent="0.3">
      <c r="A32" s="471" t="s">
        <v>483</v>
      </c>
      <c r="B32" s="472" t="s">
        <v>484</v>
      </c>
      <c r="C32" s="473" t="s">
        <v>489</v>
      </c>
      <c r="D32" s="474" t="s">
        <v>721</v>
      </c>
      <c r="E32" s="473" t="s">
        <v>500</v>
      </c>
      <c r="F32" s="474" t="s">
        <v>724</v>
      </c>
      <c r="G32" s="473" t="s">
        <v>501</v>
      </c>
      <c r="H32" s="473" t="s">
        <v>584</v>
      </c>
      <c r="I32" s="473" t="s">
        <v>173</v>
      </c>
      <c r="J32" s="473" t="s">
        <v>585</v>
      </c>
      <c r="K32" s="473"/>
      <c r="L32" s="475">
        <v>31.872</v>
      </c>
      <c r="M32" s="475">
        <v>1</v>
      </c>
      <c r="N32" s="476">
        <v>31.872</v>
      </c>
    </row>
    <row r="33" spans="1:14" ht="14.4" customHeight="1" x14ac:dyDescent="0.3">
      <c r="A33" s="471" t="s">
        <v>483</v>
      </c>
      <c r="B33" s="472" t="s">
        <v>484</v>
      </c>
      <c r="C33" s="473" t="s">
        <v>489</v>
      </c>
      <c r="D33" s="474" t="s">
        <v>721</v>
      </c>
      <c r="E33" s="473" t="s">
        <v>500</v>
      </c>
      <c r="F33" s="474" t="s">
        <v>724</v>
      </c>
      <c r="G33" s="473" t="s">
        <v>501</v>
      </c>
      <c r="H33" s="473" t="s">
        <v>586</v>
      </c>
      <c r="I33" s="473" t="s">
        <v>587</v>
      </c>
      <c r="J33" s="473" t="s">
        <v>588</v>
      </c>
      <c r="K33" s="473"/>
      <c r="L33" s="475">
        <v>97.052984668646843</v>
      </c>
      <c r="M33" s="475">
        <v>2</v>
      </c>
      <c r="N33" s="476">
        <v>194.10596933729369</v>
      </c>
    </row>
    <row r="34" spans="1:14" ht="14.4" customHeight="1" x14ac:dyDescent="0.3">
      <c r="A34" s="471" t="s">
        <v>483</v>
      </c>
      <c r="B34" s="472" t="s">
        <v>484</v>
      </c>
      <c r="C34" s="473" t="s">
        <v>489</v>
      </c>
      <c r="D34" s="474" t="s">
        <v>721</v>
      </c>
      <c r="E34" s="473" t="s">
        <v>500</v>
      </c>
      <c r="F34" s="474" t="s">
        <v>724</v>
      </c>
      <c r="G34" s="473" t="s">
        <v>501</v>
      </c>
      <c r="H34" s="473" t="s">
        <v>589</v>
      </c>
      <c r="I34" s="473" t="s">
        <v>173</v>
      </c>
      <c r="J34" s="473" t="s">
        <v>590</v>
      </c>
      <c r="K34" s="473"/>
      <c r="L34" s="475">
        <v>73.378507799095814</v>
      </c>
      <c r="M34" s="475">
        <v>9</v>
      </c>
      <c r="N34" s="476">
        <v>660.40657019186233</v>
      </c>
    </row>
    <row r="35" spans="1:14" ht="14.4" customHeight="1" x14ac:dyDescent="0.3">
      <c r="A35" s="471" t="s">
        <v>483</v>
      </c>
      <c r="B35" s="472" t="s">
        <v>484</v>
      </c>
      <c r="C35" s="473" t="s">
        <v>489</v>
      </c>
      <c r="D35" s="474" t="s">
        <v>721</v>
      </c>
      <c r="E35" s="473" t="s">
        <v>500</v>
      </c>
      <c r="F35" s="474" t="s">
        <v>724</v>
      </c>
      <c r="G35" s="473" t="s">
        <v>501</v>
      </c>
      <c r="H35" s="473" t="s">
        <v>591</v>
      </c>
      <c r="I35" s="473" t="s">
        <v>592</v>
      </c>
      <c r="J35" s="473" t="s">
        <v>593</v>
      </c>
      <c r="K35" s="473" t="s">
        <v>594</v>
      </c>
      <c r="L35" s="475">
        <v>77.949737017791875</v>
      </c>
      <c r="M35" s="475">
        <v>1</v>
      </c>
      <c r="N35" s="476">
        <v>77.949737017791875</v>
      </c>
    </row>
    <row r="36" spans="1:14" ht="14.4" customHeight="1" x14ac:dyDescent="0.3">
      <c r="A36" s="471" t="s">
        <v>483</v>
      </c>
      <c r="B36" s="472" t="s">
        <v>484</v>
      </c>
      <c r="C36" s="473" t="s">
        <v>489</v>
      </c>
      <c r="D36" s="474" t="s">
        <v>721</v>
      </c>
      <c r="E36" s="473" t="s">
        <v>500</v>
      </c>
      <c r="F36" s="474" t="s">
        <v>724</v>
      </c>
      <c r="G36" s="473" t="s">
        <v>501</v>
      </c>
      <c r="H36" s="473" t="s">
        <v>595</v>
      </c>
      <c r="I36" s="473" t="s">
        <v>596</v>
      </c>
      <c r="J36" s="473" t="s">
        <v>597</v>
      </c>
      <c r="K36" s="473"/>
      <c r="L36" s="475">
        <v>92.776843187138425</v>
      </c>
      <c r="M36" s="475">
        <v>8</v>
      </c>
      <c r="N36" s="476">
        <v>742.2147454971074</v>
      </c>
    </row>
    <row r="37" spans="1:14" ht="14.4" customHeight="1" x14ac:dyDescent="0.3">
      <c r="A37" s="471" t="s">
        <v>483</v>
      </c>
      <c r="B37" s="472" t="s">
        <v>484</v>
      </c>
      <c r="C37" s="473" t="s">
        <v>489</v>
      </c>
      <c r="D37" s="474" t="s">
        <v>721</v>
      </c>
      <c r="E37" s="473" t="s">
        <v>500</v>
      </c>
      <c r="F37" s="474" t="s">
        <v>724</v>
      </c>
      <c r="G37" s="473" t="s">
        <v>501</v>
      </c>
      <c r="H37" s="473" t="s">
        <v>598</v>
      </c>
      <c r="I37" s="473" t="s">
        <v>173</v>
      </c>
      <c r="J37" s="473" t="s">
        <v>599</v>
      </c>
      <c r="K37" s="473" t="s">
        <v>600</v>
      </c>
      <c r="L37" s="475">
        <v>46.413994645091044</v>
      </c>
      <c r="M37" s="475">
        <v>1</v>
      </c>
      <c r="N37" s="476">
        <v>46.413994645091044</v>
      </c>
    </row>
    <row r="38" spans="1:14" ht="14.4" customHeight="1" x14ac:dyDescent="0.3">
      <c r="A38" s="471" t="s">
        <v>483</v>
      </c>
      <c r="B38" s="472" t="s">
        <v>484</v>
      </c>
      <c r="C38" s="473" t="s">
        <v>489</v>
      </c>
      <c r="D38" s="474" t="s">
        <v>721</v>
      </c>
      <c r="E38" s="473" t="s">
        <v>500</v>
      </c>
      <c r="F38" s="474" t="s">
        <v>724</v>
      </c>
      <c r="G38" s="473" t="s">
        <v>501</v>
      </c>
      <c r="H38" s="473" t="s">
        <v>601</v>
      </c>
      <c r="I38" s="473" t="s">
        <v>602</v>
      </c>
      <c r="J38" s="473" t="s">
        <v>603</v>
      </c>
      <c r="K38" s="473"/>
      <c r="L38" s="475">
        <v>1392.575</v>
      </c>
      <c r="M38" s="475">
        <v>2</v>
      </c>
      <c r="N38" s="476">
        <v>2785.15</v>
      </c>
    </row>
    <row r="39" spans="1:14" ht="14.4" customHeight="1" x14ac:dyDescent="0.3">
      <c r="A39" s="471" t="s">
        <v>483</v>
      </c>
      <c r="B39" s="472" t="s">
        <v>484</v>
      </c>
      <c r="C39" s="473" t="s">
        <v>489</v>
      </c>
      <c r="D39" s="474" t="s">
        <v>721</v>
      </c>
      <c r="E39" s="473" t="s">
        <v>500</v>
      </c>
      <c r="F39" s="474" t="s">
        <v>724</v>
      </c>
      <c r="G39" s="473" t="s">
        <v>501</v>
      </c>
      <c r="H39" s="473" t="s">
        <v>604</v>
      </c>
      <c r="I39" s="473" t="s">
        <v>173</v>
      </c>
      <c r="J39" s="473" t="s">
        <v>605</v>
      </c>
      <c r="K39" s="473"/>
      <c r="L39" s="475">
        <v>90.303757625450842</v>
      </c>
      <c r="M39" s="475">
        <v>3</v>
      </c>
      <c r="N39" s="476">
        <v>270.91127287635254</v>
      </c>
    </row>
    <row r="40" spans="1:14" ht="14.4" customHeight="1" x14ac:dyDescent="0.3">
      <c r="A40" s="471" t="s">
        <v>483</v>
      </c>
      <c r="B40" s="472" t="s">
        <v>484</v>
      </c>
      <c r="C40" s="473" t="s">
        <v>489</v>
      </c>
      <c r="D40" s="474" t="s">
        <v>721</v>
      </c>
      <c r="E40" s="473" t="s">
        <v>500</v>
      </c>
      <c r="F40" s="474" t="s">
        <v>724</v>
      </c>
      <c r="G40" s="473" t="s">
        <v>501</v>
      </c>
      <c r="H40" s="473" t="s">
        <v>606</v>
      </c>
      <c r="I40" s="473" t="s">
        <v>173</v>
      </c>
      <c r="J40" s="473" t="s">
        <v>607</v>
      </c>
      <c r="K40" s="473"/>
      <c r="L40" s="475">
        <v>84.310003333398882</v>
      </c>
      <c r="M40" s="475">
        <v>4</v>
      </c>
      <c r="N40" s="476">
        <v>337.24001333359553</v>
      </c>
    </row>
    <row r="41" spans="1:14" ht="14.4" customHeight="1" x14ac:dyDescent="0.3">
      <c r="A41" s="471" t="s">
        <v>483</v>
      </c>
      <c r="B41" s="472" t="s">
        <v>484</v>
      </c>
      <c r="C41" s="473" t="s">
        <v>489</v>
      </c>
      <c r="D41" s="474" t="s">
        <v>721</v>
      </c>
      <c r="E41" s="473" t="s">
        <v>500</v>
      </c>
      <c r="F41" s="474" t="s">
        <v>724</v>
      </c>
      <c r="G41" s="473" t="s">
        <v>501</v>
      </c>
      <c r="H41" s="473" t="s">
        <v>608</v>
      </c>
      <c r="I41" s="473" t="s">
        <v>608</v>
      </c>
      <c r="J41" s="473" t="s">
        <v>609</v>
      </c>
      <c r="K41" s="473" t="s">
        <v>610</v>
      </c>
      <c r="L41" s="475">
        <v>118.06666666666666</v>
      </c>
      <c r="M41" s="475">
        <v>3</v>
      </c>
      <c r="N41" s="476">
        <v>354.2</v>
      </c>
    </row>
    <row r="42" spans="1:14" ht="14.4" customHeight="1" x14ac:dyDescent="0.3">
      <c r="A42" s="471" t="s">
        <v>483</v>
      </c>
      <c r="B42" s="472" t="s">
        <v>484</v>
      </c>
      <c r="C42" s="473" t="s">
        <v>489</v>
      </c>
      <c r="D42" s="474" t="s">
        <v>721</v>
      </c>
      <c r="E42" s="473" t="s">
        <v>500</v>
      </c>
      <c r="F42" s="474" t="s">
        <v>724</v>
      </c>
      <c r="G42" s="473" t="s">
        <v>501</v>
      </c>
      <c r="H42" s="473" t="s">
        <v>611</v>
      </c>
      <c r="I42" s="473" t="s">
        <v>173</v>
      </c>
      <c r="J42" s="473" t="s">
        <v>612</v>
      </c>
      <c r="K42" s="473"/>
      <c r="L42" s="475">
        <v>267.13013061030631</v>
      </c>
      <c r="M42" s="475">
        <v>1</v>
      </c>
      <c r="N42" s="476">
        <v>267.13013061030631</v>
      </c>
    </row>
    <row r="43" spans="1:14" ht="14.4" customHeight="1" x14ac:dyDescent="0.3">
      <c r="A43" s="471" t="s">
        <v>483</v>
      </c>
      <c r="B43" s="472" t="s">
        <v>484</v>
      </c>
      <c r="C43" s="473" t="s">
        <v>489</v>
      </c>
      <c r="D43" s="474" t="s">
        <v>721</v>
      </c>
      <c r="E43" s="473" t="s">
        <v>500</v>
      </c>
      <c r="F43" s="474" t="s">
        <v>724</v>
      </c>
      <c r="G43" s="473" t="s">
        <v>501</v>
      </c>
      <c r="H43" s="473" t="s">
        <v>613</v>
      </c>
      <c r="I43" s="473" t="s">
        <v>173</v>
      </c>
      <c r="J43" s="473" t="s">
        <v>614</v>
      </c>
      <c r="K43" s="473"/>
      <c r="L43" s="475">
        <v>281.5885905819373</v>
      </c>
      <c r="M43" s="475">
        <v>2</v>
      </c>
      <c r="N43" s="476">
        <v>563.17718116387459</v>
      </c>
    </row>
    <row r="44" spans="1:14" ht="14.4" customHeight="1" x14ac:dyDescent="0.3">
      <c r="A44" s="471" t="s">
        <v>483</v>
      </c>
      <c r="B44" s="472" t="s">
        <v>484</v>
      </c>
      <c r="C44" s="473" t="s">
        <v>489</v>
      </c>
      <c r="D44" s="474" t="s">
        <v>721</v>
      </c>
      <c r="E44" s="473" t="s">
        <v>500</v>
      </c>
      <c r="F44" s="474" t="s">
        <v>724</v>
      </c>
      <c r="G44" s="473" t="s">
        <v>501</v>
      </c>
      <c r="H44" s="473" t="s">
        <v>615</v>
      </c>
      <c r="I44" s="473" t="s">
        <v>616</v>
      </c>
      <c r="J44" s="473" t="s">
        <v>617</v>
      </c>
      <c r="K44" s="473" t="s">
        <v>618</v>
      </c>
      <c r="L44" s="475">
        <v>209.90919964464251</v>
      </c>
      <c r="M44" s="475">
        <v>2</v>
      </c>
      <c r="N44" s="476">
        <v>419.81839928928503</v>
      </c>
    </row>
    <row r="45" spans="1:14" ht="14.4" customHeight="1" x14ac:dyDescent="0.3">
      <c r="A45" s="471" t="s">
        <v>483</v>
      </c>
      <c r="B45" s="472" t="s">
        <v>484</v>
      </c>
      <c r="C45" s="473" t="s">
        <v>489</v>
      </c>
      <c r="D45" s="474" t="s">
        <v>721</v>
      </c>
      <c r="E45" s="473" t="s">
        <v>500</v>
      </c>
      <c r="F45" s="474" t="s">
        <v>724</v>
      </c>
      <c r="G45" s="473" t="s">
        <v>501</v>
      </c>
      <c r="H45" s="473" t="s">
        <v>619</v>
      </c>
      <c r="I45" s="473" t="s">
        <v>619</v>
      </c>
      <c r="J45" s="473" t="s">
        <v>620</v>
      </c>
      <c r="K45" s="473" t="s">
        <v>621</v>
      </c>
      <c r="L45" s="475">
        <v>359.93</v>
      </c>
      <c r="M45" s="475">
        <v>1</v>
      </c>
      <c r="N45" s="476">
        <v>359.93</v>
      </c>
    </row>
    <row r="46" spans="1:14" ht="14.4" customHeight="1" x14ac:dyDescent="0.3">
      <c r="A46" s="471" t="s">
        <v>483</v>
      </c>
      <c r="B46" s="472" t="s">
        <v>484</v>
      </c>
      <c r="C46" s="473" t="s">
        <v>489</v>
      </c>
      <c r="D46" s="474" t="s">
        <v>721</v>
      </c>
      <c r="E46" s="473" t="s">
        <v>500</v>
      </c>
      <c r="F46" s="474" t="s">
        <v>724</v>
      </c>
      <c r="G46" s="473" t="s">
        <v>501</v>
      </c>
      <c r="H46" s="473" t="s">
        <v>622</v>
      </c>
      <c r="I46" s="473" t="s">
        <v>173</v>
      </c>
      <c r="J46" s="473" t="s">
        <v>623</v>
      </c>
      <c r="K46" s="473"/>
      <c r="L46" s="475">
        <v>37.559723119661967</v>
      </c>
      <c r="M46" s="475">
        <v>5</v>
      </c>
      <c r="N46" s="476">
        <v>187.79861559830982</v>
      </c>
    </row>
    <row r="47" spans="1:14" ht="14.4" customHeight="1" x14ac:dyDescent="0.3">
      <c r="A47" s="471" t="s">
        <v>483</v>
      </c>
      <c r="B47" s="472" t="s">
        <v>484</v>
      </c>
      <c r="C47" s="473" t="s">
        <v>489</v>
      </c>
      <c r="D47" s="474" t="s">
        <v>721</v>
      </c>
      <c r="E47" s="473" t="s">
        <v>500</v>
      </c>
      <c r="F47" s="474" t="s">
        <v>724</v>
      </c>
      <c r="G47" s="473" t="s">
        <v>501</v>
      </c>
      <c r="H47" s="473" t="s">
        <v>624</v>
      </c>
      <c r="I47" s="473" t="s">
        <v>625</v>
      </c>
      <c r="J47" s="473" t="s">
        <v>626</v>
      </c>
      <c r="K47" s="473" t="s">
        <v>627</v>
      </c>
      <c r="L47" s="475">
        <v>123.11937638063685</v>
      </c>
      <c r="M47" s="475">
        <v>2</v>
      </c>
      <c r="N47" s="476">
        <v>246.2387527612737</v>
      </c>
    </row>
    <row r="48" spans="1:14" ht="14.4" customHeight="1" x14ac:dyDescent="0.3">
      <c r="A48" s="471" t="s">
        <v>483</v>
      </c>
      <c r="B48" s="472" t="s">
        <v>484</v>
      </c>
      <c r="C48" s="473" t="s">
        <v>489</v>
      </c>
      <c r="D48" s="474" t="s">
        <v>721</v>
      </c>
      <c r="E48" s="473" t="s">
        <v>500</v>
      </c>
      <c r="F48" s="474" t="s">
        <v>724</v>
      </c>
      <c r="G48" s="473" t="s">
        <v>501</v>
      </c>
      <c r="H48" s="473" t="s">
        <v>628</v>
      </c>
      <c r="I48" s="473" t="s">
        <v>173</v>
      </c>
      <c r="J48" s="473" t="s">
        <v>629</v>
      </c>
      <c r="K48" s="473" t="s">
        <v>630</v>
      </c>
      <c r="L48" s="475">
        <v>49.997055555555562</v>
      </c>
      <c r="M48" s="475">
        <v>10</v>
      </c>
      <c r="N48" s="476">
        <v>499.97055555555562</v>
      </c>
    </row>
    <row r="49" spans="1:14" ht="14.4" customHeight="1" x14ac:dyDescent="0.3">
      <c r="A49" s="471" t="s">
        <v>483</v>
      </c>
      <c r="B49" s="472" t="s">
        <v>484</v>
      </c>
      <c r="C49" s="473" t="s">
        <v>489</v>
      </c>
      <c r="D49" s="474" t="s">
        <v>721</v>
      </c>
      <c r="E49" s="473" t="s">
        <v>500</v>
      </c>
      <c r="F49" s="474" t="s">
        <v>724</v>
      </c>
      <c r="G49" s="473" t="s">
        <v>501</v>
      </c>
      <c r="H49" s="473" t="s">
        <v>631</v>
      </c>
      <c r="I49" s="473" t="s">
        <v>173</v>
      </c>
      <c r="J49" s="473" t="s">
        <v>632</v>
      </c>
      <c r="K49" s="473"/>
      <c r="L49" s="475">
        <v>69.88000000000001</v>
      </c>
      <c r="M49" s="475">
        <v>1</v>
      </c>
      <c r="N49" s="476">
        <v>69.88000000000001</v>
      </c>
    </row>
    <row r="50" spans="1:14" ht="14.4" customHeight="1" x14ac:dyDescent="0.3">
      <c r="A50" s="471" t="s">
        <v>483</v>
      </c>
      <c r="B50" s="472" t="s">
        <v>484</v>
      </c>
      <c r="C50" s="473" t="s">
        <v>489</v>
      </c>
      <c r="D50" s="474" t="s">
        <v>721</v>
      </c>
      <c r="E50" s="473" t="s">
        <v>500</v>
      </c>
      <c r="F50" s="474" t="s">
        <v>724</v>
      </c>
      <c r="G50" s="473" t="s">
        <v>501</v>
      </c>
      <c r="H50" s="473" t="s">
        <v>633</v>
      </c>
      <c r="I50" s="473" t="s">
        <v>173</v>
      </c>
      <c r="J50" s="473" t="s">
        <v>634</v>
      </c>
      <c r="K50" s="473"/>
      <c r="L50" s="475">
        <v>132.14202577622984</v>
      </c>
      <c r="M50" s="475">
        <v>2</v>
      </c>
      <c r="N50" s="476">
        <v>264.28405155245969</v>
      </c>
    </row>
    <row r="51" spans="1:14" ht="14.4" customHeight="1" x14ac:dyDescent="0.3">
      <c r="A51" s="471" t="s">
        <v>483</v>
      </c>
      <c r="B51" s="472" t="s">
        <v>484</v>
      </c>
      <c r="C51" s="473" t="s">
        <v>489</v>
      </c>
      <c r="D51" s="474" t="s">
        <v>721</v>
      </c>
      <c r="E51" s="473" t="s">
        <v>500</v>
      </c>
      <c r="F51" s="474" t="s">
        <v>724</v>
      </c>
      <c r="G51" s="473" t="s">
        <v>501</v>
      </c>
      <c r="H51" s="473" t="s">
        <v>635</v>
      </c>
      <c r="I51" s="473" t="s">
        <v>635</v>
      </c>
      <c r="J51" s="473" t="s">
        <v>636</v>
      </c>
      <c r="K51" s="473" t="s">
        <v>637</v>
      </c>
      <c r="L51" s="475">
        <v>483.40001180829529</v>
      </c>
      <c r="M51" s="475">
        <v>2</v>
      </c>
      <c r="N51" s="476">
        <v>966.80002361659058</v>
      </c>
    </row>
    <row r="52" spans="1:14" ht="14.4" customHeight="1" x14ac:dyDescent="0.3">
      <c r="A52" s="471" t="s">
        <v>483</v>
      </c>
      <c r="B52" s="472" t="s">
        <v>484</v>
      </c>
      <c r="C52" s="473" t="s">
        <v>489</v>
      </c>
      <c r="D52" s="474" t="s">
        <v>721</v>
      </c>
      <c r="E52" s="473" t="s">
        <v>500</v>
      </c>
      <c r="F52" s="474" t="s">
        <v>724</v>
      </c>
      <c r="G52" s="473" t="s">
        <v>501</v>
      </c>
      <c r="H52" s="473" t="s">
        <v>638</v>
      </c>
      <c r="I52" s="473" t="s">
        <v>638</v>
      </c>
      <c r="J52" s="473" t="s">
        <v>636</v>
      </c>
      <c r="K52" s="473" t="s">
        <v>639</v>
      </c>
      <c r="L52" s="475">
        <v>674.51001647665134</v>
      </c>
      <c r="M52" s="475">
        <v>2</v>
      </c>
      <c r="N52" s="476">
        <v>1349.0200329533027</v>
      </c>
    </row>
    <row r="53" spans="1:14" ht="14.4" customHeight="1" x14ac:dyDescent="0.3">
      <c r="A53" s="471" t="s">
        <v>483</v>
      </c>
      <c r="B53" s="472" t="s">
        <v>484</v>
      </c>
      <c r="C53" s="473" t="s">
        <v>489</v>
      </c>
      <c r="D53" s="474" t="s">
        <v>721</v>
      </c>
      <c r="E53" s="473" t="s">
        <v>640</v>
      </c>
      <c r="F53" s="474" t="s">
        <v>725</v>
      </c>
      <c r="G53" s="473" t="s">
        <v>501</v>
      </c>
      <c r="H53" s="473" t="s">
        <v>641</v>
      </c>
      <c r="I53" s="473" t="s">
        <v>642</v>
      </c>
      <c r="J53" s="473" t="s">
        <v>643</v>
      </c>
      <c r="K53" s="473" t="s">
        <v>644</v>
      </c>
      <c r="L53" s="475">
        <v>40.222650433797156</v>
      </c>
      <c r="M53" s="475">
        <v>22</v>
      </c>
      <c r="N53" s="476">
        <v>884.89830954353738</v>
      </c>
    </row>
    <row r="54" spans="1:14" ht="14.4" customHeight="1" x14ac:dyDescent="0.3">
      <c r="A54" s="471" t="s">
        <v>483</v>
      </c>
      <c r="B54" s="472" t="s">
        <v>484</v>
      </c>
      <c r="C54" s="473" t="s">
        <v>489</v>
      </c>
      <c r="D54" s="474" t="s">
        <v>721</v>
      </c>
      <c r="E54" s="473" t="s">
        <v>640</v>
      </c>
      <c r="F54" s="474" t="s">
        <v>725</v>
      </c>
      <c r="G54" s="473" t="s">
        <v>501</v>
      </c>
      <c r="H54" s="473" t="s">
        <v>645</v>
      </c>
      <c r="I54" s="473" t="s">
        <v>646</v>
      </c>
      <c r="J54" s="473" t="s">
        <v>647</v>
      </c>
      <c r="K54" s="473" t="s">
        <v>513</v>
      </c>
      <c r="L54" s="475">
        <v>68.244133618736868</v>
      </c>
      <c r="M54" s="475">
        <v>50</v>
      </c>
      <c r="N54" s="476">
        <v>3412.2066809368434</v>
      </c>
    </row>
    <row r="55" spans="1:14" ht="14.4" customHeight="1" x14ac:dyDescent="0.3">
      <c r="A55" s="471" t="s">
        <v>483</v>
      </c>
      <c r="B55" s="472" t="s">
        <v>484</v>
      </c>
      <c r="C55" s="473" t="s">
        <v>489</v>
      </c>
      <c r="D55" s="474" t="s">
        <v>721</v>
      </c>
      <c r="E55" s="473" t="s">
        <v>640</v>
      </c>
      <c r="F55" s="474" t="s">
        <v>725</v>
      </c>
      <c r="G55" s="473" t="s">
        <v>501</v>
      </c>
      <c r="H55" s="473" t="s">
        <v>648</v>
      </c>
      <c r="I55" s="473" t="s">
        <v>649</v>
      </c>
      <c r="J55" s="473" t="s">
        <v>650</v>
      </c>
      <c r="K55" s="473" t="s">
        <v>651</v>
      </c>
      <c r="L55" s="475">
        <v>82.916367237310396</v>
      </c>
      <c r="M55" s="475">
        <v>18</v>
      </c>
      <c r="N55" s="476">
        <v>1492.4946102715871</v>
      </c>
    </row>
    <row r="56" spans="1:14" ht="14.4" customHeight="1" x14ac:dyDescent="0.3">
      <c r="A56" s="471" t="s">
        <v>483</v>
      </c>
      <c r="B56" s="472" t="s">
        <v>484</v>
      </c>
      <c r="C56" s="473" t="s">
        <v>489</v>
      </c>
      <c r="D56" s="474" t="s">
        <v>721</v>
      </c>
      <c r="E56" s="473" t="s">
        <v>640</v>
      </c>
      <c r="F56" s="474" t="s">
        <v>725</v>
      </c>
      <c r="G56" s="473" t="s">
        <v>501</v>
      </c>
      <c r="H56" s="473" t="s">
        <v>652</v>
      </c>
      <c r="I56" s="473" t="s">
        <v>653</v>
      </c>
      <c r="J56" s="473" t="s">
        <v>654</v>
      </c>
      <c r="K56" s="473" t="s">
        <v>655</v>
      </c>
      <c r="L56" s="475">
        <v>88.370000000000019</v>
      </c>
      <c r="M56" s="475">
        <v>4</v>
      </c>
      <c r="N56" s="476">
        <v>353.48000000000008</v>
      </c>
    </row>
    <row r="57" spans="1:14" ht="14.4" customHeight="1" x14ac:dyDescent="0.3">
      <c r="A57" s="471" t="s">
        <v>483</v>
      </c>
      <c r="B57" s="472" t="s">
        <v>484</v>
      </c>
      <c r="C57" s="473" t="s">
        <v>489</v>
      </c>
      <c r="D57" s="474" t="s">
        <v>721</v>
      </c>
      <c r="E57" s="473" t="s">
        <v>640</v>
      </c>
      <c r="F57" s="474" t="s">
        <v>725</v>
      </c>
      <c r="G57" s="473" t="s">
        <v>501</v>
      </c>
      <c r="H57" s="473" t="s">
        <v>656</v>
      </c>
      <c r="I57" s="473" t="s">
        <v>657</v>
      </c>
      <c r="J57" s="473" t="s">
        <v>654</v>
      </c>
      <c r="K57" s="473" t="s">
        <v>658</v>
      </c>
      <c r="L57" s="475">
        <v>264.76517835557109</v>
      </c>
      <c r="M57" s="475">
        <v>29</v>
      </c>
      <c r="N57" s="476">
        <v>7678.1901723115625</v>
      </c>
    </row>
    <row r="58" spans="1:14" ht="14.4" customHeight="1" x14ac:dyDescent="0.3">
      <c r="A58" s="471" t="s">
        <v>483</v>
      </c>
      <c r="B58" s="472" t="s">
        <v>484</v>
      </c>
      <c r="C58" s="473" t="s">
        <v>489</v>
      </c>
      <c r="D58" s="474" t="s">
        <v>721</v>
      </c>
      <c r="E58" s="473" t="s">
        <v>640</v>
      </c>
      <c r="F58" s="474" t="s">
        <v>725</v>
      </c>
      <c r="G58" s="473" t="s">
        <v>659</v>
      </c>
      <c r="H58" s="473" t="s">
        <v>660</v>
      </c>
      <c r="I58" s="473" t="s">
        <v>661</v>
      </c>
      <c r="J58" s="473" t="s">
        <v>662</v>
      </c>
      <c r="K58" s="473" t="s">
        <v>663</v>
      </c>
      <c r="L58" s="475">
        <v>138.60999999999999</v>
      </c>
      <c r="M58" s="475">
        <v>0.3</v>
      </c>
      <c r="N58" s="476">
        <v>41.582999999999991</v>
      </c>
    </row>
    <row r="59" spans="1:14" ht="14.4" customHeight="1" x14ac:dyDescent="0.3">
      <c r="A59" s="471" t="s">
        <v>483</v>
      </c>
      <c r="B59" s="472" t="s">
        <v>484</v>
      </c>
      <c r="C59" s="473" t="s">
        <v>494</v>
      </c>
      <c r="D59" s="474" t="s">
        <v>722</v>
      </c>
      <c r="E59" s="473" t="s">
        <v>500</v>
      </c>
      <c r="F59" s="474" t="s">
        <v>724</v>
      </c>
      <c r="G59" s="473" t="s">
        <v>501</v>
      </c>
      <c r="H59" s="473" t="s">
        <v>502</v>
      </c>
      <c r="I59" s="473" t="s">
        <v>503</v>
      </c>
      <c r="J59" s="473" t="s">
        <v>504</v>
      </c>
      <c r="K59" s="473" t="s">
        <v>505</v>
      </c>
      <c r="L59" s="475">
        <v>87.029906217520917</v>
      </c>
      <c r="M59" s="475">
        <v>35</v>
      </c>
      <c r="N59" s="476">
        <v>3046.046717613232</v>
      </c>
    </row>
    <row r="60" spans="1:14" ht="14.4" customHeight="1" x14ac:dyDescent="0.3">
      <c r="A60" s="471" t="s">
        <v>483</v>
      </c>
      <c r="B60" s="472" t="s">
        <v>484</v>
      </c>
      <c r="C60" s="473" t="s">
        <v>494</v>
      </c>
      <c r="D60" s="474" t="s">
        <v>722</v>
      </c>
      <c r="E60" s="473" t="s">
        <v>500</v>
      </c>
      <c r="F60" s="474" t="s">
        <v>724</v>
      </c>
      <c r="G60" s="473" t="s">
        <v>501</v>
      </c>
      <c r="H60" s="473" t="s">
        <v>506</v>
      </c>
      <c r="I60" s="473" t="s">
        <v>507</v>
      </c>
      <c r="J60" s="473" t="s">
        <v>508</v>
      </c>
      <c r="K60" s="473" t="s">
        <v>509</v>
      </c>
      <c r="L60" s="475">
        <v>167.71835871597247</v>
      </c>
      <c r="M60" s="475">
        <v>59</v>
      </c>
      <c r="N60" s="476">
        <v>9895.3831642423756</v>
      </c>
    </row>
    <row r="61" spans="1:14" ht="14.4" customHeight="1" x14ac:dyDescent="0.3">
      <c r="A61" s="471" t="s">
        <v>483</v>
      </c>
      <c r="B61" s="472" t="s">
        <v>484</v>
      </c>
      <c r="C61" s="473" t="s">
        <v>494</v>
      </c>
      <c r="D61" s="474" t="s">
        <v>722</v>
      </c>
      <c r="E61" s="473" t="s">
        <v>500</v>
      </c>
      <c r="F61" s="474" t="s">
        <v>724</v>
      </c>
      <c r="G61" s="473" t="s">
        <v>501</v>
      </c>
      <c r="H61" s="473" t="s">
        <v>664</v>
      </c>
      <c r="I61" s="473" t="s">
        <v>596</v>
      </c>
      <c r="J61" s="473" t="s">
        <v>665</v>
      </c>
      <c r="K61" s="473" t="s">
        <v>666</v>
      </c>
      <c r="L61" s="475">
        <v>43.37777796894828</v>
      </c>
      <c r="M61" s="475">
        <v>1</v>
      </c>
      <c r="N61" s="476">
        <v>43.37777796894828</v>
      </c>
    </row>
    <row r="62" spans="1:14" ht="14.4" customHeight="1" x14ac:dyDescent="0.3">
      <c r="A62" s="471" t="s">
        <v>483</v>
      </c>
      <c r="B62" s="472" t="s">
        <v>484</v>
      </c>
      <c r="C62" s="473" t="s">
        <v>494</v>
      </c>
      <c r="D62" s="474" t="s">
        <v>722</v>
      </c>
      <c r="E62" s="473" t="s">
        <v>500</v>
      </c>
      <c r="F62" s="474" t="s">
        <v>724</v>
      </c>
      <c r="G62" s="473" t="s">
        <v>501</v>
      </c>
      <c r="H62" s="473" t="s">
        <v>667</v>
      </c>
      <c r="I62" s="473" t="s">
        <v>668</v>
      </c>
      <c r="J62" s="473" t="s">
        <v>669</v>
      </c>
      <c r="K62" s="473" t="s">
        <v>670</v>
      </c>
      <c r="L62" s="475">
        <v>93.529996141852294</v>
      </c>
      <c r="M62" s="475">
        <v>1</v>
      </c>
      <c r="N62" s="476">
        <v>93.529996141852294</v>
      </c>
    </row>
    <row r="63" spans="1:14" ht="14.4" customHeight="1" x14ac:dyDescent="0.3">
      <c r="A63" s="471" t="s">
        <v>483</v>
      </c>
      <c r="B63" s="472" t="s">
        <v>484</v>
      </c>
      <c r="C63" s="473" t="s">
        <v>494</v>
      </c>
      <c r="D63" s="474" t="s">
        <v>722</v>
      </c>
      <c r="E63" s="473" t="s">
        <v>500</v>
      </c>
      <c r="F63" s="474" t="s">
        <v>724</v>
      </c>
      <c r="G63" s="473" t="s">
        <v>501</v>
      </c>
      <c r="H63" s="473" t="s">
        <v>532</v>
      </c>
      <c r="I63" s="473" t="s">
        <v>533</v>
      </c>
      <c r="J63" s="473" t="s">
        <v>534</v>
      </c>
      <c r="K63" s="473"/>
      <c r="L63" s="475">
        <v>467.77262712225428</v>
      </c>
      <c r="M63" s="475">
        <v>10</v>
      </c>
      <c r="N63" s="476">
        <v>4677.7262712225429</v>
      </c>
    </row>
    <row r="64" spans="1:14" ht="14.4" customHeight="1" x14ac:dyDescent="0.3">
      <c r="A64" s="471" t="s">
        <v>483</v>
      </c>
      <c r="B64" s="472" t="s">
        <v>484</v>
      </c>
      <c r="C64" s="473" t="s">
        <v>494</v>
      </c>
      <c r="D64" s="474" t="s">
        <v>722</v>
      </c>
      <c r="E64" s="473" t="s">
        <v>500</v>
      </c>
      <c r="F64" s="474" t="s">
        <v>724</v>
      </c>
      <c r="G64" s="473" t="s">
        <v>501</v>
      </c>
      <c r="H64" s="473" t="s">
        <v>539</v>
      </c>
      <c r="I64" s="473" t="s">
        <v>540</v>
      </c>
      <c r="J64" s="473" t="s">
        <v>508</v>
      </c>
      <c r="K64" s="473" t="s">
        <v>541</v>
      </c>
      <c r="L64" s="475">
        <v>69.719997124023749</v>
      </c>
      <c r="M64" s="475">
        <v>10</v>
      </c>
      <c r="N64" s="476">
        <v>697.19997124023746</v>
      </c>
    </row>
    <row r="65" spans="1:14" ht="14.4" customHeight="1" x14ac:dyDescent="0.3">
      <c r="A65" s="471" t="s">
        <v>483</v>
      </c>
      <c r="B65" s="472" t="s">
        <v>484</v>
      </c>
      <c r="C65" s="473" t="s">
        <v>494</v>
      </c>
      <c r="D65" s="474" t="s">
        <v>722</v>
      </c>
      <c r="E65" s="473" t="s">
        <v>500</v>
      </c>
      <c r="F65" s="474" t="s">
        <v>724</v>
      </c>
      <c r="G65" s="473" t="s">
        <v>501</v>
      </c>
      <c r="H65" s="473" t="s">
        <v>542</v>
      </c>
      <c r="I65" s="473" t="s">
        <v>543</v>
      </c>
      <c r="J65" s="473" t="s">
        <v>544</v>
      </c>
      <c r="K65" s="473" t="s">
        <v>545</v>
      </c>
      <c r="L65" s="475">
        <v>152.15999972930234</v>
      </c>
      <c r="M65" s="475">
        <v>4</v>
      </c>
      <c r="N65" s="476">
        <v>608.63999891720937</v>
      </c>
    </row>
    <row r="66" spans="1:14" ht="14.4" customHeight="1" x14ac:dyDescent="0.3">
      <c r="A66" s="471" t="s">
        <v>483</v>
      </c>
      <c r="B66" s="472" t="s">
        <v>484</v>
      </c>
      <c r="C66" s="473" t="s">
        <v>494</v>
      </c>
      <c r="D66" s="474" t="s">
        <v>722</v>
      </c>
      <c r="E66" s="473" t="s">
        <v>500</v>
      </c>
      <c r="F66" s="474" t="s">
        <v>724</v>
      </c>
      <c r="G66" s="473" t="s">
        <v>501</v>
      </c>
      <c r="H66" s="473" t="s">
        <v>549</v>
      </c>
      <c r="I66" s="473" t="s">
        <v>550</v>
      </c>
      <c r="J66" s="473" t="s">
        <v>551</v>
      </c>
      <c r="K66" s="473" t="s">
        <v>552</v>
      </c>
      <c r="L66" s="475">
        <v>536.1</v>
      </c>
      <c r="M66" s="475">
        <v>4</v>
      </c>
      <c r="N66" s="476">
        <v>2144.4</v>
      </c>
    </row>
    <row r="67" spans="1:14" ht="14.4" customHeight="1" x14ac:dyDescent="0.3">
      <c r="A67" s="471" t="s">
        <v>483</v>
      </c>
      <c r="B67" s="472" t="s">
        <v>484</v>
      </c>
      <c r="C67" s="473" t="s">
        <v>494</v>
      </c>
      <c r="D67" s="474" t="s">
        <v>722</v>
      </c>
      <c r="E67" s="473" t="s">
        <v>500</v>
      </c>
      <c r="F67" s="474" t="s">
        <v>724</v>
      </c>
      <c r="G67" s="473" t="s">
        <v>501</v>
      </c>
      <c r="H67" s="473" t="s">
        <v>553</v>
      </c>
      <c r="I67" s="473" t="s">
        <v>173</v>
      </c>
      <c r="J67" s="473" t="s">
        <v>554</v>
      </c>
      <c r="K67" s="473"/>
      <c r="L67" s="475">
        <v>38.734262205731724</v>
      </c>
      <c r="M67" s="475">
        <v>5</v>
      </c>
      <c r="N67" s="476">
        <v>193.67131102865864</v>
      </c>
    </row>
    <row r="68" spans="1:14" ht="14.4" customHeight="1" x14ac:dyDescent="0.3">
      <c r="A68" s="471" t="s">
        <v>483</v>
      </c>
      <c r="B68" s="472" t="s">
        <v>484</v>
      </c>
      <c r="C68" s="473" t="s">
        <v>494</v>
      </c>
      <c r="D68" s="474" t="s">
        <v>722</v>
      </c>
      <c r="E68" s="473" t="s">
        <v>500</v>
      </c>
      <c r="F68" s="474" t="s">
        <v>724</v>
      </c>
      <c r="G68" s="473" t="s">
        <v>501</v>
      </c>
      <c r="H68" s="473" t="s">
        <v>671</v>
      </c>
      <c r="I68" s="473" t="s">
        <v>672</v>
      </c>
      <c r="J68" s="473" t="s">
        <v>673</v>
      </c>
      <c r="K68" s="473"/>
      <c r="L68" s="475">
        <v>219.54510943355956</v>
      </c>
      <c r="M68" s="475">
        <v>2</v>
      </c>
      <c r="N68" s="476">
        <v>439.09021886711912</v>
      </c>
    </row>
    <row r="69" spans="1:14" ht="14.4" customHeight="1" x14ac:dyDescent="0.3">
      <c r="A69" s="471" t="s">
        <v>483</v>
      </c>
      <c r="B69" s="472" t="s">
        <v>484</v>
      </c>
      <c r="C69" s="473" t="s">
        <v>494</v>
      </c>
      <c r="D69" s="474" t="s">
        <v>722</v>
      </c>
      <c r="E69" s="473" t="s">
        <v>500</v>
      </c>
      <c r="F69" s="474" t="s">
        <v>724</v>
      </c>
      <c r="G69" s="473" t="s">
        <v>501</v>
      </c>
      <c r="H69" s="473" t="s">
        <v>557</v>
      </c>
      <c r="I69" s="473" t="s">
        <v>557</v>
      </c>
      <c r="J69" s="473" t="s">
        <v>558</v>
      </c>
      <c r="K69" s="473" t="s">
        <v>559</v>
      </c>
      <c r="L69" s="475">
        <v>219.8787310702229</v>
      </c>
      <c r="M69" s="475">
        <v>1</v>
      </c>
      <c r="N69" s="476">
        <v>219.8787310702229</v>
      </c>
    </row>
    <row r="70" spans="1:14" ht="14.4" customHeight="1" x14ac:dyDescent="0.3">
      <c r="A70" s="471" t="s">
        <v>483</v>
      </c>
      <c r="B70" s="472" t="s">
        <v>484</v>
      </c>
      <c r="C70" s="473" t="s">
        <v>494</v>
      </c>
      <c r="D70" s="474" t="s">
        <v>722</v>
      </c>
      <c r="E70" s="473" t="s">
        <v>500</v>
      </c>
      <c r="F70" s="474" t="s">
        <v>724</v>
      </c>
      <c r="G70" s="473" t="s">
        <v>501</v>
      </c>
      <c r="H70" s="473" t="s">
        <v>674</v>
      </c>
      <c r="I70" s="473" t="s">
        <v>173</v>
      </c>
      <c r="J70" s="473" t="s">
        <v>675</v>
      </c>
      <c r="K70" s="473" t="s">
        <v>676</v>
      </c>
      <c r="L70" s="475">
        <v>248.96361069763321</v>
      </c>
      <c r="M70" s="475">
        <v>1</v>
      </c>
      <c r="N70" s="476">
        <v>248.96361069763321</v>
      </c>
    </row>
    <row r="71" spans="1:14" ht="14.4" customHeight="1" x14ac:dyDescent="0.3">
      <c r="A71" s="471" t="s">
        <v>483</v>
      </c>
      <c r="B71" s="472" t="s">
        <v>484</v>
      </c>
      <c r="C71" s="473" t="s">
        <v>494</v>
      </c>
      <c r="D71" s="474" t="s">
        <v>722</v>
      </c>
      <c r="E71" s="473" t="s">
        <v>500</v>
      </c>
      <c r="F71" s="474" t="s">
        <v>724</v>
      </c>
      <c r="G71" s="473" t="s">
        <v>501</v>
      </c>
      <c r="H71" s="473" t="s">
        <v>567</v>
      </c>
      <c r="I71" s="473" t="s">
        <v>568</v>
      </c>
      <c r="J71" s="473" t="s">
        <v>569</v>
      </c>
      <c r="K71" s="473" t="s">
        <v>570</v>
      </c>
      <c r="L71" s="475">
        <v>566.53999247931188</v>
      </c>
      <c r="M71" s="475">
        <v>1</v>
      </c>
      <c r="N71" s="476">
        <v>566.53999247931188</v>
      </c>
    </row>
    <row r="72" spans="1:14" ht="14.4" customHeight="1" x14ac:dyDescent="0.3">
      <c r="A72" s="471" t="s">
        <v>483</v>
      </c>
      <c r="B72" s="472" t="s">
        <v>484</v>
      </c>
      <c r="C72" s="473" t="s">
        <v>494</v>
      </c>
      <c r="D72" s="474" t="s">
        <v>722</v>
      </c>
      <c r="E72" s="473" t="s">
        <v>500</v>
      </c>
      <c r="F72" s="474" t="s">
        <v>724</v>
      </c>
      <c r="G72" s="473" t="s">
        <v>501</v>
      </c>
      <c r="H72" s="473" t="s">
        <v>677</v>
      </c>
      <c r="I72" s="473" t="s">
        <v>678</v>
      </c>
      <c r="J72" s="473" t="s">
        <v>679</v>
      </c>
      <c r="K72" s="473"/>
      <c r="L72" s="475">
        <v>252.97799047797514</v>
      </c>
      <c r="M72" s="475">
        <v>3</v>
      </c>
      <c r="N72" s="476">
        <v>758.93397143392542</v>
      </c>
    </row>
    <row r="73" spans="1:14" ht="14.4" customHeight="1" x14ac:dyDescent="0.3">
      <c r="A73" s="471" t="s">
        <v>483</v>
      </c>
      <c r="B73" s="472" t="s">
        <v>484</v>
      </c>
      <c r="C73" s="473" t="s">
        <v>494</v>
      </c>
      <c r="D73" s="474" t="s">
        <v>722</v>
      </c>
      <c r="E73" s="473" t="s">
        <v>500</v>
      </c>
      <c r="F73" s="474" t="s">
        <v>724</v>
      </c>
      <c r="G73" s="473" t="s">
        <v>501</v>
      </c>
      <c r="H73" s="473" t="s">
        <v>571</v>
      </c>
      <c r="I73" s="473" t="s">
        <v>572</v>
      </c>
      <c r="J73" s="473" t="s">
        <v>573</v>
      </c>
      <c r="K73" s="473" t="s">
        <v>574</v>
      </c>
      <c r="L73" s="475">
        <v>279.62692635282593</v>
      </c>
      <c r="M73" s="475">
        <v>29</v>
      </c>
      <c r="N73" s="476">
        <v>8109.180864231952</v>
      </c>
    </row>
    <row r="74" spans="1:14" ht="14.4" customHeight="1" x14ac:dyDescent="0.3">
      <c r="A74" s="471" t="s">
        <v>483</v>
      </c>
      <c r="B74" s="472" t="s">
        <v>484</v>
      </c>
      <c r="C74" s="473" t="s">
        <v>494</v>
      </c>
      <c r="D74" s="474" t="s">
        <v>722</v>
      </c>
      <c r="E74" s="473" t="s">
        <v>500</v>
      </c>
      <c r="F74" s="474" t="s">
        <v>724</v>
      </c>
      <c r="G74" s="473" t="s">
        <v>501</v>
      </c>
      <c r="H74" s="473" t="s">
        <v>680</v>
      </c>
      <c r="I74" s="473" t="s">
        <v>173</v>
      </c>
      <c r="J74" s="473" t="s">
        <v>681</v>
      </c>
      <c r="K74" s="473"/>
      <c r="L74" s="475">
        <v>89.360000000000014</v>
      </c>
      <c r="M74" s="475">
        <v>2</v>
      </c>
      <c r="N74" s="476">
        <v>178.72000000000003</v>
      </c>
    </row>
    <row r="75" spans="1:14" ht="14.4" customHeight="1" x14ac:dyDescent="0.3">
      <c r="A75" s="471" t="s">
        <v>483</v>
      </c>
      <c r="B75" s="472" t="s">
        <v>484</v>
      </c>
      <c r="C75" s="473" t="s">
        <v>494</v>
      </c>
      <c r="D75" s="474" t="s">
        <v>722</v>
      </c>
      <c r="E75" s="473" t="s">
        <v>500</v>
      </c>
      <c r="F75" s="474" t="s">
        <v>724</v>
      </c>
      <c r="G75" s="473" t="s">
        <v>501</v>
      </c>
      <c r="H75" s="473" t="s">
        <v>682</v>
      </c>
      <c r="I75" s="473" t="s">
        <v>173</v>
      </c>
      <c r="J75" s="473" t="s">
        <v>683</v>
      </c>
      <c r="K75" s="473"/>
      <c r="L75" s="475">
        <v>57.536666666666662</v>
      </c>
      <c r="M75" s="475">
        <v>6</v>
      </c>
      <c r="N75" s="476">
        <v>345.21999999999997</v>
      </c>
    </row>
    <row r="76" spans="1:14" ht="14.4" customHeight="1" x14ac:dyDescent="0.3">
      <c r="A76" s="471" t="s">
        <v>483</v>
      </c>
      <c r="B76" s="472" t="s">
        <v>484</v>
      </c>
      <c r="C76" s="473" t="s">
        <v>494</v>
      </c>
      <c r="D76" s="474" t="s">
        <v>722</v>
      </c>
      <c r="E76" s="473" t="s">
        <v>500</v>
      </c>
      <c r="F76" s="474" t="s">
        <v>724</v>
      </c>
      <c r="G76" s="473" t="s">
        <v>501</v>
      </c>
      <c r="H76" s="473" t="s">
        <v>578</v>
      </c>
      <c r="I76" s="473" t="s">
        <v>173</v>
      </c>
      <c r="J76" s="473" t="s">
        <v>579</v>
      </c>
      <c r="K76" s="473"/>
      <c r="L76" s="475">
        <v>74.656280040375378</v>
      </c>
      <c r="M76" s="475">
        <v>5</v>
      </c>
      <c r="N76" s="476">
        <v>373.28140020187686</v>
      </c>
    </row>
    <row r="77" spans="1:14" ht="14.4" customHeight="1" x14ac:dyDescent="0.3">
      <c r="A77" s="471" t="s">
        <v>483</v>
      </c>
      <c r="B77" s="472" t="s">
        <v>484</v>
      </c>
      <c r="C77" s="473" t="s">
        <v>494</v>
      </c>
      <c r="D77" s="474" t="s">
        <v>722</v>
      </c>
      <c r="E77" s="473" t="s">
        <v>500</v>
      </c>
      <c r="F77" s="474" t="s">
        <v>724</v>
      </c>
      <c r="G77" s="473" t="s">
        <v>501</v>
      </c>
      <c r="H77" s="473" t="s">
        <v>684</v>
      </c>
      <c r="I77" s="473" t="s">
        <v>173</v>
      </c>
      <c r="J77" s="473" t="s">
        <v>685</v>
      </c>
      <c r="K77" s="473"/>
      <c r="L77" s="475">
        <v>52.175708476116114</v>
      </c>
      <c r="M77" s="475">
        <v>1</v>
      </c>
      <c r="N77" s="476">
        <v>52.175708476116114</v>
      </c>
    </row>
    <row r="78" spans="1:14" ht="14.4" customHeight="1" x14ac:dyDescent="0.3">
      <c r="A78" s="471" t="s">
        <v>483</v>
      </c>
      <c r="B78" s="472" t="s">
        <v>484</v>
      </c>
      <c r="C78" s="473" t="s">
        <v>494</v>
      </c>
      <c r="D78" s="474" t="s">
        <v>722</v>
      </c>
      <c r="E78" s="473" t="s">
        <v>500</v>
      </c>
      <c r="F78" s="474" t="s">
        <v>724</v>
      </c>
      <c r="G78" s="473" t="s">
        <v>501</v>
      </c>
      <c r="H78" s="473" t="s">
        <v>686</v>
      </c>
      <c r="I78" s="473" t="s">
        <v>173</v>
      </c>
      <c r="J78" s="473" t="s">
        <v>687</v>
      </c>
      <c r="K78" s="473"/>
      <c r="L78" s="475">
        <v>306.48111316908336</v>
      </c>
      <c r="M78" s="475">
        <v>1</v>
      </c>
      <c r="N78" s="476">
        <v>306.48111316908336</v>
      </c>
    </row>
    <row r="79" spans="1:14" ht="14.4" customHeight="1" x14ac:dyDescent="0.3">
      <c r="A79" s="471" t="s">
        <v>483</v>
      </c>
      <c r="B79" s="472" t="s">
        <v>484</v>
      </c>
      <c r="C79" s="473" t="s">
        <v>494</v>
      </c>
      <c r="D79" s="474" t="s">
        <v>722</v>
      </c>
      <c r="E79" s="473" t="s">
        <v>500</v>
      </c>
      <c r="F79" s="474" t="s">
        <v>724</v>
      </c>
      <c r="G79" s="473" t="s">
        <v>501</v>
      </c>
      <c r="H79" s="473" t="s">
        <v>584</v>
      </c>
      <c r="I79" s="473" t="s">
        <v>173</v>
      </c>
      <c r="J79" s="473" t="s">
        <v>585</v>
      </c>
      <c r="K79" s="473"/>
      <c r="L79" s="475">
        <v>31.871400473748764</v>
      </c>
      <c r="M79" s="475">
        <v>5</v>
      </c>
      <c r="N79" s="476">
        <v>159.35700236874382</v>
      </c>
    </row>
    <row r="80" spans="1:14" ht="14.4" customHeight="1" x14ac:dyDescent="0.3">
      <c r="A80" s="471" t="s">
        <v>483</v>
      </c>
      <c r="B80" s="472" t="s">
        <v>484</v>
      </c>
      <c r="C80" s="473" t="s">
        <v>494</v>
      </c>
      <c r="D80" s="474" t="s">
        <v>722</v>
      </c>
      <c r="E80" s="473" t="s">
        <v>500</v>
      </c>
      <c r="F80" s="474" t="s">
        <v>724</v>
      </c>
      <c r="G80" s="473" t="s">
        <v>501</v>
      </c>
      <c r="H80" s="473" t="s">
        <v>586</v>
      </c>
      <c r="I80" s="473" t="s">
        <v>587</v>
      </c>
      <c r="J80" s="473" t="s">
        <v>588</v>
      </c>
      <c r="K80" s="473"/>
      <c r="L80" s="475">
        <v>97.05300144263316</v>
      </c>
      <c r="M80" s="475">
        <v>2</v>
      </c>
      <c r="N80" s="476">
        <v>194.10600288526632</v>
      </c>
    </row>
    <row r="81" spans="1:14" ht="14.4" customHeight="1" x14ac:dyDescent="0.3">
      <c r="A81" s="471" t="s">
        <v>483</v>
      </c>
      <c r="B81" s="472" t="s">
        <v>484</v>
      </c>
      <c r="C81" s="473" t="s">
        <v>494</v>
      </c>
      <c r="D81" s="474" t="s">
        <v>722</v>
      </c>
      <c r="E81" s="473" t="s">
        <v>500</v>
      </c>
      <c r="F81" s="474" t="s">
        <v>724</v>
      </c>
      <c r="G81" s="473" t="s">
        <v>501</v>
      </c>
      <c r="H81" s="473" t="s">
        <v>589</v>
      </c>
      <c r="I81" s="473" t="s">
        <v>173</v>
      </c>
      <c r="J81" s="473" t="s">
        <v>590</v>
      </c>
      <c r="K81" s="473"/>
      <c r="L81" s="475">
        <v>77.007673723603233</v>
      </c>
      <c r="M81" s="475">
        <v>4</v>
      </c>
      <c r="N81" s="476">
        <v>308.03069489441293</v>
      </c>
    </row>
    <row r="82" spans="1:14" ht="14.4" customHeight="1" x14ac:dyDescent="0.3">
      <c r="A82" s="471" t="s">
        <v>483</v>
      </c>
      <c r="B82" s="472" t="s">
        <v>484</v>
      </c>
      <c r="C82" s="473" t="s">
        <v>494</v>
      </c>
      <c r="D82" s="474" t="s">
        <v>722</v>
      </c>
      <c r="E82" s="473" t="s">
        <v>500</v>
      </c>
      <c r="F82" s="474" t="s">
        <v>724</v>
      </c>
      <c r="G82" s="473" t="s">
        <v>501</v>
      </c>
      <c r="H82" s="473" t="s">
        <v>688</v>
      </c>
      <c r="I82" s="473" t="s">
        <v>173</v>
      </c>
      <c r="J82" s="473" t="s">
        <v>689</v>
      </c>
      <c r="K82" s="473"/>
      <c r="L82" s="475">
        <v>58.65666428912926</v>
      </c>
      <c r="M82" s="475">
        <v>1</v>
      </c>
      <c r="N82" s="476">
        <v>58.65666428912926</v>
      </c>
    </row>
    <row r="83" spans="1:14" ht="14.4" customHeight="1" x14ac:dyDescent="0.3">
      <c r="A83" s="471" t="s">
        <v>483</v>
      </c>
      <c r="B83" s="472" t="s">
        <v>484</v>
      </c>
      <c r="C83" s="473" t="s">
        <v>494</v>
      </c>
      <c r="D83" s="474" t="s">
        <v>722</v>
      </c>
      <c r="E83" s="473" t="s">
        <v>500</v>
      </c>
      <c r="F83" s="474" t="s">
        <v>724</v>
      </c>
      <c r="G83" s="473" t="s">
        <v>501</v>
      </c>
      <c r="H83" s="473" t="s">
        <v>690</v>
      </c>
      <c r="I83" s="473" t="s">
        <v>173</v>
      </c>
      <c r="J83" s="473" t="s">
        <v>691</v>
      </c>
      <c r="K83" s="473" t="s">
        <v>692</v>
      </c>
      <c r="L83" s="475">
        <v>202.40011647601267</v>
      </c>
      <c r="M83" s="475">
        <v>2</v>
      </c>
      <c r="N83" s="476">
        <v>404.80023295202534</v>
      </c>
    </row>
    <row r="84" spans="1:14" ht="14.4" customHeight="1" x14ac:dyDescent="0.3">
      <c r="A84" s="471" t="s">
        <v>483</v>
      </c>
      <c r="B84" s="472" t="s">
        <v>484</v>
      </c>
      <c r="C84" s="473" t="s">
        <v>494</v>
      </c>
      <c r="D84" s="474" t="s">
        <v>722</v>
      </c>
      <c r="E84" s="473" t="s">
        <v>500</v>
      </c>
      <c r="F84" s="474" t="s">
        <v>724</v>
      </c>
      <c r="G84" s="473" t="s">
        <v>501</v>
      </c>
      <c r="H84" s="473" t="s">
        <v>693</v>
      </c>
      <c r="I84" s="473" t="s">
        <v>173</v>
      </c>
      <c r="J84" s="473" t="s">
        <v>694</v>
      </c>
      <c r="K84" s="473"/>
      <c r="L84" s="475">
        <v>68.382100000000008</v>
      </c>
      <c r="M84" s="475">
        <v>1</v>
      </c>
      <c r="N84" s="476">
        <v>68.382100000000008</v>
      </c>
    </row>
    <row r="85" spans="1:14" ht="14.4" customHeight="1" x14ac:dyDescent="0.3">
      <c r="A85" s="471" t="s">
        <v>483</v>
      </c>
      <c r="B85" s="472" t="s">
        <v>484</v>
      </c>
      <c r="C85" s="473" t="s">
        <v>494</v>
      </c>
      <c r="D85" s="474" t="s">
        <v>722</v>
      </c>
      <c r="E85" s="473" t="s">
        <v>500</v>
      </c>
      <c r="F85" s="474" t="s">
        <v>724</v>
      </c>
      <c r="G85" s="473" t="s">
        <v>501</v>
      </c>
      <c r="H85" s="473" t="s">
        <v>591</v>
      </c>
      <c r="I85" s="473" t="s">
        <v>592</v>
      </c>
      <c r="J85" s="473" t="s">
        <v>593</v>
      </c>
      <c r="K85" s="473" t="s">
        <v>594</v>
      </c>
      <c r="L85" s="475">
        <v>77.949128961377411</v>
      </c>
      <c r="M85" s="475">
        <v>1</v>
      </c>
      <c r="N85" s="476">
        <v>77.949128961377411</v>
      </c>
    </row>
    <row r="86" spans="1:14" ht="14.4" customHeight="1" x14ac:dyDescent="0.3">
      <c r="A86" s="471" t="s">
        <v>483</v>
      </c>
      <c r="B86" s="472" t="s">
        <v>484</v>
      </c>
      <c r="C86" s="473" t="s">
        <v>494</v>
      </c>
      <c r="D86" s="474" t="s">
        <v>722</v>
      </c>
      <c r="E86" s="473" t="s">
        <v>500</v>
      </c>
      <c r="F86" s="474" t="s">
        <v>724</v>
      </c>
      <c r="G86" s="473" t="s">
        <v>501</v>
      </c>
      <c r="H86" s="473" t="s">
        <v>595</v>
      </c>
      <c r="I86" s="473" t="s">
        <v>596</v>
      </c>
      <c r="J86" s="473" t="s">
        <v>597</v>
      </c>
      <c r="K86" s="473"/>
      <c r="L86" s="475">
        <v>98.130576115695419</v>
      </c>
      <c r="M86" s="475">
        <v>1</v>
      </c>
      <c r="N86" s="476">
        <v>98.130576115695419</v>
      </c>
    </row>
    <row r="87" spans="1:14" ht="14.4" customHeight="1" x14ac:dyDescent="0.3">
      <c r="A87" s="471" t="s">
        <v>483</v>
      </c>
      <c r="B87" s="472" t="s">
        <v>484</v>
      </c>
      <c r="C87" s="473" t="s">
        <v>494</v>
      </c>
      <c r="D87" s="474" t="s">
        <v>722</v>
      </c>
      <c r="E87" s="473" t="s">
        <v>500</v>
      </c>
      <c r="F87" s="474" t="s">
        <v>724</v>
      </c>
      <c r="G87" s="473" t="s">
        <v>501</v>
      </c>
      <c r="H87" s="473" t="s">
        <v>695</v>
      </c>
      <c r="I87" s="473" t="s">
        <v>173</v>
      </c>
      <c r="J87" s="473" t="s">
        <v>696</v>
      </c>
      <c r="K87" s="473"/>
      <c r="L87" s="475">
        <v>221.5977201395724</v>
      </c>
      <c r="M87" s="475">
        <v>6</v>
      </c>
      <c r="N87" s="476">
        <v>1329.5863208374344</v>
      </c>
    </row>
    <row r="88" spans="1:14" ht="14.4" customHeight="1" x14ac:dyDescent="0.3">
      <c r="A88" s="471" t="s">
        <v>483</v>
      </c>
      <c r="B88" s="472" t="s">
        <v>484</v>
      </c>
      <c r="C88" s="473" t="s">
        <v>494</v>
      </c>
      <c r="D88" s="474" t="s">
        <v>722</v>
      </c>
      <c r="E88" s="473" t="s">
        <v>500</v>
      </c>
      <c r="F88" s="474" t="s">
        <v>724</v>
      </c>
      <c r="G88" s="473" t="s">
        <v>501</v>
      </c>
      <c r="H88" s="473" t="s">
        <v>604</v>
      </c>
      <c r="I88" s="473" t="s">
        <v>173</v>
      </c>
      <c r="J88" s="473" t="s">
        <v>605</v>
      </c>
      <c r="K88" s="473"/>
      <c r="L88" s="475">
        <v>90.303757625450842</v>
      </c>
      <c r="M88" s="475">
        <v>2</v>
      </c>
      <c r="N88" s="476">
        <v>180.60751525090168</v>
      </c>
    </row>
    <row r="89" spans="1:14" ht="14.4" customHeight="1" x14ac:dyDescent="0.3">
      <c r="A89" s="471" t="s">
        <v>483</v>
      </c>
      <c r="B89" s="472" t="s">
        <v>484</v>
      </c>
      <c r="C89" s="473" t="s">
        <v>494</v>
      </c>
      <c r="D89" s="474" t="s">
        <v>722</v>
      </c>
      <c r="E89" s="473" t="s">
        <v>500</v>
      </c>
      <c r="F89" s="474" t="s">
        <v>724</v>
      </c>
      <c r="G89" s="473" t="s">
        <v>501</v>
      </c>
      <c r="H89" s="473" t="s">
        <v>606</v>
      </c>
      <c r="I89" s="473" t="s">
        <v>173</v>
      </c>
      <c r="J89" s="473" t="s">
        <v>607</v>
      </c>
      <c r="K89" s="473"/>
      <c r="L89" s="475">
        <v>83.964886688707395</v>
      </c>
      <c r="M89" s="475">
        <v>1</v>
      </c>
      <c r="N89" s="476">
        <v>83.964886688707395</v>
      </c>
    </row>
    <row r="90" spans="1:14" ht="14.4" customHeight="1" x14ac:dyDescent="0.3">
      <c r="A90" s="471" t="s">
        <v>483</v>
      </c>
      <c r="B90" s="472" t="s">
        <v>484</v>
      </c>
      <c r="C90" s="473" t="s">
        <v>494</v>
      </c>
      <c r="D90" s="474" t="s">
        <v>722</v>
      </c>
      <c r="E90" s="473" t="s">
        <v>500</v>
      </c>
      <c r="F90" s="474" t="s">
        <v>724</v>
      </c>
      <c r="G90" s="473" t="s">
        <v>501</v>
      </c>
      <c r="H90" s="473" t="s">
        <v>697</v>
      </c>
      <c r="I90" s="473" t="s">
        <v>697</v>
      </c>
      <c r="J90" s="473" t="s">
        <v>512</v>
      </c>
      <c r="K90" s="473" t="s">
        <v>698</v>
      </c>
      <c r="L90" s="475">
        <v>59.37</v>
      </c>
      <c r="M90" s="475">
        <v>1</v>
      </c>
      <c r="N90" s="476">
        <v>59.37</v>
      </c>
    </row>
    <row r="91" spans="1:14" ht="14.4" customHeight="1" x14ac:dyDescent="0.3">
      <c r="A91" s="471" t="s">
        <v>483</v>
      </c>
      <c r="B91" s="472" t="s">
        <v>484</v>
      </c>
      <c r="C91" s="473" t="s">
        <v>494</v>
      </c>
      <c r="D91" s="474" t="s">
        <v>722</v>
      </c>
      <c r="E91" s="473" t="s">
        <v>500</v>
      </c>
      <c r="F91" s="474" t="s">
        <v>724</v>
      </c>
      <c r="G91" s="473" t="s">
        <v>501</v>
      </c>
      <c r="H91" s="473" t="s">
        <v>699</v>
      </c>
      <c r="I91" s="473" t="s">
        <v>173</v>
      </c>
      <c r="J91" s="473" t="s">
        <v>700</v>
      </c>
      <c r="K91" s="473" t="s">
        <v>701</v>
      </c>
      <c r="L91" s="475">
        <v>791.34822482573054</v>
      </c>
      <c r="M91" s="475">
        <v>2</v>
      </c>
      <c r="N91" s="476">
        <v>1582.6964496514611</v>
      </c>
    </row>
    <row r="92" spans="1:14" ht="14.4" customHeight="1" x14ac:dyDescent="0.3">
      <c r="A92" s="471" t="s">
        <v>483</v>
      </c>
      <c r="B92" s="472" t="s">
        <v>484</v>
      </c>
      <c r="C92" s="473" t="s">
        <v>494</v>
      </c>
      <c r="D92" s="474" t="s">
        <v>722</v>
      </c>
      <c r="E92" s="473" t="s">
        <v>500</v>
      </c>
      <c r="F92" s="474" t="s">
        <v>724</v>
      </c>
      <c r="G92" s="473" t="s">
        <v>501</v>
      </c>
      <c r="H92" s="473" t="s">
        <v>628</v>
      </c>
      <c r="I92" s="473" t="s">
        <v>173</v>
      </c>
      <c r="J92" s="473" t="s">
        <v>629</v>
      </c>
      <c r="K92" s="473" t="s">
        <v>630</v>
      </c>
      <c r="L92" s="475">
        <v>49.99726851851851</v>
      </c>
      <c r="M92" s="475">
        <v>15</v>
      </c>
      <c r="N92" s="476">
        <v>749.95902777777769</v>
      </c>
    </row>
    <row r="93" spans="1:14" ht="14.4" customHeight="1" x14ac:dyDescent="0.3">
      <c r="A93" s="471" t="s">
        <v>483</v>
      </c>
      <c r="B93" s="472" t="s">
        <v>484</v>
      </c>
      <c r="C93" s="473" t="s">
        <v>494</v>
      </c>
      <c r="D93" s="474" t="s">
        <v>722</v>
      </c>
      <c r="E93" s="473" t="s">
        <v>500</v>
      </c>
      <c r="F93" s="474" t="s">
        <v>724</v>
      </c>
      <c r="G93" s="473" t="s">
        <v>501</v>
      </c>
      <c r="H93" s="473" t="s">
        <v>702</v>
      </c>
      <c r="I93" s="473" t="s">
        <v>173</v>
      </c>
      <c r="J93" s="473" t="s">
        <v>703</v>
      </c>
      <c r="K93" s="473"/>
      <c r="L93" s="475">
        <v>202.39989267444778</v>
      </c>
      <c r="M93" s="475">
        <v>1</v>
      </c>
      <c r="N93" s="476">
        <v>202.39989267444778</v>
      </c>
    </row>
    <row r="94" spans="1:14" ht="14.4" customHeight="1" x14ac:dyDescent="0.3">
      <c r="A94" s="471" t="s">
        <v>483</v>
      </c>
      <c r="B94" s="472" t="s">
        <v>484</v>
      </c>
      <c r="C94" s="473" t="s">
        <v>494</v>
      </c>
      <c r="D94" s="474" t="s">
        <v>722</v>
      </c>
      <c r="E94" s="473" t="s">
        <v>640</v>
      </c>
      <c r="F94" s="474" t="s">
        <v>725</v>
      </c>
      <c r="G94" s="473" t="s">
        <v>501</v>
      </c>
      <c r="H94" s="473" t="s">
        <v>641</v>
      </c>
      <c r="I94" s="473" t="s">
        <v>642</v>
      </c>
      <c r="J94" s="473" t="s">
        <v>643</v>
      </c>
      <c r="K94" s="473" t="s">
        <v>644</v>
      </c>
      <c r="L94" s="475">
        <v>40.249985540812425</v>
      </c>
      <c r="M94" s="475">
        <v>13</v>
      </c>
      <c r="N94" s="476">
        <v>523.24981203056154</v>
      </c>
    </row>
    <row r="95" spans="1:14" ht="14.4" customHeight="1" x14ac:dyDescent="0.3">
      <c r="A95" s="471" t="s">
        <v>483</v>
      </c>
      <c r="B95" s="472" t="s">
        <v>484</v>
      </c>
      <c r="C95" s="473" t="s">
        <v>494</v>
      </c>
      <c r="D95" s="474" t="s">
        <v>722</v>
      </c>
      <c r="E95" s="473" t="s">
        <v>640</v>
      </c>
      <c r="F95" s="474" t="s">
        <v>725</v>
      </c>
      <c r="G95" s="473" t="s">
        <v>501</v>
      </c>
      <c r="H95" s="473" t="s">
        <v>645</v>
      </c>
      <c r="I95" s="473" t="s">
        <v>646</v>
      </c>
      <c r="J95" s="473" t="s">
        <v>647</v>
      </c>
      <c r="K95" s="473" t="s">
        <v>513</v>
      </c>
      <c r="L95" s="475">
        <v>67.991263346722164</v>
      </c>
      <c r="M95" s="475">
        <v>27</v>
      </c>
      <c r="N95" s="476">
        <v>1835.7641103614985</v>
      </c>
    </row>
    <row r="96" spans="1:14" ht="14.4" customHeight="1" x14ac:dyDescent="0.3">
      <c r="A96" s="471" t="s">
        <v>483</v>
      </c>
      <c r="B96" s="472" t="s">
        <v>484</v>
      </c>
      <c r="C96" s="473" t="s">
        <v>494</v>
      </c>
      <c r="D96" s="474" t="s">
        <v>722</v>
      </c>
      <c r="E96" s="473" t="s">
        <v>640</v>
      </c>
      <c r="F96" s="474" t="s">
        <v>725</v>
      </c>
      <c r="G96" s="473" t="s">
        <v>501</v>
      </c>
      <c r="H96" s="473" t="s">
        <v>652</v>
      </c>
      <c r="I96" s="473" t="s">
        <v>653</v>
      </c>
      <c r="J96" s="473" t="s">
        <v>654</v>
      </c>
      <c r="K96" s="473" t="s">
        <v>655</v>
      </c>
      <c r="L96" s="475">
        <v>92.22000000000007</v>
      </c>
      <c r="M96" s="475">
        <v>3</v>
      </c>
      <c r="N96" s="476">
        <v>276.6600000000002</v>
      </c>
    </row>
    <row r="97" spans="1:14" ht="14.4" customHeight="1" x14ac:dyDescent="0.3">
      <c r="A97" s="471" t="s">
        <v>483</v>
      </c>
      <c r="B97" s="472" t="s">
        <v>484</v>
      </c>
      <c r="C97" s="473" t="s">
        <v>497</v>
      </c>
      <c r="D97" s="474" t="s">
        <v>723</v>
      </c>
      <c r="E97" s="473" t="s">
        <v>500</v>
      </c>
      <c r="F97" s="474" t="s">
        <v>724</v>
      </c>
      <c r="G97" s="473" t="s">
        <v>501</v>
      </c>
      <c r="H97" s="473" t="s">
        <v>502</v>
      </c>
      <c r="I97" s="473" t="s">
        <v>503</v>
      </c>
      <c r="J97" s="473" t="s">
        <v>504</v>
      </c>
      <c r="K97" s="473" t="s">
        <v>505</v>
      </c>
      <c r="L97" s="475">
        <v>87.030000000000015</v>
      </c>
      <c r="M97" s="475">
        <v>5</v>
      </c>
      <c r="N97" s="476">
        <v>435.15000000000009</v>
      </c>
    </row>
    <row r="98" spans="1:14" ht="14.4" customHeight="1" x14ac:dyDescent="0.3">
      <c r="A98" s="471" t="s">
        <v>483</v>
      </c>
      <c r="B98" s="472" t="s">
        <v>484</v>
      </c>
      <c r="C98" s="473" t="s">
        <v>497</v>
      </c>
      <c r="D98" s="474" t="s">
        <v>723</v>
      </c>
      <c r="E98" s="473" t="s">
        <v>500</v>
      </c>
      <c r="F98" s="474" t="s">
        <v>724</v>
      </c>
      <c r="G98" s="473" t="s">
        <v>501</v>
      </c>
      <c r="H98" s="473" t="s">
        <v>704</v>
      </c>
      <c r="I98" s="473" t="s">
        <v>705</v>
      </c>
      <c r="J98" s="473" t="s">
        <v>706</v>
      </c>
      <c r="K98" s="473" t="s">
        <v>707</v>
      </c>
      <c r="L98" s="475">
        <v>74.86999999999999</v>
      </c>
      <c r="M98" s="475">
        <v>10</v>
      </c>
      <c r="N98" s="476">
        <v>748.69999999999993</v>
      </c>
    </row>
    <row r="99" spans="1:14" ht="14.4" customHeight="1" x14ac:dyDescent="0.3">
      <c r="A99" s="471" t="s">
        <v>483</v>
      </c>
      <c r="B99" s="472" t="s">
        <v>484</v>
      </c>
      <c r="C99" s="473" t="s">
        <v>497</v>
      </c>
      <c r="D99" s="474" t="s">
        <v>723</v>
      </c>
      <c r="E99" s="473" t="s">
        <v>500</v>
      </c>
      <c r="F99" s="474" t="s">
        <v>724</v>
      </c>
      <c r="G99" s="473" t="s">
        <v>501</v>
      </c>
      <c r="H99" s="473" t="s">
        <v>708</v>
      </c>
      <c r="I99" s="473" t="s">
        <v>709</v>
      </c>
      <c r="J99" s="473" t="s">
        <v>710</v>
      </c>
      <c r="K99" s="473" t="s">
        <v>711</v>
      </c>
      <c r="L99" s="475">
        <v>104.00999999999996</v>
      </c>
      <c r="M99" s="475">
        <v>5</v>
      </c>
      <c r="N99" s="476">
        <v>520.04999999999984</v>
      </c>
    </row>
    <row r="100" spans="1:14" ht="14.4" customHeight="1" x14ac:dyDescent="0.3">
      <c r="A100" s="471" t="s">
        <v>483</v>
      </c>
      <c r="B100" s="472" t="s">
        <v>484</v>
      </c>
      <c r="C100" s="473" t="s">
        <v>497</v>
      </c>
      <c r="D100" s="474" t="s">
        <v>723</v>
      </c>
      <c r="E100" s="473" t="s">
        <v>500</v>
      </c>
      <c r="F100" s="474" t="s">
        <v>724</v>
      </c>
      <c r="G100" s="473" t="s">
        <v>501</v>
      </c>
      <c r="H100" s="473" t="s">
        <v>712</v>
      </c>
      <c r="I100" s="473" t="s">
        <v>173</v>
      </c>
      <c r="J100" s="473" t="s">
        <v>713</v>
      </c>
      <c r="K100" s="473" t="s">
        <v>714</v>
      </c>
      <c r="L100" s="475">
        <v>96.839957654490931</v>
      </c>
      <c r="M100" s="475">
        <v>20</v>
      </c>
      <c r="N100" s="476">
        <v>1936.7991530898187</v>
      </c>
    </row>
    <row r="101" spans="1:14" ht="14.4" customHeight="1" x14ac:dyDescent="0.3">
      <c r="A101" s="471" t="s">
        <v>483</v>
      </c>
      <c r="B101" s="472" t="s">
        <v>484</v>
      </c>
      <c r="C101" s="473" t="s">
        <v>497</v>
      </c>
      <c r="D101" s="474" t="s">
        <v>723</v>
      </c>
      <c r="E101" s="473" t="s">
        <v>500</v>
      </c>
      <c r="F101" s="474" t="s">
        <v>724</v>
      </c>
      <c r="G101" s="473" t="s">
        <v>501</v>
      </c>
      <c r="H101" s="473" t="s">
        <v>571</v>
      </c>
      <c r="I101" s="473" t="s">
        <v>572</v>
      </c>
      <c r="J101" s="473" t="s">
        <v>573</v>
      </c>
      <c r="K101" s="473" t="s">
        <v>574</v>
      </c>
      <c r="L101" s="475">
        <v>279.10500000000002</v>
      </c>
      <c r="M101" s="475">
        <v>4</v>
      </c>
      <c r="N101" s="476">
        <v>1116.42</v>
      </c>
    </row>
    <row r="102" spans="1:14" ht="14.4" customHeight="1" x14ac:dyDescent="0.3">
      <c r="A102" s="471" t="s">
        <v>483</v>
      </c>
      <c r="B102" s="472" t="s">
        <v>484</v>
      </c>
      <c r="C102" s="473" t="s">
        <v>497</v>
      </c>
      <c r="D102" s="474" t="s">
        <v>723</v>
      </c>
      <c r="E102" s="473" t="s">
        <v>500</v>
      </c>
      <c r="F102" s="474" t="s">
        <v>724</v>
      </c>
      <c r="G102" s="473" t="s">
        <v>501</v>
      </c>
      <c r="H102" s="473" t="s">
        <v>715</v>
      </c>
      <c r="I102" s="473" t="s">
        <v>716</v>
      </c>
      <c r="J102" s="473" t="s">
        <v>717</v>
      </c>
      <c r="K102" s="473"/>
      <c r="L102" s="475">
        <v>2271.6400000000003</v>
      </c>
      <c r="M102" s="475">
        <v>4</v>
      </c>
      <c r="N102" s="476">
        <v>9086.5600000000013</v>
      </c>
    </row>
    <row r="103" spans="1:14" ht="14.4" customHeight="1" x14ac:dyDescent="0.3">
      <c r="A103" s="471" t="s">
        <v>483</v>
      </c>
      <c r="B103" s="472" t="s">
        <v>484</v>
      </c>
      <c r="C103" s="473" t="s">
        <v>497</v>
      </c>
      <c r="D103" s="474" t="s">
        <v>723</v>
      </c>
      <c r="E103" s="473" t="s">
        <v>500</v>
      </c>
      <c r="F103" s="474" t="s">
        <v>724</v>
      </c>
      <c r="G103" s="473" t="s">
        <v>501</v>
      </c>
      <c r="H103" s="473" t="s">
        <v>718</v>
      </c>
      <c r="I103" s="473" t="s">
        <v>173</v>
      </c>
      <c r="J103" s="473" t="s">
        <v>719</v>
      </c>
      <c r="K103" s="473" t="s">
        <v>720</v>
      </c>
      <c r="L103" s="475">
        <v>41.076233333333334</v>
      </c>
      <c r="M103" s="475">
        <v>5</v>
      </c>
      <c r="N103" s="476">
        <v>205.38116666666667</v>
      </c>
    </row>
    <row r="104" spans="1:14" ht="14.4" customHeight="1" thickBot="1" x14ac:dyDescent="0.35">
      <c r="A104" s="477" t="s">
        <v>483</v>
      </c>
      <c r="B104" s="478" t="s">
        <v>484</v>
      </c>
      <c r="C104" s="479" t="s">
        <v>497</v>
      </c>
      <c r="D104" s="480" t="s">
        <v>723</v>
      </c>
      <c r="E104" s="479" t="s">
        <v>640</v>
      </c>
      <c r="F104" s="480" t="s">
        <v>725</v>
      </c>
      <c r="G104" s="479" t="s">
        <v>501</v>
      </c>
      <c r="H104" s="479" t="s">
        <v>645</v>
      </c>
      <c r="I104" s="479" t="s">
        <v>646</v>
      </c>
      <c r="J104" s="479" t="s">
        <v>647</v>
      </c>
      <c r="K104" s="479" t="s">
        <v>513</v>
      </c>
      <c r="L104" s="481">
        <v>68.019916728525587</v>
      </c>
      <c r="M104" s="481">
        <v>4</v>
      </c>
      <c r="N104" s="482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7" t="s">
        <v>726</v>
      </c>
      <c r="B5" s="463"/>
      <c r="C5" s="487">
        <v>0</v>
      </c>
      <c r="D5" s="463">
        <v>41.582999999999991</v>
      </c>
      <c r="E5" s="487">
        <v>1</v>
      </c>
      <c r="F5" s="464">
        <v>41.582999999999991</v>
      </c>
    </row>
    <row r="6" spans="1:6" ht="14.4" customHeight="1" thickBot="1" x14ac:dyDescent="0.35">
      <c r="A6" s="493" t="s">
        <v>3</v>
      </c>
      <c r="B6" s="494"/>
      <c r="C6" s="495">
        <v>0</v>
      </c>
      <c r="D6" s="494">
        <v>41.582999999999991</v>
      </c>
      <c r="E6" s="495">
        <v>1</v>
      </c>
      <c r="F6" s="496">
        <v>41.582999999999991</v>
      </c>
    </row>
    <row r="7" spans="1:6" ht="14.4" customHeight="1" thickBot="1" x14ac:dyDescent="0.35"/>
    <row r="8" spans="1:6" ht="14.4" customHeight="1" thickBot="1" x14ac:dyDescent="0.35">
      <c r="A8" s="497" t="s">
        <v>727</v>
      </c>
      <c r="B8" s="463"/>
      <c r="C8" s="487">
        <v>0</v>
      </c>
      <c r="D8" s="463">
        <v>41.582999999999991</v>
      </c>
      <c r="E8" s="487">
        <v>1</v>
      </c>
      <c r="F8" s="464">
        <v>41.582999999999991</v>
      </c>
    </row>
    <row r="9" spans="1:6" ht="14.4" customHeight="1" thickBot="1" x14ac:dyDescent="0.35">
      <c r="A9" s="493" t="s">
        <v>3</v>
      </c>
      <c r="B9" s="494"/>
      <c r="C9" s="495">
        <v>0</v>
      </c>
      <c r="D9" s="494">
        <v>41.582999999999991</v>
      </c>
      <c r="E9" s="495">
        <v>1</v>
      </c>
      <c r="F9" s="496">
        <v>41.582999999999991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2015-09-24T15:07:43Z</dcterms:modified>
</cp:coreProperties>
</file>