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  <sheet name="ZV Vyžád." sheetId="342" r:id="rId24"/>
    <sheet name="ZV Vyžád. Detail" sheetId="343" r:id="rId25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_xlnm._FilterDatabase" localSheetId="23" hidden="1">'ZV Vyžád.'!$A$5:$M$5</definedName>
    <definedName name="_xlnm._FilterDatabase" localSheetId="24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J26" i="419" l="1"/>
  <c r="J25" i="419"/>
  <c r="F26" i="419"/>
  <c r="J28" i="419" l="1"/>
  <c r="J27" i="419"/>
  <c r="F25" i="419"/>
  <c r="J20" i="419"/>
  <c r="J19" i="419"/>
  <c r="J17" i="419"/>
  <c r="J16" i="419"/>
  <c r="J14" i="419"/>
  <c r="J13" i="419"/>
  <c r="J12" i="419"/>
  <c r="J11" i="419"/>
  <c r="AW3" i="418"/>
  <c r="AV3" i="418"/>
  <c r="AU3" i="418"/>
  <c r="AT3" i="418"/>
  <c r="AS3" i="418"/>
  <c r="AR3" i="418"/>
  <c r="AQ3" i="418"/>
  <c r="AP3" i="418"/>
  <c r="J18" i="419" l="1"/>
  <c r="B25" i="419"/>
  <c r="F27" i="419" l="1"/>
  <c r="B26" i="419"/>
  <c r="B27" i="419" s="1"/>
  <c r="F28" i="419"/>
  <c r="A11" i="414"/>
  <c r="A10" i="414"/>
  <c r="A8" i="414"/>
  <c r="A7" i="414"/>
  <c r="F3" i="344" l="1"/>
  <c r="D3" i="344"/>
  <c r="B3" i="344"/>
  <c r="I21" i="419" l="1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G18" i="419"/>
  <c r="F22" i="419"/>
  <c r="G22" i="419"/>
  <c r="H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I6" i="419"/>
  <c r="H6" i="419"/>
  <c r="G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22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2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5" i="414"/>
  <c r="C18" i="414"/>
  <c r="D15" i="414"/>
  <c r="D18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N3" i="220"/>
  <c r="L3" i="220" s="1"/>
  <c r="D21" i="414"/>
  <c r="C21" i="414"/>
  <c r="H3" i="390" l="1"/>
  <c r="Q3" i="347"/>
  <c r="S3" i="347"/>
  <c r="C22" i="414"/>
  <c r="E22" i="414" s="1"/>
  <c r="F13" i="339"/>
  <c r="E13" i="339"/>
  <c r="E15" i="339" s="1"/>
  <c r="H12" i="339"/>
  <c r="G12" i="339"/>
  <c r="K3" i="390"/>
  <c r="A4" i="383"/>
  <c r="A30" i="383"/>
  <c r="A29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<sst xmlns="http://schemas.openxmlformats.org/spreadsheetml/2006/main" count="13950" uniqueCount="2535">
  <si>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</si>
  <si>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</si>
  <si>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</si>
  <si>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</si>
  <si>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</si>
  <si>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</si>
  <si>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</si>
  <si>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</si>
  <si>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</si>
  <si>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</si>
  <si>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</si>
  <si>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</si>
  <si>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</si>
  <si>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</si>
  <si>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</si>
  <si>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</si>
  <si>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</si>
  <si>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</si>
  <si>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</si>
  <si>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</si>
  <si>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</si>
  <si>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</si>
  <si>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</si>
  <si>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</si>
  <si>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</si>
  <si>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</si>
  <si>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</si>
  <si>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</si>
  <si>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</si>
  <si>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</si>
  <si>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</si>
  <si>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</si>
  <si>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</si>
  <si>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</si>
  <si>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</si>
  <si>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</si>
  <si>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</si>
  <si>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</si>
  <si>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</si>
  <si>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</si>
  <si>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</si>
  <si>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</si>
  <si>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</si>
  <si>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</si>
  <si>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</si>
  <si>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</si>
  <si>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</si>
  <si>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</si>
  <si>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</si>
  <si>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</si>
  <si>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</si>
  <si>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</si>
  <si>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</si>
  <si>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</si>
  <si>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</si>
  <si>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</si>
  <si>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</si>
  <si>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</si>
  <si>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</si>
  <si>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</si>
  <si>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</si>
  <si>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</si>
  <si>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</si>
  <si>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</si>
  <si>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</si>
  <si>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</si>
  <si>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</si>
  <si>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</si>
  <si>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</si>
  <si>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</si>
  <si>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</si>
  <si>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</si>
  <si>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</si>
  <si>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</si>
  <si>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</si>
  <si>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</si>
  <si>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</si>
  <si>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</si>
  <si>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</si>
  <si>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</si>
  <si>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</si>
  <si>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</si>
  <si>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</si>
  <si>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</si>
  <si>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</si>
  <si>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</si>
  <si>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</si>
  <si>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</si>
  <si>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</si>
  <si>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</si>
  <si>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</si>
  <si>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</si>
  <si>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</si>
  <si>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</si>
  <si>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</si>
  <si>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</si>
  <si>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</si>
  <si>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</si>
  <si>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</si>
  <si>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</si>
  <si>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</si>
  <si>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</si>
  <si>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</si>
  <si>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</si>
  <si>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</si>
  <si>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</si>
  <si>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</si>
  <si>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</si>
  <si>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</si>
  <si>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</si>
  <si>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</si>
  <si>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</si>
  <si>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</si>
  <si>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</si>
  <si>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</si>
  <si>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</si>
  <si>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</si>
  <si>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</si>
  <si>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</si>
  <si>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</si>
  <si>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</si>
  <si>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</si>
  <si>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</si>
  <si>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</si>
  <si>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</si>
  <si>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</si>
  <si>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</si>
  <si>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</si>
  <si>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</si>
  <si>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</si>
  <si>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</si>
  <si>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</si>
  <si>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</si>
  <si>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</si>
  <si>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</si>
  <si>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</si>
  <si>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</si>
  <si>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</si>
  <si>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</si>
  <si>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</si>
  <si>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</si>
  <si>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</si>
  <si>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</si>
  <si>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</si>
  <si>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</si>
  <si>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</si>
  <si>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</si>
  <si>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</si>
  <si>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</si>
  <si>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</si>
  <si>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</si>
  <si>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</si>
  <si>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</si>
  <si>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</si>
  <si>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</si>
  <si>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</si>
  <si>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</si>
  <si>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</si>
  <si>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</si>
  <si>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</si>
  <si>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</si>
  <si>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</si>
  <si>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</si>
  <si>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</si>
  <si>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</si>
  <si>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</si>
  <si>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</si>
  <si>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</si>
  <si>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</si>
  <si>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</si>
  <si>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</si>
  <si>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</si>
  <si>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</si>
  <si>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</si>
  <si>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</si>
  <si>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</si>
  <si>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</si>
  <si>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</si>
  <si>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</si>
  <si>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</si>
  <si>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</si>
  <si>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</si>
  <si>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</si>
  <si>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</si>
  <si>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</si>
  <si>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</si>
  <si>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</si>
  <si>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</si>
  <si>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</si>
  <si>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</si>
  <si>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</si>
  <si>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</si>
  <si>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</si>
  <si>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</si>
  <si>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</si>
  <si>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</si>
  <si>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</si>
  <si>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</si>
  <si>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</si>
  <si>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</si>
  <si>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</si>
  <si>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</si>
  <si>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</si>
  <si>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</si>
  <si>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</si>
  <si>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</si>
  <si>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</si>
  <si>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</si>
  <si>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</si>
  <si>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</si>
  <si>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</si>
  <si>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</si>
  <si>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</si>
  <si>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</si>
  <si>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</si>
  <si>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</si>
  <si>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</si>
  <si>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</si>
  <si>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</si>
  <si>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</si>
  <si>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</si>
  <si>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</si>
  <si>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</si>
  <si>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</si>
  <si>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</si>
  <si>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</si>
  <si>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</si>
  <si>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</si>
  <si>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</si>
  <si>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</si>
  <si>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</si>
  <si>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</si>
  <si>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</si>
  <si>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</si>
  <si>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</si>
  <si>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</si>
  <si>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</si>
  <si>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</si>
  <si>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</si>
  <si>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</si>
  <si>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</si>
  <si>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</si>
  <si>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</si>
  <si>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</si>
  <si>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</si>
  <si>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</si>
  <si>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</si>
  <si>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</si>
  <si>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</si>
  <si>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</si>
  <si>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</si>
  <si>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</si>
  <si>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</si>
  <si>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</si>
  <si>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</si>
  <si>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</si>
  <si>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</si>
  <si>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</si>
  <si>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</si>
  <si>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</si>
  <si>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</si>
  <si>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</si>
  <si>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</si>
  <si>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</si>
  <si>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</si>
  <si>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</si>
  <si>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</si>
  <si>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</si>
  <si>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</si>
  <si>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</si>
  <si>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</si>
  <si>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</si>
  <si>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</si>
  <si>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</si>
  <si>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</si>
  <si>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</si>
  <si>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</si>
  <si>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</si>
  <si>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</si>
  <si>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</si>
  <si>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</si>
  <si>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</si>
  <si>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</si>
  <si>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--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</si>
  <si>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</si>
  <si>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</si>
  <si>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</si>
  <si>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</si>
  <si>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</si>
  <si>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</si>
  <si>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</si>
  <si>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</si>
  <si>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</si>
  <si>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</si>
  <si>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</si>
  <si>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</si>
  <si>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</si>
  <si>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</si>
  <si>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</si>
  <si>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</si>
  <si>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</si>
  <si>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</si>
  <si>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</si>
  <si>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</si>
  <si>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</si>
  <si>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</si>
  <si>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</si>
  <si>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</si>
  <si>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</si>
  <si>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</si>
  <si>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</si>
  <si>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</si>
  <si>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</si>
  <si>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</si>
  <si>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</si>
  <si>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</si>
  <si>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</si>
  <si>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</si>
  <si>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</si>
  <si>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</si>
  <si>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</si>
  <si>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</si>
  <si>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</si>
  <si>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</si>
  <si>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</si>
  <si>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</si>
  <si>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</si>
  <si>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</si>
  <si>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</si>
  <si>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</si>
  <si>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</si>
  <si>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</si>
  <si>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</si>
  <si>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</si>
  <si>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</si>
  <si>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</si>
  <si>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</si>
  <si>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</si>
  <si>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</si>
  <si>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</si>
  <si>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</si>
  <si>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</si>
  <si>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</si>
  <si>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</si>
  <si>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</si>
  <si>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</si>
  <si>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</si>
  <si>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</si>
  <si>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</si>
  <si>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</si>
  <si>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</si>
  <si>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</si>
  <si>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</si>
  <si>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</si>
  <si>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</si>
  <si>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</si>
  <si>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</si>
  <si>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</si>
  <si>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</si>
  <si>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</si>
  <si>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</si>
  <si>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</si>
  <si>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</si>
  <si>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</si>
  <si>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</si>
  <si>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</si>
  <si>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</si>
  <si>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</si>
  <si>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</si>
  <si>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</si>
  <si>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</si>
  <si>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</si>
  <si>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</si>
  <si>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</si>
  <si>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</si>
  <si>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</si>
  <si>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</si>
  <si>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</si>
  <si>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</si>
  <si>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</si>
  <si>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</si>
  <si>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</si>
  <si>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</si>
  <si>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</si>
  <si>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</si>
  <si>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</si>
  <si>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</si>
  <si>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</si>
  <si>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</si>
  <si>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</si>
  <si>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</si>
  <si>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</si>
  <si>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</si>
  <si>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</si>
  <si>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</si>
  <si>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</si>
  <si>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</si>
  <si>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</si>
  <si>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</si>
  <si>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</si>
  <si>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</si>
  <si>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</si>
  <si>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</si>
  <si>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</si>
  <si>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</si>
  <si>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</si>
  <si>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</si>
  <si>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</si>
  <si>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</si>
  <si>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</si>
  <si>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</si>
  <si>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</si>
  <si>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</si>
  <si>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</si>
  <si>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</si>
  <si>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</si>
  <si>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</si>
  <si>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</si>
  <si>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</si>
  <si>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</si>
  <si>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</si>
  <si>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</si>
  <si>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</si>
  <si>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64925     Služby k pronájmu          FAKTURACE</t>
  </si>
  <si>
    <t>64925449     ost. služby k pronájmům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</si>
  <si>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</si>
  <si>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</si>
  <si>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</si>
  <si>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</si>
  <si>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</si>
  <si>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</si>
  <si>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</si>
  <si>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</si>
  <si>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</si>
  <si>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</si>
  <si>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</si>
  <si>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</si>
  <si>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</si>
  <si>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</si>
  <si>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</si>
  <si>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</si>
  <si>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</si>
  <si>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</si>
  <si>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</si>
  <si>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</si>
  <si>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</si>
  <si>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</si>
  <si>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</si>
  <si>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</si>
  <si>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</si>
  <si>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</si>
  <si>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</si>
  <si>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</si>
  <si>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29</t>
  </si>
  <si>
    <t>Oddělení plastické a estetické chirurgie</t>
  </si>
  <si>
    <t/>
  </si>
  <si>
    <t>Oddělení plastické a estetické chirurgie Celkem</t>
  </si>
  <si>
    <t>SumaKL</t>
  </si>
  <si>
    <t>2921</t>
  </si>
  <si>
    <t>ambulance</t>
  </si>
  <si>
    <t>ambulance Celkem</t>
  </si>
  <si>
    <t>SumaNS</t>
  </si>
  <si>
    <t>mezeraNS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</si>
  <si>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</si>
  <si>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</si>
  <si>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</si>
  <si>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</si>
  <si>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</si>
  <si>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</si>
  <si>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</si>
  <si>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</si>
  <si>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</si>
  <si>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</si>
  <si>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</si>
  <si>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</si>
  <si>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</si>
  <si>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</si>
  <si>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</si>
  <si>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</si>
  <si>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</si>
  <si>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</si>
  <si>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</si>
  <si>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</si>
  <si>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</si>
  <si>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</si>
  <si>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</si>
  <si>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</si>
  <si>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</si>
  <si>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</si>
  <si>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</si>
  <si>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UNG 1X30GM</t>
  </si>
  <si>
    <t>155823</t>
  </si>
  <si>
    <t>55823</t>
  </si>
  <si>
    <t>NOVALGIN</t>
  </si>
  <si>
    <t>TBL OBD 20X500MG</t>
  </si>
  <si>
    <t>162316</t>
  </si>
  <si>
    <t>62316</t>
  </si>
  <si>
    <t>BETADINE - zelená</t>
  </si>
  <si>
    <t>LIQ 1X120ML</t>
  </si>
  <si>
    <t>183106</t>
  </si>
  <si>
    <t>83106</t>
  </si>
  <si>
    <t>LIOTON 100000 GEL</t>
  </si>
  <si>
    <t>GEL 1X50GM</t>
  </si>
  <si>
    <t>188217</t>
  </si>
  <si>
    <t>88217</t>
  </si>
  <si>
    <t>LEXAURIN</t>
  </si>
  <si>
    <t>TBL 30X1.5MG</t>
  </si>
  <si>
    <t>841572</t>
  </si>
  <si>
    <t>0</t>
  </si>
  <si>
    <t>MENALIND Ubrousky 50ks náhradní náplň</t>
  </si>
  <si>
    <t>847974</t>
  </si>
  <si>
    <t>125525</t>
  </si>
  <si>
    <t>APO-IBUPROFEN 400 MG</t>
  </si>
  <si>
    <t>POR TBL FLM 30X400MG</t>
  </si>
  <si>
    <t>905098</t>
  </si>
  <si>
    <t>23989</t>
  </si>
  <si>
    <t>DZ OCTENISEPT 1 l</t>
  </si>
  <si>
    <t>930065</t>
  </si>
  <si>
    <t>DZ PRONTOSAN ROZTOK 350ml</t>
  </si>
  <si>
    <t>102818</t>
  </si>
  <si>
    <t>2818</t>
  </si>
  <si>
    <t>ENDIARON</t>
  </si>
  <si>
    <t>TBL OBD 20X250MG</t>
  </si>
  <si>
    <t>114479</t>
  </si>
  <si>
    <t>14479</t>
  </si>
  <si>
    <t>TOBRADEX OČNÍ MAST</t>
  </si>
  <si>
    <t>OPH UNG 3.5GM</t>
  </si>
  <si>
    <t>155824</t>
  </si>
  <si>
    <t>55824</t>
  </si>
  <si>
    <t>INJ 5X5ML/2500MG</t>
  </si>
  <si>
    <t>193724</t>
  </si>
  <si>
    <t>93724</t>
  </si>
  <si>
    <t>INDOMETACIN 100 BERLIN-CHEMIE</t>
  </si>
  <si>
    <t>SUP 10X100MG</t>
  </si>
  <si>
    <t>905022</t>
  </si>
  <si>
    <t>DZ Prontosan wound gel 30ml</t>
  </si>
  <si>
    <t>100231</t>
  </si>
  <si>
    <t>231</t>
  </si>
  <si>
    <t>NITROGLYCERIN SLOVAKOFARMA</t>
  </si>
  <si>
    <t>TBL 20X0.5MG</t>
  </si>
  <si>
    <t>102587</t>
  </si>
  <si>
    <t>2587</t>
  </si>
  <si>
    <t>GLUKÓZA 40 BRAUN</t>
  </si>
  <si>
    <t>INF 20X10ML-PLA.AMP</t>
  </si>
  <si>
    <t>193109</t>
  </si>
  <si>
    <t>93109</t>
  </si>
  <si>
    <t>SUPRACAIN 4%</t>
  </si>
  <si>
    <t>INJ 10X2ML</t>
  </si>
  <si>
    <t>198864</t>
  </si>
  <si>
    <t>98864</t>
  </si>
  <si>
    <t>FYZIOLOGICKÝ ROZTOK VIAFLO</t>
  </si>
  <si>
    <t>INF SOL 50X100ML</t>
  </si>
  <si>
    <t>900321</t>
  </si>
  <si>
    <t>KL PRIPRAVEK</t>
  </si>
  <si>
    <t>117011</t>
  </si>
  <si>
    <t>17011</t>
  </si>
  <si>
    <t>DICYNONE 250</t>
  </si>
  <si>
    <t>INJ SOL 4X2ML/250MG</t>
  </si>
  <si>
    <t>128217</t>
  </si>
  <si>
    <t>28217</t>
  </si>
  <si>
    <t>LYRICA 75 MG</t>
  </si>
  <si>
    <t>POR CPSDUR56X75MG</t>
  </si>
  <si>
    <t>16321</t>
  </si>
  <si>
    <t>BRAUNOVIDON MAST</t>
  </si>
  <si>
    <t>DRM UNG 1X250GM</t>
  </si>
  <si>
    <t>102828</t>
  </si>
  <si>
    <t>2828</t>
  </si>
  <si>
    <t>TRIAMCINOLON LECIVA</t>
  </si>
  <si>
    <t>CRM 1X10GM 0.1%</t>
  </si>
  <si>
    <t>116320</t>
  </si>
  <si>
    <t>16320</t>
  </si>
  <si>
    <t>UNG 1X100GM-TUBA</t>
  </si>
  <si>
    <t>900511</t>
  </si>
  <si>
    <t>KL SOL.ACIDI BORICI 3%,200G</t>
  </si>
  <si>
    <t>921184</t>
  </si>
  <si>
    <t>KL UNGUENTUM</t>
  </si>
  <si>
    <t>394106</t>
  </si>
  <si>
    <t>Isolda regenerační krém oliva a čajovník</t>
  </si>
  <si>
    <t>100ml</t>
  </si>
  <si>
    <t>101681</t>
  </si>
  <si>
    <t>1681</t>
  </si>
  <si>
    <t>EMLA KREM 5%</t>
  </si>
  <si>
    <t>CRM 1X30GM</t>
  </si>
  <si>
    <t>102439</t>
  </si>
  <si>
    <t>2439</t>
  </si>
  <si>
    <t>MARCAINE 0.5%</t>
  </si>
  <si>
    <t>INJ SOL5X20ML/100MG</t>
  </si>
  <si>
    <t>900552</t>
  </si>
  <si>
    <t>KL SOL.ACIDI BORICI 3%,250G</t>
  </si>
  <si>
    <t>920060</t>
  </si>
  <si>
    <t>KL SOL.ARG.NITR.20% 10G</t>
  </si>
  <si>
    <t>921048</t>
  </si>
  <si>
    <t>KL SOL.HYD.PEROX.3% 250G</t>
  </si>
  <si>
    <t>900012</t>
  </si>
  <si>
    <t>KL SOL.HYD.PEROX.3% 200G</t>
  </si>
  <si>
    <t>395850</t>
  </si>
  <si>
    <t>OptiLube lubrikační gel</t>
  </si>
  <si>
    <t>tuba 113g</t>
  </si>
  <si>
    <t>120053</t>
  </si>
  <si>
    <t>20053</t>
  </si>
  <si>
    <t>BENOXI 0.4 % UNIMED PHARMA</t>
  </si>
  <si>
    <t>OPH GTT SOL 1X10ML</t>
  </si>
  <si>
    <t>500326</t>
  </si>
  <si>
    <t>KL BENZINUM 500 ml/330g HVLP</t>
  </si>
  <si>
    <t>920219</t>
  </si>
  <si>
    <t>DZ TRIXO 100 ML</t>
  </si>
  <si>
    <t>112895</t>
  </si>
  <si>
    <t>12895</t>
  </si>
  <si>
    <t>AULIN</t>
  </si>
  <si>
    <t>POR GRA SOL30SÁČKŮ</t>
  </si>
  <si>
    <t>921536</t>
  </si>
  <si>
    <t>KL RICINI OL. 500 g</t>
  </si>
  <si>
    <t>4269</t>
  </si>
  <si>
    <t>IRUXOL MONO</t>
  </si>
  <si>
    <t>DRM UNG 1X10GM</t>
  </si>
  <si>
    <t>395585</t>
  </si>
  <si>
    <t>Panthenol Forte 9% pěna Aloe Vera</t>
  </si>
  <si>
    <t>150ml - Altermed</t>
  </si>
  <si>
    <t>921409</t>
  </si>
  <si>
    <t>KL SOL.ARG.NITR.20% 20G</t>
  </si>
  <si>
    <t>901171</t>
  </si>
  <si>
    <t>IR PARAFFINUM PERLIQUIDUM 10 ml</t>
  </si>
  <si>
    <t>IR 10 ml</t>
  </si>
  <si>
    <t>394153</t>
  </si>
  <si>
    <t>Calcium pantotenicum mast 30g Generica</t>
  </si>
  <si>
    <t>201608</t>
  </si>
  <si>
    <t>ZALDIAR</t>
  </si>
  <si>
    <t>POR TBL FLM 20</t>
  </si>
  <si>
    <t>397339</t>
  </si>
  <si>
    <t>Menalind mycí žínky</t>
  </si>
  <si>
    <t>8ks</t>
  </si>
  <si>
    <t>989656</t>
  </si>
  <si>
    <t>Calcium pantothenicum mast Generica 100g</t>
  </si>
  <si>
    <t>16326</t>
  </si>
  <si>
    <t>BRAUNOVIDON GÁZA S MASTÍ</t>
  </si>
  <si>
    <t>DRM LIG IPR 10X7.5X10CM</t>
  </si>
  <si>
    <t>397598</t>
  </si>
  <si>
    <t>Indulona ochranná 85ml</t>
  </si>
  <si>
    <t>501596</t>
  </si>
  <si>
    <t>ECOLAV Výplach očí 100ml</t>
  </si>
  <si>
    <t>100 ml</t>
  </si>
  <si>
    <t>194850</t>
  </si>
  <si>
    <t>94850</t>
  </si>
  <si>
    <t>WOBENZYM   40 drg</t>
  </si>
  <si>
    <t>DRG 40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</si>
  <si>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</si>
  <si>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</si>
  <si>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</si>
  <si>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</si>
  <si>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</si>
  <si>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</si>
  <si>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</si>
  <si>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</si>
  <si>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</si>
  <si>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114877</t>
  </si>
  <si>
    <t>14877</t>
  </si>
  <si>
    <t>IALUGEN PLUS</t>
  </si>
  <si>
    <t>CRM 1X60GM</t>
  </si>
  <si>
    <t>193207</t>
  </si>
  <si>
    <t>93207</t>
  </si>
  <si>
    <t>TOBREX</t>
  </si>
  <si>
    <t>UNG OPH 3.5GM 0.3%</t>
  </si>
  <si>
    <t>114873</t>
  </si>
  <si>
    <t>14873</t>
  </si>
  <si>
    <t>EXT 10KS(10X10CM)</t>
  </si>
  <si>
    <t>100362</t>
  </si>
  <si>
    <t>362</t>
  </si>
  <si>
    <t>ADRENALIN LECIVA</t>
  </si>
  <si>
    <t>INJ 5X1ML/1MG</t>
  </si>
  <si>
    <t>159357</t>
  </si>
  <si>
    <t>59357</t>
  </si>
  <si>
    <t>RINGERUV ROZTOK BRAUN</t>
  </si>
  <si>
    <t>INF 10X500ML(LDPE)</t>
  </si>
  <si>
    <t>900881</t>
  </si>
  <si>
    <t>KL BALS.VISNEVSKI 100G</t>
  </si>
  <si>
    <t>920200</t>
  </si>
  <si>
    <t>15877</t>
  </si>
  <si>
    <t>DZ BRAUNOL 1 L</t>
  </si>
  <si>
    <t>798827</t>
  </si>
  <si>
    <t>Dermo-chlorophyl gel 50ml (Dr.Muller)</t>
  </si>
  <si>
    <t>115879</t>
  </si>
  <si>
    <t>198313</t>
  </si>
  <si>
    <t>DZ BRAUNOL FOAM 200ml</t>
  </si>
  <si>
    <t>500355</t>
  </si>
  <si>
    <t>15879</t>
  </si>
  <si>
    <t>DZ BRAUNOL 250 ML</t>
  </si>
  <si>
    <t>900427</t>
  </si>
  <si>
    <t>KL SOL.METHYLROS.CHL.1% 20 G</t>
  </si>
  <si>
    <t>842201</t>
  </si>
  <si>
    <t>KL SOL.METHYLROS.CHL. 1% 50g</t>
  </si>
  <si>
    <t>500979</t>
  </si>
  <si>
    <t>KL MS HYDROG.PEROX. 3% 500g</t>
  </si>
  <si>
    <t>785912</t>
  </si>
  <si>
    <t>Dr.Muller Panthenol pěna 6% 150ml</t>
  </si>
  <si>
    <t>621117</t>
  </si>
  <si>
    <t>107458</t>
  </si>
  <si>
    <t>SET PRO APLIKACI LAREV - DÁVKA CCA 300 LAREV</t>
  </si>
  <si>
    <t>BIOKNIFE 300 (LZE VYKÁZAT POUZ</t>
  </si>
  <si>
    <t>500194</t>
  </si>
  <si>
    <t>KL ZLUTA (FLAVINOVA) VATA, 1000G</t>
  </si>
  <si>
    <t>2x500g v litrových lahvích</t>
  </si>
  <si>
    <t>501593</t>
  </si>
  <si>
    <t xml:space="preserve">IR OČNÍ MAST S PAMYCONEM </t>
  </si>
  <si>
    <t>10G</t>
  </si>
  <si>
    <t>162320</t>
  </si>
  <si>
    <t>62320</t>
  </si>
  <si>
    <t>BETADINE</t>
  </si>
  <si>
    <t>UNG 1X20GM</t>
  </si>
  <si>
    <t>109210</t>
  </si>
  <si>
    <t>9210</t>
  </si>
  <si>
    <t>LEKOPTIN</t>
  </si>
  <si>
    <t>INJ 50X2ML/5MG</t>
  </si>
  <si>
    <t>790001</t>
  </si>
  <si>
    <t>TRAUMACEL P 2G</t>
  </si>
  <si>
    <t>neleč.</t>
  </si>
  <si>
    <t>850152</t>
  </si>
  <si>
    <t>153349</t>
  </si>
  <si>
    <t>Tisseel Lyo 2 ml</t>
  </si>
  <si>
    <t>103761</t>
  </si>
  <si>
    <t>3761</t>
  </si>
  <si>
    <t>CHIROCAINE 5 MG/ML</t>
  </si>
  <si>
    <t>INJ CNC SOL 10X10ML</t>
  </si>
  <si>
    <t>114875</t>
  </si>
  <si>
    <t>14875</t>
  </si>
  <si>
    <t>CRM 1X20GM</t>
  </si>
  <si>
    <t>PCHIR: ambulance</t>
  </si>
  <si>
    <t>PCHIR: operační sál lokální</t>
  </si>
  <si>
    <t>PCHIR: pracoviště COS</t>
  </si>
  <si>
    <t>Lékárna - léčiva</t>
  </si>
  <si>
    <t>Lékárna - antibiotika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</si>
  <si>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</si>
  <si>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</si>
  <si>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</si>
  <si>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</si>
  <si>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</si>
  <si>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IPLP</t>
  </si>
  <si>
    <t>PZT</t>
  </si>
  <si>
    <t>89301292</t>
  </si>
  <si>
    <t>Všeobecná ambulance Celkem</t>
  </si>
  <si>
    <t xml:space="preserve"> </t>
  </si>
  <si>
    <t>* Legenda</t>
  </si>
  <si>
    <t>DIAPZT = Pomůcky pro diabetiky, jejichž název začíná slovem "Pumpa"</t>
  </si>
  <si>
    <t>Christodoulou Petros</t>
  </si>
  <si>
    <t>Janák Michal</t>
  </si>
  <si>
    <t>Jiný</t>
  </si>
  <si>
    <t>Lysák Radek</t>
  </si>
  <si>
    <t>Menšík Ivo</t>
  </si>
  <si>
    <t>Palčáková Hana</t>
  </si>
  <si>
    <t>Podkalská Sommerová Kamila</t>
  </si>
  <si>
    <t>Stehlík Daniel</t>
  </si>
  <si>
    <t>Šilhánková Jiřina</t>
  </si>
  <si>
    <t>Vaněčková Lucie</t>
  </si>
  <si>
    <t>Zálešák Bohumil</t>
  </si>
  <si>
    <t>Amoxicilin a enzymový inhibitor</t>
  </si>
  <si>
    <t>12494</t>
  </si>
  <si>
    <t>AUGMENTIN 1 G</t>
  </si>
  <si>
    <t>TBL FLM 14X875MG/125MG I</t>
  </si>
  <si>
    <t>5950</t>
  </si>
  <si>
    <t>AMOKSIKLAV 1 G</t>
  </si>
  <si>
    <t>TBL FLM 10X875MG/125MG</t>
  </si>
  <si>
    <t>5951</t>
  </si>
  <si>
    <t>TBL FLM 14X875MG/125MG</t>
  </si>
  <si>
    <t>85525</t>
  </si>
  <si>
    <t>AMOKSIKLAV 625 MG</t>
  </si>
  <si>
    <t>TBL FLM 21X500MG/125MG</t>
  </si>
  <si>
    <t>86148</t>
  </si>
  <si>
    <t>AUGMENTIN 625 MG</t>
  </si>
  <si>
    <t>TBL FLM 21X500MG/125MG II</t>
  </si>
  <si>
    <t>203097</t>
  </si>
  <si>
    <t>TBL FLM 21X875MG/125MG</t>
  </si>
  <si>
    <t>Betamethason</t>
  </si>
  <si>
    <t>17166</t>
  </si>
  <si>
    <t>BELOSALIC</t>
  </si>
  <si>
    <t>UNG 30GMX0,5MG/30MG/GM</t>
  </si>
  <si>
    <t>192144</t>
  </si>
  <si>
    <t>DIPROPHOS</t>
  </si>
  <si>
    <t>INJ SUS 1X1MLX7MG/ML</t>
  </si>
  <si>
    <t>192143</t>
  </si>
  <si>
    <t>INJ SUS 5X1MLX7MG/ML</t>
  </si>
  <si>
    <t>Cefuroxim</t>
  </si>
  <si>
    <t>42845</t>
  </si>
  <si>
    <t>ZINNAT 125 MG</t>
  </si>
  <si>
    <t>POR GRA SUS 50MLX125MG</t>
  </si>
  <si>
    <t>47728</t>
  </si>
  <si>
    <t>ZINNAT 500 MG</t>
  </si>
  <si>
    <t>TBL FLM 14X500MG</t>
  </si>
  <si>
    <t>132710</t>
  </si>
  <si>
    <t>TBL FLM 10X500MG</t>
  </si>
  <si>
    <t>Ciprofloxacin</t>
  </si>
  <si>
    <t>15658</t>
  </si>
  <si>
    <t>CIPLOX 500</t>
  </si>
  <si>
    <t>53202</t>
  </si>
  <si>
    <t>CIPHIN 500</t>
  </si>
  <si>
    <t>96039</t>
  </si>
  <si>
    <t>CIPRINOL 500</t>
  </si>
  <si>
    <t>Dimetinden</t>
  </si>
  <si>
    <t>15520</t>
  </si>
  <si>
    <t>FENISTIL</t>
  </si>
  <si>
    <t>POR GTT SOL 1X20MLX1MG/ML</t>
  </si>
  <si>
    <t>Gabapentin</t>
  </si>
  <si>
    <t>84400</t>
  </si>
  <si>
    <t>NEURONTIN 300 MG</t>
  </si>
  <si>
    <t>CPS DUR 100X300MG</t>
  </si>
  <si>
    <t>Cholekalciferol</t>
  </si>
  <si>
    <t>12023</t>
  </si>
  <si>
    <t>VIGANTOL</t>
  </si>
  <si>
    <t>POR GTT SOL 1X10MLX0,5MG/ML</t>
  </si>
  <si>
    <t>Jiná antiinfektiva</t>
  </si>
  <si>
    <t>876</t>
  </si>
  <si>
    <t>OPHTHALMO-SEPTONEX</t>
  </si>
  <si>
    <t>OPH UNG 5GMX1MG/GM</t>
  </si>
  <si>
    <t>Jodovaný povidon</t>
  </si>
  <si>
    <t>UNG 100GMX100MG/GM</t>
  </si>
  <si>
    <t>Klindamycin</t>
  </si>
  <si>
    <t>100339</t>
  </si>
  <si>
    <t>DALACIN C 300 MG</t>
  </si>
  <si>
    <t>CPS DUR 16X300MG</t>
  </si>
  <si>
    <t>132671</t>
  </si>
  <si>
    <t>Methylprednisolon</t>
  </si>
  <si>
    <t>90044</t>
  </si>
  <si>
    <t>DEPO-MEDROL 40 MG/ML</t>
  </si>
  <si>
    <t>INJ SUS 1X1MLX40MG/ML</t>
  </si>
  <si>
    <t>40536</t>
  </si>
  <si>
    <t>INJ SUS 1X5MLX40MG/ML</t>
  </si>
  <si>
    <t>Nadroparin</t>
  </si>
  <si>
    <t>32057</t>
  </si>
  <si>
    <t>FRAXIPARINE</t>
  </si>
  <si>
    <t>INJ SOL ISP 2X0,3MLX9500IU/ML</t>
  </si>
  <si>
    <t>32058</t>
  </si>
  <si>
    <t>INJ SOL ISP 10X0,3MLX9500IU/ML</t>
  </si>
  <si>
    <t>32059</t>
  </si>
  <si>
    <t>INJ SOL ISP 10X0,4MLX9500IU/ML</t>
  </si>
  <si>
    <t>32060</t>
  </si>
  <si>
    <t>INJ SOL ISP 2X0,6MLX9500IU/ML</t>
  </si>
  <si>
    <t>32063</t>
  </si>
  <si>
    <t>INJ SOL ISP 10X0,8MLX9500IU/ML</t>
  </si>
  <si>
    <t>32534</t>
  </si>
  <si>
    <t>INJ SOL ISP 2X0,4MLX9500IU/ML</t>
  </si>
  <si>
    <t>Nimesulid</t>
  </si>
  <si>
    <t>12892</t>
  </si>
  <si>
    <t>TBL NOB 30X100MG</t>
  </si>
  <si>
    <t>Piracetam</t>
  </si>
  <si>
    <t>64866</t>
  </si>
  <si>
    <t>PIRACETAM AL 1200</t>
  </si>
  <si>
    <t>TBL FLM 120X1200MG</t>
  </si>
  <si>
    <t>Ranitidin</t>
  </si>
  <si>
    <t>91280</t>
  </si>
  <si>
    <t>RANITAL 150 MG POTAHOVANÉ TABLETY</t>
  </si>
  <si>
    <t>TBL FLM 30X150MG</t>
  </si>
  <si>
    <t>Saccharomyces Boulardii</t>
  </si>
  <si>
    <t>10502</t>
  </si>
  <si>
    <t>ENTEROL</t>
  </si>
  <si>
    <t>CPS DUR 10X250MG</t>
  </si>
  <si>
    <t>Sodná sůl metamizolu</t>
  </si>
  <si>
    <t>NOVALGIN TABLETY</t>
  </si>
  <si>
    <t>TBL FLM 20X500MG</t>
  </si>
  <si>
    <t>Sulfadiazin, stříbrná sůl, kombinace</t>
  </si>
  <si>
    <t>CRM 20GMX2MG/10MG/GM</t>
  </si>
  <si>
    <t>CRM 60GMX2MG/10MG/GM</t>
  </si>
  <si>
    <t>Sulfamethoxazol a trimethoprim</t>
  </si>
  <si>
    <t>3377</t>
  </si>
  <si>
    <t>BISEPTOL 480</t>
  </si>
  <si>
    <t>TBL NOB 20X400MG/80MG</t>
  </si>
  <si>
    <t>Sultamicilin</t>
  </si>
  <si>
    <t>17149</t>
  </si>
  <si>
    <t>UNASYN</t>
  </si>
  <si>
    <t>TBL FLM 12X375MG</t>
  </si>
  <si>
    <t>Telmisartan</t>
  </si>
  <si>
    <t>158198</t>
  </si>
  <si>
    <t>TELMISARTAN SANDOZ 80 MG</t>
  </si>
  <si>
    <t>TBL NOB 100X80MG</t>
  </si>
  <si>
    <t>Tobramycin</t>
  </si>
  <si>
    <t>OPH UNG 3,5GMX3MG/GM</t>
  </si>
  <si>
    <t>Tramadol, kombinace</t>
  </si>
  <si>
    <t>17925</t>
  </si>
  <si>
    <t>TBL FLM 20X37,5MG/325MG</t>
  </si>
  <si>
    <t>Lokální hemostatika, kombinace</t>
  </si>
  <si>
    <t>124934</t>
  </si>
  <si>
    <t>ARTISS</t>
  </si>
  <si>
    <t>SOL GKU 1X1ML+1ML</t>
  </si>
  <si>
    <t>Jiná</t>
  </si>
  <si>
    <t>*2008</t>
  </si>
  <si>
    <t>*2089</t>
  </si>
  <si>
    <t>Obuv ortopedická</t>
  </si>
  <si>
    <t>140199</t>
  </si>
  <si>
    <t>BOTA TERAPEUTICKÁ BORDEAUX</t>
  </si>
  <si>
    <t>VELIKOSTI 35-46, UNIVERZÁLNÍ OBOUSTRANNÉ PROVEDENÍ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</si>
  <si>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</si>
  <si>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</si>
  <si>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</si>
  <si>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</si>
  <si>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</si>
  <si>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</si>
  <si>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</si>
  <si>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</si>
  <si>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80987</t>
  </si>
  <si>
    <t>OBINADLO ELASTICKÉ FIXA CREP</t>
  </si>
  <si>
    <t>10CMX4M,TAŽNOST 160%,20KS</t>
  </si>
  <si>
    <t>21071</t>
  </si>
  <si>
    <t>GÁZA SKLÁDANÁ KOMPRESY STERILNÍ STERILUX ES</t>
  </si>
  <si>
    <t>5X5CM,8 VRSTEV,2KS</t>
  </si>
  <si>
    <t>80988</t>
  </si>
  <si>
    <t>12CMX4M,TAŽNOST 160%,20KS</t>
  </si>
  <si>
    <t>170303</t>
  </si>
  <si>
    <t>KRYTÍ HYDROCLEAN</t>
  </si>
  <si>
    <t>4X7CM,10KS</t>
  </si>
  <si>
    <t>81102</t>
  </si>
  <si>
    <t>KRYTÍ TENDERWET 24 ACTIVE</t>
  </si>
  <si>
    <t>7,5X7,5CM PŘEDAKTIVOVANÉ KRYTÍ,10KS</t>
  </si>
  <si>
    <t>170301</t>
  </si>
  <si>
    <t>4CM PRŮMĚR,10KS</t>
  </si>
  <si>
    <t>170304</t>
  </si>
  <si>
    <t>7,5X7,5CM,10KS</t>
  </si>
  <si>
    <t>80578</t>
  </si>
  <si>
    <t>NÁPLAST HYPOALERGENNÍ CURAPOR STERILNÍ</t>
  </si>
  <si>
    <t>5X7CM,SAMOLEPÍCÍ,S POLŠTÁŘKEM,5KS</t>
  </si>
  <si>
    <t>170305</t>
  </si>
  <si>
    <t>10X10CM,10KS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</si>
  <si>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</si>
  <si>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</si>
  <si>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</si>
  <si>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</si>
  <si>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</si>
  <si>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</si>
  <si>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</si>
  <si>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</si>
  <si>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</si>
  <si>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</si>
  <si>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</si>
  <si>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</si>
  <si>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</si>
  <si>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</si>
  <si>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140717</t>
  </si>
  <si>
    <t>PÁS BŘIŠNÍ ELASTICKÝ</t>
  </si>
  <si>
    <t>ORTEX 031A</t>
  </si>
  <si>
    <t>22891</t>
  </si>
  <si>
    <t>TAH PERONEÁLNÍ PT 96</t>
  </si>
  <si>
    <t>793137148000,2 VEL. PODLE OBVODU POD KOLENEM</t>
  </si>
  <si>
    <t>11462</t>
  </si>
  <si>
    <t>ORTÉZA PRSTŮ RUKY ORTEX 022</t>
  </si>
  <si>
    <t>RIGIDNÍ, 2-4 PRST</t>
  </si>
  <si>
    <t>93255</t>
  </si>
  <si>
    <t>DLAHA PRO FIXACI PALCE A PRSTŮ RUKY TYP J</t>
  </si>
  <si>
    <t>UNIVERZÁLNÍ VEL. (1 KS)</t>
  </si>
  <si>
    <t>12001</t>
  </si>
  <si>
    <t>ZÁVĚS PAŽE  ORTEX 023</t>
  </si>
  <si>
    <t>63775</t>
  </si>
  <si>
    <t>ORTÉZA PRO DYNAMICKÉ DLAHOVANÍ ORTEX 029</t>
  </si>
  <si>
    <t>PO SUTUŘE ŠLACH FLEXORŮ RUKY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</si>
  <si>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</si>
  <si>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</si>
  <si>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</si>
  <si>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</si>
  <si>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11971</t>
  </si>
  <si>
    <t>BERLE FRANCOUZSKÁ PŘEDLOKETNí DURALOVÁ 222 KL</t>
  </si>
  <si>
    <t>NASTAVITELNÁ 76-96CM, DO 130KG</t>
  </si>
  <si>
    <t>140378</t>
  </si>
  <si>
    <t>BERLE FRANCOUZSKÁ PŘEDLOKETNÍ  COMBI-SOFT 109.</t>
  </si>
  <si>
    <t>VÝŠKOVĚ STAVITELNÁ DÉLKA BERLE I PŘEDLOKETNÍ OPĚRKY,VYMĚKČENÁ RUKOJEŤ,DO 130KG</t>
  </si>
  <si>
    <t>93661</t>
  </si>
  <si>
    <t>BERLE PODPAŽNÍ DŘEVĚNÁ STŘEDNÍ</t>
  </si>
  <si>
    <t>NASTAVITELNÁ OD 116 DO 123CM, K20505</t>
  </si>
  <si>
    <t>17924</t>
  </si>
  <si>
    <t>TBL FLM 10X37,5MG/325MG</t>
  </si>
  <si>
    <t>17168</t>
  </si>
  <si>
    <t>DRM SOL 50MLX0,5MG/20MG/GM</t>
  </si>
  <si>
    <t>17167</t>
  </si>
  <si>
    <t>DRM SOL 20MLX0,5MG/20MG/GM</t>
  </si>
  <si>
    <t>Cefprozil</t>
  </si>
  <si>
    <t>53128</t>
  </si>
  <si>
    <t>CEFZIL O.S. 250 MG</t>
  </si>
  <si>
    <t>POR PLV SUS 60MLX50MG/ML</t>
  </si>
  <si>
    <t>192354</t>
  </si>
  <si>
    <t>15657</t>
  </si>
  <si>
    <t>TBL FLM 100X500MG</t>
  </si>
  <si>
    <t>Dexamethason a antiinfektiva</t>
  </si>
  <si>
    <t>OPH UNG 3,5GMX10,5MG/3,5MG</t>
  </si>
  <si>
    <t>57866</t>
  </si>
  <si>
    <t>TOBRADEX</t>
  </si>
  <si>
    <t>OPH GTT SUS 5MLX3MG/1MG/ML</t>
  </si>
  <si>
    <t>Diklofenak</t>
  </si>
  <si>
    <t>46621</t>
  </si>
  <si>
    <t>UNO</t>
  </si>
  <si>
    <t>TBL PRO 20X150MG</t>
  </si>
  <si>
    <t>Erdostein</t>
  </si>
  <si>
    <t>92757</t>
  </si>
  <si>
    <t>ERDOMED</t>
  </si>
  <si>
    <t>CPS DUR 10X300MG</t>
  </si>
  <si>
    <t>200863</t>
  </si>
  <si>
    <t>OPH GTT SOL 1X10ML PLAST</t>
  </si>
  <si>
    <t>Jiná kapiláry stabilizující látky</t>
  </si>
  <si>
    <t>107806</t>
  </si>
  <si>
    <t>AESCIN-TEVA</t>
  </si>
  <si>
    <t>TBL ENT 30X20MG</t>
  </si>
  <si>
    <t>202700</t>
  </si>
  <si>
    <t>TBL ENT 60X20MG</t>
  </si>
  <si>
    <t>202701</t>
  </si>
  <si>
    <t>TBL ENT 90X20MG</t>
  </si>
  <si>
    <t>Kolagenáza, kombinace</t>
  </si>
  <si>
    <t>4270</t>
  </si>
  <si>
    <t>Kombinace různých antibiotik</t>
  </si>
  <si>
    <t>OPH UNG 1X5GM</t>
  </si>
  <si>
    <t>Kortikosteroidy</t>
  </si>
  <si>
    <t>84700</t>
  </si>
  <si>
    <t>OTOBACID N</t>
  </si>
  <si>
    <t>AUR GTT SOL 1X5ML</t>
  </si>
  <si>
    <t>Měkký parafin a tukové produkty</t>
  </si>
  <si>
    <t>16463</t>
  </si>
  <si>
    <t>EXCIPIAL KRÉM</t>
  </si>
  <si>
    <t>CRM 1X100GM</t>
  </si>
  <si>
    <t>Methylprednisolon-aceponát</t>
  </si>
  <si>
    <t>85425</t>
  </si>
  <si>
    <t>ADVANTAN KRÉM</t>
  </si>
  <si>
    <t>CRM 30GMX1MG/GM</t>
  </si>
  <si>
    <t>85304</t>
  </si>
  <si>
    <t>CRM 5GMX1MG/GM</t>
  </si>
  <si>
    <t>85450</t>
  </si>
  <si>
    <t>CRM 50GMX1MG/GM</t>
  </si>
  <si>
    <t>32061</t>
  </si>
  <si>
    <t>INJ SOL ISP 10X0,6MLX9500IU/ML</t>
  </si>
  <si>
    <t>12891</t>
  </si>
  <si>
    <t>TBL NOB 15X100MG</t>
  </si>
  <si>
    <t>Různé jiné kombinace železa</t>
  </si>
  <si>
    <t>97402</t>
  </si>
  <si>
    <t>SORBIFER DURULES</t>
  </si>
  <si>
    <t>TBL FLM 50X320MG/60MG</t>
  </si>
  <si>
    <t>Sodná sůl dokusátu, včetně kombinací</t>
  </si>
  <si>
    <t>12770</t>
  </si>
  <si>
    <t>YAL</t>
  </si>
  <si>
    <t>RCT SOL 2X67,5MLX13,4GM/0,01GM</t>
  </si>
  <si>
    <t>86264</t>
  </si>
  <si>
    <t>OPH GTT SOL 1X5MLX3MG/ML</t>
  </si>
  <si>
    <t>Tramadol</t>
  </si>
  <si>
    <t>32086</t>
  </si>
  <si>
    <t>TRALGIT</t>
  </si>
  <si>
    <t>CPS DUR 20X50MG</t>
  </si>
  <si>
    <t>59671</t>
  </si>
  <si>
    <t>TRALGIT SR 100</t>
  </si>
  <si>
    <t>TBL PRO 10X100MG</t>
  </si>
  <si>
    <t>17930</t>
  </si>
  <si>
    <t>TBL PRO 100X100MG</t>
  </si>
  <si>
    <t>170302</t>
  </si>
  <si>
    <t>5,5CM PRŮMĚR,10KS</t>
  </si>
  <si>
    <t>82160</t>
  </si>
  <si>
    <t>OBINADLO ELASTICKÉ FIXAČNÍ - MOLLELAST</t>
  </si>
  <si>
    <t>6CMX4M,VOLNĚ BALENO,20KS</t>
  </si>
  <si>
    <t>81034</t>
  </si>
  <si>
    <t>OBINADLO ELASTICKÉ CZELASTEX CREPE SAMOFIXAČNÍ</t>
  </si>
  <si>
    <t>12CMX4,5M,STŘEDNÍ TAH,1KS</t>
  </si>
  <si>
    <t>80974</t>
  </si>
  <si>
    <t>GÁZA HYDROFILNÍ SKLÁDANÁ KOMPRESY STERILNÍ</t>
  </si>
  <si>
    <t>5X5CM,8 VRSTEV,100KS</t>
  </si>
  <si>
    <t>5115</t>
  </si>
  <si>
    <t>PÁS BŘIŠNÍ VERBA 932 518 9</t>
  </si>
  <si>
    <t>OBDVOD TRUPU 75-85CM,VEL.2</t>
  </si>
  <si>
    <t>39709</t>
  </si>
  <si>
    <t>DLAHA PRO FIXACI PRSTŮ RUKY TYP A</t>
  </si>
  <si>
    <t>VELIKOST A2</t>
  </si>
  <si>
    <t>140722</t>
  </si>
  <si>
    <t>ORTÉZA PRSTOVÁ DYNAMICKÁ EXTENČNÍ (PIP)</t>
  </si>
  <si>
    <t>UNIVERZÁLNÍ PROVEDENÍ PRO PRSTY PRAVÉ A LEVÉ RUKY, VELIKOST 1-5</t>
  </si>
  <si>
    <t>93112</t>
  </si>
  <si>
    <t>ZÁVĚS PAŽE IMMO CLASSIC 2445</t>
  </si>
  <si>
    <t>PĚNOVÝ MATERIÁL, UNIVERZÁLNÍ PRAVÁ-LEVÁ</t>
  </si>
  <si>
    <t>63878</t>
  </si>
  <si>
    <t>ORTÉZA HLEZENNÍ  RIGIDNÍ - WALKER BOOT</t>
  </si>
  <si>
    <t>WALKER BOOT - BEZ KLOUBU</t>
  </si>
  <si>
    <t>Ortopedicko protetické pomůcky individuálně zhotovené</t>
  </si>
  <si>
    <t>328</t>
  </si>
  <si>
    <t>EPITÉZA INDIVIDUÁLNĚ ZHOTOVENÁ</t>
  </si>
  <si>
    <t>45763</t>
  </si>
  <si>
    <t>MAXIS B/BRILANT/ A-D</t>
  </si>
  <si>
    <t>192854</t>
  </si>
  <si>
    <t>Bemiparin</t>
  </si>
  <si>
    <t>30521</t>
  </si>
  <si>
    <t>ZIBOR 2500 IU</t>
  </si>
  <si>
    <t>INJ SOL ISP 10X0,2MLX2500IU</t>
  </si>
  <si>
    <t>Bisoprolol a jiná antihypertenziva</t>
  </si>
  <si>
    <t>184290</t>
  </si>
  <si>
    <t>CONCOR COMBI 5 MG/10 MG</t>
  </si>
  <si>
    <t>TBL NOB 90X5MG/10MG</t>
  </si>
  <si>
    <t>Ciklopirox</t>
  </si>
  <si>
    <t>76150</t>
  </si>
  <si>
    <t>BATRAFEN KRÉM</t>
  </si>
  <si>
    <t>CRM 20GMX10MG/GM</t>
  </si>
  <si>
    <t>14828</t>
  </si>
  <si>
    <t>FLECTOR EP RAPID 50 MG</t>
  </si>
  <si>
    <t>GRA 20X50MG</t>
  </si>
  <si>
    <t>Diosmin, kombinace</t>
  </si>
  <si>
    <t>14075</t>
  </si>
  <si>
    <t>DETRALEX</t>
  </si>
  <si>
    <t>TBL FLM 60X500MG</t>
  </si>
  <si>
    <t>132632</t>
  </si>
  <si>
    <t>Flukonazol</t>
  </si>
  <si>
    <t>64941</t>
  </si>
  <si>
    <t>DIFLUCAN 150 MG</t>
  </si>
  <si>
    <t>CPS DUR 1X150MG I</t>
  </si>
  <si>
    <t>Hořčík (různé sole v kombinaci)</t>
  </si>
  <si>
    <t>66555</t>
  </si>
  <si>
    <t>MAGNOSOLV</t>
  </si>
  <si>
    <t>POR GRA SOL SCC 30X365MG</t>
  </si>
  <si>
    <t>215978</t>
  </si>
  <si>
    <t>Hydrokortison a antibiotika</t>
  </si>
  <si>
    <t>41515</t>
  </si>
  <si>
    <t>PIMAFUCORT</t>
  </si>
  <si>
    <t>CRM 15GMX10MG/3,5MG/10MG</t>
  </si>
  <si>
    <t>Indobufen</t>
  </si>
  <si>
    <t>47845</t>
  </si>
  <si>
    <t>IBUSTRIN</t>
  </si>
  <si>
    <t>TBL NOB 30X200MG</t>
  </si>
  <si>
    <t>Indometacin</t>
  </si>
  <si>
    <t>93723</t>
  </si>
  <si>
    <t>INDOMETACIN 50 BERLIN-CHEMIE</t>
  </si>
  <si>
    <t>SUP 10X50MG</t>
  </si>
  <si>
    <t>Jiná antibiotika pro lokální aplikaci</t>
  </si>
  <si>
    <t>UNG 10GMX250IU/100IU/GM</t>
  </si>
  <si>
    <t>Klarithromycin</t>
  </si>
  <si>
    <t>53853</t>
  </si>
  <si>
    <t>KLACID 500</t>
  </si>
  <si>
    <t>Kodein</t>
  </si>
  <si>
    <t>90</t>
  </si>
  <si>
    <t>CODEIN SLOVAKOFARMA 30 MG</t>
  </si>
  <si>
    <t>TBL NOB 10X30MG</t>
  </si>
  <si>
    <t>Kyselina acetylsalicylová</t>
  </si>
  <si>
    <t>155782</t>
  </si>
  <si>
    <t>GODASAL 100</t>
  </si>
  <si>
    <t>TBL NOB 100X100MG/50MG</t>
  </si>
  <si>
    <t>Lansoprazol</t>
  </si>
  <si>
    <t>17122</t>
  </si>
  <si>
    <t>LANZUL 30 MG</t>
  </si>
  <si>
    <t>CPS DUR 56X30MG</t>
  </si>
  <si>
    <t>Mefenoxalon</t>
  </si>
  <si>
    <t>85656</t>
  </si>
  <si>
    <t>DORSIFLEX 200 MG</t>
  </si>
  <si>
    <t>213494</t>
  </si>
  <si>
    <t>12893</t>
  </si>
  <si>
    <t>TBL NOB 60X100MG</t>
  </si>
  <si>
    <t>POR GRA SUS 30X100MG I</t>
  </si>
  <si>
    <t>66046</t>
  </si>
  <si>
    <t>AULIN GEL</t>
  </si>
  <si>
    <t>GEL 100X30MG/GM</t>
  </si>
  <si>
    <t>66045</t>
  </si>
  <si>
    <t>GEL 50X30MG/GM</t>
  </si>
  <si>
    <t>Pentoxifylin</t>
  </si>
  <si>
    <t>155873</t>
  </si>
  <si>
    <t>TRENTAL 400</t>
  </si>
  <si>
    <t>TBL RET 100X400MG</t>
  </si>
  <si>
    <t>155872</t>
  </si>
  <si>
    <t>TBL RET 20X400MG</t>
  </si>
  <si>
    <t>214619</t>
  </si>
  <si>
    <t>TBL PRO 100X400MG</t>
  </si>
  <si>
    <t>Rutosid, kombinace</t>
  </si>
  <si>
    <t>96303</t>
  </si>
  <si>
    <t>ASCORUTIN</t>
  </si>
  <si>
    <t>TBL FLM 50X100MG/20MG</t>
  </si>
  <si>
    <t>Síran železnatý a kyselina listová</t>
  </si>
  <si>
    <t>92160</t>
  </si>
  <si>
    <t>TARDYFERON-FOL</t>
  </si>
  <si>
    <t>TBL RET 30X247,25MG/0,35MG</t>
  </si>
  <si>
    <t>LIG IPR 10KSX0,5MG/10MG/GM</t>
  </si>
  <si>
    <t>17926</t>
  </si>
  <si>
    <t>TBL FLM 30X37,5MG/325MG</t>
  </si>
  <si>
    <t>17929</t>
  </si>
  <si>
    <t>TBL FLM 60X37,5MG/325MG</t>
  </si>
  <si>
    <t>201609</t>
  </si>
  <si>
    <t>TBL FLM 30X1X37,5MG/325MG</t>
  </si>
  <si>
    <t>80985</t>
  </si>
  <si>
    <t>6CMX4M,TAŽNOST 160%,20KS</t>
  </si>
  <si>
    <t>80975</t>
  </si>
  <si>
    <t>7,5X7,5CM,8 VRSTEV,100KS</t>
  </si>
  <si>
    <t>11649</t>
  </si>
  <si>
    <t>ORTÉZA RAMENNÍHO KLOUBU UNIFIX PAN 2.02</t>
  </si>
  <si>
    <t>UNIVERZÁLNÍ PRO PRAVÉ A LEVÉ RAMENO,VELIKOSTI S,M,L</t>
  </si>
  <si>
    <t>39710</t>
  </si>
  <si>
    <t>VELIKOST A3</t>
  </si>
  <si>
    <t>140259</t>
  </si>
  <si>
    <t>DLAHA PRO KONZERVATIVNÍ LÉČBU RUPTURY DORZÁLNÍ APO</t>
  </si>
  <si>
    <t>TŘÍČLÁNKOVÝCH PRSTŮ RUKY</t>
  </si>
  <si>
    <t>140561</t>
  </si>
  <si>
    <t>ORTÉZA ZÁPĚSTÍ FIXAČNÍ UNIVERZÁLNÍ</t>
  </si>
  <si>
    <t>ORTEX 07H, S PEVNÝMI DLAHAMI, STRANOVĚ UNIVERZÁLNÍ</t>
  </si>
  <si>
    <t>63774</t>
  </si>
  <si>
    <t>ORTÉZA ZÁPĚSTÍ A PALCE RUKY ORTEX 028</t>
  </si>
  <si>
    <t>FIXAČNÍ S DLAHOU</t>
  </si>
  <si>
    <t>11461</t>
  </si>
  <si>
    <t>ORTÉZA HLEZENNÍ ORTEX 06C</t>
  </si>
  <si>
    <t>ZPEVŇUJÍCÍ S KŘÍŽOVÝM TAHEM</t>
  </si>
  <si>
    <t>6581</t>
  </si>
  <si>
    <t>ORTÉZA FIXAČNÍ ZÁPĚSTÍ ORTEX 07A</t>
  </si>
  <si>
    <t>MALÁ,LEVÁ,DL.17CM</t>
  </si>
  <si>
    <t>78807</t>
  </si>
  <si>
    <t>ORTÉZA PALCE ORTEX 020</t>
  </si>
  <si>
    <t>FIXACE KLOUBU PALCE</t>
  </si>
  <si>
    <t>15764</t>
  </si>
  <si>
    <t>BERLE PŘEDLOKETNÍ FRANCOUZSKÁ DURALOVÁ FD 93</t>
  </si>
  <si>
    <t>NOSNOST 150KG</t>
  </si>
  <si>
    <t>10309</t>
  </si>
  <si>
    <t>BERLE PŘEDLOKETNÍ FRANCOUZSKÁ DURAL.DĚTSKÁ FDD 91</t>
  </si>
  <si>
    <t>NOSNOST 100KG</t>
  </si>
  <si>
    <t>Prostředky pro infuzi, transfuzi a dialýzu</t>
  </si>
  <si>
    <t>SET FLEXXICON PEDIATRIC SUBLAV. DLK-4406-6</t>
  </si>
  <si>
    <t>FLEXXICON PEDIATRIC KIT, PEDIATRIC SUBCLAVIAN, 15 CM / 6 IN. LON</t>
  </si>
  <si>
    <t>Ambroxol</t>
  </si>
  <si>
    <t>94920</t>
  </si>
  <si>
    <t>AMBROBENE 7,5 MG/ML</t>
  </si>
  <si>
    <t>POR SOL 100MLX7,5MG/ML</t>
  </si>
  <si>
    <t>132711</t>
  </si>
  <si>
    <t>Bromazepam</t>
  </si>
  <si>
    <t>LEXAURIN 1,5</t>
  </si>
  <si>
    <t>TBL NOB 30X1,5MG</t>
  </si>
  <si>
    <t>88219</t>
  </si>
  <si>
    <t>LEXAURIN 3</t>
  </si>
  <si>
    <t>TBL NOB 30X3MG</t>
  </si>
  <si>
    <t>15653</t>
  </si>
  <si>
    <t>CIPLOX 250</t>
  </si>
  <si>
    <t>TBL FLM 10X250MG</t>
  </si>
  <si>
    <t>Citalopram</t>
  </si>
  <si>
    <t>17425</t>
  </si>
  <si>
    <t>CITALEC 10 ZENTIVA</t>
  </si>
  <si>
    <t>TBL FLM 30X10MG</t>
  </si>
  <si>
    <t>Desloratadin</t>
  </si>
  <si>
    <t>28833</t>
  </si>
  <si>
    <t>AERIUS 2,5 MG</t>
  </si>
  <si>
    <t>POR TBL DIS 60X2,5MG</t>
  </si>
  <si>
    <t>2546</t>
  </si>
  <si>
    <t>MAXITROL</t>
  </si>
  <si>
    <t>OPH GTT SUS 1X5ML</t>
  </si>
  <si>
    <t>2547</t>
  </si>
  <si>
    <t>OPH UNG 1X3,5GM</t>
  </si>
  <si>
    <t>Fluocinolon-acetonid</t>
  </si>
  <si>
    <t>3388</t>
  </si>
  <si>
    <t>FLUCINAR</t>
  </si>
  <si>
    <t>UNG 15GMX0,25MG/GM</t>
  </si>
  <si>
    <t>55759</t>
  </si>
  <si>
    <t>PAMYCON NA PŘÍPRAVU KAPEK</t>
  </si>
  <si>
    <t>DRM PLV SOL 1</t>
  </si>
  <si>
    <t>16319</t>
  </si>
  <si>
    <t>UNG 20GMX100MG/GM</t>
  </si>
  <si>
    <t>88</t>
  </si>
  <si>
    <t>CODEIN SLOVAKOFARMA 15 MG</t>
  </si>
  <si>
    <t>TBL NOB 10X15MG</t>
  </si>
  <si>
    <t>8834</t>
  </si>
  <si>
    <t>INJ SUS 1X2MLX40MG/ML</t>
  </si>
  <si>
    <t>9709</t>
  </si>
  <si>
    <t>SOLU-MEDROL 40 MG/ML</t>
  </si>
  <si>
    <t>INJ PSO LQF 40MG+1MLX40MG/ML</t>
  </si>
  <si>
    <t>17187</t>
  </si>
  <si>
    <t>NIMESIL</t>
  </si>
  <si>
    <t>POR GRA SUS 30X100MG</t>
  </si>
  <si>
    <t>132723</t>
  </si>
  <si>
    <t>66044</t>
  </si>
  <si>
    <t>GEL 30X30MG/GM</t>
  </si>
  <si>
    <t>Nystatin</t>
  </si>
  <si>
    <t>1069</t>
  </si>
  <si>
    <t>FUNGICIDIN LÉČIVA</t>
  </si>
  <si>
    <t>UNG 10GMX100000IU/GM</t>
  </si>
  <si>
    <t>Pitofenon a analgetika</t>
  </si>
  <si>
    <t>176954</t>
  </si>
  <si>
    <t>ALGIFEN NEO</t>
  </si>
  <si>
    <t>POR GTT SOL 1X50ML</t>
  </si>
  <si>
    <t>Salbutamol</t>
  </si>
  <si>
    <t>31934</t>
  </si>
  <si>
    <t>VENTOLIN INHALER N</t>
  </si>
  <si>
    <t>INH SUS PSS 200DÁVX100RG/DÁV</t>
  </si>
  <si>
    <t>Síran železnatý</t>
  </si>
  <si>
    <t>14711</t>
  </si>
  <si>
    <t>TARDYFERON</t>
  </si>
  <si>
    <t>TBL RET 30X80MG I</t>
  </si>
  <si>
    <t>14872</t>
  </si>
  <si>
    <t>LIG IPR 5KSX0,5MG/10MG/GM</t>
  </si>
  <si>
    <t>19679</t>
  </si>
  <si>
    <t>GÁZA SKLÁDANÁ KOMPRESY NESTERILNÍ STERILUX ES</t>
  </si>
  <si>
    <t>5114</t>
  </si>
  <si>
    <t>PÁS BŘIŠNÍ VERBA 932 519 8</t>
  </si>
  <si>
    <t>OBDVOD TRUPU 85-95CM,VEL.3</t>
  </si>
  <si>
    <t>3953</t>
  </si>
  <si>
    <t>DLAHA FIXAČNÍ KOLENNÍHO KLOUBU</t>
  </si>
  <si>
    <t>PEVNÁ</t>
  </si>
  <si>
    <t>Amidy, kombinace</t>
  </si>
  <si>
    <t>EMLA KRÉM 5%</t>
  </si>
  <si>
    <t>CRM 1X30GMX25MG/25MG/GM</t>
  </si>
  <si>
    <t>Doxycyklin</t>
  </si>
  <si>
    <t>4014</t>
  </si>
  <si>
    <t>DOXYBENE 200 MG TABLETY</t>
  </si>
  <si>
    <t>TBL NOB 20X200MG</t>
  </si>
  <si>
    <t>UNG 250GMX100MG/GM</t>
  </si>
  <si>
    <t>16322</t>
  </si>
  <si>
    <t>Metoprolol</t>
  </si>
  <si>
    <t>46981</t>
  </si>
  <si>
    <t>BETALOC SR 200 MG</t>
  </si>
  <si>
    <t>TBL PRO 30X200MG</t>
  </si>
  <si>
    <t>Perindopril</t>
  </si>
  <si>
    <t>101231</t>
  </si>
  <si>
    <t>PRESTARIUM NEO FORTE</t>
  </si>
  <si>
    <t>TBL FLM 60X10MG</t>
  </si>
  <si>
    <t>Perindopril a diuretika</t>
  </si>
  <si>
    <t>122685</t>
  </si>
  <si>
    <t>PRESTARIUM NEO COMBI 5 MG/1,25 MG</t>
  </si>
  <si>
    <t>TBL FLM 30X5MG/1,25MG</t>
  </si>
  <si>
    <t>122690</t>
  </si>
  <si>
    <t>TBL FLM 90X5MG/1,25MG</t>
  </si>
  <si>
    <t>50335</t>
  </si>
  <si>
    <t>POR GTT SOL 1X25ML</t>
  </si>
  <si>
    <t>119653</t>
  </si>
  <si>
    <t>TBL FLM 60X320MG/60MG</t>
  </si>
  <si>
    <t>Zolpidem</t>
  </si>
  <si>
    <t>16286</t>
  </si>
  <si>
    <t>STILNOX</t>
  </si>
  <si>
    <t>TBL FLM 20X10MG</t>
  </si>
  <si>
    <t>*2085</t>
  </si>
  <si>
    <t>19523</t>
  </si>
  <si>
    <t>GÁZA HYDROFILNÍ SKLÁDANÁ KOMPRESY NESTERILNÍ</t>
  </si>
  <si>
    <t>10X10CM,8 VRSTEV,100KS</t>
  </si>
  <si>
    <t>82161</t>
  </si>
  <si>
    <t>8CMX4M,VOLNĚ BALENO,20KS</t>
  </si>
  <si>
    <t>19526</t>
  </si>
  <si>
    <t>7,5X7,5CM,8 VRSTEV,2KS</t>
  </si>
  <si>
    <t>Hydrogenované námelové alkaloidy</t>
  </si>
  <si>
    <t>91032</t>
  </si>
  <si>
    <t>SECATOXIN FORTE</t>
  </si>
  <si>
    <t>POR GTT SOL 25MLX2,5MG/ML</t>
  </si>
  <si>
    <t>91193</t>
  </si>
  <si>
    <t>DALACIN C 150 MG</t>
  </si>
  <si>
    <t>CPS DUR 100X150MG</t>
  </si>
  <si>
    <t>17927</t>
  </si>
  <si>
    <t>TBL FLM 40X37,5MG/325MG</t>
  </si>
  <si>
    <t>*2083</t>
  </si>
  <si>
    <t>81960</t>
  </si>
  <si>
    <t>KRYTÍ ALGINÁTOVÉ MELGISORB AG</t>
  </si>
  <si>
    <t>45352</t>
  </si>
  <si>
    <t>VENI DUR A-G VELIKOST 1-6</t>
  </si>
  <si>
    <t>Aceklofenak</t>
  </si>
  <si>
    <t>191730</t>
  </si>
  <si>
    <t>BIOFENAC 100 MG POTAHOVANÉ TABLETY</t>
  </si>
  <si>
    <t>TBL FLM 60X100MG</t>
  </si>
  <si>
    <t>30526</t>
  </si>
  <si>
    <t>ZIBOR 3500 IU</t>
  </si>
  <si>
    <t>INJ SOL ISP 10X0,2MLX3500IU</t>
  </si>
  <si>
    <t>132601</t>
  </si>
  <si>
    <t>47724</t>
  </si>
  <si>
    <t>TBL FLM 14X125MG</t>
  </si>
  <si>
    <t>47725</t>
  </si>
  <si>
    <t>ZINNAT 250 MG</t>
  </si>
  <si>
    <t>47726</t>
  </si>
  <si>
    <t>TBL FLM 14X250MG</t>
  </si>
  <si>
    <t>47727</t>
  </si>
  <si>
    <t>Cetirizin</t>
  </si>
  <si>
    <t>155683</t>
  </si>
  <si>
    <t>ZYRTEC</t>
  </si>
  <si>
    <t>119672</t>
  </si>
  <si>
    <t>DICLOFENAC DUO PHARMASWISS 75 MG</t>
  </si>
  <si>
    <t>CPS RDR 30X75MG I</t>
  </si>
  <si>
    <t>58425</t>
  </si>
  <si>
    <t>DOLMINA 50</t>
  </si>
  <si>
    <t>TBL FLM 30X50MG</t>
  </si>
  <si>
    <t>Dosulepin</t>
  </si>
  <si>
    <t>4207</t>
  </si>
  <si>
    <t>PROTHIADEN 25</t>
  </si>
  <si>
    <t>TBL OBD 30X25MG</t>
  </si>
  <si>
    <t>77047</t>
  </si>
  <si>
    <t>PROTHIADEN 75</t>
  </si>
  <si>
    <t>TBL FLM 30X75MG</t>
  </si>
  <si>
    <t>97655</t>
  </si>
  <si>
    <t>DOXYBENE 100 MG</t>
  </si>
  <si>
    <t>CPS MOL 20X100MG</t>
  </si>
  <si>
    <t>Erythromycin</t>
  </si>
  <si>
    <t>97513</t>
  </si>
  <si>
    <t>AKNEMYCIN 2000</t>
  </si>
  <si>
    <t>UNG 25GMX20MG/GM</t>
  </si>
  <si>
    <t>84399</t>
  </si>
  <si>
    <t>CPS DUR 50X300MG</t>
  </si>
  <si>
    <t>Klotrimazol</t>
  </si>
  <si>
    <t>132903</t>
  </si>
  <si>
    <t>IMAZOL KRÉMPASTA</t>
  </si>
  <si>
    <t>DRM PST 1X30GMX10MG/GM</t>
  </si>
  <si>
    <t>155780</t>
  </si>
  <si>
    <t>TBL NOB 20X100MG/50MG</t>
  </si>
  <si>
    <t>Kyselina listová</t>
  </si>
  <si>
    <t>76064</t>
  </si>
  <si>
    <t>ACIDUM FOLICUM LÉČIVA</t>
  </si>
  <si>
    <t>TBL OBD 30X10MG</t>
  </si>
  <si>
    <t>Levocetirizin</t>
  </si>
  <si>
    <t>32720</t>
  </si>
  <si>
    <t>XYZAL</t>
  </si>
  <si>
    <t>TBL FLM 50X5MG</t>
  </si>
  <si>
    <t>85142</t>
  </si>
  <si>
    <t>TBL FLM 90X5MG</t>
  </si>
  <si>
    <t>124341</t>
  </si>
  <si>
    <t>CEZERA 5 MG</t>
  </si>
  <si>
    <t>TBL FLM 20X5MG I</t>
  </si>
  <si>
    <t>Levothyroxin, sodná sůl</t>
  </si>
  <si>
    <t>69190</t>
  </si>
  <si>
    <t>EUTHYROX 50 MIKROGRAMŮ</t>
  </si>
  <si>
    <t>TBL NOB 50X50RG</t>
  </si>
  <si>
    <t>184244</t>
  </si>
  <si>
    <t>LETROX 75</t>
  </si>
  <si>
    <t>TBL NOB 50X75RG II</t>
  </si>
  <si>
    <t>Losartan</t>
  </si>
  <si>
    <t>114067</t>
  </si>
  <si>
    <t>LOZAP 50 ZENTIVA</t>
  </si>
  <si>
    <t>TBL FLM 90X50MG II</t>
  </si>
  <si>
    <t>Metronidazol</t>
  </si>
  <si>
    <t>2427</t>
  </si>
  <si>
    <t>ENTIZOL</t>
  </si>
  <si>
    <t>TBL NOB 20X250MG</t>
  </si>
  <si>
    <t>59806</t>
  </si>
  <si>
    <t>FRAXIPARINE FORTE</t>
  </si>
  <si>
    <t>INJ SOL ISP 10X0,6ML</t>
  </si>
  <si>
    <t>59808</t>
  </si>
  <si>
    <t>INJ SOL ISP 10X0,8ML</t>
  </si>
  <si>
    <t>17186</t>
  </si>
  <si>
    <t>POR GRA SUS 15X100MG</t>
  </si>
  <si>
    <t>Pantoprazol</t>
  </si>
  <si>
    <t>49113</t>
  </si>
  <si>
    <t>CONTROLOC 20 MG</t>
  </si>
  <si>
    <t>TBL ENT 28X20MG I</t>
  </si>
  <si>
    <t>128809</t>
  </si>
  <si>
    <t>TBL ENT 56X20MG I</t>
  </si>
  <si>
    <t>Pikosíran sodný, kombinace</t>
  </si>
  <si>
    <t>160806</t>
  </si>
  <si>
    <t>PICOPREP PRÁŠEK PRO PERORÁLNÍ ROZTOK</t>
  </si>
  <si>
    <t>POR PLV SOL 2X10MG/3,5GM/12GM</t>
  </si>
  <si>
    <t>Promethazin</t>
  </si>
  <si>
    <t>122197</t>
  </si>
  <si>
    <t>PROTHAZIN</t>
  </si>
  <si>
    <t>TBL FLM 20X1X25MG</t>
  </si>
  <si>
    <t>Rosuvastatin</t>
  </si>
  <si>
    <t>148069</t>
  </si>
  <si>
    <t>ROSUCARD 10 MG POTAHOVANÉ TABLETY</t>
  </si>
  <si>
    <t>TBL FLM 84X10MG</t>
  </si>
  <si>
    <t>Silikony</t>
  </si>
  <si>
    <t>13389</t>
  </si>
  <si>
    <t>ESPUMISAN</t>
  </si>
  <si>
    <t>CPS MOL 25X40MG</t>
  </si>
  <si>
    <t>Spazmolytika, psycholeptika a analgetika v kombinaci</t>
  </si>
  <si>
    <t>91261</t>
  </si>
  <si>
    <t>SPASMOPAN</t>
  </si>
  <si>
    <t>SUP 5</t>
  </si>
  <si>
    <t>14876</t>
  </si>
  <si>
    <t>CRM 25GMX2MG/10MG/GM</t>
  </si>
  <si>
    <t>32085</t>
  </si>
  <si>
    <t>CPS DUR 10X50MG</t>
  </si>
  <si>
    <t>Triamcinolon</t>
  </si>
  <si>
    <t>162502</t>
  </si>
  <si>
    <t>TRIAMCINOLON TEVA</t>
  </si>
  <si>
    <t>DRM EML 30GMX1MG/GM</t>
  </si>
  <si>
    <t>2829</t>
  </si>
  <si>
    <t>TRIAMCINOLON LÉČIVA UNG</t>
  </si>
  <si>
    <t>UNG 10GMX1MG/GM</t>
  </si>
  <si>
    <t>146894</t>
  </si>
  <si>
    <t>ZOLPIDEM MYLAN 10 MG</t>
  </si>
  <si>
    <t>146899</t>
  </si>
  <si>
    <t>TBL FLM 50X10MG</t>
  </si>
  <si>
    <t>146900</t>
  </si>
  <si>
    <t>*2087</t>
  </si>
  <si>
    <t>21073</t>
  </si>
  <si>
    <t>10X10CM,8 VRSTEV,2KS</t>
  </si>
  <si>
    <t>169172</t>
  </si>
  <si>
    <t>KRYTÍ MASTNÝ TYL CUTICELL CLASSIC</t>
  </si>
  <si>
    <t>5CMX5CM NEADHERENTNÍ MASTNÝ TYL IMPREGNOVANÝ ČISTÝM PARAFÍNEM STERILNÍ,50KS</t>
  </si>
  <si>
    <t>80890</t>
  </si>
  <si>
    <t>GÁZA HYDROFILNÍ STERILNÍ STERIKO</t>
  </si>
  <si>
    <t>7,5X7,5CM,8 VRSTEV,17 NITÍ,25X2KS</t>
  </si>
  <si>
    <t>171508</t>
  </si>
  <si>
    <t>GEL ACTIMARIS NA HOJENÍ RAN 20G</t>
  </si>
  <si>
    <t>NA KŮŽI,SLIZNICE ÚST,NOSU,GENITÁLIÍ.I PRO DĚTI A KOJENCE,1KS</t>
  </si>
  <si>
    <t>39708</t>
  </si>
  <si>
    <t>VELIKOST A1</t>
  </si>
  <si>
    <t>63728</t>
  </si>
  <si>
    <t>DLAHA PRO FIXACI PRSTŮ RUKY TYP F</t>
  </si>
  <si>
    <t>VELIKOST F3</t>
  </si>
  <si>
    <t>140714</t>
  </si>
  <si>
    <t>ORTÉZA HLEZENNÍHO KLOUBU FIXAČNÍ S TŘEMI DLAHAMI</t>
  </si>
  <si>
    <t>ORTEX 06A</t>
  </si>
  <si>
    <t>Alopurinol</t>
  </si>
  <si>
    <t>2592</t>
  </si>
  <si>
    <t>MILURIT 100</t>
  </si>
  <si>
    <t>TBL NOB 50X100MG</t>
  </si>
  <si>
    <t>Dihydrokodein</t>
  </si>
  <si>
    <t>41796</t>
  </si>
  <si>
    <t>DHC CONTINUS 120 MG</t>
  </si>
  <si>
    <t>TBL RET 30X120MG</t>
  </si>
  <si>
    <t>41798</t>
  </si>
  <si>
    <t>DHC CONTINUS 60 MG</t>
  </si>
  <si>
    <t>TBL RET 30X60MG</t>
  </si>
  <si>
    <t>Drotaverin</t>
  </si>
  <si>
    <t>192729</t>
  </si>
  <si>
    <t>NO-SPA</t>
  </si>
  <si>
    <t>TBL NOB 24X40MG</t>
  </si>
  <si>
    <t>47033</t>
  </si>
  <si>
    <t>POR PLV SUS 100MLX35MG/ML</t>
  </si>
  <si>
    <t>Hydrokortison-butyrát</t>
  </si>
  <si>
    <t>9310</t>
  </si>
  <si>
    <t>LOCOID 0,1%</t>
  </si>
  <si>
    <t>UNG 30GMX1MG/GM</t>
  </si>
  <si>
    <t>48261</t>
  </si>
  <si>
    <t>DRM PLV ADS 1X20GM</t>
  </si>
  <si>
    <t>Jiná antihistaminika pro systémovou aplikaci</t>
  </si>
  <si>
    <t>TBL NOB 20X2MG</t>
  </si>
  <si>
    <t>58653</t>
  </si>
  <si>
    <t>CLOTRIMAZOL AL 100</t>
  </si>
  <si>
    <t>VAG TBL 6X100MG</t>
  </si>
  <si>
    <t>86397</t>
  </si>
  <si>
    <t>CLOTRIMAZOL AL 1%</t>
  </si>
  <si>
    <t>CRM 50GMX10MG/GM</t>
  </si>
  <si>
    <t>145173</t>
  </si>
  <si>
    <t>ZENARO 5 MG</t>
  </si>
  <si>
    <t>TBL FLM 28X5MG I</t>
  </si>
  <si>
    <t>187425</t>
  </si>
  <si>
    <t>LETROX 50</t>
  </si>
  <si>
    <t>TBL NOB 100X50RG II</t>
  </si>
  <si>
    <t>169713</t>
  </si>
  <si>
    <t>LETROX 125</t>
  </si>
  <si>
    <t>TBL NOB 50X125RG II</t>
  </si>
  <si>
    <t>Makrogol</t>
  </si>
  <si>
    <t>58827</t>
  </si>
  <si>
    <t>FORTRANS</t>
  </si>
  <si>
    <t>POR PLV SOL 4X64GM</t>
  </si>
  <si>
    <t>12894</t>
  </si>
  <si>
    <t>POR GRA SUS 15X100MG I</t>
  </si>
  <si>
    <t>Norethisteron</t>
  </si>
  <si>
    <t>125226</t>
  </si>
  <si>
    <t>NORETHISTERON ZENTIVA</t>
  </si>
  <si>
    <t>TBL NOB 30X5MG</t>
  </si>
  <si>
    <t>Pseudoefedrin, kombinace</t>
  </si>
  <si>
    <t>202894</t>
  </si>
  <si>
    <t>CLARINASE REPETABS</t>
  </si>
  <si>
    <t>TBL PRO 20X120MG/5MG II</t>
  </si>
  <si>
    <t>115714</t>
  </si>
  <si>
    <t>196017</t>
  </si>
  <si>
    <t>METAMIZOL STADA 500 MG/ML PERORÁLNÍ KAPKY, ROZTOK</t>
  </si>
  <si>
    <t>POR GTT SOL 1X50MLX500MG/ML</t>
  </si>
  <si>
    <t>75023</t>
  </si>
  <si>
    <t>COTRIMOXAZOL AL FORTE</t>
  </si>
  <si>
    <t>TBL NOB 20X800MG/160MG</t>
  </si>
  <si>
    <t>203954</t>
  </si>
  <si>
    <t>TBL NOB 28X400MG/80MG</t>
  </si>
  <si>
    <t>Sulodexid</t>
  </si>
  <si>
    <t>96118</t>
  </si>
  <si>
    <t>VESSEL DUE F</t>
  </si>
  <si>
    <t>CPS MOL 50X250SU</t>
  </si>
  <si>
    <t>Sumatriptan</t>
  </si>
  <si>
    <t>22094</t>
  </si>
  <si>
    <t>ROSEMIG SPRINTAB 50 MG</t>
  </si>
  <si>
    <t>TBL SUS 6X50MG I</t>
  </si>
  <si>
    <t>Tamsulosin</t>
  </si>
  <si>
    <t>14498</t>
  </si>
  <si>
    <t>OMNIC TOCAS 0,4</t>
  </si>
  <si>
    <t>TBL PRO 100X0,4MG</t>
  </si>
  <si>
    <t>42776</t>
  </si>
  <si>
    <t>TRALGIT SR 150</t>
  </si>
  <si>
    <t>TBL PRO 30X150MG</t>
  </si>
  <si>
    <t>59672</t>
  </si>
  <si>
    <t>TBL PRO 30X100MG</t>
  </si>
  <si>
    <t>59673</t>
  </si>
  <si>
    <t>TBL PRO 50X100MG</t>
  </si>
  <si>
    <t>201610</t>
  </si>
  <si>
    <t>TBL FLM 40X1X37,5MG/325MG</t>
  </si>
  <si>
    <t>Dienogest a ethinylestradiol</t>
  </si>
  <si>
    <t>58138</t>
  </si>
  <si>
    <t>JEANINE</t>
  </si>
  <si>
    <t>TBL OBD 3X21X2MG/0,03MG</t>
  </si>
  <si>
    <t>19681</t>
  </si>
  <si>
    <t>22441</t>
  </si>
  <si>
    <t>OBINADLO ELASTICKÉ IDEALTEX</t>
  </si>
  <si>
    <t>12CMX5M,1KS</t>
  </si>
  <si>
    <t>882</t>
  </si>
  <si>
    <t>OBINADLO ELASTICKÉ IDEAL</t>
  </si>
  <si>
    <t>12CMX5M,PÁSKOVANÁ DO SUPERIORU,1KS</t>
  </si>
  <si>
    <t>80199</t>
  </si>
  <si>
    <t>GÁZA SKLÁDANÁ KOMPRESY NESTERILNÍ</t>
  </si>
  <si>
    <t>82162</t>
  </si>
  <si>
    <t>10CMX4M,VOLNĚ BALENO,20KS</t>
  </si>
  <si>
    <t>15538</t>
  </si>
  <si>
    <t>OLFEN</t>
  </si>
  <si>
    <t>GEL 1X50GMX10MG/GM</t>
  </si>
  <si>
    <t>201971</t>
  </si>
  <si>
    <t>DRM PLV SOL 10X33000IU/2500IU</t>
  </si>
  <si>
    <t>81807</t>
  </si>
  <si>
    <t>KRYTÍ PĚNOVÉ POLYMEM NEADHESIVNÍ 5044</t>
  </si>
  <si>
    <t>10X10CM,NEADHEZIVNÍ,15KS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</si>
  <si>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</si>
  <si>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</si>
  <si>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</si>
  <si>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</si>
  <si>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</si>
  <si>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G04CA02 - Tamsulosin</t>
  </si>
  <si>
    <t>M01AX17 - Nimesulid</t>
  </si>
  <si>
    <t>R03AC02 - Salbutamol</t>
  </si>
  <si>
    <t>N02AX02 - Tramadol</t>
  </si>
  <si>
    <t>J01CR02 - Amoxicilin a enzymový inhibitor</t>
  </si>
  <si>
    <t>C09AA04 - Perindopril</t>
  </si>
  <si>
    <t>N03AX12 - Gabapentin</t>
  </si>
  <si>
    <t>C09BA04 - Perindopril a diuretika</t>
  </si>
  <si>
    <t>H03AA01 - Levothyroxin, sodná sůl</t>
  </si>
  <si>
    <t>C09CA01 - Losartan</t>
  </si>
  <si>
    <t>B01AB06 - Nadroparin</t>
  </si>
  <si>
    <t>J02AC01 - Flukonazol</t>
  </si>
  <si>
    <t>C09CA07 - Telmisartan</t>
  </si>
  <si>
    <t>N02CC01 - Sumatriptan</t>
  </si>
  <si>
    <t>C10AA07 - Rosuvastatin</t>
  </si>
  <si>
    <t>N06AB04 - Citalopram</t>
  </si>
  <si>
    <t>R06AE07 - Cetirizin</t>
  </si>
  <si>
    <t>A02BC03 - Lansoprazol</t>
  </si>
  <si>
    <t>A02BC02 - Pantoprazol</t>
  </si>
  <si>
    <t>A02BA02 - Ranitidin</t>
  </si>
  <si>
    <t>H02AB04 - Methylprednisolon</t>
  </si>
  <si>
    <t>A02BA02</t>
  </si>
  <si>
    <t>B01AB06</t>
  </si>
  <si>
    <t>C09CA07</t>
  </si>
  <si>
    <t>H02AB04</t>
  </si>
  <si>
    <t>J01CR02</t>
  </si>
  <si>
    <t>M01AX17</t>
  </si>
  <si>
    <t>N03AX12</t>
  </si>
  <si>
    <t>G04CA02</t>
  </si>
  <si>
    <t>H03AA01</t>
  </si>
  <si>
    <t>N02CC01</t>
  </si>
  <si>
    <t>R06AE09</t>
  </si>
  <si>
    <t>A02BC02</t>
  </si>
  <si>
    <t>C09CA01</t>
  </si>
  <si>
    <t>C10AA07</t>
  </si>
  <si>
    <t>N02AX02</t>
  </si>
  <si>
    <t>R06AE07</t>
  </si>
  <si>
    <t>A02BC03</t>
  </si>
  <si>
    <t>J02AC01</t>
  </si>
  <si>
    <t>N06AB04</t>
  </si>
  <si>
    <t>R03AC02</t>
  </si>
  <si>
    <t>C09AA04</t>
  </si>
  <si>
    <t>C09BA04</t>
  </si>
  <si>
    <t>Přehled plnění PL - Preskripce léčivých přípravků - orientační přehled</t>
  </si>
  <si>
    <t>ZA444</t>
  </si>
  <si>
    <t>Tampon nesterilní stáčený 20 x 19 cm bez RTG nití bal. á 100 ks 1320300404</t>
  </si>
  <si>
    <t>ZA539</t>
  </si>
  <si>
    <t>Kompresa NT 10 x 10 cm nesterilní 06103</t>
  </si>
  <si>
    <t>ZA540</t>
  </si>
  <si>
    <t>Náplast omnifix E 15 cm x 10 m 9006513</t>
  </si>
  <si>
    <t>ZD111</t>
  </si>
  <si>
    <t>Náplast omnifix E 5 cm x 10 m 9006493</t>
  </si>
  <si>
    <t>ZD934</t>
  </si>
  <si>
    <t>Obinadlo elastické idealflex krátkotažné 12 cm x 5 m bal. á 10 ks 931324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</si>
  <si>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</si>
  <si>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</si>
  <si>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</si>
  <si>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</si>
  <si>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</si>
  <si>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</si>
  <si>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</si>
  <si>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</si>
  <si>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</si>
  <si>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</si>
  <si>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ZA471</t>
  </si>
  <si>
    <t>Náplast curaplast poinjekční bal. á 250 ks 30625</t>
  </si>
  <si>
    <t>ZI522</t>
  </si>
  <si>
    <t>Krytí askina 10 x 12 cm derm - sterilní folie bal. á 10 ks F72035</t>
  </si>
  <si>
    <t>ZA486</t>
  </si>
  <si>
    <t>Krytí mastný tyl jelonet   5 x 5 cm á 50 ks 7403</t>
  </si>
  <si>
    <t>ZL854</t>
  </si>
  <si>
    <t>Krytí mastný tyl jelonet 10 x 10 cm á 36 ks 66007478</t>
  </si>
  <si>
    <t>ZA599</t>
  </si>
  <si>
    <t>Steh náplasťový Steri-strip 6 x 75 mm bal. á 50 ks elast. E4541</t>
  </si>
  <si>
    <t>ZM951</t>
  </si>
  <si>
    <t>Krytí mepilex border post-op sterilní 6 x 8 cm bal. á 10 ks 495100</t>
  </si>
  <si>
    <t>ZB048</t>
  </si>
  <si>
    <t>Krytí cellistyp F (fibrilar) 2,5 x 5 cm bal. á 10 ks (náhrada za okcel) 2082025</t>
  </si>
  <si>
    <t>ZD754</t>
  </si>
  <si>
    <t>Textilie obv.kombinov. 15 x 10 cm 140-1510 COM 30</t>
  </si>
  <si>
    <t>ZA441</t>
  </si>
  <si>
    <t>Steh náplasťový Steri-strip 6 x 38 mm bal. á 200 ks R1542</t>
  </si>
  <si>
    <t>ZD332</t>
  </si>
  <si>
    <t>Náplast microfoam 2,50 cm x 5,00 m bal. á 12 ks 1528-1</t>
  </si>
  <si>
    <t>ZN472</t>
  </si>
  <si>
    <t>Vata obvazová 1000 g vinutá nest. 100% ba. 1321901305</t>
  </si>
  <si>
    <t>ZA690</t>
  </si>
  <si>
    <t>Čepelka skalpelová 10 BB510</t>
  </si>
  <si>
    <t>ZA759</t>
  </si>
  <si>
    <t>Drén redon CH10 50 cm U2111000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</si>
  <si>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</si>
  <si>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</si>
  <si>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</si>
  <si>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</si>
  <si>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</si>
  <si>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</si>
  <si>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ZB780</t>
  </si>
  <si>
    <t>Kontejner 120 ml sterilní á 50 ks FLME25035</t>
  </si>
  <si>
    <t>ZB893</t>
  </si>
  <si>
    <t>Stříkačka inzulinová omnican 0,5 ml 100j s jehlou 30 G 9151125S</t>
  </si>
  <si>
    <t>ZC695</t>
  </si>
  <si>
    <t>Průbojník - kruhový skalpel pr. 4 mm bal. á 10 ks 09003</t>
  </si>
  <si>
    <t>ZC752</t>
  </si>
  <si>
    <t>Čepelka skalpelová 15 BB515</t>
  </si>
  <si>
    <t>ZC840</t>
  </si>
  <si>
    <t>Elektroda neutrální zpětná pro dospělé bal. á 5 ks MF3.05.5005</t>
  </si>
  <si>
    <t>ZC900</t>
  </si>
  <si>
    <t>Systém odsávací hi-vac 200 ml-komplet bal. á 60 ks 05.000.22.801</t>
  </si>
  <si>
    <t>ZE159</t>
  </si>
  <si>
    <t>Nádoba na kontaminovaný odpad 2 l 15-0003</t>
  </si>
  <si>
    <t>ZF159</t>
  </si>
  <si>
    <t>Nádoba na kontaminovaný odpad 1 l 15-0002</t>
  </si>
  <si>
    <t>ZK799</t>
  </si>
  <si>
    <t>Zátka combi červená 4495101</t>
  </si>
  <si>
    <t>ZB557</t>
  </si>
  <si>
    <t>Přechodka adapter combifix rekord - luer 4090306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</si>
  <si>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</si>
  <si>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</si>
  <si>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</si>
  <si>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</si>
  <si>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</si>
  <si>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</si>
  <si>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</si>
  <si>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</si>
  <si>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</si>
  <si>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S10-B-FOR-500ML</t>
  </si>
  <si>
    <t>ZN910</t>
  </si>
  <si>
    <t>Pinzeta mikro rovná délka 105 mm hrot 0,2 mm 07.61.05</t>
  </si>
  <si>
    <t>ZN913</t>
  </si>
  <si>
    <t>Pinzeta mikro zahnutá 45° délka 105 mm hrot 0,3 mm 07.61.26</t>
  </si>
  <si>
    <t>ZN915</t>
  </si>
  <si>
    <t>Pinzeta mikro rovná délka 125 mm hrot 0,3 mm 07.61.12</t>
  </si>
  <si>
    <t>ZN911</t>
  </si>
  <si>
    <t>Pinzeta mikro rovná délka 105 mm hrot 0,3 mm 07.61.06</t>
  </si>
  <si>
    <t>ZN914</t>
  </si>
  <si>
    <t>Pinzeta mikro rovná délka 125 mm hrot 0,2 mm 07.61.11</t>
  </si>
  <si>
    <t>ZN916</t>
  </si>
  <si>
    <t>Pinzeta mikro ultra jemná rovná délka 140 mm hrot 0,1 mm 07.63 30</t>
  </si>
  <si>
    <t>ZN912</t>
  </si>
  <si>
    <t>Pinzeta mikro zahnutá 45° délka 105 mm hrot 0,2 mm 07.61.25</t>
  </si>
  <si>
    <t>ZN917</t>
  </si>
  <si>
    <t>Pinzeta mikro rovná délka 140 mm hrot 0,2 mm 07.63 31</t>
  </si>
  <si>
    <t>ZL886</t>
  </si>
  <si>
    <t>Rukojeť aktivní resterizovatelná elektrokoagulace Valleylab kabel 3 m MBR-600</t>
  </si>
  <si>
    <t>ZN169</t>
  </si>
  <si>
    <t>Pinzeta bipolární jemná potahovaná 102 mm hrot 0,5 mm 660310100</t>
  </si>
  <si>
    <t>ZN170</t>
  </si>
  <si>
    <t>Kabel bipolární k přístroji Valleylab 3 m 680100034</t>
  </si>
  <si>
    <t>ZG089</t>
  </si>
  <si>
    <t>Miska petri sklo 150 x 25 mm (391-2760) KAVAN632492005150</t>
  </si>
  <si>
    <t>ZL912</t>
  </si>
  <si>
    <t>Implantát mammární anatomický GS-AN-275-T</t>
  </si>
  <si>
    <t>ZO029</t>
  </si>
  <si>
    <t>Implantát mammární OPTICON MHP anatomický 270cc 30646 - 270</t>
  </si>
  <si>
    <t>ZO059</t>
  </si>
  <si>
    <t>Implantát mammární 300cc mentor kulatý 354-4300</t>
  </si>
  <si>
    <t>ZO317</t>
  </si>
  <si>
    <t>Implantát mammární natrelle style 470cc anatomický tvar 410-ST</t>
  </si>
  <si>
    <t>ZB196</t>
  </si>
  <si>
    <t>Šití prolene bl 4-0 bal. á 36 ks EH7151H</t>
  </si>
  <si>
    <t>ZB181</t>
  </si>
  <si>
    <t>Šití prolene bl 5-0 bal. á 36 ks EH7176H</t>
  </si>
  <si>
    <t>ZB185</t>
  </si>
  <si>
    <t>Šití vicryl un 4-0 bal. á 12 ks W9951</t>
  </si>
  <si>
    <t>ZC992</t>
  </si>
  <si>
    <t>Šití dafilon modrý 4/0 (1.5) bal. á 36 ks C0932132</t>
  </si>
  <si>
    <t>ZG561</t>
  </si>
  <si>
    <t>Šití monofil chiralen bl EP 0,7- USP 6/0 bal. á 24 ks PP 5001-2</t>
  </si>
  <si>
    <t>ZA975</t>
  </si>
  <si>
    <t>Šití safil fialový 4/0 (1.5) bal. á 36 ks C1048220</t>
  </si>
  <si>
    <t>ZB201</t>
  </si>
  <si>
    <t>Šití ethilon bk 8-0 bal. á 12 ks W2812</t>
  </si>
  <si>
    <t>ZB184</t>
  </si>
  <si>
    <t>Šití vicryl un 3-0 bal. á 12 ks W9890</t>
  </si>
  <si>
    <t>ZF256</t>
  </si>
  <si>
    <t>Šití vicryl vi 5-0 bal. á 12 ks W9442</t>
  </si>
  <si>
    <t>ZB528</t>
  </si>
  <si>
    <t>Šití monosyn bezbarvý 4/0 (1.5) bal. á 36 ks C0023624</t>
  </si>
  <si>
    <t>ZD242</t>
  </si>
  <si>
    <t>Šití vicryl coated 6-0 bal. á 36 ks V492H</t>
  </si>
  <si>
    <t>ZD143</t>
  </si>
  <si>
    <t>Šití prolene bl 3-0 bal. á 24 ks W8021T</t>
  </si>
  <si>
    <t>ZD188</t>
  </si>
  <si>
    <t>Šití monocryl un 5-0 bal. á 12 ks W3221</t>
  </si>
  <si>
    <t>ZD187</t>
  </si>
  <si>
    <t>Šití prolene un 5-0 bal. á 36 ks F2859</t>
  </si>
  <si>
    <t>ZB183</t>
  </si>
  <si>
    <t>Šití vicryl un 2-0 bal. á 24 ks W9532T</t>
  </si>
  <si>
    <t>ZB060</t>
  </si>
  <si>
    <t>Šití prolene bl 6-0 bal. á 24 ks W8005T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</si>
  <si>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</si>
  <si>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</si>
  <si>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</si>
  <si>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</si>
  <si>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</si>
  <si>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</si>
  <si>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</si>
  <si>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</si>
  <si>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</si>
  <si>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</si>
  <si>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</si>
  <si>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</si>
  <si>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ZA868</t>
  </si>
  <si>
    <t>Jehla sterican 23 G 0,6 x 80 mm modrá bal. á 100 ks 4665635</t>
  </si>
  <si>
    <t>ZE993</t>
  </si>
  <si>
    <t>Rukavice operační ansell sensi - touch vel. 6,5 bal. á 40 párů 8050152</t>
  </si>
  <si>
    <t>ZK473</t>
  </si>
  <si>
    <t>Rukavice operační latexové s pudrem ansell medigrip plus vel. 6,0 303502EU (302762)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</si>
  <si>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</si>
  <si>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</si>
  <si>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</si>
  <si>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</si>
  <si>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</si>
  <si>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 medigrip plus vel. 7,5 6035534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</si>
  <si>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</si>
  <si>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</si>
  <si>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</si>
  <si>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ZN041</t>
  </si>
  <si>
    <t>Rukavice operační gammex ansell PF bez pudru 6,5 330048065</t>
  </si>
  <si>
    <t>Rukavice operační gammex latex PF bez pudru 6,5 330048065</t>
  </si>
  <si>
    <t>ZN901</t>
  </si>
  <si>
    <t>Rukavice nitril MOTEX sterilní bez pudru vel. L bal. á 50 párů EMDA 100.231 ref.7215</t>
  </si>
  <si>
    <t>ZN900</t>
  </si>
  <si>
    <t>Rukavice nitril MOTEX sterilní bez pudru vel. M bal. á 50 párů EMDA 100.221</t>
  </si>
  <si>
    <t>ZJ174</t>
  </si>
  <si>
    <t>Implantát mammární anatomický 350cc kulatý 20735-350</t>
  </si>
  <si>
    <t>ZN818</t>
  </si>
  <si>
    <t>Implantát mammární anatomický 395cc 20736-495</t>
  </si>
  <si>
    <t>ZN894</t>
  </si>
  <si>
    <t>Implantát mammární vysoký profil-kulatý GS-XP-350cc–MT</t>
  </si>
  <si>
    <t>ZN918</t>
  </si>
  <si>
    <t>Implantát mammární vysoký profil-kulatý GS-XP-380cc–MT</t>
  </si>
  <si>
    <t>ZL903</t>
  </si>
  <si>
    <t>Implantát mammární kulatý GS-HP-500-T</t>
  </si>
  <si>
    <t>ZK737</t>
  </si>
  <si>
    <t>Implantát mammární anatomický GS-AN-345-T</t>
  </si>
  <si>
    <t>ZI014</t>
  </si>
  <si>
    <t>Expander tkáňový mentor 250cc oválný 350-5305M</t>
  </si>
  <si>
    <t>ZO061</t>
  </si>
  <si>
    <t>Implantát mammární kulatý 505cc 20726-505</t>
  </si>
  <si>
    <t>ZG348</t>
  </si>
  <si>
    <t>Expander tkáňový mentor 400cc kulatý 350-4305M</t>
  </si>
  <si>
    <t>ZO145</t>
  </si>
  <si>
    <t>Implantát mammární extra vysoký profil-kulatý GS-XP-280cc–T</t>
  </si>
  <si>
    <t>ZN398</t>
  </si>
  <si>
    <t>Implantát mammární anatomický 350cc 20736-350</t>
  </si>
  <si>
    <t>ZO163</t>
  </si>
  <si>
    <t>Implantát mammární anatomický 435cc kulatý 20735-435</t>
  </si>
  <si>
    <t>ZO162</t>
  </si>
  <si>
    <t>Implantát mammární anatomický 390cc kulatý 20735-390</t>
  </si>
  <si>
    <t>ZO245</t>
  </si>
  <si>
    <t>Implantát mammární anatomický 445cc 20736-445</t>
  </si>
  <si>
    <t>ZO269</t>
  </si>
  <si>
    <t>Implantát mammární anatomický GS-HP-330-T</t>
  </si>
  <si>
    <t>ZO320</t>
  </si>
  <si>
    <t>Expander tkáňový anatomický mentor 350 ccl 354-9322</t>
  </si>
  <si>
    <t>ZK528</t>
  </si>
  <si>
    <t>Implantát mammární anatomický GS-AN-245-T</t>
  </si>
  <si>
    <t>ZO412</t>
  </si>
  <si>
    <t>Expander tkáňový CPX kulatý mentor 550 ccl 354-9324</t>
  </si>
  <si>
    <t>ZO391</t>
  </si>
  <si>
    <t>Implantát mammární anatomický 480cc 20735-480</t>
  </si>
  <si>
    <t>ZO460</t>
  </si>
  <si>
    <t>Implantát mammární kulatý GS-HP-250-T</t>
  </si>
  <si>
    <t>ZO421</t>
  </si>
  <si>
    <t>Implantát mammární anatomický 280cc 20735-280</t>
  </si>
  <si>
    <t>ZO413</t>
  </si>
  <si>
    <t>Implantát mammární extra vysoký profil-kulatý GS-XP-265–T</t>
  </si>
  <si>
    <t>ZN190</t>
  </si>
  <si>
    <t>Implantát mammární anatomický 395cc 20736-395</t>
  </si>
  <si>
    <t>ZO409</t>
  </si>
  <si>
    <t>Implantát mammární anatomický 670cc 20736-670</t>
  </si>
  <si>
    <t>ZK728</t>
  </si>
  <si>
    <t>Expander tkáňový sanimpo 500cc kulatý 41627-500</t>
  </si>
  <si>
    <t>ZO531</t>
  </si>
  <si>
    <t>Implantát mammární sizer 220 cc resterilizovatelný 20735-220H</t>
  </si>
  <si>
    <t>ZO535</t>
  </si>
  <si>
    <t>Implantát mammární sizer 495 cc resterilizovatelný 20736-495H</t>
  </si>
  <si>
    <t>ZO534</t>
  </si>
  <si>
    <t>Implantát mammární sizer 435 cc resterilizovatelný 20735-435H</t>
  </si>
  <si>
    <t>ZO532</t>
  </si>
  <si>
    <t>Implantát mammární sizer 280 cc resterilizovatelný 20735-280H</t>
  </si>
  <si>
    <t>ZO533</t>
  </si>
  <si>
    <t>Implantát mammární sizer 350 cc resterilizovatelný 20735-350H</t>
  </si>
  <si>
    <t>ZO536</t>
  </si>
  <si>
    <t>Implantát mammární sizer 255 cc resterilizovatelný 20725-255H</t>
  </si>
  <si>
    <t>ZO537</t>
  </si>
  <si>
    <t>Implantát mammární sizer 495 cc resterilizovatelný 20725-495H</t>
  </si>
  <si>
    <t>ZK492</t>
  </si>
  <si>
    <t>Implantát mammární extra vysoký,kulatý GS-XP-300-MT</t>
  </si>
  <si>
    <t>ZN087</t>
  </si>
  <si>
    <t>Implantát mammární anatomický 315cc 20736-315</t>
  </si>
  <si>
    <t>ZO757</t>
  </si>
  <si>
    <t>Implantát mammární anatomický 210cc 20736-210</t>
  </si>
  <si>
    <t>ZO756</t>
  </si>
  <si>
    <t>Implantát mammární kulatý střední profil 445 cc 20725-445</t>
  </si>
  <si>
    <t>ZO822</t>
  </si>
  <si>
    <t>Expander tkáňový CPX mentor 450 ccl 354-9323</t>
  </si>
  <si>
    <t>ZO816</t>
  </si>
  <si>
    <t>Implantát mammární GS-HP-230-MT</t>
  </si>
  <si>
    <t>ZO789</t>
  </si>
  <si>
    <t>Implantát mammární anatomický 250cc 20736-550</t>
  </si>
  <si>
    <t>ZO891</t>
  </si>
  <si>
    <t>Implantát mammární anatomický 610cc 20636-610</t>
  </si>
  <si>
    <t>ZL978</t>
  </si>
  <si>
    <t>Kanystr renasys GO 300 ml 66800914</t>
  </si>
  <si>
    <t>ZE278</t>
  </si>
  <si>
    <t>Drát vodící 0,90 mm vrtací, bez závitu bal. á 10 ks 26-875-00-05</t>
  </si>
  <si>
    <t>ZB343</t>
  </si>
  <si>
    <t>List pilový pro pilu na sternum GB135R</t>
  </si>
  <si>
    <t>ZB296</t>
  </si>
  <si>
    <t>Mikroskalpel Stab Blade/Tip 22,5° Straig bal. á 6 ks 72-2202</t>
  </si>
  <si>
    <t>KH905</t>
  </si>
  <si>
    <t>extraktor kožních svorek PSX-X</t>
  </si>
  <si>
    <t>KF216</t>
  </si>
  <si>
    <t>skalpel harmonický focus long FCS17-X</t>
  </si>
  <si>
    <t>ZO159</t>
  </si>
  <si>
    <t>Vak odsávací pro body – jet evo 3000 ml 57187</t>
  </si>
  <si>
    <t>ZO160</t>
  </si>
  <si>
    <t>Kanyla extrakční pro body – jet evo délka 200 mm 675010-5</t>
  </si>
  <si>
    <t>ZO158</t>
  </si>
  <si>
    <t>Aplikátor kanyly pro body – jet evo délka 370 cm 570001</t>
  </si>
  <si>
    <t>ZJ857</t>
  </si>
  <si>
    <t>Jehelec durogrip halsey 130 mm BM012R</t>
  </si>
  <si>
    <t>ZJ683</t>
  </si>
  <si>
    <t>Držák na prsty pro operace na ruce plast modrý chirobloc large - ballets ECBM</t>
  </si>
  <si>
    <t>ZM565</t>
  </si>
  <si>
    <t>Lepidlo tkáňové 5 ml floseal 1503353</t>
  </si>
  <si>
    <t>ZO406</t>
  </si>
  <si>
    <t>Implantát prsní síťkový SERAGYN BR  22,5 x 14,5 cm SN40650</t>
  </si>
  <si>
    <t>ZO405</t>
  </si>
  <si>
    <t>Implantát prsní síťkový SERAGYN BR  13,5 x 9,5 cm SN40550</t>
  </si>
  <si>
    <t>ZA011</t>
  </si>
  <si>
    <t>Šroub kortikální 1.5 mm 200.809</t>
  </si>
  <si>
    <t>ZA015</t>
  </si>
  <si>
    <t>Šroub kortikální 1.5 mm 200.808</t>
  </si>
  <si>
    <t>ZA016</t>
  </si>
  <si>
    <t>Šroub kortikální 1.5 mm 200.812</t>
  </si>
  <si>
    <t>ZB716</t>
  </si>
  <si>
    <t>Šroub kortikální 3.5 mm 204.836</t>
  </si>
  <si>
    <t>ZA491</t>
  </si>
  <si>
    <t>Drát Kirschnerův 1.00 mm á 10 ks 292.100.10</t>
  </si>
  <si>
    <t>ZG360</t>
  </si>
  <si>
    <t>Šroub kortikální 1.3 mm 200.695</t>
  </si>
  <si>
    <t>ZA026</t>
  </si>
  <si>
    <t>Dlaha adaptační 1.5 mm 12 otv. 246.191</t>
  </si>
  <si>
    <t>ZA014</t>
  </si>
  <si>
    <t>Šroub kortikální 1.5 mm 200.806</t>
  </si>
  <si>
    <t>ZA013</t>
  </si>
  <si>
    <t>Šroub kortikální 1.3 mm 200.690</t>
  </si>
  <si>
    <t>ZG383</t>
  </si>
  <si>
    <t>Šroub kortikální 1.3 mm 200.688</t>
  </si>
  <si>
    <t>ZC099</t>
  </si>
  <si>
    <t>Šroub kortikální 1.3 mm 200.691</t>
  </si>
  <si>
    <t>ZC208</t>
  </si>
  <si>
    <t>Šroub kortikální 1.5 mm 200.811</t>
  </si>
  <si>
    <t>ZA012</t>
  </si>
  <si>
    <t>Šroub kortikální 1.5 mm 200.810</t>
  </si>
  <si>
    <t>ZG063</t>
  </si>
  <si>
    <t>Drát Kirschnerův 1.25 mm á 10 ks 292.120.10</t>
  </si>
  <si>
    <t>ZG384</t>
  </si>
  <si>
    <t>Dlaha mřížková 1.3 221.321</t>
  </si>
  <si>
    <t>ZF840</t>
  </si>
  <si>
    <t>Šroub kortikální 1.5 mm 200.822</t>
  </si>
  <si>
    <t>KH904</t>
  </si>
  <si>
    <t>stapler kožní PMR35-X</t>
  </si>
  <si>
    <t>KC486</t>
  </si>
  <si>
    <t>klip titanový střední LT300-X</t>
  </si>
  <si>
    <t>KI724</t>
  </si>
  <si>
    <t>nůžky koagulační FOCUS 9 cm HAR 9F</t>
  </si>
  <si>
    <t>ZA958</t>
  </si>
  <si>
    <t>Šití safil fialový 2/0 (3) bal. á 36 ks C1048251</t>
  </si>
  <si>
    <t>ZB609</t>
  </si>
  <si>
    <t>Šití premicron zelený 2/0 (3) bal. á 36 ks C0026026</t>
  </si>
  <si>
    <t>ZB878</t>
  </si>
  <si>
    <t>Šití novosyn quick undy 2/0 (3) bal. á 36 ks C3046042</t>
  </si>
  <si>
    <t>ZD067</t>
  </si>
  <si>
    <t>Šití safil fialový 2/0 (3) bal. á 36 ks C1048042</t>
  </si>
  <si>
    <t>ZH392</t>
  </si>
  <si>
    <t>Šití novosyn quick undy 3/0 (2) bal. á 36 ks C3046030</t>
  </si>
  <si>
    <t>ZD196</t>
  </si>
  <si>
    <t>Šití monosyn bezbarvý 4/0 (1.5) bal. á 36 ks C0023634</t>
  </si>
  <si>
    <t>ZA959</t>
  </si>
  <si>
    <t>Šití safil fialový 3/0 (2) bal. á 36 ks C1048241</t>
  </si>
  <si>
    <t>ZB406</t>
  </si>
  <si>
    <t>Šití safil fialový 5/0 (1) bal. á 36 ks C1048212</t>
  </si>
  <si>
    <t>ZI487</t>
  </si>
  <si>
    <t>Šití vicryl rapide un 4-0 bal. á 12 ks W9930</t>
  </si>
  <si>
    <t>ZB155</t>
  </si>
  <si>
    <t>Šití premilene 4/0 (1.5) bal. á 36 ks C0090013</t>
  </si>
  <si>
    <t>ZC679</t>
  </si>
  <si>
    <t>Šití vicryl plus vi 2-0 bal. á 36 ks VCP9900H</t>
  </si>
  <si>
    <t>ZF643</t>
  </si>
  <si>
    <t>Šití vicryl vi 7-0 bal. á 12 ks W9565</t>
  </si>
  <si>
    <t>ZG672</t>
  </si>
  <si>
    <t>Šití novosyn quick undy 4/0 (1.5) bal. á 36 ks C3046013</t>
  </si>
  <si>
    <t>ZB094</t>
  </si>
  <si>
    <t>Šití maxon 5/0 1EP bal. á 36 ks SMM5526 (náhrada za pův.6535-21)</t>
  </si>
  <si>
    <t>ZB212</t>
  </si>
  <si>
    <t>Šití safil fialový 6/0 (0.7) bal. á 36 ks C1048006</t>
  </si>
  <si>
    <t>ZN283</t>
  </si>
  <si>
    <t>Šití ethilon bk 8-0 bal. á 12 ks W2808</t>
  </si>
  <si>
    <t>ZA928</t>
  </si>
  <si>
    <t>Šití ethilon bk 10-0 bal. á 12 ks W2830</t>
  </si>
  <si>
    <t>ZB178</t>
  </si>
  <si>
    <t>Šití ethilon bk 9-0 bal. á 12 ks W2813</t>
  </si>
  <si>
    <t>ZB023</t>
  </si>
  <si>
    <t>Šití maxon 2/0 bal. á 36 ks 8886626151</t>
  </si>
  <si>
    <t>ZB156</t>
  </si>
  <si>
    <t>Šití premilene 3/0 (2) bal. á 36 ks C2090014</t>
  </si>
  <si>
    <t>ZB019</t>
  </si>
  <si>
    <t>Šití monosyn bezbarvý 4/0 (1.5) bal. á 36 ks C0023204</t>
  </si>
  <si>
    <t>ZC877</t>
  </si>
  <si>
    <t>Šití prolene bl 3-0 bal. á 36 ks EH7693H</t>
  </si>
  <si>
    <t>ZA008</t>
  </si>
  <si>
    <t>Obvaz elastický síťový pruban č. 10 427310</t>
  </si>
  <si>
    <t>ZA315</t>
  </si>
  <si>
    <t>Kompresa NT 5 x 5 cm/2 ks sterilní 26501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</si>
  <si>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</si>
  <si>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</si>
  <si>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</si>
  <si>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</si>
  <si>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</si>
  <si>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</si>
  <si>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ZA426</t>
  </si>
  <si>
    <t>Obinadlo hydrofilní 16 cm x 10 m 13014</t>
  </si>
  <si>
    <t>ZA436</t>
  </si>
  <si>
    <t>Obvaz elastický síťový pruban č. 12 427312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</si>
  <si>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</si>
  <si>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</si>
  <si>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</si>
  <si>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</si>
  <si>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</si>
  <si>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SYSMAP105EE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</si>
  <si>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</si>
  <si>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</si>
  <si>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</si>
  <si>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</si>
  <si>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</si>
  <si>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</si>
  <si>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ZA589</t>
  </si>
  <si>
    <t>Tampon sterilní stáčený 30 x 30 cm / 5 ks karton á 1500 ks 28007</t>
  </si>
  <si>
    <t>ZA593</t>
  </si>
  <si>
    <t>Tampon sterilní stáčený 20 x 20 cm / 5 ks 28003+</t>
  </si>
  <si>
    <t>ZA601</t>
  </si>
  <si>
    <t>Obinadlo fixa crep 12 cm x 4 m 1323100105</t>
  </si>
  <si>
    <t>ZA604</t>
  </si>
  <si>
    <t>Tyčinka vatová sterilní jednotlivě balalená bal. á 1000 ks 5100/SG/CS</t>
  </si>
  <si>
    <t>ZA664</t>
  </si>
  <si>
    <t>Krytí gelové hydrokoloidní Flamigel 250 ml FLAM250</t>
  </si>
  <si>
    <t>ZC352</t>
  </si>
  <si>
    <t>Obinadlo elastické universalní 12 cm x 10 m bal. á 12 ks 1320200207</t>
  </si>
  <si>
    <t>ZC725</t>
  </si>
  <si>
    <t>Obvaz ortho-pad 15 cm x 3 m pod sádru á 6 ks 1320105005</t>
  </si>
  <si>
    <t>ZC854</t>
  </si>
  <si>
    <t>Kompresa NT 7,5 x 7,5 cm/2 ks sterilní 26510</t>
  </si>
  <si>
    <t>ZD103</t>
  </si>
  <si>
    <t>Náplast omniplast 2,5 cm x 9,2 m 9004530</t>
  </si>
  <si>
    <t>ZK404</t>
  </si>
  <si>
    <t>Krytí prontosan roztok 350 ml 400416</t>
  </si>
  <si>
    <t>ZL410</t>
  </si>
  <si>
    <t>Krytí gelové Hemagel 100 g A2681147</t>
  </si>
  <si>
    <t>ZL789</t>
  </si>
  <si>
    <t>Obvaz sterilní hotový č. 2 A4091360</t>
  </si>
  <si>
    <t>ZL790</t>
  </si>
  <si>
    <t>Obvaz sterilní hotový č. 3 A4101144</t>
  </si>
  <si>
    <t>ZD225</t>
  </si>
  <si>
    <t>Tampon sterilní stáčený 12 x 12 cm / 5 ks 0438</t>
  </si>
  <si>
    <t>ZA065</t>
  </si>
  <si>
    <t>Verba č. 5 - břišní pás 105 - 115 cm 932535</t>
  </si>
  <si>
    <t>ZD819</t>
  </si>
  <si>
    <t>Krytí debrisoft 10 x 10 cm bal. á 5 ks 31222</t>
  </si>
  <si>
    <t>ZE894</t>
  </si>
  <si>
    <t>Krytí mepilex transfer Ag 7,5 x 8,5 cm bal. á 10 ks 394000 - výpadek ve výrobě do 3/2017</t>
  </si>
  <si>
    <t>ZA545</t>
  </si>
  <si>
    <t>Krytí hydrogelové nu-gel s algin. 15 g bal. á 10 ks SYSMNG415EE AKCE 1 + 1</t>
  </si>
  <si>
    <t>ZL853</t>
  </si>
  <si>
    <t>Krytí mastný tyl jelonet 10 x 40 cm á 10 ks 7459</t>
  </si>
  <si>
    <t>ZF423</t>
  </si>
  <si>
    <t>Krytí suprasorb F 10 x 10 cm role nesterilní foliový obvaz 20468</t>
  </si>
  <si>
    <t>ZF715</t>
  </si>
  <si>
    <t>Obinadlo fixační peha-haft 4cm á 4m 932411</t>
  </si>
  <si>
    <t>ZM325</t>
  </si>
  <si>
    <t>Krytí - gel Hyiodine na chronické rány á 22 g HYIODINE22</t>
  </si>
  <si>
    <t>ZL987</t>
  </si>
  <si>
    <t>Soft port 69 cm s koncovkou 15 x 10 cm 66800799</t>
  </si>
  <si>
    <t>ZA066</t>
  </si>
  <si>
    <t>Verba č. 4 - břišní pás 95 - 105 cm 932534</t>
  </si>
  <si>
    <t>ZA067</t>
  </si>
  <si>
    <t>Verba č. 3 - břišní pás 85 - 95 cm 932533</t>
  </si>
  <si>
    <t>ZD632</t>
  </si>
  <si>
    <t>Krytí pharmapore silver-polšt. se stříbrem 8 x 10 cm bal. á 100 ks P8010S</t>
  </si>
  <si>
    <t>ZA623</t>
  </si>
  <si>
    <t>Krytí silvercel hydroalg. 11 x 11 cm bal. á 10 ks SYS-CAD011EE</t>
  </si>
  <si>
    <t>ZA532</t>
  </si>
  <si>
    <t>Krytí suprasorb F 15 cm x 10 m role nesterilní foliový obvaz 20469</t>
  </si>
  <si>
    <t>ZN321</t>
  </si>
  <si>
    <t>Obvaz elastický síťový CareFix Head velikost L bal. á 10 ks 0170 L</t>
  </si>
  <si>
    <t>ZB735</t>
  </si>
  <si>
    <t>Obvaz ortho-pad   8 cm x 3 m karton á 240 ks 1320105003</t>
  </si>
  <si>
    <t>ZN814</t>
  </si>
  <si>
    <t>Krytí gelové na rány ActiMaris bal. á 20g 3097749</t>
  </si>
  <si>
    <t>ZN808</t>
  </si>
  <si>
    <t>Krytí gelové hydrokoloidní Flamigel 50 ml FLAM050</t>
  </si>
  <si>
    <t>ZO032</t>
  </si>
  <si>
    <t>Krytí hypoalergenní Cosmopor antibacterial Ag 15 x 8 cm bal. á 25 ks 9010041</t>
  </si>
  <si>
    <t>ZE192</t>
  </si>
  <si>
    <t>Krytí mepiform 5 x  7,5 cm bal. á 5 ks 293200-19</t>
  </si>
  <si>
    <t>ZH913</t>
  </si>
  <si>
    <t>Krytí askina 15 x 20 cm derm - sterilní folie bal. á 10 ks F72038</t>
  </si>
  <si>
    <t>ZD232</t>
  </si>
  <si>
    <t>Podkolenky antitrombotické pro imobilní pacienty mediven thrombexin L normální ANTICO TPS 26935</t>
  </si>
  <si>
    <t>ZA662</t>
  </si>
  <si>
    <t>Podkolenky antitrombotické pro imobilní pacienty mediven thrombexin M normální ANTICO TPS 26933</t>
  </si>
  <si>
    <t>ZN588</t>
  </si>
  <si>
    <t>Krytí pěnové neadhesivní Polymem 100 x 100 mm bal. á 15 ks 5044</t>
  </si>
  <si>
    <t>ZC096</t>
  </si>
  <si>
    <t>Polštářek vatový 10 x 10 sterilní á 2 ks karton á 600 ks 28500</t>
  </si>
  <si>
    <t>ZO434</t>
  </si>
  <si>
    <t>Návlek na končetiny pro podtlakovou terapii Suprasorb CNP EasyDress vel. M 65 x 40 x 85 cm bal. á 5 ks 31691</t>
  </si>
  <si>
    <t>ZO433</t>
  </si>
  <si>
    <t>Návlek na končetiny pro podtlakovou terapii Suprasorb CNP EasyDress vel. S 50 x 30 x 70 cm bal. á 5 ks 31690</t>
  </si>
  <si>
    <t>ZO636</t>
  </si>
  <si>
    <t>Krytí pěnové neadhesivní Polymem ovál 89 x 127 mm bal. á 15 ks 8053</t>
  </si>
  <si>
    <t>ZO637</t>
  </si>
  <si>
    <t>Krytí pěnové neadhesivní Polymem ovál silver 50 x 76 mm bal. á 20 ks 1823</t>
  </si>
  <si>
    <t>ZO635</t>
  </si>
  <si>
    <t>Krytí pěnové neadhesivní Polymem ovál 50 x 76 mm bal. á 20 ks 8023</t>
  </si>
  <si>
    <t>ZF193</t>
  </si>
  <si>
    <t>Krytí mepiform 4 x 30 cm bal. á 5 ks 293100-17</t>
  </si>
  <si>
    <t>ZO545</t>
  </si>
  <si>
    <t>Krytí - set pro aplikaci larev - dávka cca 300 steril. larev bzučivky zelené 62117</t>
  </si>
  <si>
    <t>ZO435</t>
  </si>
  <si>
    <t>Návlek na končetiny pro podtlakovou terapii Suprasorb CNP EasyDress vel. L 80 x 50 x 95 cm bal. á 5 ks 31692</t>
  </si>
  <si>
    <t>ZA787</t>
  </si>
  <si>
    <t>Stříkačka injekční 2-dílná 10 ml L Inject Solo 4606108V</t>
  </si>
  <si>
    <t>ZA788</t>
  </si>
  <si>
    <t>Stříkačka injekční 2-dílná 20 ml L Inject Solo 4606205V</t>
  </si>
  <si>
    <t>ZA897</t>
  </si>
  <si>
    <t>Nůž na stehy sterilní  krátký bal. á 100 ks 11.000.00.010</t>
  </si>
  <si>
    <t>ZB488</t>
  </si>
  <si>
    <t>Sprej cavilon 28 ml bal. á 12 ks 3346E</t>
  </si>
  <si>
    <t>ZB598</t>
  </si>
  <si>
    <t>Spojka symetrická přímá 7 x 7 mm 60.23.00 (120 430)</t>
  </si>
  <si>
    <t>ZB615</t>
  </si>
  <si>
    <t>Stříkačka injekční 3-dílná 3 ml LL Omnifix Solo se závitem bal. á 100 ks 4617022V</t>
  </si>
  <si>
    <t>ZB756</t>
  </si>
  <si>
    <t>Zkumavka 3 ml K3 edta fialová 454086</t>
  </si>
  <si>
    <t>ZB775</t>
  </si>
  <si>
    <t>Zkumavka koagulace 4 ml modrá 454329</t>
  </si>
  <si>
    <t>ZB777</t>
  </si>
  <si>
    <t>Zkumavka červená 4 ml gel 454071</t>
  </si>
  <si>
    <t>ZD809</t>
  </si>
  <si>
    <t>Kanyla vasofix 20G růžová safety 4269110S-01</t>
  </si>
  <si>
    <t>ZE308</t>
  </si>
  <si>
    <t>Stříkačka injekční 3-dílná 5 ml LL Omnifix Solo se závitem 4617053V</t>
  </si>
  <si>
    <t>ZF090</t>
  </si>
  <si>
    <t>Stapler kožní 783100</t>
  </si>
  <si>
    <t>ZH491</t>
  </si>
  <si>
    <t>Stříkačka injekční 3-dílná 50 - 60 ml LL MRG00711</t>
  </si>
  <si>
    <t>ZI179</t>
  </si>
  <si>
    <t>Zkumavka s mediem+ flovakovaný tampon eSwab růžový 490CE.A</t>
  </si>
  <si>
    <t>ZL464</t>
  </si>
  <si>
    <t>Popisovač sterilní se dvěma hroty Sandel 4-in-1Marker, bal. á 25 ks, S1041F</t>
  </si>
  <si>
    <t>ZH760</t>
  </si>
  <si>
    <t>Popisovač chirurgický na kůži + sterilní pravítko fialová barva RQ-01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</si>
  <si>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</si>
  <si>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</si>
  <si>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</si>
  <si>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</si>
  <si>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ZN926</t>
  </si>
  <si>
    <t>Dlaha odlehčená termoplastická TURBOCAST ORTHO micro vel. 1,6 mm x 600 mm x 430 mm JOS161</t>
  </si>
  <si>
    <t>ZN924</t>
  </si>
  <si>
    <t>Dlaha odlehčená termoplastická TURBOCAST mini perfo vel. 2 mm x 600 mm x 440 mm barva bílá J2020 - bílá</t>
  </si>
  <si>
    <t>ZN928</t>
  </si>
  <si>
    <t>Dlaha odlehčená termoplastická IMMO + NS vel. 3,2 mm x 600 mm x 900 mm barva bílá JBCx322</t>
  </si>
  <si>
    <t>ZN927</t>
  </si>
  <si>
    <t>Dlaha odlehčená termoplastická IMMO + NS vel. 3,2 mm x 600 mm x 450 mm barva bílá JBCx252</t>
  </si>
  <si>
    <t>ZN798</t>
  </si>
  <si>
    <t>Svěrka ke stojánku na LipoFilter Canister ASP-CAN-2C</t>
  </si>
  <si>
    <t>ZN797</t>
  </si>
  <si>
    <t>Sojánek na LipoFilter Canister ASP-CAN-2R</t>
  </si>
  <si>
    <t>ZD294</t>
  </si>
  <si>
    <t>Spojka T 8-8-8 UH bal. á 50 ks 882,08 D</t>
  </si>
  <si>
    <t>ZH035</t>
  </si>
  <si>
    <t>Esmarch 12 cm x 5 m resterilizovatelný do 134° bezlatexový 20-20-120</t>
  </si>
  <si>
    <t>ZI913</t>
  </si>
  <si>
    <t>Čepel pro nůž transplantační 158 mm 397112120130</t>
  </si>
  <si>
    <t>ZO797</t>
  </si>
  <si>
    <t>Vak odsávací pro body – jet Eco 1000 ml 57157</t>
  </si>
  <si>
    <t>ZO796</t>
  </si>
  <si>
    <t>Kanyla extrakční pro Body Jet evo a Body Jet eco 665010-5</t>
  </si>
  <si>
    <t>ZO795</t>
  </si>
  <si>
    <t>Sada Filler collector pro Body Jet evo a Body Jet eco 660023-5</t>
  </si>
  <si>
    <t>ZO794</t>
  </si>
  <si>
    <t>Aplikátor kanyly Biofill pro Body Jet evo a Body Jet eco 580001</t>
  </si>
  <si>
    <t>ZA715</t>
  </si>
  <si>
    <t>Set infuzní intrafix primeline classic 150 cm 4062957</t>
  </si>
  <si>
    <t>ZB767</t>
  </si>
  <si>
    <t>Jehla vakuová 226/38 mm černá 450075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</si>
  <si>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</si>
  <si>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</si>
  <si>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</si>
  <si>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</si>
  <si>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</si>
  <si>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</si>
  <si>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ZM292</t>
  </si>
  <si>
    <t>Rukavice nitril sempercare bez p. M bal. á 200 ks 30803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</si>
  <si>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</si>
  <si>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</si>
  <si>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</si>
  <si>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</si>
  <si>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</si>
  <si>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</si>
  <si>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</si>
  <si>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</si>
  <si>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</si>
  <si>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</si>
  <si>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</si>
  <si>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</si>
  <si>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</si>
  <si>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</si>
  <si>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</si>
  <si>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</si>
  <si>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</si>
  <si>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</si>
  <si>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</si>
  <si>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</si>
  <si>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</si>
  <si>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</si>
  <si>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</si>
  <si>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</si>
  <si>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</si>
  <si>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</si>
  <si>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</si>
  <si>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</si>
  <si>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Klenovcová Lucie</t>
  </si>
  <si>
    <t>PodkalskáSommerová Kamila</t>
  </si>
  <si>
    <t>Zdravotní výkony vykázané na pracovišti v rámci ambulantní péče dle lékařů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</si>
  <si>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</si>
  <si>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</si>
  <si>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</si>
  <si>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</si>
  <si>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</si>
  <si>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</si>
  <si>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</si>
  <si>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</si>
  <si>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</si>
  <si>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</si>
  <si>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0055824</t>
  </si>
  <si>
    <t>0072972</t>
  </si>
  <si>
    <t>AMOKSIKLAV 1,2 G</t>
  </si>
  <si>
    <t>0089869</t>
  </si>
  <si>
    <t>0093109</t>
  </si>
  <si>
    <t>0154815</t>
  </si>
  <si>
    <t>TETANOL PUR</t>
  </si>
  <si>
    <t>0192143</t>
  </si>
  <si>
    <t>0146676</t>
  </si>
  <si>
    <t>0200352</t>
  </si>
  <si>
    <t>3</t>
  </si>
  <si>
    <t>0017751</t>
  </si>
  <si>
    <t>DRÁT KIRSCHNERŮV OCEL</t>
  </si>
  <si>
    <t>0082077</t>
  </si>
  <si>
    <t>KRYTÍ COM 30 OBVAZOVÁ TEXTÍLIE KOMBINOVANÁ</t>
  </si>
  <si>
    <t>0110499</t>
  </si>
  <si>
    <t>DRÁT KIRSCHNER, LANCETA</t>
  </si>
  <si>
    <t>V</t>
  </si>
  <si>
    <t>04400</t>
  </si>
  <si>
    <t>SVODNÁ ANESTEZIE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</si>
  <si>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</si>
  <si>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</si>
  <si>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</si>
  <si>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</si>
  <si>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</si>
  <si>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</si>
  <si>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</si>
  <si>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</si>
  <si>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</si>
  <si>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</si>
  <si>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</si>
  <si>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</si>
  <si>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</si>
  <si>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</si>
  <si>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</si>
  <si>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</si>
  <si>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</si>
  <si>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</si>
  <si>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</si>
  <si>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</si>
  <si>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</si>
  <si>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</si>
  <si>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51818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</si>
  <si>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</si>
  <si>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</si>
  <si>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</si>
  <si>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</si>
  <si>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</si>
  <si>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</si>
  <si>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</si>
  <si>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</si>
  <si>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</si>
  <si>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</si>
  <si>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</si>
  <si>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</si>
  <si>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</si>
  <si>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</si>
  <si>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</si>
  <si>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</si>
  <si>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</si>
  <si>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</si>
  <si>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</si>
  <si>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</si>
  <si>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</si>
  <si>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</si>
  <si>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61021</t>
  </si>
  <si>
    <t>KOMPLEXNÍ VYŠETŘENÍ PLASTICKÝM CHIRURGEM</t>
  </si>
  <si>
    <t>09543</t>
  </si>
  <si>
    <t>Signalni kod</t>
  </si>
  <si>
    <t>09544</t>
  </si>
  <si>
    <t>SIGNÁLNÍ VÝKON POBYTU V ZAŘÍZENÍ LŮŽKOVÉ PÉČE / DO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</si>
  <si>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</si>
  <si>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</si>
  <si>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</si>
  <si>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</si>
  <si>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</si>
  <si>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</si>
  <si>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</si>
  <si>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</si>
  <si>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</si>
  <si>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</si>
  <si>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</si>
  <si>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</si>
  <si>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</si>
  <si>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</si>
  <si>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</si>
  <si>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</si>
  <si>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</si>
  <si>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</si>
  <si>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</si>
  <si>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</si>
  <si>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</si>
  <si>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</si>
  <si>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</si>
  <si>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</si>
  <si>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</si>
  <si>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</si>
  <si>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</si>
  <si>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</si>
  <si>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</si>
  <si>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</si>
  <si>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</si>
  <si>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</si>
  <si>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</si>
  <si>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</si>
  <si>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</si>
  <si>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</si>
  <si>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</si>
  <si>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</si>
  <si>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</si>
  <si>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</si>
  <si>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</si>
  <si>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</si>
  <si>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</si>
  <si>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</si>
  <si>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</si>
  <si>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</si>
  <si>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</si>
  <si>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</si>
  <si>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</si>
  <si>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</si>
  <si>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</si>
  <si>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</si>
  <si>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</si>
  <si>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</si>
  <si>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</si>
  <si>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</si>
  <si>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</si>
  <si>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</si>
  <si>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</si>
  <si>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53515</t>
  </si>
  <si>
    <t>SUTURA ŠLACHY EXTENSORU RUKY A ZÁPĚSTÍ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</si>
  <si>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</si>
  <si>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</si>
  <si>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</si>
  <si>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</si>
  <si>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</si>
  <si>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</si>
  <si>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</si>
  <si>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</si>
  <si>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</si>
  <si>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</si>
  <si>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</si>
  <si>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</si>
  <si>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</si>
  <si>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ŠTĚP PŘI POPÁLENÍ (A OSTATNÍCH KOŽNÍCH ZTRÁTÁCH) -</t>
  </si>
  <si>
    <t>53112</t>
  </si>
  <si>
    <t>ZAVŘENÁ REPOZICE ZLOMENINY NEBO LUXACE FALANGY - M</t>
  </si>
  <si>
    <t>62160</t>
  </si>
  <si>
    <t>POPÁLENI - OŠETŘENÍ A PŘEVAZ, 5 - 10 % POVRCHU</t>
  </si>
  <si>
    <t>51875</t>
  </si>
  <si>
    <t>PŘILOŽENÍ MĚKKÉHO OBVAZU (ZINKOKLIH, ŠKROBOVÝ OBVA</t>
  </si>
  <si>
    <t>02125</t>
  </si>
  <si>
    <t>OČKOVÁNÍ VČETNĚ OČKOVACÍ LÁTKY, KTERÁ JE HRAZENA Z</t>
  </si>
  <si>
    <t>0058092</t>
  </si>
  <si>
    <t>CEFAZOLIN SANDOZ 1 G</t>
  </si>
  <si>
    <t>0090021</t>
  </si>
  <si>
    <t>MARCAINE SPINAL 0,5%</t>
  </si>
  <si>
    <t>0124067</t>
  </si>
  <si>
    <t>HYDROCORTISON VUAB 100 MG</t>
  </si>
  <si>
    <t>0002684</t>
  </si>
  <si>
    <t>61209</t>
  </si>
  <si>
    <t>TENOLÝZA FLEXORU</t>
  </si>
  <si>
    <t>61213</t>
  </si>
  <si>
    <t>IMPLANTACE SILIKONU PŘI DEFEKTU ŠLACHY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</si>
  <si>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</si>
  <si>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</si>
  <si>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</si>
  <si>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</si>
  <si>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</si>
  <si>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</si>
  <si>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</si>
  <si>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</si>
  <si>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</si>
  <si>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</si>
  <si>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61422</t>
  </si>
  <si>
    <t>RINOPLASTIKA - MĚKKÝ NOS</t>
  </si>
  <si>
    <t>66413</t>
  </si>
  <si>
    <t>AMPUTACE PRSTU RUKY NEBO ČLÁNKU PRSTU - ZA KAŽDÝ D</t>
  </si>
  <si>
    <t>66679</t>
  </si>
  <si>
    <t>EXARTIKULACE (AMPUTACE METATARZÁLNÍ) FALANGEÁLNÍ -</t>
  </si>
  <si>
    <t>66733</t>
  </si>
  <si>
    <t>REKONSTRUKCE KLADÍVKOVÉHO PRSTU - ZA KAŽDÝ DALŠÍ P</t>
  </si>
  <si>
    <t>71521</t>
  </si>
  <si>
    <t>RESEKCE BOLTCE S POSUNEM KOŽNÍHO LALOKU MÍSTNĚ</t>
  </si>
  <si>
    <t>09113</t>
  </si>
  <si>
    <t>ODBĚR KRVE Z ARTERIE</t>
  </si>
  <si>
    <t>61411</t>
  </si>
  <si>
    <t>XANTHELASMA - XANTOMY VÍČKA, EXCIZE XANTOMU VÍČKA</t>
  </si>
  <si>
    <t>66867</t>
  </si>
  <si>
    <t>EXCIZE A EXSTIRPACE SVALOVÉ - JEDNODUCHÉ</t>
  </si>
  <si>
    <t>61225</t>
  </si>
  <si>
    <t>NEUROLÝZA</t>
  </si>
  <si>
    <t>62430</t>
  </si>
  <si>
    <t>62510</t>
  </si>
  <si>
    <t>XENOTRANSPLANTACE DO 1% POVRCHU TĚLA</t>
  </si>
  <si>
    <t>61131</t>
  </si>
  <si>
    <t>EXCIZE KOŽNÍ LÉZE, SUTURA VÍCE NEŽ 10 CM</t>
  </si>
  <si>
    <t>61211</t>
  </si>
  <si>
    <t>REKONSTRUKCE ŠLACHOVÉHO POUTKA</t>
  </si>
  <si>
    <t>75399</t>
  </si>
  <si>
    <t>DERMATOPLASTIKA JEDNOHO VÍČKA NEBO BLEPHAROCHALASI</t>
  </si>
  <si>
    <t>66425</t>
  </si>
  <si>
    <t xml:space="preserve">SYNOVEKTOMIE KLOUBU PRSTU RUKY ČI NOHY - ZA PRVNÍ </t>
  </si>
  <si>
    <t>61391</t>
  </si>
  <si>
    <t>VYTVOŘENÍ NOVÉ PRSNÍ BRADAVKY A PRSNÍHO DVORCE</t>
  </si>
  <si>
    <t>61425</t>
  </si>
  <si>
    <t>OPERACE RINOFYMY</t>
  </si>
  <si>
    <t>61221</t>
  </si>
  <si>
    <t>REKONSTRUKCE EXTENZOROVÉHO APARÁTU PRSTU RUKY</t>
  </si>
  <si>
    <t>61401</t>
  </si>
  <si>
    <t>KOREKCE MALÉ VROZENÉ ANOMÁLIE BOLTCE A OKOLÍ (VÝRŮ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</si>
  <si>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</si>
  <si>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</si>
  <si>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</si>
  <si>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</si>
  <si>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</si>
  <si>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</si>
  <si>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</si>
  <si>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</si>
  <si>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</si>
  <si>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</si>
  <si>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</si>
  <si>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</si>
  <si>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</si>
  <si>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</si>
  <si>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</si>
  <si>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</si>
  <si>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</si>
  <si>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</si>
  <si>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</si>
  <si>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</si>
  <si>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</si>
  <si>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</si>
  <si>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</si>
  <si>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</si>
  <si>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</si>
  <si>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</si>
  <si>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</si>
  <si>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</si>
  <si>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</si>
  <si>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</si>
  <si>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</si>
  <si>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</si>
  <si>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0092207</t>
  </si>
  <si>
    <t>0082042</t>
  </si>
  <si>
    <t>KRYTÍ MŘÍŽKA SILIKONOVÁ ASKINA SILNET</t>
  </si>
  <si>
    <t>66697</t>
  </si>
  <si>
    <t>EXCIZE / EXSTIRPACE HLAVIČKY METATARZU - JEDNA</t>
  </si>
  <si>
    <t>61111</t>
  </si>
  <si>
    <t>PRIMÁRNÍ OŠETŘENÍ TRAUMATICKÉ TETOVÁŽE Á 20 MIN.</t>
  </si>
  <si>
    <t>05</t>
  </si>
  <si>
    <t>06</t>
  </si>
  <si>
    <t>07</t>
  </si>
  <si>
    <t>08</t>
  </si>
  <si>
    <t>09</t>
  </si>
  <si>
    <t>10</t>
  </si>
  <si>
    <t>75397</t>
  </si>
  <si>
    <t>SUTURA LACERACE VÍČKA A SVALU</t>
  </si>
  <si>
    <t>51235</t>
  </si>
  <si>
    <t>PARCIÁLNÍ NEBO KLÍNOVITÁ RESEKCE MAMMY S BIOPIÍ NE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</si>
  <si>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</si>
  <si>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</si>
  <si>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</si>
  <si>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</si>
  <si>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</si>
  <si>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</si>
  <si>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</si>
  <si>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</si>
  <si>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</si>
  <si>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</si>
  <si>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</si>
  <si>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</si>
  <si>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</si>
  <si>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</si>
  <si>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</si>
  <si>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</si>
  <si>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</si>
  <si>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</si>
  <si>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</si>
  <si>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</si>
  <si>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</si>
  <si>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</si>
  <si>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</si>
  <si>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</si>
  <si>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</si>
  <si>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</si>
  <si>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</si>
  <si>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</si>
  <si>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</si>
  <si>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</si>
  <si>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</si>
  <si>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</si>
  <si>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</si>
  <si>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</si>
  <si>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87129</t>
  </si>
  <si>
    <t>VÍCEČETNÉ MALÉ BIOPTICKÉ VZORKY: MAKROSKOPICKÉ POS</t>
  </si>
  <si>
    <t>87215</t>
  </si>
  <si>
    <t>DALŠÍ BLOK SE STANDARTNÍM PREPARÁTEM (OD 3. BIOPTI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</si>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</sst>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9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9" fontId="3" fillId="0" borderId="68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3" fontId="40" fillId="0" borderId="86" xfId="0" applyNumberFormat="1" applyFont="1" applyBorder="1"/>
    <xf numFmtId="173" fontId="33" fillId="0" borderId="80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10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3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8" xfId="0" applyNumberFormat="1" applyFont="1" applyBorder="1"/>
    <xf numFmtId="9" fontId="33" fillId="0" borderId="90" xfId="0" applyNumberFormat="1" applyFont="1" applyBorder="1"/>
    <xf numFmtId="0" fontId="41" fillId="0" borderId="103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0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5" xfId="0" applyNumberFormat="1" applyFont="1" applyFill="1" applyBorder="1" applyAlignment="1">
      <alignment horizontal="right" vertical="top"/>
    </xf>
    <xf numFmtId="3" fontId="34" fillId="9" borderId="116" xfId="0" applyNumberFormat="1" applyFont="1" applyFill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4" fillId="0" borderId="115" xfId="0" applyNumberFormat="1" applyFont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0" fontId="36" fillId="0" borderId="126" xfId="0" applyFont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0" fontId="38" fillId="10" borderId="114" xfId="0" applyFont="1" applyFill="1" applyBorder="1" applyAlignment="1">
      <alignment vertical="top"/>
    </xf>
    <xf numFmtId="0" fontId="38" fillId="10" borderId="114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6"/>
    </xf>
    <xf numFmtId="0" fontId="38" fillId="10" borderId="114" xfId="0" applyFont="1" applyFill="1" applyBorder="1" applyAlignment="1">
      <alignment vertical="top" indent="8"/>
    </xf>
    <xf numFmtId="0" fontId="39" fillId="10" borderId="119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6"/>
    </xf>
    <xf numFmtId="0" fontId="39" fillId="10" borderId="119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/>
    </xf>
    <xf numFmtId="0" fontId="33" fillId="10" borderId="114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8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8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10" xfId="0" applyFont="1" applyFill="1" applyBorder="1"/>
    <xf numFmtId="0" fontId="40" fillId="0" borderId="108" xfId="0" applyFont="1" applyFill="1" applyBorder="1" applyAlignment="1">
      <alignment horizontal="left" indent="1"/>
    </xf>
    <xf numFmtId="0" fontId="40" fillId="0" borderId="109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06" xfId="0" applyNumberFormat="1" applyFont="1" applyFill="1" applyBorder="1"/>
    <xf numFmtId="9" fontId="33" fillId="0" borderId="104" xfId="0" applyNumberFormat="1" applyFont="1" applyFill="1" applyBorder="1"/>
    <xf numFmtId="9" fontId="33" fillId="0" borderId="105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0" xfId="0" applyFont="1" applyFill="1" applyBorder="1"/>
    <xf numFmtId="0" fontId="40" fillId="10" borderId="108" xfId="0" applyFont="1" applyFill="1" applyBorder="1"/>
    <xf numFmtId="0" fontId="40" fillId="10" borderId="109" xfId="0" applyFont="1" applyFill="1" applyBorder="1"/>
    <xf numFmtId="0" fontId="3" fillId="2" borderId="96" xfId="80" applyFont="1" applyFill="1" applyBorder="1"/>
    <xf numFmtId="3" fontId="33" fillId="0" borderId="106" xfId="0" applyNumberFormat="1" applyFont="1" applyFill="1" applyBorder="1"/>
    <xf numFmtId="3" fontId="33" fillId="0" borderId="104" xfId="0" applyNumberFormat="1" applyFont="1" applyFill="1" applyBorder="1"/>
    <xf numFmtId="3" fontId="33" fillId="0" borderId="105" xfId="0" applyNumberFormat="1" applyFont="1" applyFill="1" applyBorder="1"/>
    <xf numFmtId="0" fontId="33" fillId="0" borderId="110" xfId="0" applyFont="1" applyFill="1" applyBorder="1"/>
    <xf numFmtId="0" fontId="33" fillId="0" borderId="108" xfId="0" applyFont="1" applyFill="1" applyBorder="1"/>
    <xf numFmtId="0" fontId="33" fillId="0" borderId="109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40" fillId="2" borderId="130" xfId="0" applyNumberFormat="1" applyFont="1" applyFill="1" applyBorder="1"/>
    <xf numFmtId="9" fontId="40" fillId="2" borderId="74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8" xfId="0" applyFont="1" applyFill="1" applyBorder="1"/>
    <xf numFmtId="0" fontId="40" fillId="0" borderId="141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0" fontId="40" fillId="2" borderId="129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106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106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106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106" xfId="0" applyNumberFormat="1" applyFont="1" applyFill="1" applyBorder="1" applyAlignment="1"/>
    <xf numFmtId="173" fontId="33" fillId="0" borderId="154" xfId="0" applyNumberFormat="1" applyFont="1" applyBorder="1"/>
    <xf numFmtId="173" fontId="33" fillId="0" borderId="106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80" xfId="0" applyNumberFormat="1" applyFont="1" applyFill="1" applyBorder="1"/>
    <xf numFmtId="169" fontId="33" fillId="0" borderId="139" xfId="0" applyNumberFormat="1" applyFont="1" applyFill="1" applyBorder="1"/>
    <xf numFmtId="169" fontId="33" fillId="0" borderId="136" xfId="0" applyNumberFormat="1" applyFont="1" applyFill="1" applyBorder="1"/>
    <xf numFmtId="0" fontId="40" fillId="0" borderId="135" xfId="0" applyFont="1" applyFill="1" applyBorder="1"/>
    <xf numFmtId="169" fontId="33" fillId="0" borderId="25" xfId="0" applyNumberFormat="1" applyFont="1" applyFill="1" applyBorder="1"/>
    <xf numFmtId="169" fontId="33" fillId="0" borderId="140" xfId="0" applyNumberFormat="1" applyFont="1" applyFill="1" applyBorder="1"/>
    <xf numFmtId="169" fontId="33" fillId="0" borderId="137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0.27972998653523545</c:v>
                </c:pt>
                <c:pt idx="1">
                  <c:v>0.31410400352735401</c:v>
                </c:pt>
                <c:pt idx="2">
                  <c:v>0.31216078585000501</c:v>
                </c:pt>
                <c:pt idx="3">
                  <c:v>0.31293317551202288</c:v>
                </c:pt>
                <c:pt idx="4">
                  <c:v>0.31054484355898743</c:v>
                </c:pt>
                <c:pt idx="5">
                  <c:v>0.31104582871774533</c:v>
                </c:pt>
                <c:pt idx="6">
                  <c:v>0.28309635760537077</c:v>
                </c:pt>
                <c:pt idx="7">
                  <c:v>0.28073504967229818</c:v>
                </c:pt>
                <c:pt idx="8">
                  <c:v>0.27621915747375791</c:v>
                </c:pt>
                <c:pt idx="9">
                  <c:v>0.27584124438762769</c:v>
                </c:pt>
                <c:pt idx="10">
                  <c:v>0.27087923025891875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4336"/>
        <c:axId val="558337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0.25547867220428855</c:v>
                </c:pt>
                <c:pt idx="1">
                  <c:v>0.25547867220428855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36512"/>
        <c:axId val="55837056"/>
      </c:scatterChart>
      <c:catAx>
        <c:axId val="558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583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33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5834336"/>
        <c:crosses val="autoZero"/>
        <c:crossBetween val="between"/>
      </c:valAx>
      <c:valAx>
        <c:axId val="558365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5837056"/>
        <c:crosses val="max"/>
        <c:crossBetween val="midCat"/>
      </c:valAx>
      <c:valAx>
        <c:axId val="558370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58365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17" t="s">
        <v>109</v>
      </c>
      <c r="B1" s="317"/>
    </row>
    <row r="2" spans="1:3" ht="14.4" customHeight="1" thickBot="1" x14ac:dyDescent="0.35">
      <c r="A2" s="239" t="s">
        <v>252</v>
      </c>
      <c r="B2" s="46"/>
    </row>
    <row r="3" spans="1:3" ht="14.4" customHeight="1" thickBot="1" x14ac:dyDescent="0.35">
      <c r="A3" s="313" t="s">
        <v>144</v>
      </c>
      <c r="B3" s="314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140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254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15" t="s">
        <v>110</v>
      </c>
      <c r="B10" s="314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141</v>
      </c>
      <c r="C11" s="47" t="s">
        <v>115</v>
      </c>
    </row>
    <row r="12" spans="1:3" ht="14.4" customHeight="1" x14ac:dyDescent="0.3">
      <c r="A12" s="150" t="str">
        <f t="shared" ref="A12:A21" si="2">HYPERLINK("#'"&amp;C12&amp;"'!A1",C12)</f>
        <v>LŽ Detail</v>
      </c>
      <c r="B12" s="91" t="s">
        <v>164</v>
      </c>
      <c r="C12" s="47" t="s">
        <v>116</v>
      </c>
    </row>
    <row r="13" spans="1:3" ht="14.4" customHeight="1" x14ac:dyDescent="0.3">
      <c r="A13" s="150" t="str">
        <f t="shared" si="2"/>
        <v>LŽ Statim</v>
      </c>
      <c r="B13" s="301" t="s">
        <v>206</v>
      </c>
      <c r="C13" s="47" t="s">
        <v>216</v>
      </c>
    </row>
    <row r="14" spans="1:3" ht="14.4" customHeight="1" x14ac:dyDescent="0.3">
      <c r="A14" s="150" t="str">
        <f t="shared" si="2"/>
        <v>Léky Recepty</v>
      </c>
      <c r="B14" s="91" t="s">
        <v>142</v>
      </c>
      <c r="C14" s="47" t="s">
        <v>117</v>
      </c>
    </row>
    <row r="15" spans="1:3" ht="14.4" customHeight="1" x14ac:dyDescent="0.3">
      <c r="A15" s="150" t="str">
        <f t="shared" si="2"/>
        <v>LRp Lékaři</v>
      </c>
      <c r="B15" s="91" t="s">
        <v>150</v>
      </c>
      <c r="C15" s="47" t="s">
        <v>151</v>
      </c>
    </row>
    <row r="16" spans="1:3" ht="14.4" customHeight="1" x14ac:dyDescent="0.3">
      <c r="A16" s="150" t="str">
        <f t="shared" si="2"/>
        <v>LRp Detail</v>
      </c>
      <c r="B16" s="91" t="s">
        <v>1583</v>
      </c>
      <c r="C16" s="47" t="s">
        <v>118</v>
      </c>
    </row>
    <row r="17" spans="1:3" ht="28.8" customHeight="1" x14ac:dyDescent="0.3">
      <c r="A17" s="150" t="str">
        <f t="shared" si="2"/>
        <v>LRp PL</v>
      </c>
      <c r="B17" s="555" t="s">
        <v>1584</v>
      </c>
      <c r="C17" s="47" t="s">
        <v>147</v>
      </c>
    </row>
    <row r="18" spans="1:3" ht="14.4" customHeight="1" x14ac:dyDescent="0.3">
      <c r="A18" s="150" t="str">
        <f>HYPERLINK("#'"&amp;C18&amp;"'!A1",C18)</f>
        <v>LRp PL Detail</v>
      </c>
      <c r="B18" s="91" t="s">
        <v>1629</v>
      </c>
      <c r="C18" s="47" t="s">
        <v>148</v>
      </c>
    </row>
    <row r="19" spans="1:3" ht="14.4" customHeight="1" x14ac:dyDescent="0.3">
      <c r="A19" s="152" t="str">
        <f t="shared" ref="A19" si="3">HYPERLINK("#'"&amp;C19&amp;"'!A1",C19)</f>
        <v>Materiál Žádanky</v>
      </c>
      <c r="B19" s="91" t="s">
        <v>143</v>
      </c>
      <c r="C19" s="47" t="s">
        <v>119</v>
      </c>
    </row>
    <row r="20" spans="1:3" ht="14.4" customHeight="1" x14ac:dyDescent="0.3">
      <c r="A20" s="150" t="str">
        <f t="shared" si="2"/>
        <v>MŽ Detail</v>
      </c>
      <c r="B20" s="91" t="s">
        <v>2216</v>
      </c>
      <c r="C20" s="47" t="s">
        <v>120</v>
      </c>
    </row>
    <row r="21" spans="1:3" ht="14.4" customHeight="1" thickBot="1" x14ac:dyDescent="0.35">
      <c r="A21" s="152" t="str">
        <f t="shared" si="2"/>
        <v>Osobní náklady</v>
      </c>
      <c r="B21" s="91" t="s">
        <v>107</v>
      </c>
      <c r="C21" s="47" t="s">
        <v>121</v>
      </c>
    </row>
    <row r="22" spans="1:3" ht="14.4" customHeight="1" thickBot="1" x14ac:dyDescent="0.35">
      <c r="A22" s="94"/>
      <c r="B22" s="94"/>
    </row>
    <row r="23" spans="1:3" ht="14.4" customHeight="1" thickBot="1" x14ac:dyDescent="0.35">
      <c r="A23" s="316" t="s">
        <v>111</v>
      </c>
      <c r="B23" s="314"/>
    </row>
    <row r="24" spans="1:3" ht="14.4" customHeight="1" x14ac:dyDescent="0.3">
      <c r="A24" s="153" t="str">
        <f t="shared" ref="A24:A30" si="4">HYPERLINK("#'"&amp;C24&amp;"'!A1",C24)</f>
        <v>ZV Vykáz.-A</v>
      </c>
      <c r="B24" s="90" t="s">
        <v>2219</v>
      </c>
      <c r="C24" s="47" t="s">
        <v>126</v>
      </c>
    </row>
    <row r="25" spans="1:3" ht="14.4" customHeight="1" x14ac:dyDescent="0.3">
      <c r="A25" s="150" t="str">
        <f t="shared" ref="A25" si="5">HYPERLINK("#'"&amp;C25&amp;"'!A1",C25)</f>
        <v>ZV Vykáz.-A Lékaři</v>
      </c>
      <c r="B25" s="91" t="s">
        <v>2224</v>
      </c>
      <c r="C25" s="47" t="s">
        <v>219</v>
      </c>
    </row>
    <row r="26" spans="1:3" ht="14.4" customHeight="1" x14ac:dyDescent="0.3">
      <c r="A26" s="150" t="str">
        <f t="shared" si="4"/>
        <v>ZV Vykáz.-A Detail</v>
      </c>
      <c r="B26" s="91" t="s">
        <v>2447</v>
      </c>
      <c r="C26" s="47" t="s">
        <v>127</v>
      </c>
    </row>
    <row r="27" spans="1:3" ht="14.4" customHeight="1" x14ac:dyDescent="0.3">
      <c r="A27" s="150" t="str">
        <f t="shared" si="4"/>
        <v>ZV Vykáz.-H</v>
      </c>
      <c r="B27" s="91" t="s">
        <v>130</v>
      </c>
      <c r="C27" s="47" t="s">
        <v>128</v>
      </c>
    </row>
    <row r="28" spans="1:3" ht="14.4" customHeight="1" x14ac:dyDescent="0.3">
      <c r="A28" s="150" t="str">
        <f t="shared" si="4"/>
        <v>ZV Vykáz.-H Detail</v>
      </c>
      <c r="B28" s="91" t="s">
        <v>2512</v>
      </c>
      <c r="C28" s="47" t="s">
        <v>129</v>
      </c>
    </row>
    <row r="29" spans="1:3" ht="14.4" customHeight="1" x14ac:dyDescent="0.3">
      <c r="A29" s="150" t="str">
        <f t="shared" si="4"/>
        <v>ZV Vyžád.</v>
      </c>
      <c r="B29" s="91" t="s">
        <v>131</v>
      </c>
      <c r="C29" s="47" t="s">
        <v>123</v>
      </c>
    </row>
    <row r="30" spans="1:3" ht="14.4" customHeight="1" x14ac:dyDescent="0.3">
      <c r="A30" s="150" t="str">
        <f t="shared" si="4"/>
        <v>ZV Vyžád. Detail</v>
      </c>
      <c r="B30" s="91" t="s">
        <v>2534</v>
      </c>
      <c r="C30" s="47" t="s">
        <v>122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17" t="s">
        <v>124</v>
      </c>
      <c r="B1" s="317"/>
      <c r="C1" s="318"/>
      <c r="D1" s="318"/>
      <c r="E1" s="318"/>
    </row>
    <row r="2" spans="1:5" ht="14.4" customHeight="1" thickBot="1" x14ac:dyDescent="0.35">
      <c r="A2" s="239" t="s">
        <v>252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13535.548663079171</v>
      </c>
      <c r="D4" s="164">
        <f ca="1">IF(ISERROR(VLOOKUP("Náklady celkem",INDIRECT("HI!$A:$G"),5,0)),0,VLOOKUP("Náklady celkem",INDIRECT("HI!$A:$G"),5,0))</f>
        <v>14956.80701</v>
      </c>
      <c r="E4" s="165">
        <f ca="1">IF(C4=0,0,D4/C4)</f>
        <v>1.1050019014594943</v>
      </c>
    </row>
    <row r="5" spans="1:5" ht="14.4" customHeight="1" x14ac:dyDescent="0.3">
      <c r="A5" s="166" t="s">
        <v>153</v>
      </c>
      <c r="B5" s="167"/>
      <c r="C5" s="168"/>
      <c r="D5" s="168"/>
      <c r="E5" s="169"/>
    </row>
    <row r="6" spans="1:5" ht="14.4" customHeight="1" x14ac:dyDescent="0.3">
      <c r="A6" s="170" t="s">
        <v>158</v>
      </c>
      <c r="B6" s="171"/>
      <c r="C6" s="172"/>
      <c r="D6" s="172"/>
      <c r="E6" s="169"/>
    </row>
    <row r="7" spans="1:5" ht="14.4" customHeight="1" x14ac:dyDescent="0.3">
      <c r="A7" s="30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177.66826975892135</v>
      </c>
      <c r="D7" s="172">
        <f>IF(ISERROR(HI!E5),"",HI!E5)</f>
        <v>150.30734000000001</v>
      </c>
      <c r="E7" s="169">
        <f t="shared" ref="E7:E14" si="0">IF(C7=0,0,D7/C7)</f>
        <v>0.84599990872851139</v>
      </c>
    </row>
    <row r="8" spans="1:5" ht="14.4" customHeight="1" x14ac:dyDescent="0.3">
      <c r="A8" s="304" t="str">
        <f>HYPERLINK("#'LŽ Statim'!A1","Podíl statimových žádanek (max. 30%)")</f>
        <v>Podíl statimových žádanek (max. 30%)</v>
      </c>
      <c r="B8" s="302" t="s">
        <v>216</v>
      </c>
      <c r="C8" s="303">
        <v>0.3</v>
      </c>
      <c r="D8" s="303">
        <f>IF('LŽ Statim'!G3="",0,'LŽ Statim'!G3)</f>
        <v>6.2893081761006293E-3</v>
      </c>
      <c r="E8" s="169">
        <f>IF(C8=0,0,D8/C8)</f>
        <v>2.0964360587002098E-2</v>
      </c>
    </row>
    <row r="9" spans="1:5" ht="14.4" customHeight="1" x14ac:dyDescent="0.3">
      <c r="A9" s="174" t="s">
        <v>154</v>
      </c>
      <c r="B9" s="171"/>
      <c r="C9" s="172"/>
      <c r="D9" s="172"/>
      <c r="E9" s="169"/>
    </row>
    <row r="10" spans="1:5" ht="14.4" customHeight="1" x14ac:dyDescent="0.3">
      <c r="A10" s="304" t="str">
        <f>HYPERLINK("#'Léky Recepty'!A1","Záchyt v lékárně (Úhrada Kč, min. 60%)")</f>
        <v>Záchyt v lékárně (Úhrada Kč, min. 60%)</v>
      </c>
      <c r="B10" s="171" t="s">
        <v>117</v>
      </c>
      <c r="C10" s="173">
        <v>0.6</v>
      </c>
      <c r="D10" s="173">
        <f>IF(ISERROR(VLOOKUP("Celkem",'Léky Recepty'!B:H,5,0)),0,VLOOKUP("Celkem",'Léky Recepty'!B:H,5,0))</f>
        <v>0.74159628486500928</v>
      </c>
      <c r="E10" s="169">
        <f t="shared" si="0"/>
        <v>1.2359938081083488</v>
      </c>
    </row>
    <row r="11" spans="1:5" ht="14.4" customHeight="1" x14ac:dyDescent="0.3">
      <c r="A11" s="304" t="str">
        <f>HYPERLINK("#'LRp PL'!A1","Plnění pozitivního listu (min. 80%)")</f>
        <v>Plnění pozitivního listu (min. 80%)</v>
      </c>
      <c r="B11" s="171" t="s">
        <v>147</v>
      </c>
      <c r="C11" s="173">
        <v>0.8</v>
      </c>
      <c r="D11" s="173">
        <f>IF(ISERROR(VLOOKUP("Celkem",'LRp PL'!A:F,5,0)),0,VLOOKUP("Celkem",'LRp PL'!A:F,5,0))</f>
        <v>0.97559085461148487</v>
      </c>
      <c r="E11" s="169">
        <f t="shared" si="0"/>
        <v>1.2194885682643559</v>
      </c>
    </row>
    <row r="12" spans="1:5" ht="14.4" customHeight="1" x14ac:dyDescent="0.3">
      <c r="A12" s="174" t="s">
        <v>155</v>
      </c>
      <c r="B12" s="171"/>
      <c r="C12" s="172"/>
      <c r="D12" s="172"/>
      <c r="E12" s="169"/>
    </row>
    <row r="13" spans="1:5" ht="14.4" customHeight="1" x14ac:dyDescent="0.3">
      <c r="A13" s="175" t="s">
        <v>159</v>
      </c>
      <c r="B13" s="171"/>
      <c r="C13" s="168"/>
      <c r="D13" s="168"/>
      <c r="E13" s="169"/>
    </row>
    <row r="14" spans="1:5" ht="14.4" customHeight="1" x14ac:dyDescent="0.3">
      <c r="A14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71" t="s">
        <v>112</v>
      </c>
      <c r="C14" s="172">
        <f>IF(ISERROR(HI!F6),"",HI!F6)</f>
        <v>2227.3590557248554</v>
      </c>
      <c r="D14" s="172">
        <f>IF(ISERROR(HI!E6),"",HI!E6)</f>
        <v>1929.6028199999989</v>
      </c>
      <c r="E14" s="169">
        <f t="shared" si="0"/>
        <v>0.86631870826593926</v>
      </c>
    </row>
    <row r="15" spans="1:5" ht="14.4" customHeight="1" thickBot="1" x14ac:dyDescent="0.35">
      <c r="A15" s="177" t="str">
        <f>HYPERLINK("#HI!A1","Osobní náklady")</f>
        <v>Osobní náklady</v>
      </c>
      <c r="B15" s="171"/>
      <c r="C15" s="168">
        <f ca="1">IF(ISERROR(VLOOKUP("Osobní náklady (Kč) *",INDIRECT("HI!$A:$G"),6,0)),0,VLOOKUP("Osobní náklady (Kč) *",INDIRECT("HI!$A:$G"),6,0))</f>
        <v>9708.4175431376098</v>
      </c>
      <c r="D15" s="168">
        <f ca="1">IF(ISERROR(VLOOKUP("Osobní náklady (Kč) *",INDIRECT("HI!$A:$G"),5,0)),0,VLOOKUP("Osobní náklady (Kč) *",INDIRECT("HI!$A:$G"),5,0))</f>
        <v>11204.98043</v>
      </c>
      <c r="E15" s="169">
        <f ca="1">IF(C15=0,0,D15/C15)</f>
        <v>1.1541510632616161</v>
      </c>
    </row>
    <row r="16" spans="1:5" ht="14.4" customHeight="1" thickBot="1" x14ac:dyDescent="0.35">
      <c r="A16" s="181"/>
      <c r="B16" s="182"/>
      <c r="C16" s="183"/>
      <c r="D16" s="183"/>
      <c r="E16" s="184"/>
    </row>
    <row r="17" spans="1:5" ht="14.4" customHeight="1" thickBot="1" x14ac:dyDescent="0.35">
      <c r="A17" s="185" t="str">
        <f>HYPERLINK("#HI!A1","VÝNOSY CELKEM (v tisících)")</f>
        <v>VÝNOSY CELKEM (v tisících)</v>
      </c>
      <c r="B17" s="186"/>
      <c r="C17" s="187">
        <f ca="1">IF(ISERROR(VLOOKUP("Výnosy celkem",INDIRECT("HI!$A:$G"),6,0)),0,VLOOKUP("Výnosy celkem",INDIRECT("HI!$A:$G"),6,0))</f>
        <v>3458.0439999999999</v>
      </c>
      <c r="D17" s="187">
        <f ca="1">IF(ISERROR(VLOOKUP("Výnosy celkem",INDIRECT("HI!$A:$G"),5,0)),0,VLOOKUP("Výnosy celkem",INDIRECT("HI!$A:$G"),5,0))</f>
        <v>4051.4886500000002</v>
      </c>
      <c r="E17" s="188">
        <f t="shared" ref="E17:E22" ca="1" si="1">IF(C17=0,0,D17/C17)</f>
        <v>1.1716128105946599</v>
      </c>
    </row>
    <row r="18" spans="1:5" ht="14.4" customHeight="1" x14ac:dyDescent="0.3">
      <c r="A18" s="189" t="str">
        <f>HYPERLINK("#HI!A1","Ambulance (body za výkony + Kč za ZUM a ZULP)")</f>
        <v>Ambulance (body za výkony + Kč za ZUM a ZULP)</v>
      </c>
      <c r="B18" s="167"/>
      <c r="C18" s="168">
        <f ca="1">IF(ISERROR(VLOOKUP("Ambulance *",INDIRECT("HI!$A:$G"),6,0)),0,VLOOKUP("Ambulance *",INDIRECT("HI!$A:$G"),6,0))</f>
        <v>3458.0439999999999</v>
      </c>
      <c r="D18" s="168">
        <f ca="1">IF(ISERROR(VLOOKUP("Ambulance *",INDIRECT("HI!$A:$G"),5,0)),0,VLOOKUP("Ambulance *",INDIRECT("HI!$A:$G"),5,0))</f>
        <v>4051.4886500000002</v>
      </c>
      <c r="E18" s="169">
        <f t="shared" ca="1" si="1"/>
        <v>1.1716128105946599</v>
      </c>
    </row>
    <row r="19" spans="1:5" ht="14.4" customHeight="1" x14ac:dyDescent="0.3">
      <c r="A19" s="190" t="str">
        <f>HYPERLINK("#'ZV Vykáz.-A'!A1","Zdravotní výkony vykázané u ambulantních pacientů (min. 100 %)")</f>
        <v>Zdravotní výkony vykázané u ambulantních pacientů (min. 100 %)</v>
      </c>
      <c r="B19" s="154" t="s">
        <v>126</v>
      </c>
      <c r="C19" s="173">
        <v>1</v>
      </c>
      <c r="D19" s="173">
        <f>IF(ISERROR(VLOOKUP("Celkem:",'ZV Vykáz.-A'!$A:$S,7,0)),"",VLOOKUP("Celkem:",'ZV Vykáz.-A'!$A:$S,7,0))</f>
        <v>1.1716128105946599</v>
      </c>
      <c r="E19" s="169">
        <f t="shared" si="1"/>
        <v>1.1716128105946599</v>
      </c>
    </row>
    <row r="20" spans="1:5" ht="14.4" customHeight="1" x14ac:dyDescent="0.3">
      <c r="A20" s="190" t="str">
        <f>HYPERLINK("#'ZV Vykáz.-H'!A1","Zdravotní výkony vykázané u hospitalizovaných pacientů (max. 85 %)")</f>
        <v>Zdravotní výkony vykázané u hospitalizovaných pacientů (max. 85 %)</v>
      </c>
      <c r="B20" s="154" t="s">
        <v>128</v>
      </c>
      <c r="C20" s="173">
        <v>0.85</v>
      </c>
      <c r="D20" s="173">
        <f>IF(ISERROR(VLOOKUP("Celkem:",'ZV Vykáz.-H'!$A:$S,7,0)),"",VLOOKUP("Celkem:",'ZV Vykáz.-H'!$A:$S,7,0))</f>
        <v>0.76806038325627068</v>
      </c>
      <c r="E20" s="169">
        <f t="shared" si="1"/>
        <v>0.90360045088973029</v>
      </c>
    </row>
    <row r="21" spans="1:5" ht="14.4" customHeight="1" x14ac:dyDescent="0.3">
      <c r="A21" s="191" t="str">
        <f>HYPERLINK("#HI!A1","Hospitalizace (casemix * 30000)")</f>
        <v>Hospitalizace (casemix * 30000)</v>
      </c>
      <c r="B21" s="171"/>
      <c r="C21" s="168">
        <f ca="1">IF(ISERROR(VLOOKUP("Hospitalizace *",INDIRECT("HI!$A:$G"),6,0)),0,VLOOKUP("Hospitalizace *",INDIRECT("HI!$A:$G"),6,0))</f>
        <v>0</v>
      </c>
      <c r="D21" s="168">
        <f ca="1">IF(ISERROR(VLOOKUP("Hospitalizace *",INDIRECT("HI!$A:$G"),5,0)),0,VLOOKUP("Hospitalizace *",INDIRECT("HI!$A:$G"),5,0))</f>
        <v>0</v>
      </c>
      <c r="E21" s="169">
        <f ca="1">IF(C21=0,0,D21/C21)</f>
        <v>0</v>
      </c>
    </row>
    <row r="22" spans="1:5" ht="27.6" x14ac:dyDescent="0.3">
      <c r="A22" s="1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2" s="171" t="s">
        <v>123</v>
      </c>
      <c r="C22" s="173" t="e">
        <f>IF(#REF!&gt;1,95%,95%-2*ABS(#REF!-#REF!))</f>
        <v>#REF!</v>
      </c>
      <c r="D22" s="173">
        <f>IF(ISERROR(VLOOKUP("Celkem:",'ZV Vyžád.'!$A:$M,7,0)),"",VLOOKUP("Celkem:",'ZV Vyžád.'!$A:$M,7,0))</f>
        <v>0</v>
      </c>
      <c r="E22" s="169" t="e">
        <f t="shared" si="1"/>
        <v>#REF!</v>
      </c>
    </row>
    <row r="23" spans="1:5" ht="14.4" customHeight="1" thickBot="1" x14ac:dyDescent="0.35">
      <c r="A23" s="193" t="s">
        <v>156</v>
      </c>
      <c r="B23" s="178"/>
      <c r="C23" s="179"/>
      <c r="D23" s="179"/>
      <c r="E23" s="180"/>
    </row>
    <row r="24" spans="1:5" ht="14.4" customHeight="1" thickBot="1" x14ac:dyDescent="0.35">
      <c r="A24" s="194"/>
      <c r="B24" s="195"/>
      <c r="C24" s="196"/>
      <c r="D24" s="196"/>
      <c r="E24" s="197"/>
    </row>
    <row r="25" spans="1:5" ht="14.4" customHeight="1" thickBot="1" x14ac:dyDescent="0.35">
      <c r="A25" s="198" t="s">
        <v>157</v>
      </c>
      <c r="B25" s="199"/>
      <c r="C25" s="200"/>
      <c r="D25" s="200"/>
      <c r="E25" s="20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2" priority="20" operator="lessThan">
      <formula>1</formula>
    </cfRule>
  </conditionalFormatting>
  <conditionalFormatting sqref="E8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2 E4 E7 E14 E20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17" t="s">
        <v>140</v>
      </c>
      <c r="B1" s="317"/>
      <c r="C1" s="317"/>
      <c r="D1" s="317"/>
      <c r="E1" s="317"/>
      <c r="F1" s="317"/>
      <c r="G1" s="318"/>
      <c r="H1" s="318"/>
    </row>
    <row r="2" spans="1:8" ht="14.4" customHeight="1" thickBot="1" x14ac:dyDescent="0.35">
      <c r="A2" s="239" t="s">
        <v>252</v>
      </c>
      <c r="B2" s="114"/>
      <c r="C2" s="114"/>
      <c r="D2" s="114"/>
      <c r="E2" s="114"/>
      <c r="F2" s="114"/>
    </row>
    <row r="3" spans="1:8" ht="14.4" customHeight="1" x14ac:dyDescent="0.3">
      <c r="A3" s="319"/>
      <c r="B3" s="110">
        <v>2014</v>
      </c>
      <c r="C3" s="40">
        <v>2015</v>
      </c>
      <c r="D3" s="7"/>
      <c r="E3" s="323">
        <v>2016</v>
      </c>
      <c r="F3" s="324"/>
      <c r="G3" s="324"/>
      <c r="H3" s="325"/>
    </row>
    <row r="4" spans="1:8" ht="14.4" customHeight="1" thickBot="1" x14ac:dyDescent="0.35">
      <c r="A4" s="320"/>
      <c r="B4" s="321" t="s">
        <v>73</v>
      </c>
      <c r="C4" s="322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132.22242</v>
      </c>
      <c r="C5" s="29">
        <v>151.496859999999</v>
      </c>
      <c r="D5" s="8"/>
      <c r="E5" s="120">
        <v>150.30734000000001</v>
      </c>
      <c r="F5" s="28">
        <v>177.66826975892135</v>
      </c>
      <c r="G5" s="119">
        <f>E5-F5</f>
        <v>-27.360929758921344</v>
      </c>
      <c r="H5" s="125">
        <f>IF(F5&lt;0.00000001,"",E5/F5)</f>
        <v>0.84599990872851139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1640.96191</v>
      </c>
      <c r="C6" s="31">
        <v>1414.6848899999991</v>
      </c>
      <c r="D6" s="8"/>
      <c r="E6" s="121">
        <v>1929.6028199999989</v>
      </c>
      <c r="F6" s="30">
        <v>2227.3590557248554</v>
      </c>
      <c r="G6" s="122">
        <f>E6-F6</f>
        <v>-297.75623572485642</v>
      </c>
      <c r="H6" s="126">
        <f>IF(F6&lt;0.00000001,"",E6/F6)</f>
        <v>0.86631870826593926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9660.4997800000037</v>
      </c>
      <c r="C7" s="31">
        <v>9699.9419200000011</v>
      </c>
      <c r="D7" s="8"/>
      <c r="E7" s="121">
        <v>11204.98043</v>
      </c>
      <c r="F7" s="30">
        <v>9708.4175431376098</v>
      </c>
      <c r="G7" s="122">
        <f>E7-F7</f>
        <v>1496.5628868623899</v>
      </c>
      <c r="H7" s="126">
        <f>IF(F7&lt;0.00000001,"",E7/F7)</f>
        <v>1.1541510632616161</v>
      </c>
    </row>
    <row r="8" spans="1:8" ht="14.4" customHeight="1" thickBot="1" x14ac:dyDescent="0.35">
      <c r="A8" s="1" t="s">
        <v>76</v>
      </c>
      <c r="B8" s="11">
        <v>1961.994850000001</v>
      </c>
      <c r="C8" s="33">
        <v>1634.0744800000066</v>
      </c>
      <c r="D8" s="8"/>
      <c r="E8" s="123">
        <v>1671.9164200000021</v>
      </c>
      <c r="F8" s="32">
        <v>1422.1037944577847</v>
      </c>
      <c r="G8" s="124">
        <f>E8-F8</f>
        <v>249.81262554221735</v>
      </c>
      <c r="H8" s="127">
        <f>IF(F8&lt;0.00000001,"",E8/F8)</f>
        <v>1.1756641298024699</v>
      </c>
    </row>
    <row r="9" spans="1:8" ht="14.4" customHeight="1" thickBot="1" x14ac:dyDescent="0.35">
      <c r="A9" s="2" t="s">
        <v>77</v>
      </c>
      <c r="B9" s="3">
        <v>13395.678960000005</v>
      </c>
      <c r="C9" s="35">
        <v>12900.198150000006</v>
      </c>
      <c r="D9" s="8"/>
      <c r="E9" s="3">
        <v>14956.80701</v>
      </c>
      <c r="F9" s="34">
        <v>13535.548663079171</v>
      </c>
      <c r="G9" s="34">
        <f>E9-F9</f>
        <v>1421.2583469208294</v>
      </c>
      <c r="H9" s="128">
        <f>IF(F9&lt;0.00000001,"",E9/F9)</f>
        <v>1.1050019014594943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3458.0439999999999</v>
      </c>
      <c r="C11" s="29">
        <f>IF(ISERROR(VLOOKUP("Celkem:",'ZV Vykáz.-A'!A:F,4,0)),0,VLOOKUP("Celkem:",'ZV Vykáz.-A'!A:F,4,0)/1000)</f>
        <v>3831.41066</v>
      </c>
      <c r="D11" s="8"/>
      <c r="E11" s="120">
        <f>IF(ISERROR(VLOOKUP("Celkem:",'ZV Vykáz.-A'!A:F,6,0)),0,VLOOKUP("Celkem:",'ZV Vykáz.-A'!A:F,6,0)/1000)</f>
        <v>4051.4886500000002</v>
      </c>
      <c r="F11" s="28">
        <f>B11</f>
        <v>3458.0439999999999</v>
      </c>
      <c r="G11" s="119">
        <f>E11-F11</f>
        <v>593.44465000000037</v>
      </c>
      <c r="H11" s="125">
        <f>IF(F11&lt;0.00000001,"",E11/F11)</f>
        <v>1.1716128105946599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3458.0439999999999</v>
      </c>
      <c r="C13" s="37">
        <f>SUM(C11:C12)</f>
        <v>3831.41066</v>
      </c>
      <c r="D13" s="8"/>
      <c r="E13" s="5">
        <f>SUM(E11:E12)</f>
        <v>4051.4886500000002</v>
      </c>
      <c r="F13" s="36">
        <f>SUM(F11:F12)</f>
        <v>3458.0439999999999</v>
      </c>
      <c r="G13" s="36">
        <f>E13-F13</f>
        <v>593.44465000000037</v>
      </c>
      <c r="H13" s="129">
        <f>IF(F13&lt;0.00000001,"",E13/F13)</f>
        <v>1.1716128105946599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0.25814622837154039</v>
      </c>
      <c r="C15" s="39">
        <f>IF(C9=0,"",C13/C9)</f>
        <v>0.29700401617474365</v>
      </c>
      <c r="D15" s="8"/>
      <c r="E15" s="6">
        <f>IF(E9=0,"",E13/E9)</f>
        <v>0.27087924897949195</v>
      </c>
      <c r="F15" s="38">
        <f>IF(F9=0,"",F13/F9)</f>
        <v>0.25547867220428855</v>
      </c>
      <c r="G15" s="38">
        <f>IF(ISERROR(F15-E15),"",E15-F15)</f>
        <v>1.5400576775203401E-2</v>
      </c>
      <c r="H15" s="130">
        <f>IF(ISERROR(F15-E15),"",IF(F15&lt;0.00000001,"",E15/F15))</f>
        <v>1.060281262002523</v>
      </c>
    </row>
    <row r="17" spans="1:8" ht="14.4" customHeight="1" x14ac:dyDescent="0.3">
      <c r="A17" s="116" t="s">
        <v>161</v>
      </c>
    </row>
    <row r="18" spans="1:8" ht="14.4" customHeight="1" x14ac:dyDescent="0.3">
      <c r="A18" s="280" t="s">
        <v>194</v>
      </c>
      <c r="B18" s="281"/>
      <c r="C18" s="281"/>
      <c r="D18" s="281"/>
      <c r="E18" s="281"/>
      <c r="F18" s="281"/>
      <c r="G18" s="281"/>
      <c r="H18" s="281"/>
    </row>
    <row r="19" spans="1:8" x14ac:dyDescent="0.3">
      <c r="A19" s="279" t="s">
        <v>193</v>
      </c>
      <c r="B19" s="281"/>
      <c r="C19" s="281"/>
      <c r="D19" s="281"/>
      <c r="E19" s="281"/>
      <c r="F19" s="281"/>
      <c r="G19" s="281"/>
      <c r="H19" s="281"/>
    </row>
    <row r="20" spans="1:8" ht="14.4" customHeight="1" x14ac:dyDescent="0.3">
      <c r="A20" s="117" t="s">
        <v>217</v>
      </c>
    </row>
    <row r="21" spans="1:8" ht="14.4" customHeight="1" x14ac:dyDescent="0.3">
      <c r="A21" s="117" t="s">
        <v>162</v>
      </c>
    </row>
    <row r="22" spans="1:8" ht="14.4" customHeight="1" x14ac:dyDescent="0.3">
      <c r="A22" s="118" t="s">
        <v>251</v>
      </c>
    </row>
    <row r="23" spans="1:8" ht="14.4" customHeight="1" x14ac:dyDescent="0.3">
      <c r="A23" s="118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17" t="s">
        <v>105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4.4" customHeight="1" x14ac:dyDescent="0.3">
      <c r="A2" s="239" t="s">
        <v>252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0.27972998653523545</v>
      </c>
      <c r="C4" s="205">
        <f t="shared" ref="C4:M4" si="0">(C10+C8)/C6</f>
        <v>0.31410400352735401</v>
      </c>
      <c r="D4" s="205">
        <f t="shared" si="0"/>
        <v>0.31216078585000501</v>
      </c>
      <c r="E4" s="205">
        <f t="shared" si="0"/>
        <v>0.31293317551202288</v>
      </c>
      <c r="F4" s="205">
        <f t="shared" si="0"/>
        <v>0.31054484355898743</v>
      </c>
      <c r="G4" s="205">
        <f t="shared" si="0"/>
        <v>0.31104582871774533</v>
      </c>
      <c r="H4" s="205">
        <f t="shared" si="0"/>
        <v>0.28309635760537077</v>
      </c>
      <c r="I4" s="205">
        <f t="shared" si="0"/>
        <v>0.28073504967229818</v>
      </c>
      <c r="J4" s="205">
        <f t="shared" si="0"/>
        <v>0.27621915747375791</v>
      </c>
      <c r="K4" s="205">
        <f t="shared" si="0"/>
        <v>0.27584124438762769</v>
      </c>
      <c r="L4" s="205">
        <f t="shared" si="0"/>
        <v>0.27087923025891875</v>
      </c>
      <c r="M4" s="205">
        <f t="shared" si="0"/>
        <v>0.27087923025891875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1184.6698100000001</v>
      </c>
      <c r="C5" s="205">
        <f>IF(ISERROR(VLOOKUP($A5,'Man Tab'!$A:$Q,COLUMN()+2,0)),0,VLOOKUP($A5,'Man Tab'!$A:$Q,COLUMN()+2,0))</f>
        <v>1069.2575899999999</v>
      </c>
      <c r="D5" s="205">
        <f>IF(ISERROR(VLOOKUP($A5,'Man Tab'!$A:$Q,COLUMN()+2,0)),0,VLOOKUP($A5,'Man Tab'!$A:$Q,COLUMN()+2,0))</f>
        <v>1244.67002</v>
      </c>
      <c r="E5" s="205">
        <f>IF(ISERROR(VLOOKUP($A5,'Man Tab'!$A:$Q,COLUMN()+2,0)),0,VLOOKUP($A5,'Man Tab'!$A:$Q,COLUMN()+2,0))</f>
        <v>1143.09935</v>
      </c>
      <c r="F5" s="205">
        <f>IF(ISERROR(VLOOKUP($A5,'Man Tab'!$A:$Q,COLUMN()+2,0)),0,VLOOKUP($A5,'Man Tab'!$A:$Q,COLUMN()+2,0))</f>
        <v>1492.2167999999999</v>
      </c>
      <c r="G5" s="205">
        <f>IF(ISERROR(VLOOKUP($A5,'Man Tab'!$A:$Q,COLUMN()+2,0)),0,VLOOKUP($A5,'Man Tab'!$A:$Q,COLUMN()+2,0))</f>
        <v>1345.10825</v>
      </c>
      <c r="H5" s="205">
        <f>IF(ISERROR(VLOOKUP($A5,'Man Tab'!$A:$Q,COLUMN()+2,0)),0,VLOOKUP($A5,'Man Tab'!$A:$Q,COLUMN()+2,0))</f>
        <v>1850.9751900000001</v>
      </c>
      <c r="I5" s="205">
        <f>IF(ISERROR(VLOOKUP($A5,'Man Tab'!$A:$Q,COLUMN()+2,0)),0,VLOOKUP($A5,'Man Tab'!$A:$Q,COLUMN()+2,0))</f>
        <v>1149.9227699999999</v>
      </c>
      <c r="J5" s="205">
        <f>IF(ISERROR(VLOOKUP($A5,'Man Tab'!$A:$Q,COLUMN()+2,0)),0,VLOOKUP($A5,'Man Tab'!$A:$Q,COLUMN()+2,0))</f>
        <v>1475.3930600000001</v>
      </c>
      <c r="K5" s="205">
        <f>IF(ISERROR(VLOOKUP($A5,'Man Tab'!$A:$Q,COLUMN()+2,0)),0,VLOOKUP($A5,'Man Tab'!$A:$Q,COLUMN()+2,0))</f>
        <v>1396.3673200000001</v>
      </c>
      <c r="L5" s="205">
        <f>IF(ISERROR(VLOOKUP($A5,'Man Tab'!$A:$Q,COLUMN()+2,0)),0,VLOOKUP($A5,'Man Tab'!$A:$Q,COLUMN()+2,0))</f>
        <v>1605.1268500000001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1184.6698100000001</v>
      </c>
      <c r="C6" s="207">
        <f t="shared" ref="C6:M6" si="1">C5+B6</f>
        <v>2253.9274</v>
      </c>
      <c r="D6" s="207">
        <f t="shared" si="1"/>
        <v>3498.5974200000001</v>
      </c>
      <c r="E6" s="207">
        <f t="shared" si="1"/>
        <v>4641.6967700000005</v>
      </c>
      <c r="F6" s="207">
        <f t="shared" si="1"/>
        <v>6133.9135700000006</v>
      </c>
      <c r="G6" s="207">
        <f t="shared" si="1"/>
        <v>7479.0218200000008</v>
      </c>
      <c r="H6" s="207">
        <f t="shared" si="1"/>
        <v>9329.997010000001</v>
      </c>
      <c r="I6" s="207">
        <f t="shared" si="1"/>
        <v>10479.91978</v>
      </c>
      <c r="J6" s="207">
        <f t="shared" si="1"/>
        <v>11955.312840000001</v>
      </c>
      <c r="K6" s="207">
        <f t="shared" si="1"/>
        <v>13351.68016</v>
      </c>
      <c r="L6" s="207">
        <f t="shared" si="1"/>
        <v>14956.80701</v>
      </c>
      <c r="M6" s="207">
        <f t="shared" si="1"/>
        <v>14956.80701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331387.67</v>
      </c>
      <c r="C9" s="206">
        <v>376579.94999999995</v>
      </c>
      <c r="D9" s="206">
        <v>384157.30000000005</v>
      </c>
      <c r="E9" s="206">
        <v>360415.99000000005</v>
      </c>
      <c r="F9" s="206">
        <v>452314.32000000007</v>
      </c>
      <c r="G9" s="206">
        <v>421463.31000000006</v>
      </c>
      <c r="H9" s="206">
        <v>314969.63</v>
      </c>
      <c r="I9" s="206">
        <v>300792.63</v>
      </c>
      <c r="J9" s="206">
        <v>360205.64</v>
      </c>
      <c r="K9" s="206">
        <v>380657.62999999989</v>
      </c>
      <c r="L9" s="206">
        <v>368544.30000000005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331.38766999999996</v>
      </c>
      <c r="C10" s="207">
        <f t="shared" ref="C10:M10" si="3">C9/1000+B10</f>
        <v>707.9676199999999</v>
      </c>
      <c r="D10" s="207">
        <f t="shared" si="3"/>
        <v>1092.12492</v>
      </c>
      <c r="E10" s="207">
        <f t="shared" si="3"/>
        <v>1452.5409099999999</v>
      </c>
      <c r="F10" s="207">
        <f t="shared" si="3"/>
        <v>1904.8552300000001</v>
      </c>
      <c r="G10" s="207">
        <f t="shared" si="3"/>
        <v>2326.3185400000002</v>
      </c>
      <c r="H10" s="207">
        <f t="shared" si="3"/>
        <v>2641.2881700000003</v>
      </c>
      <c r="I10" s="207">
        <f t="shared" si="3"/>
        <v>2942.0808000000002</v>
      </c>
      <c r="J10" s="207">
        <f t="shared" si="3"/>
        <v>3302.2864400000003</v>
      </c>
      <c r="K10" s="207">
        <f t="shared" si="3"/>
        <v>3682.94407</v>
      </c>
      <c r="L10" s="207">
        <f t="shared" si="3"/>
        <v>4051.48837</v>
      </c>
      <c r="M10" s="207">
        <f t="shared" si="3"/>
        <v>4051.48837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11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0.25547867220428855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0.25547867220428855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26" t="s">
        <v>254</v>
      </c>
      <c r="B1" s="326"/>
      <c r="C1" s="326"/>
      <c r="D1" s="326"/>
      <c r="E1" s="326"/>
      <c r="F1" s="326"/>
      <c r="G1" s="326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s="208" customFormat="1" ht="14.4" customHeight="1" thickBot="1" x14ac:dyDescent="0.3">
      <c r="A2" s="239" t="s">
        <v>252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27" t="s">
        <v>29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141"/>
      <c r="Q3" s="143"/>
    </row>
    <row r="4" spans="1:17" ht="14.4" customHeight="1" x14ac:dyDescent="0.3">
      <c r="A4" s="77"/>
      <c r="B4" s="20">
        <v>2016</v>
      </c>
      <c r="C4" s="142" t="s">
        <v>30</v>
      </c>
      <c r="D4" s="132" t="s">
        <v>231</v>
      </c>
      <c r="E4" s="132" t="s">
        <v>232</v>
      </c>
      <c r="F4" s="132" t="s">
        <v>233</v>
      </c>
      <c r="G4" s="132" t="s">
        <v>234</v>
      </c>
      <c r="H4" s="132" t="s">
        <v>235</v>
      </c>
      <c r="I4" s="132" t="s">
        <v>236</v>
      </c>
      <c r="J4" s="132" t="s">
        <v>237</v>
      </c>
      <c r="K4" s="132" t="s">
        <v>238</v>
      </c>
      <c r="L4" s="132" t="s">
        <v>239</v>
      </c>
      <c r="M4" s="132" t="s">
        <v>240</v>
      </c>
      <c r="N4" s="132" t="s">
        <v>241</v>
      </c>
      <c r="O4" s="132" t="s">
        <v>242</v>
      </c>
      <c r="P4" s="329" t="s">
        <v>3</v>
      </c>
      <c r="Q4" s="330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253</v>
      </c>
    </row>
    <row r="7" spans="1:17" ht="14.4" customHeight="1" x14ac:dyDescent="0.3">
      <c r="A7" s="15" t="s">
        <v>35</v>
      </c>
      <c r="B7" s="51">
        <v>193.819930646096</v>
      </c>
      <c r="C7" s="52">
        <v>16.151660887174</v>
      </c>
      <c r="D7" s="52">
        <v>15.94848</v>
      </c>
      <c r="E7" s="52">
        <v>2.49912</v>
      </c>
      <c r="F7" s="52">
        <v>13.33839</v>
      </c>
      <c r="G7" s="52">
        <v>9.1476000000000006</v>
      </c>
      <c r="H7" s="52">
        <v>19.010719999999999</v>
      </c>
      <c r="I7" s="52">
        <v>21.592009999999998</v>
      </c>
      <c r="J7" s="52">
        <v>16.740829999999999</v>
      </c>
      <c r="K7" s="52">
        <v>7.4649999999999999</v>
      </c>
      <c r="L7" s="52">
        <v>16.40532</v>
      </c>
      <c r="M7" s="52">
        <v>20.76003</v>
      </c>
      <c r="N7" s="52">
        <v>7.3998399999990001</v>
      </c>
      <c r="O7" s="52">
        <v>0</v>
      </c>
      <c r="P7" s="53">
        <v>150.30734000000001</v>
      </c>
      <c r="Q7" s="96">
        <v>0.84599990872800002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253</v>
      </c>
    </row>
    <row r="9" spans="1:17" ht="14.4" customHeight="1" x14ac:dyDescent="0.3">
      <c r="A9" s="15" t="s">
        <v>37</v>
      </c>
      <c r="B9" s="51">
        <v>2429.84624260894</v>
      </c>
      <c r="C9" s="52">
        <v>202.487186884078</v>
      </c>
      <c r="D9" s="52">
        <v>99.893360000000001</v>
      </c>
      <c r="E9" s="52">
        <v>16.897760000000002</v>
      </c>
      <c r="F9" s="52">
        <v>235.78543999999999</v>
      </c>
      <c r="G9" s="52">
        <v>53.384680000000003</v>
      </c>
      <c r="H9" s="52">
        <v>278.88472999999999</v>
      </c>
      <c r="I9" s="52">
        <v>171.98650000000001</v>
      </c>
      <c r="J9" s="52">
        <v>124.84220999999999</v>
      </c>
      <c r="K9" s="52">
        <v>96.59451</v>
      </c>
      <c r="L9" s="52">
        <v>328.59796</v>
      </c>
      <c r="M9" s="52">
        <v>240.70268999999999</v>
      </c>
      <c r="N9" s="52">
        <v>282.03298000000001</v>
      </c>
      <c r="O9" s="52">
        <v>0</v>
      </c>
      <c r="P9" s="53">
        <v>1929.6028200000001</v>
      </c>
      <c r="Q9" s="96">
        <v>0.86631870826500001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253</v>
      </c>
    </row>
    <row r="11" spans="1:17" ht="14.4" customHeight="1" x14ac:dyDescent="0.3">
      <c r="A11" s="15" t="s">
        <v>39</v>
      </c>
      <c r="B11" s="51">
        <v>75.773899167831004</v>
      </c>
      <c r="C11" s="52">
        <v>6.3144915973189999</v>
      </c>
      <c r="D11" s="52">
        <v>9.9780899999999999</v>
      </c>
      <c r="E11" s="52">
        <v>1.3582000000000001</v>
      </c>
      <c r="F11" s="52">
        <v>7.7426300000000001</v>
      </c>
      <c r="G11" s="52">
        <v>4.4020599999999996</v>
      </c>
      <c r="H11" s="52">
        <v>6.4068100000000001</v>
      </c>
      <c r="I11" s="52">
        <v>9.5256299999999996</v>
      </c>
      <c r="J11" s="52">
        <v>1.93824</v>
      </c>
      <c r="K11" s="52">
        <v>1.61395</v>
      </c>
      <c r="L11" s="52">
        <v>4.7685199999999996</v>
      </c>
      <c r="M11" s="52">
        <v>8.5016499999999997</v>
      </c>
      <c r="N11" s="52">
        <v>8.0674699999990001</v>
      </c>
      <c r="O11" s="52">
        <v>0</v>
      </c>
      <c r="P11" s="53">
        <v>64.303250000000006</v>
      </c>
      <c r="Q11" s="96">
        <v>0.92576732582499999</v>
      </c>
    </row>
    <row r="12" spans="1:17" ht="14.4" customHeight="1" x14ac:dyDescent="0.3">
      <c r="A12" s="15" t="s">
        <v>40</v>
      </c>
      <c r="B12" s="51">
        <v>13.169595312854</v>
      </c>
      <c r="C12" s="52">
        <v>1.0974662760709999</v>
      </c>
      <c r="D12" s="52">
        <v>0</v>
      </c>
      <c r="E12" s="52">
        <v>1.954</v>
      </c>
      <c r="F12" s="52">
        <v>0.17480000000000001</v>
      </c>
      <c r="G12" s="52">
        <v>0</v>
      </c>
      <c r="H12" s="52">
        <v>0.12178</v>
      </c>
      <c r="I12" s="52">
        <v>4.6183500000000004</v>
      </c>
      <c r="J12" s="52">
        <v>0</v>
      </c>
      <c r="K12" s="52">
        <v>0</v>
      </c>
      <c r="L12" s="52">
        <v>0</v>
      </c>
      <c r="M12" s="52">
        <v>4.7649999999999998E-2</v>
      </c>
      <c r="N12" s="52">
        <v>0.762299999999</v>
      </c>
      <c r="O12" s="52">
        <v>0</v>
      </c>
      <c r="P12" s="53">
        <v>7.6788800000000004</v>
      </c>
      <c r="Q12" s="96">
        <v>0.63608332685900004</v>
      </c>
    </row>
    <row r="13" spans="1:17" ht="14.4" customHeight="1" x14ac:dyDescent="0.3">
      <c r="A13" s="15" t="s">
        <v>41</v>
      </c>
      <c r="B13" s="51">
        <v>122.160391779599</v>
      </c>
      <c r="C13" s="52">
        <v>10.180032648298999</v>
      </c>
      <c r="D13" s="52">
        <v>9.3989399999999996</v>
      </c>
      <c r="E13" s="52">
        <v>1.3915</v>
      </c>
      <c r="F13" s="52">
        <v>14.68966</v>
      </c>
      <c r="G13" s="52">
        <v>7.1348399999999996</v>
      </c>
      <c r="H13" s="52">
        <v>19.462129999999998</v>
      </c>
      <c r="I13" s="52">
        <v>11.22344</v>
      </c>
      <c r="J13" s="52">
        <v>9.9467400000000001</v>
      </c>
      <c r="K13" s="52">
        <v>2.6643599999999998</v>
      </c>
      <c r="L13" s="52">
        <v>9.78843</v>
      </c>
      <c r="M13" s="52">
        <v>14.28098</v>
      </c>
      <c r="N13" s="52">
        <v>3.1859999999999999</v>
      </c>
      <c r="O13" s="52">
        <v>0</v>
      </c>
      <c r="P13" s="53">
        <v>103.16701999999999</v>
      </c>
      <c r="Q13" s="96">
        <v>0.92129567006500002</v>
      </c>
    </row>
    <row r="14" spans="1:17" ht="14.4" customHeight="1" x14ac:dyDescent="0.3">
      <c r="A14" s="15" t="s">
        <v>42</v>
      </c>
      <c r="B14" s="51">
        <v>356.72101602184898</v>
      </c>
      <c r="C14" s="52">
        <v>29.726751335153999</v>
      </c>
      <c r="D14" s="52">
        <v>40.225999999999999</v>
      </c>
      <c r="E14" s="52">
        <v>30.55</v>
      </c>
      <c r="F14" s="52">
        <v>34.920999999999999</v>
      </c>
      <c r="G14" s="52">
        <v>28.89</v>
      </c>
      <c r="H14" s="52">
        <v>27.754999999999999</v>
      </c>
      <c r="I14" s="52">
        <v>27.555</v>
      </c>
      <c r="J14" s="52">
        <v>24.268999999999998</v>
      </c>
      <c r="K14" s="52">
        <v>25.440999999999999</v>
      </c>
      <c r="L14" s="52">
        <v>27.099</v>
      </c>
      <c r="M14" s="52">
        <v>30.291</v>
      </c>
      <c r="N14" s="52">
        <v>32.347999999999999</v>
      </c>
      <c r="O14" s="52">
        <v>0</v>
      </c>
      <c r="P14" s="53">
        <v>329.34500000000003</v>
      </c>
      <c r="Q14" s="96">
        <v>1.007188919094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253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253</v>
      </c>
    </row>
    <row r="17" spans="1:17" ht="14.4" customHeight="1" x14ac:dyDescent="0.3">
      <c r="A17" s="15" t="s">
        <v>45</v>
      </c>
      <c r="B17" s="51">
        <v>96.458268053704003</v>
      </c>
      <c r="C17" s="52">
        <v>8.0381890044750008</v>
      </c>
      <c r="D17" s="52">
        <v>0</v>
      </c>
      <c r="E17" s="52">
        <v>0.41453000000000001</v>
      </c>
      <c r="F17" s="52">
        <v>4.2696399999999999</v>
      </c>
      <c r="G17" s="52">
        <v>15.91863</v>
      </c>
      <c r="H17" s="52">
        <v>3.63</v>
      </c>
      <c r="I17" s="52">
        <v>0.34122000000000002</v>
      </c>
      <c r="J17" s="52">
        <v>0</v>
      </c>
      <c r="K17" s="52">
        <v>0.66500000000000004</v>
      </c>
      <c r="L17" s="52">
        <v>0</v>
      </c>
      <c r="M17" s="52">
        <v>0</v>
      </c>
      <c r="N17" s="52">
        <v>5.6703599999990004</v>
      </c>
      <c r="O17" s="52">
        <v>0</v>
      </c>
      <c r="P17" s="53">
        <v>30.909379999999999</v>
      </c>
      <c r="Q17" s="96">
        <v>0.34957421812200001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6.0119999999999996</v>
      </c>
      <c r="E18" s="52">
        <v>5.1079999999999997</v>
      </c>
      <c r="F18" s="52">
        <v>0</v>
      </c>
      <c r="G18" s="52">
        <v>2.5</v>
      </c>
      <c r="H18" s="52">
        <v>0</v>
      </c>
      <c r="I18" s="52">
        <v>13.016</v>
      </c>
      <c r="J18" s="52">
        <v>5.8929999999999998</v>
      </c>
      <c r="K18" s="52">
        <v>8.0589999999999993</v>
      </c>
      <c r="L18" s="52">
        <v>13.760999999999999</v>
      </c>
      <c r="M18" s="52">
        <v>3.01</v>
      </c>
      <c r="N18" s="52">
        <v>16.600000000000001</v>
      </c>
      <c r="O18" s="52">
        <v>0</v>
      </c>
      <c r="P18" s="53">
        <v>73.959000000000003</v>
      </c>
      <c r="Q18" s="96" t="s">
        <v>253</v>
      </c>
    </row>
    <row r="19" spans="1:17" ht="14.4" customHeight="1" x14ac:dyDescent="0.3">
      <c r="A19" s="15" t="s">
        <v>47</v>
      </c>
      <c r="B19" s="51">
        <v>263.10134627643902</v>
      </c>
      <c r="C19" s="52">
        <v>21.925112189703</v>
      </c>
      <c r="D19" s="52">
        <v>29.71651</v>
      </c>
      <c r="E19" s="52">
        <v>33.451520000000002</v>
      </c>
      <c r="F19" s="52">
        <v>25.956880000000002</v>
      </c>
      <c r="G19" s="52">
        <v>29.69143</v>
      </c>
      <c r="H19" s="52">
        <v>52.542560000000002</v>
      </c>
      <c r="I19" s="52">
        <v>24.910299999999999</v>
      </c>
      <c r="J19" s="52">
        <v>33.86309</v>
      </c>
      <c r="K19" s="52">
        <v>29.415099999999999</v>
      </c>
      <c r="L19" s="52">
        <v>39.04148</v>
      </c>
      <c r="M19" s="52">
        <v>23.860029999999998</v>
      </c>
      <c r="N19" s="52">
        <v>42.400879999998999</v>
      </c>
      <c r="O19" s="52">
        <v>0</v>
      </c>
      <c r="P19" s="53">
        <v>364.84978000000001</v>
      </c>
      <c r="Q19" s="96">
        <v>1.5127932542</v>
      </c>
    </row>
    <row r="20" spans="1:17" ht="14.4" customHeight="1" x14ac:dyDescent="0.3">
      <c r="A20" s="15" t="s">
        <v>48</v>
      </c>
      <c r="B20" s="51">
        <v>10591.000956150099</v>
      </c>
      <c r="C20" s="52">
        <v>882.58341301251005</v>
      </c>
      <c r="D20" s="52">
        <v>914.63643000000002</v>
      </c>
      <c r="E20" s="52">
        <v>902.97352000000001</v>
      </c>
      <c r="F20" s="52">
        <v>850.72608000000002</v>
      </c>
      <c r="G20" s="52">
        <v>924.84505999999999</v>
      </c>
      <c r="H20" s="52">
        <v>1004.28095</v>
      </c>
      <c r="I20" s="52">
        <v>972.61680000000194</v>
      </c>
      <c r="J20" s="52">
        <v>1579.2318399999999</v>
      </c>
      <c r="K20" s="52">
        <v>920.20663999999999</v>
      </c>
      <c r="L20" s="52">
        <v>981.02369999999996</v>
      </c>
      <c r="M20" s="52">
        <v>997.20710999999994</v>
      </c>
      <c r="N20" s="52">
        <v>1157.2322999999999</v>
      </c>
      <c r="O20" s="52">
        <v>0</v>
      </c>
      <c r="P20" s="53">
        <v>11204.98043</v>
      </c>
      <c r="Q20" s="96">
        <v>1.1541510632609999</v>
      </c>
    </row>
    <row r="21" spans="1:17" ht="14.4" customHeight="1" x14ac:dyDescent="0.3">
      <c r="A21" s="16" t="s">
        <v>49</v>
      </c>
      <c r="B21" s="51">
        <v>624.00144097802399</v>
      </c>
      <c r="C21" s="52">
        <v>52.000120081501997</v>
      </c>
      <c r="D21" s="52">
        <v>57.66</v>
      </c>
      <c r="E21" s="52">
        <v>57.66</v>
      </c>
      <c r="F21" s="52">
        <v>57.064999999999998</v>
      </c>
      <c r="G21" s="52">
        <v>58.113</v>
      </c>
      <c r="H21" s="52">
        <v>58.112000000000002</v>
      </c>
      <c r="I21" s="52">
        <v>54.250999999999998</v>
      </c>
      <c r="J21" s="52">
        <v>54.25</v>
      </c>
      <c r="K21" s="52">
        <v>54.25</v>
      </c>
      <c r="L21" s="52">
        <v>52.606999999999999</v>
      </c>
      <c r="M21" s="52">
        <v>52.646999999999998</v>
      </c>
      <c r="N21" s="52">
        <v>38.525999999999001</v>
      </c>
      <c r="O21" s="52">
        <v>0</v>
      </c>
      <c r="P21" s="53">
        <v>595.14099999999996</v>
      </c>
      <c r="Q21" s="96">
        <v>1.0404538910279999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3.3879999999999999</v>
      </c>
      <c r="H22" s="52">
        <v>22.009899999999998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5.6506999999990004</v>
      </c>
      <c r="O22" s="52">
        <v>0</v>
      </c>
      <c r="P22" s="53">
        <v>31.0486</v>
      </c>
      <c r="Q22" s="96" t="s">
        <v>253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253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1.2</v>
      </c>
      <c r="E24" s="52">
        <v>14.999439999999</v>
      </c>
      <c r="F24" s="52">
        <v>4.9999999900000001E-4</v>
      </c>
      <c r="G24" s="52">
        <v>5.68405</v>
      </c>
      <c r="H24" s="52">
        <v>2.1999999900000001E-4</v>
      </c>
      <c r="I24" s="52">
        <v>33.472000000000001</v>
      </c>
      <c r="J24" s="52">
        <v>2.4000000000000001E-4</v>
      </c>
      <c r="K24" s="52">
        <v>3.548209999999</v>
      </c>
      <c r="L24" s="52">
        <v>2.300649999999</v>
      </c>
      <c r="M24" s="52">
        <v>5.0591799999999996</v>
      </c>
      <c r="N24" s="52">
        <v>5.250019999999</v>
      </c>
      <c r="O24" s="52">
        <v>0</v>
      </c>
      <c r="P24" s="53">
        <v>71.514510000000001</v>
      </c>
      <c r="Q24" s="96"/>
    </row>
    <row r="25" spans="1:17" ht="14.4" customHeight="1" x14ac:dyDescent="0.3">
      <c r="A25" s="17" t="s">
        <v>53</v>
      </c>
      <c r="B25" s="54">
        <v>14766.0530869954</v>
      </c>
      <c r="C25" s="55">
        <v>1230.5044239162901</v>
      </c>
      <c r="D25" s="55">
        <v>1184.6698100000001</v>
      </c>
      <c r="E25" s="55">
        <v>1069.2575899999999</v>
      </c>
      <c r="F25" s="55">
        <v>1244.67002</v>
      </c>
      <c r="G25" s="55">
        <v>1143.09935</v>
      </c>
      <c r="H25" s="55">
        <v>1492.2167999999999</v>
      </c>
      <c r="I25" s="55">
        <v>1345.10825</v>
      </c>
      <c r="J25" s="55">
        <v>1850.9751900000001</v>
      </c>
      <c r="K25" s="55">
        <v>1149.9227699999999</v>
      </c>
      <c r="L25" s="55">
        <v>1475.3930600000001</v>
      </c>
      <c r="M25" s="55">
        <v>1396.3673200000001</v>
      </c>
      <c r="N25" s="55">
        <v>1605.1268500000001</v>
      </c>
      <c r="O25" s="55">
        <v>0</v>
      </c>
      <c r="P25" s="56">
        <v>14956.80701</v>
      </c>
      <c r="Q25" s="97">
        <v>1.105001901459</v>
      </c>
    </row>
    <row r="26" spans="1:17" ht="14.4" customHeight="1" x14ac:dyDescent="0.3">
      <c r="A26" s="15" t="s">
        <v>54</v>
      </c>
      <c r="B26" s="51">
        <v>1642.8169759145101</v>
      </c>
      <c r="C26" s="52">
        <v>136.90141465954301</v>
      </c>
      <c r="D26" s="52">
        <v>128.76568</v>
      </c>
      <c r="E26" s="52">
        <v>111.4901</v>
      </c>
      <c r="F26" s="52">
        <v>118.60066999999999</v>
      </c>
      <c r="G26" s="52">
        <v>128.92071000000001</v>
      </c>
      <c r="H26" s="52">
        <v>123.79361</v>
      </c>
      <c r="I26" s="52">
        <v>177.15225000000001</v>
      </c>
      <c r="J26" s="52">
        <v>168.06885</v>
      </c>
      <c r="K26" s="52">
        <v>133.70757</v>
      </c>
      <c r="L26" s="52">
        <v>141.77837</v>
      </c>
      <c r="M26" s="52">
        <v>121.94109</v>
      </c>
      <c r="N26" s="52">
        <v>168.46355</v>
      </c>
      <c r="O26" s="52">
        <v>0</v>
      </c>
      <c r="P26" s="53">
        <v>1522.68245</v>
      </c>
      <c r="Q26" s="96">
        <v>1.011134016525</v>
      </c>
    </row>
    <row r="27" spans="1:17" ht="14.4" customHeight="1" x14ac:dyDescent="0.3">
      <c r="A27" s="18" t="s">
        <v>55</v>
      </c>
      <c r="B27" s="54">
        <v>16408.870062909999</v>
      </c>
      <c r="C27" s="55">
        <v>1367.4058385758301</v>
      </c>
      <c r="D27" s="55">
        <v>1313.4354900000001</v>
      </c>
      <c r="E27" s="55">
        <v>1180.7476899999999</v>
      </c>
      <c r="F27" s="55">
        <v>1363.2706900000001</v>
      </c>
      <c r="G27" s="55">
        <v>1272.0200600000001</v>
      </c>
      <c r="H27" s="55">
        <v>1616.0104100000001</v>
      </c>
      <c r="I27" s="55">
        <v>1522.2605000000001</v>
      </c>
      <c r="J27" s="55">
        <v>2019.04404</v>
      </c>
      <c r="K27" s="55">
        <v>1283.6303399999999</v>
      </c>
      <c r="L27" s="55">
        <v>1617.1714300000001</v>
      </c>
      <c r="M27" s="55">
        <v>1518.3084100000001</v>
      </c>
      <c r="N27" s="55">
        <v>1773.5904</v>
      </c>
      <c r="O27" s="55">
        <v>0</v>
      </c>
      <c r="P27" s="56">
        <v>16479.489460000001</v>
      </c>
      <c r="Q27" s="97">
        <v>1.0956040724630001</v>
      </c>
    </row>
    <row r="28" spans="1:17" ht="14.4" customHeight="1" x14ac:dyDescent="0.3">
      <c r="A28" s="16" t="s">
        <v>56</v>
      </c>
      <c r="B28" s="51">
        <v>1075.9263599609601</v>
      </c>
      <c r="C28" s="52">
        <v>89.660529996746007</v>
      </c>
      <c r="D28" s="52">
        <v>82.340320000000006</v>
      </c>
      <c r="E28" s="52">
        <v>58.651240000000001</v>
      </c>
      <c r="F28" s="52">
        <v>103.65236</v>
      </c>
      <c r="G28" s="52">
        <v>90.251530000000002</v>
      </c>
      <c r="H28" s="52">
        <v>98.724559999999997</v>
      </c>
      <c r="I28" s="52">
        <v>89.571070000000006</v>
      </c>
      <c r="J28" s="52">
        <v>6.27555</v>
      </c>
      <c r="K28" s="52">
        <v>69.692750000000004</v>
      </c>
      <c r="L28" s="52">
        <v>30.942979999999999</v>
      </c>
      <c r="M28" s="52">
        <v>62.508400000000002</v>
      </c>
      <c r="N28" s="52">
        <v>113.32373</v>
      </c>
      <c r="O28" s="52">
        <v>0</v>
      </c>
      <c r="P28" s="53">
        <v>805.93448999999998</v>
      </c>
      <c r="Q28" s="96">
        <v>0.81715746963299996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253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1.6020000000000001</v>
      </c>
      <c r="H31" s="58">
        <v>0</v>
      </c>
      <c r="I31" s="58">
        <v>0</v>
      </c>
      <c r="J31" s="58">
        <v>0</v>
      </c>
      <c r="K31" s="58">
        <v>19.819800000000001</v>
      </c>
      <c r="L31" s="58">
        <v>0</v>
      </c>
      <c r="M31" s="58">
        <v>0</v>
      </c>
      <c r="N31" s="58">
        <v>0</v>
      </c>
      <c r="O31" s="58">
        <v>0</v>
      </c>
      <c r="P31" s="59">
        <v>21.421800000000001</v>
      </c>
      <c r="Q31" s="98" t="s">
        <v>253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161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243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26" t="s">
        <v>61</v>
      </c>
      <c r="B1" s="326"/>
      <c r="C1" s="326"/>
      <c r="D1" s="326"/>
      <c r="E1" s="326"/>
      <c r="F1" s="326"/>
      <c r="G1" s="326"/>
      <c r="H1" s="331"/>
      <c r="I1" s="331"/>
      <c r="J1" s="331"/>
      <c r="K1" s="331"/>
    </row>
    <row r="2" spans="1:11" s="60" customFormat="1" ht="14.4" customHeight="1" thickBot="1" x14ac:dyDescent="0.35">
      <c r="A2" s="239" t="s">
        <v>252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7" t="s">
        <v>62</v>
      </c>
      <c r="C3" s="328"/>
      <c r="D3" s="328"/>
      <c r="E3" s="328"/>
      <c r="F3" s="334" t="s">
        <v>63</v>
      </c>
      <c r="G3" s="328"/>
      <c r="H3" s="328"/>
      <c r="I3" s="328"/>
      <c r="J3" s="328"/>
      <c r="K3" s="335"/>
    </row>
    <row r="4" spans="1:11" ht="14.4" customHeight="1" x14ac:dyDescent="0.3">
      <c r="A4" s="77"/>
      <c r="B4" s="332"/>
      <c r="C4" s="333"/>
      <c r="D4" s="333"/>
      <c r="E4" s="333"/>
      <c r="F4" s="336" t="s">
        <v>248</v>
      </c>
      <c r="G4" s="338" t="s">
        <v>64</v>
      </c>
      <c r="H4" s="144" t="s">
        <v>145</v>
      </c>
      <c r="I4" s="336" t="s">
        <v>65</v>
      </c>
      <c r="J4" s="338" t="s">
        <v>220</v>
      </c>
      <c r="K4" s="339" t="s">
        <v>250</v>
      </c>
    </row>
    <row r="5" spans="1:11" ht="42" thickBot="1" x14ac:dyDescent="0.35">
      <c r="A5" s="78"/>
      <c r="B5" s="24" t="s">
        <v>244</v>
      </c>
      <c r="C5" s="25" t="s">
        <v>245</v>
      </c>
      <c r="D5" s="26" t="s">
        <v>246</v>
      </c>
      <c r="E5" s="26" t="s">
        <v>247</v>
      </c>
      <c r="F5" s="337"/>
      <c r="G5" s="337"/>
      <c r="H5" s="25" t="s">
        <v>249</v>
      </c>
      <c r="I5" s="337"/>
      <c r="J5" s="337"/>
      <c r="K5" s="340"/>
    </row>
    <row r="6" spans="1:11" ht="14.4" customHeight="1" thickBot="1" x14ac:dyDescent="0.35">
      <c r="A6" s="429" t="s">
        <v>255</v>
      </c>
      <c r="B6" s="411">
        <v>14369.0043140821</v>
      </c>
      <c r="C6" s="411">
        <v>14464.44289</v>
      </c>
      <c r="D6" s="412">
        <v>95.438575917918001</v>
      </c>
      <c r="E6" s="413">
        <v>1.00664197559</v>
      </c>
      <c r="F6" s="411">
        <v>14766.0530869954</v>
      </c>
      <c r="G6" s="412">
        <v>13535.5486630792</v>
      </c>
      <c r="H6" s="414">
        <v>1605.1268500000001</v>
      </c>
      <c r="I6" s="411">
        <v>14956.80701</v>
      </c>
      <c r="J6" s="412">
        <v>1421.25834692084</v>
      </c>
      <c r="K6" s="415">
        <v>1.012918409671</v>
      </c>
    </row>
    <row r="7" spans="1:11" ht="14.4" customHeight="1" thickBot="1" x14ac:dyDescent="0.35">
      <c r="A7" s="430" t="s">
        <v>256</v>
      </c>
      <c r="B7" s="411">
        <v>2960.2635958997098</v>
      </c>
      <c r="C7" s="411">
        <v>2602.11276</v>
      </c>
      <c r="D7" s="412">
        <v>-358.15083589971198</v>
      </c>
      <c r="E7" s="413">
        <v>0.87901387011700005</v>
      </c>
      <c r="F7" s="411">
        <v>3191.4910755371602</v>
      </c>
      <c r="G7" s="412">
        <v>2925.5334859090699</v>
      </c>
      <c r="H7" s="414">
        <v>333.79660999999999</v>
      </c>
      <c r="I7" s="411">
        <v>2587.2053999999998</v>
      </c>
      <c r="J7" s="412">
        <v>-338.328085909067</v>
      </c>
      <c r="K7" s="415">
        <v>0.81065725667499999</v>
      </c>
    </row>
    <row r="8" spans="1:11" ht="14.4" customHeight="1" thickBot="1" x14ac:dyDescent="0.35">
      <c r="A8" s="431" t="s">
        <v>257</v>
      </c>
      <c r="B8" s="411">
        <v>2580.17090949052</v>
      </c>
      <c r="C8" s="411">
        <v>2238.9727600000001</v>
      </c>
      <c r="D8" s="412">
        <v>-341.19814949052</v>
      </c>
      <c r="E8" s="413">
        <v>0.86776141524700001</v>
      </c>
      <c r="F8" s="411">
        <v>2834.7700595153201</v>
      </c>
      <c r="G8" s="412">
        <v>2598.5392212223701</v>
      </c>
      <c r="H8" s="414">
        <v>301.44860999999997</v>
      </c>
      <c r="I8" s="411">
        <v>2257.8604</v>
      </c>
      <c r="J8" s="412">
        <v>-340.67882122237199</v>
      </c>
      <c r="K8" s="415">
        <v>0.79648802287099996</v>
      </c>
    </row>
    <row r="9" spans="1:11" ht="14.4" customHeight="1" thickBot="1" x14ac:dyDescent="0.35">
      <c r="A9" s="432" t="s">
        <v>258</v>
      </c>
      <c r="B9" s="416">
        <v>0</v>
      </c>
      <c r="C9" s="416">
        <v>1.6000000000000001E-3</v>
      </c>
      <c r="D9" s="417">
        <v>1.6000000000000001E-3</v>
      </c>
      <c r="E9" s="418" t="s">
        <v>253</v>
      </c>
      <c r="F9" s="416">
        <v>0</v>
      </c>
      <c r="G9" s="417">
        <v>0</v>
      </c>
      <c r="H9" s="419">
        <v>2.0000000000000002E-5</v>
      </c>
      <c r="I9" s="416">
        <v>1.1900000000000001E-3</v>
      </c>
      <c r="J9" s="417">
        <v>1.1900000000000001E-3</v>
      </c>
      <c r="K9" s="420" t="s">
        <v>253</v>
      </c>
    </row>
    <row r="10" spans="1:11" ht="14.4" customHeight="1" thickBot="1" x14ac:dyDescent="0.35">
      <c r="A10" s="433" t="s">
        <v>259</v>
      </c>
      <c r="B10" s="411">
        <v>0</v>
      </c>
      <c r="C10" s="411">
        <v>1.6000000000000001E-3</v>
      </c>
      <c r="D10" s="412">
        <v>1.6000000000000001E-3</v>
      </c>
      <c r="E10" s="421" t="s">
        <v>253</v>
      </c>
      <c r="F10" s="411">
        <v>0</v>
      </c>
      <c r="G10" s="412">
        <v>0</v>
      </c>
      <c r="H10" s="414">
        <v>2.0000000000000002E-5</v>
      </c>
      <c r="I10" s="411">
        <v>1.1900000000000001E-3</v>
      </c>
      <c r="J10" s="412">
        <v>1.1900000000000001E-3</v>
      </c>
      <c r="K10" s="422" t="s">
        <v>253</v>
      </c>
    </row>
    <row r="11" spans="1:11" ht="14.4" customHeight="1" thickBot="1" x14ac:dyDescent="0.35">
      <c r="A11" s="432" t="s">
        <v>260</v>
      </c>
      <c r="B11" s="416">
        <v>187.64416680688899</v>
      </c>
      <c r="C11" s="416">
        <v>171.92321999999999</v>
      </c>
      <c r="D11" s="417">
        <v>-15.720946806888</v>
      </c>
      <c r="E11" s="423">
        <v>0.91621936842200002</v>
      </c>
      <c r="F11" s="416">
        <v>193.819930646096</v>
      </c>
      <c r="G11" s="417">
        <v>177.66826975892201</v>
      </c>
      <c r="H11" s="419">
        <v>7.3998399999990001</v>
      </c>
      <c r="I11" s="416">
        <v>150.30734000000001</v>
      </c>
      <c r="J11" s="417">
        <v>-27.360929758920999</v>
      </c>
      <c r="K11" s="424">
        <v>0.77549991633399995</v>
      </c>
    </row>
    <row r="12" spans="1:11" ht="14.4" customHeight="1" thickBot="1" x14ac:dyDescent="0.35">
      <c r="A12" s="433" t="s">
        <v>261</v>
      </c>
      <c r="B12" s="411">
        <v>160.862341011322</v>
      </c>
      <c r="C12" s="411">
        <v>146.93244000000001</v>
      </c>
      <c r="D12" s="412">
        <v>-13.929901011321</v>
      </c>
      <c r="E12" s="413">
        <v>0.91340483469400002</v>
      </c>
      <c r="F12" s="411">
        <v>166.81992820855001</v>
      </c>
      <c r="G12" s="412">
        <v>152.91826752450399</v>
      </c>
      <c r="H12" s="414">
        <v>7.3998399999990001</v>
      </c>
      <c r="I12" s="411">
        <v>130.79361</v>
      </c>
      <c r="J12" s="412">
        <v>-22.124657524503998</v>
      </c>
      <c r="K12" s="415">
        <v>0.784040680298</v>
      </c>
    </row>
    <row r="13" spans="1:11" ht="14.4" customHeight="1" thickBot="1" x14ac:dyDescent="0.35">
      <c r="A13" s="433" t="s">
        <v>262</v>
      </c>
      <c r="B13" s="411">
        <v>26.781825795566998</v>
      </c>
      <c r="C13" s="411">
        <v>24.990780000000001</v>
      </c>
      <c r="D13" s="412">
        <v>-1.7910457955670001</v>
      </c>
      <c r="E13" s="413">
        <v>0.93312458197399994</v>
      </c>
      <c r="F13" s="411">
        <v>27.000002437546001</v>
      </c>
      <c r="G13" s="412">
        <v>24.750002234417</v>
      </c>
      <c r="H13" s="414">
        <v>0</v>
      </c>
      <c r="I13" s="411">
        <v>19.513729999999999</v>
      </c>
      <c r="J13" s="412">
        <v>-5.2362722344170001</v>
      </c>
      <c r="K13" s="415">
        <v>0.72273067549199999</v>
      </c>
    </row>
    <row r="14" spans="1:11" ht="14.4" customHeight="1" thickBot="1" x14ac:dyDescent="0.35">
      <c r="A14" s="432" t="s">
        <v>263</v>
      </c>
      <c r="B14" s="416">
        <v>2126.60416984019</v>
      </c>
      <c r="C14" s="416">
        <v>1847.17257</v>
      </c>
      <c r="D14" s="417">
        <v>-279.43159984019201</v>
      </c>
      <c r="E14" s="423">
        <v>0.86860196937199996</v>
      </c>
      <c r="F14" s="416">
        <v>2429.84624260894</v>
      </c>
      <c r="G14" s="417">
        <v>2227.3590557248599</v>
      </c>
      <c r="H14" s="419">
        <v>282.03298000000001</v>
      </c>
      <c r="I14" s="416">
        <v>1929.6028200000001</v>
      </c>
      <c r="J14" s="417">
        <v>-297.75623572485699</v>
      </c>
      <c r="K14" s="424">
        <v>0.794125482577</v>
      </c>
    </row>
    <row r="15" spans="1:11" ht="14.4" customHeight="1" thickBot="1" x14ac:dyDescent="0.35">
      <c r="A15" s="433" t="s">
        <v>264</v>
      </c>
      <c r="B15" s="411">
        <v>63.999997984155002</v>
      </c>
      <c r="C15" s="411">
        <v>49.256959999999999</v>
      </c>
      <c r="D15" s="412">
        <v>-14.743037984155</v>
      </c>
      <c r="E15" s="413">
        <v>0.76964002424099998</v>
      </c>
      <c r="F15" s="411">
        <v>70.000006319562999</v>
      </c>
      <c r="G15" s="412">
        <v>64.166672459599994</v>
      </c>
      <c r="H15" s="414">
        <v>0</v>
      </c>
      <c r="I15" s="411">
        <v>37.817399999999999</v>
      </c>
      <c r="J15" s="412">
        <v>-26.349272459600002</v>
      </c>
      <c r="K15" s="415">
        <v>0.54024852265500001</v>
      </c>
    </row>
    <row r="16" spans="1:11" ht="14.4" customHeight="1" thickBot="1" x14ac:dyDescent="0.35">
      <c r="A16" s="433" t="s">
        <v>265</v>
      </c>
      <c r="B16" s="411">
        <v>249.999995653334</v>
      </c>
      <c r="C16" s="411">
        <v>148.90243000000001</v>
      </c>
      <c r="D16" s="412">
        <v>-101.097565653334</v>
      </c>
      <c r="E16" s="413">
        <v>0.59560973035499998</v>
      </c>
      <c r="F16" s="411">
        <v>250.00002256987099</v>
      </c>
      <c r="G16" s="412">
        <v>229.166687355715</v>
      </c>
      <c r="H16" s="414">
        <v>0</v>
      </c>
      <c r="I16" s="411">
        <v>86.360399999999998</v>
      </c>
      <c r="J16" s="412">
        <v>-142.806287355715</v>
      </c>
      <c r="K16" s="415">
        <v>0.34544156881299998</v>
      </c>
    </row>
    <row r="17" spans="1:11" ht="14.4" customHeight="1" thickBot="1" x14ac:dyDescent="0.35">
      <c r="A17" s="433" t="s">
        <v>266</v>
      </c>
      <c r="B17" s="411">
        <v>499.99998267633299</v>
      </c>
      <c r="C17" s="411">
        <v>494.80536000000001</v>
      </c>
      <c r="D17" s="412">
        <v>-5.194622676332</v>
      </c>
      <c r="E17" s="413">
        <v>0.98961075428699996</v>
      </c>
      <c r="F17" s="411">
        <v>600.200034835731</v>
      </c>
      <c r="G17" s="412">
        <v>550.18336526608698</v>
      </c>
      <c r="H17" s="414">
        <v>90.412599999999003</v>
      </c>
      <c r="I17" s="411">
        <v>713.92764</v>
      </c>
      <c r="J17" s="412">
        <v>163.74427473391299</v>
      </c>
      <c r="K17" s="415">
        <v>1.1894828366600001</v>
      </c>
    </row>
    <row r="18" spans="1:11" ht="14.4" customHeight="1" thickBot="1" x14ac:dyDescent="0.35">
      <c r="A18" s="433" t="s">
        <v>267</v>
      </c>
      <c r="B18" s="411">
        <v>45</v>
      </c>
      <c r="C18" s="411">
        <v>43.585900000000002</v>
      </c>
      <c r="D18" s="412">
        <v>-1.414099999999</v>
      </c>
      <c r="E18" s="413">
        <v>0.96857555555499997</v>
      </c>
      <c r="F18" s="411">
        <v>45.000004062575996</v>
      </c>
      <c r="G18" s="412">
        <v>41.250003724027998</v>
      </c>
      <c r="H18" s="414">
        <v>0</v>
      </c>
      <c r="I18" s="411">
        <v>8.2280000000000006E-2</v>
      </c>
      <c r="J18" s="412">
        <v>-41.167723724028001</v>
      </c>
      <c r="K18" s="415">
        <v>1.828444279E-3</v>
      </c>
    </row>
    <row r="19" spans="1:11" ht="14.4" customHeight="1" thickBot="1" x14ac:dyDescent="0.35">
      <c r="A19" s="433" t="s">
        <v>268</v>
      </c>
      <c r="B19" s="411">
        <v>354.92981404305698</v>
      </c>
      <c r="C19" s="411">
        <v>354.10723000000002</v>
      </c>
      <c r="D19" s="412">
        <v>-0.82258404305699995</v>
      </c>
      <c r="E19" s="413">
        <v>0.99768240364500005</v>
      </c>
      <c r="F19" s="411">
        <v>439.47313739434901</v>
      </c>
      <c r="G19" s="412">
        <v>402.85037594481901</v>
      </c>
      <c r="H19" s="414">
        <v>19.312270000000002</v>
      </c>
      <c r="I19" s="411">
        <v>185.18453</v>
      </c>
      <c r="J19" s="412">
        <v>-217.66584594481901</v>
      </c>
      <c r="K19" s="415">
        <v>0.42137849675599998</v>
      </c>
    </row>
    <row r="20" spans="1:11" ht="14.4" customHeight="1" thickBot="1" x14ac:dyDescent="0.35">
      <c r="A20" s="433" t="s">
        <v>269</v>
      </c>
      <c r="B20" s="411">
        <v>224.82485656095099</v>
      </c>
      <c r="C20" s="411">
        <v>129.45984999999999</v>
      </c>
      <c r="D20" s="412">
        <v>-95.365006560951002</v>
      </c>
      <c r="E20" s="413">
        <v>0.57582534235799998</v>
      </c>
      <c r="F20" s="411">
        <v>294.25454595182401</v>
      </c>
      <c r="G20" s="412">
        <v>269.73333378917198</v>
      </c>
      <c r="H20" s="414">
        <v>86.028229999998999</v>
      </c>
      <c r="I20" s="411">
        <v>308.53759000000002</v>
      </c>
      <c r="J20" s="412">
        <v>38.804256210828001</v>
      </c>
      <c r="K20" s="415">
        <v>1.048539756631</v>
      </c>
    </row>
    <row r="21" spans="1:11" ht="14.4" customHeight="1" thickBot="1" x14ac:dyDescent="0.35">
      <c r="A21" s="433" t="s">
        <v>270</v>
      </c>
      <c r="B21" s="411">
        <v>0.24509999227900001</v>
      </c>
      <c r="C21" s="411">
        <v>20.50648</v>
      </c>
      <c r="D21" s="412">
        <v>20.26138000772</v>
      </c>
      <c r="E21" s="413">
        <v>83.665771709116001</v>
      </c>
      <c r="F21" s="411">
        <v>2.0000001805580001</v>
      </c>
      <c r="G21" s="412">
        <v>1.8333334988450001</v>
      </c>
      <c r="H21" s="414">
        <v>0</v>
      </c>
      <c r="I21" s="411">
        <v>8.1699999999999995E-2</v>
      </c>
      <c r="J21" s="412">
        <v>-1.751633498845</v>
      </c>
      <c r="K21" s="415">
        <v>4.0849996312000002E-2</v>
      </c>
    </row>
    <row r="22" spans="1:11" ht="14.4" customHeight="1" thickBot="1" x14ac:dyDescent="0.35">
      <c r="A22" s="433" t="s">
        <v>271</v>
      </c>
      <c r="B22" s="411">
        <v>539.71703364557902</v>
      </c>
      <c r="C22" s="411">
        <v>526.51998000000003</v>
      </c>
      <c r="D22" s="412">
        <v>-13.197053645578</v>
      </c>
      <c r="E22" s="413">
        <v>0.97554819873499998</v>
      </c>
      <c r="F22" s="411">
        <v>558.79403622854102</v>
      </c>
      <c r="G22" s="412">
        <v>512.22786654282902</v>
      </c>
      <c r="H22" s="414">
        <v>57.907209999998997</v>
      </c>
      <c r="I22" s="411">
        <v>475.31628999999998</v>
      </c>
      <c r="J22" s="412">
        <v>-36.911576542828001</v>
      </c>
      <c r="K22" s="415">
        <v>0.85061088555599995</v>
      </c>
    </row>
    <row r="23" spans="1:11" ht="14.4" customHeight="1" thickBot="1" x14ac:dyDescent="0.35">
      <c r="A23" s="433" t="s">
        <v>272</v>
      </c>
      <c r="B23" s="411">
        <v>15.999999496038001</v>
      </c>
      <c r="C23" s="411">
        <v>2.6595300000000002</v>
      </c>
      <c r="D23" s="412">
        <v>-13.340469496038001</v>
      </c>
      <c r="E23" s="413">
        <v>0.166220630235</v>
      </c>
      <c r="F23" s="411">
        <v>10.000000902794</v>
      </c>
      <c r="G23" s="412">
        <v>9.1666674942279993</v>
      </c>
      <c r="H23" s="414">
        <v>5.9999999998999999E-2</v>
      </c>
      <c r="I23" s="411">
        <v>1.10656</v>
      </c>
      <c r="J23" s="412">
        <v>-8.0601074942279993</v>
      </c>
      <c r="K23" s="415">
        <v>0.11065599001</v>
      </c>
    </row>
    <row r="24" spans="1:11" ht="14.4" customHeight="1" thickBot="1" x14ac:dyDescent="0.35">
      <c r="A24" s="433" t="s">
        <v>273</v>
      </c>
      <c r="B24" s="411">
        <v>89.888434913751993</v>
      </c>
      <c r="C24" s="411">
        <v>36.03631</v>
      </c>
      <c r="D24" s="412">
        <v>-53.852124913752</v>
      </c>
      <c r="E24" s="413">
        <v>0.40090040542499999</v>
      </c>
      <c r="F24" s="411">
        <v>60.000005416769</v>
      </c>
      <c r="G24" s="412">
        <v>55.000004965370998</v>
      </c>
      <c r="H24" s="414">
        <v>1.2589999999999999</v>
      </c>
      <c r="I24" s="411">
        <v>37.524000000000001</v>
      </c>
      <c r="J24" s="412">
        <v>-17.476004965371001</v>
      </c>
      <c r="K24" s="415">
        <v>0.62539994353899997</v>
      </c>
    </row>
    <row r="25" spans="1:11" ht="14.4" customHeight="1" thickBot="1" x14ac:dyDescent="0.35">
      <c r="A25" s="433" t="s">
        <v>274</v>
      </c>
      <c r="B25" s="411">
        <v>41.998954874711004</v>
      </c>
      <c r="C25" s="411">
        <v>41.332540000000002</v>
      </c>
      <c r="D25" s="412">
        <v>-0.66641487471100003</v>
      </c>
      <c r="E25" s="413">
        <v>0.98413258432899997</v>
      </c>
      <c r="F25" s="411">
        <v>100.12444874635599</v>
      </c>
      <c r="G25" s="412">
        <v>91.780744684159004</v>
      </c>
      <c r="H25" s="414">
        <v>27.05367</v>
      </c>
      <c r="I25" s="411">
        <v>83.664429999999996</v>
      </c>
      <c r="J25" s="412">
        <v>-8.1163146841590006</v>
      </c>
      <c r="K25" s="415">
        <v>0.83560440079800002</v>
      </c>
    </row>
    <row r="26" spans="1:11" ht="14.4" customHeight="1" thickBot="1" x14ac:dyDescent="0.35">
      <c r="A26" s="432" t="s">
        <v>275</v>
      </c>
      <c r="B26" s="416">
        <v>49.580151179299001</v>
      </c>
      <c r="C26" s="416">
        <v>59.365830000000003</v>
      </c>
      <c r="D26" s="417">
        <v>9.7856788206999994</v>
      </c>
      <c r="E26" s="423">
        <v>1.1973708951649999</v>
      </c>
      <c r="F26" s="416">
        <v>75.773899167831004</v>
      </c>
      <c r="G26" s="417">
        <v>69.459407570511004</v>
      </c>
      <c r="H26" s="419">
        <v>8.0674699999990001</v>
      </c>
      <c r="I26" s="416">
        <v>64.303250000000006</v>
      </c>
      <c r="J26" s="417">
        <v>-5.1561575705109997</v>
      </c>
      <c r="K26" s="424">
        <v>0.848620048673</v>
      </c>
    </row>
    <row r="27" spans="1:11" ht="14.4" customHeight="1" thickBot="1" x14ac:dyDescent="0.35">
      <c r="A27" s="433" t="s">
        <v>276</v>
      </c>
      <c r="B27" s="411">
        <v>0</v>
      </c>
      <c r="C27" s="411">
        <v>0.71389999999999998</v>
      </c>
      <c r="D27" s="412">
        <v>0.71389999999999998</v>
      </c>
      <c r="E27" s="421" t="s">
        <v>253</v>
      </c>
      <c r="F27" s="411">
        <v>0.66378390750100003</v>
      </c>
      <c r="G27" s="412">
        <v>0.60846858187499997</v>
      </c>
      <c r="H27" s="414">
        <v>0</v>
      </c>
      <c r="I27" s="411">
        <v>-7.9739000000000004</v>
      </c>
      <c r="J27" s="412">
        <v>-8.5823685818750004</v>
      </c>
      <c r="K27" s="415">
        <v>-12.012794992303</v>
      </c>
    </row>
    <row r="28" spans="1:11" ht="14.4" customHeight="1" thickBot="1" x14ac:dyDescent="0.35">
      <c r="A28" s="433" t="s">
        <v>277</v>
      </c>
      <c r="B28" s="411">
        <v>0.99999996850200001</v>
      </c>
      <c r="C28" s="411">
        <v>0.83731999999999995</v>
      </c>
      <c r="D28" s="412">
        <v>-0.16267996850200001</v>
      </c>
      <c r="E28" s="413">
        <v>0.83732002637299996</v>
      </c>
      <c r="F28" s="411">
        <v>4.0306659240220002</v>
      </c>
      <c r="G28" s="412">
        <v>3.6947770970199998</v>
      </c>
      <c r="H28" s="414">
        <v>3.0790000000000001E-2</v>
      </c>
      <c r="I28" s="411">
        <v>2.0750500000000001</v>
      </c>
      <c r="J28" s="412">
        <v>-1.61972709702</v>
      </c>
      <c r="K28" s="415">
        <v>0.51481567540299999</v>
      </c>
    </row>
    <row r="29" spans="1:11" ht="14.4" customHeight="1" thickBot="1" x14ac:dyDescent="0.35">
      <c r="A29" s="433" t="s">
        <v>278</v>
      </c>
      <c r="B29" s="411">
        <v>15.719037466403</v>
      </c>
      <c r="C29" s="411">
        <v>25.392700000000001</v>
      </c>
      <c r="D29" s="412">
        <v>9.6736625335959996</v>
      </c>
      <c r="E29" s="413">
        <v>1.6154106162199999</v>
      </c>
      <c r="F29" s="411">
        <v>28.54797128293</v>
      </c>
      <c r="G29" s="412">
        <v>26.168973676019</v>
      </c>
      <c r="H29" s="414">
        <v>0.11201</v>
      </c>
      <c r="I29" s="411">
        <v>20.835699999999999</v>
      </c>
      <c r="J29" s="412">
        <v>-5.333273676019</v>
      </c>
      <c r="K29" s="415">
        <v>0.72984870951000003</v>
      </c>
    </row>
    <row r="30" spans="1:11" ht="14.4" customHeight="1" thickBot="1" x14ac:dyDescent="0.35">
      <c r="A30" s="433" t="s">
        <v>279</v>
      </c>
      <c r="B30" s="411">
        <v>10.999999653526</v>
      </c>
      <c r="C30" s="411">
        <v>11.970829999999999</v>
      </c>
      <c r="D30" s="412">
        <v>0.97083034647300004</v>
      </c>
      <c r="E30" s="413">
        <v>1.088257307004</v>
      </c>
      <c r="F30" s="411">
        <v>13.605097813574</v>
      </c>
      <c r="G30" s="412">
        <v>12.471339662443</v>
      </c>
      <c r="H30" s="414">
        <v>1.3831500000000001</v>
      </c>
      <c r="I30" s="411">
        <v>12.31174</v>
      </c>
      <c r="J30" s="412">
        <v>-0.159599662443</v>
      </c>
      <c r="K30" s="415">
        <v>0.90493579455999995</v>
      </c>
    </row>
    <row r="31" spans="1:11" ht="14.4" customHeight="1" thickBot="1" x14ac:dyDescent="0.35">
      <c r="A31" s="433" t="s">
        <v>280</v>
      </c>
      <c r="B31" s="411">
        <v>4.9999998425119996</v>
      </c>
      <c r="C31" s="411">
        <v>1.31897</v>
      </c>
      <c r="D31" s="412">
        <v>-3.6810298425119998</v>
      </c>
      <c r="E31" s="413">
        <v>0.26379400830799998</v>
      </c>
      <c r="F31" s="411">
        <v>1.451870416997</v>
      </c>
      <c r="G31" s="412">
        <v>1.3308812155809999</v>
      </c>
      <c r="H31" s="414">
        <v>0</v>
      </c>
      <c r="I31" s="411">
        <v>0.43447000000000002</v>
      </c>
      <c r="J31" s="412">
        <v>-0.89641121558100001</v>
      </c>
      <c r="K31" s="415">
        <v>0.299248469362</v>
      </c>
    </row>
    <row r="32" spans="1:11" ht="14.4" customHeight="1" thickBot="1" x14ac:dyDescent="0.35">
      <c r="A32" s="433" t="s">
        <v>281</v>
      </c>
      <c r="B32" s="411">
        <v>3.2655632784650002</v>
      </c>
      <c r="C32" s="411">
        <v>4.2924899999999999</v>
      </c>
      <c r="D32" s="412">
        <v>1.0269267215340001</v>
      </c>
      <c r="E32" s="413">
        <v>1.314471542568</v>
      </c>
      <c r="F32" s="411">
        <v>4.5920446776270003</v>
      </c>
      <c r="G32" s="412">
        <v>4.2093742878249998</v>
      </c>
      <c r="H32" s="414">
        <v>0</v>
      </c>
      <c r="I32" s="411">
        <v>0.99826000000000004</v>
      </c>
      <c r="J32" s="412">
        <v>-3.2111142878250001</v>
      </c>
      <c r="K32" s="415">
        <v>0.217388999907</v>
      </c>
    </row>
    <row r="33" spans="1:11" ht="14.4" customHeight="1" thickBot="1" x14ac:dyDescent="0.35">
      <c r="A33" s="433" t="s">
        <v>282</v>
      </c>
      <c r="B33" s="411">
        <v>0</v>
      </c>
      <c r="C33" s="411">
        <v>0.42349999999999999</v>
      </c>
      <c r="D33" s="412">
        <v>0.42349999999999999</v>
      </c>
      <c r="E33" s="421" t="s">
        <v>283</v>
      </c>
      <c r="F33" s="411">
        <v>0.46616036539700001</v>
      </c>
      <c r="G33" s="412">
        <v>0.42731366828099998</v>
      </c>
      <c r="H33" s="414">
        <v>0</v>
      </c>
      <c r="I33" s="411">
        <v>0</v>
      </c>
      <c r="J33" s="412">
        <v>-0.42731366828099998</v>
      </c>
      <c r="K33" s="415">
        <v>0</v>
      </c>
    </row>
    <row r="34" spans="1:11" ht="14.4" customHeight="1" thickBot="1" x14ac:dyDescent="0.35">
      <c r="A34" s="433" t="s">
        <v>284</v>
      </c>
      <c r="B34" s="411">
        <v>10.595551064383001</v>
      </c>
      <c r="C34" s="411">
        <v>7.7499500000000001</v>
      </c>
      <c r="D34" s="412">
        <v>-2.845601064382</v>
      </c>
      <c r="E34" s="413">
        <v>0.73143434946399999</v>
      </c>
      <c r="F34" s="411">
        <v>10.75803698617</v>
      </c>
      <c r="G34" s="412">
        <v>9.8615339039890006</v>
      </c>
      <c r="H34" s="414">
        <v>5.5756799999990001</v>
      </c>
      <c r="I34" s="411">
        <v>10.77163</v>
      </c>
      <c r="J34" s="412">
        <v>0.91009609600999997</v>
      </c>
      <c r="K34" s="415">
        <v>1.0012635217600001</v>
      </c>
    </row>
    <row r="35" spans="1:11" ht="14.4" customHeight="1" thickBot="1" x14ac:dyDescent="0.35">
      <c r="A35" s="433" t="s">
        <v>285</v>
      </c>
      <c r="B35" s="411">
        <v>0</v>
      </c>
      <c r="C35" s="411">
        <v>0</v>
      </c>
      <c r="D35" s="412">
        <v>0</v>
      </c>
      <c r="E35" s="413">
        <v>1</v>
      </c>
      <c r="F35" s="411">
        <v>0</v>
      </c>
      <c r="G35" s="412">
        <v>0</v>
      </c>
      <c r="H35" s="414">
        <v>0</v>
      </c>
      <c r="I35" s="411">
        <v>10.42052</v>
      </c>
      <c r="J35" s="412">
        <v>10.42052</v>
      </c>
      <c r="K35" s="422" t="s">
        <v>283</v>
      </c>
    </row>
    <row r="36" spans="1:11" ht="14.4" customHeight="1" thickBot="1" x14ac:dyDescent="0.35">
      <c r="A36" s="433" t="s">
        <v>286</v>
      </c>
      <c r="B36" s="411">
        <v>0</v>
      </c>
      <c r="C36" s="411">
        <v>0</v>
      </c>
      <c r="D36" s="412">
        <v>0</v>
      </c>
      <c r="E36" s="413">
        <v>1</v>
      </c>
      <c r="F36" s="411">
        <v>0</v>
      </c>
      <c r="G36" s="412">
        <v>0</v>
      </c>
      <c r="H36" s="414">
        <v>0</v>
      </c>
      <c r="I36" s="411">
        <v>1.1979</v>
      </c>
      <c r="J36" s="412">
        <v>1.1979</v>
      </c>
      <c r="K36" s="422" t="s">
        <v>283</v>
      </c>
    </row>
    <row r="37" spans="1:11" ht="14.4" customHeight="1" thickBot="1" x14ac:dyDescent="0.35">
      <c r="A37" s="433" t="s">
        <v>287</v>
      </c>
      <c r="B37" s="411">
        <v>0</v>
      </c>
      <c r="C37" s="411">
        <v>0</v>
      </c>
      <c r="D37" s="412">
        <v>0</v>
      </c>
      <c r="E37" s="413">
        <v>1</v>
      </c>
      <c r="F37" s="411">
        <v>0</v>
      </c>
      <c r="G37" s="412">
        <v>0</v>
      </c>
      <c r="H37" s="414">
        <v>0</v>
      </c>
      <c r="I37" s="411">
        <v>2.99</v>
      </c>
      <c r="J37" s="412">
        <v>2.99</v>
      </c>
      <c r="K37" s="422" t="s">
        <v>283</v>
      </c>
    </row>
    <row r="38" spans="1:11" ht="14.4" customHeight="1" thickBot="1" x14ac:dyDescent="0.35">
      <c r="A38" s="433" t="s">
        <v>288</v>
      </c>
      <c r="B38" s="411">
        <v>2.9999999055069999</v>
      </c>
      <c r="C38" s="411">
        <v>6.6661700000000002</v>
      </c>
      <c r="D38" s="412">
        <v>3.6661700944920002</v>
      </c>
      <c r="E38" s="413">
        <v>2.222056736656</v>
      </c>
      <c r="F38" s="411">
        <v>11.658267793609999</v>
      </c>
      <c r="G38" s="412">
        <v>10.686745477476</v>
      </c>
      <c r="H38" s="414">
        <v>0.96583999999900005</v>
      </c>
      <c r="I38" s="411">
        <v>10.24188</v>
      </c>
      <c r="J38" s="412">
        <v>-0.44486547747600003</v>
      </c>
      <c r="K38" s="415">
        <v>0.87850786937699998</v>
      </c>
    </row>
    <row r="39" spans="1:11" ht="14.4" customHeight="1" thickBot="1" x14ac:dyDescent="0.35">
      <c r="A39" s="432" t="s">
        <v>289</v>
      </c>
      <c r="B39" s="416">
        <v>37.342427302205998</v>
      </c>
      <c r="C39" s="416">
        <v>12.77135</v>
      </c>
      <c r="D39" s="417">
        <v>-24.571077302206</v>
      </c>
      <c r="E39" s="423">
        <v>0.34200642332699999</v>
      </c>
      <c r="F39" s="416">
        <v>13.169595312854</v>
      </c>
      <c r="G39" s="417">
        <v>12.072129036783</v>
      </c>
      <c r="H39" s="419">
        <v>0.762299999999</v>
      </c>
      <c r="I39" s="416">
        <v>7.6788800000000004</v>
      </c>
      <c r="J39" s="417">
        <v>-4.3932490367829997</v>
      </c>
      <c r="K39" s="424">
        <v>0.58307638295399999</v>
      </c>
    </row>
    <row r="40" spans="1:11" ht="14.4" customHeight="1" thickBot="1" x14ac:dyDescent="0.35">
      <c r="A40" s="433" t="s">
        <v>290</v>
      </c>
      <c r="B40" s="411">
        <v>0</v>
      </c>
      <c r="C40" s="411">
        <v>0</v>
      </c>
      <c r="D40" s="412">
        <v>0</v>
      </c>
      <c r="E40" s="413">
        <v>1</v>
      </c>
      <c r="F40" s="411">
        <v>0</v>
      </c>
      <c r="G40" s="412">
        <v>0</v>
      </c>
      <c r="H40" s="414">
        <v>0</v>
      </c>
      <c r="I40" s="411">
        <v>0.19900000000000001</v>
      </c>
      <c r="J40" s="412">
        <v>0.19900000000000001</v>
      </c>
      <c r="K40" s="422" t="s">
        <v>283</v>
      </c>
    </row>
    <row r="41" spans="1:11" ht="14.4" customHeight="1" thickBot="1" x14ac:dyDescent="0.35">
      <c r="A41" s="433" t="s">
        <v>291</v>
      </c>
      <c r="B41" s="411">
        <v>1.3097232742839999</v>
      </c>
      <c r="C41" s="411">
        <v>0</v>
      </c>
      <c r="D41" s="412">
        <v>-1.3097232742839999</v>
      </c>
      <c r="E41" s="413">
        <v>0</v>
      </c>
      <c r="F41" s="411">
        <v>0</v>
      </c>
      <c r="G41" s="412">
        <v>0</v>
      </c>
      <c r="H41" s="414">
        <v>0</v>
      </c>
      <c r="I41" s="411">
        <v>3.4319999999999999</v>
      </c>
      <c r="J41" s="412">
        <v>3.4319999999999999</v>
      </c>
      <c r="K41" s="422" t="s">
        <v>283</v>
      </c>
    </row>
    <row r="42" spans="1:11" ht="14.4" customHeight="1" thickBot="1" x14ac:dyDescent="0.35">
      <c r="A42" s="433" t="s">
        <v>292</v>
      </c>
      <c r="B42" s="411">
        <v>33.032704122414003</v>
      </c>
      <c r="C42" s="411">
        <v>12.21067</v>
      </c>
      <c r="D42" s="412">
        <v>-20.822034122413999</v>
      </c>
      <c r="E42" s="413">
        <v>0.36965396337899997</v>
      </c>
      <c r="F42" s="411">
        <v>12.518502234758</v>
      </c>
      <c r="G42" s="412">
        <v>11.475293715194001</v>
      </c>
      <c r="H42" s="414">
        <v>0</v>
      </c>
      <c r="I42" s="411">
        <v>1.954</v>
      </c>
      <c r="J42" s="412">
        <v>-9.521293715194</v>
      </c>
      <c r="K42" s="415">
        <v>0.15608896043199999</v>
      </c>
    </row>
    <row r="43" spans="1:11" ht="14.4" customHeight="1" thickBot="1" x14ac:dyDescent="0.35">
      <c r="A43" s="433" t="s">
        <v>293</v>
      </c>
      <c r="B43" s="411">
        <v>0</v>
      </c>
      <c r="C43" s="411">
        <v>0</v>
      </c>
      <c r="D43" s="412">
        <v>0</v>
      </c>
      <c r="E43" s="421" t="s">
        <v>253</v>
      </c>
      <c r="F43" s="411">
        <v>0</v>
      </c>
      <c r="G43" s="412">
        <v>0</v>
      </c>
      <c r="H43" s="414">
        <v>0.762299999999</v>
      </c>
      <c r="I43" s="411">
        <v>1.0213000000000001</v>
      </c>
      <c r="J43" s="412">
        <v>1.0213000000000001</v>
      </c>
      <c r="K43" s="422" t="s">
        <v>283</v>
      </c>
    </row>
    <row r="44" spans="1:11" ht="14.4" customHeight="1" thickBot="1" x14ac:dyDescent="0.35">
      <c r="A44" s="433" t="s">
        <v>294</v>
      </c>
      <c r="B44" s="411">
        <v>2.9999999055069999</v>
      </c>
      <c r="C44" s="411">
        <v>0.56067999999999996</v>
      </c>
      <c r="D44" s="412">
        <v>-2.4393199055069998</v>
      </c>
      <c r="E44" s="413">
        <v>0.18689333922000001</v>
      </c>
      <c r="F44" s="411">
        <v>0.65109307809600003</v>
      </c>
      <c r="G44" s="412">
        <v>0.59683532158800001</v>
      </c>
      <c r="H44" s="414">
        <v>0</v>
      </c>
      <c r="I44" s="411">
        <v>1.0725800000000001</v>
      </c>
      <c r="J44" s="412">
        <v>0.47574467841099999</v>
      </c>
      <c r="K44" s="415">
        <v>1.6473527919169999</v>
      </c>
    </row>
    <row r="45" spans="1:11" ht="14.4" customHeight="1" thickBot="1" x14ac:dyDescent="0.35">
      <c r="A45" s="432" t="s">
        <v>295</v>
      </c>
      <c r="B45" s="416">
        <v>178.999994361934</v>
      </c>
      <c r="C45" s="416">
        <v>147.73819</v>
      </c>
      <c r="D45" s="417">
        <v>-31.261804361932999</v>
      </c>
      <c r="E45" s="423">
        <v>0.82535304275599997</v>
      </c>
      <c r="F45" s="416">
        <v>122.160391779599</v>
      </c>
      <c r="G45" s="417">
        <v>111.980359131299</v>
      </c>
      <c r="H45" s="419">
        <v>3.1859999999999999</v>
      </c>
      <c r="I45" s="416">
        <v>103.16701999999999</v>
      </c>
      <c r="J45" s="417">
        <v>-8.8133391312979992</v>
      </c>
      <c r="K45" s="424">
        <v>0.84452103089300001</v>
      </c>
    </row>
    <row r="46" spans="1:11" ht="14.4" customHeight="1" thickBot="1" x14ac:dyDescent="0.35">
      <c r="A46" s="433" t="s">
        <v>296</v>
      </c>
      <c r="B46" s="411">
        <v>7.9999997480190004</v>
      </c>
      <c r="C46" s="411">
        <v>3.3681700000000001</v>
      </c>
      <c r="D46" s="412">
        <v>-4.6318297480190003</v>
      </c>
      <c r="E46" s="413">
        <v>0.42102126326099998</v>
      </c>
      <c r="F46" s="411">
        <v>0</v>
      </c>
      <c r="G46" s="412">
        <v>0</v>
      </c>
      <c r="H46" s="414">
        <v>0</v>
      </c>
      <c r="I46" s="411">
        <v>9.5047300000000003</v>
      </c>
      <c r="J46" s="412">
        <v>9.5047300000000003</v>
      </c>
      <c r="K46" s="422" t="s">
        <v>253</v>
      </c>
    </row>
    <row r="47" spans="1:11" ht="14.4" customHeight="1" thickBot="1" x14ac:dyDescent="0.35">
      <c r="A47" s="433" t="s">
        <v>297</v>
      </c>
      <c r="B47" s="411">
        <v>0.99999996850200001</v>
      </c>
      <c r="C47" s="411">
        <v>0</v>
      </c>
      <c r="D47" s="412">
        <v>-0.99999996850200001</v>
      </c>
      <c r="E47" s="413">
        <v>0</v>
      </c>
      <c r="F47" s="411">
        <v>0</v>
      </c>
      <c r="G47" s="412">
        <v>0</v>
      </c>
      <c r="H47" s="414">
        <v>0</v>
      </c>
      <c r="I47" s="411">
        <v>0</v>
      </c>
      <c r="J47" s="412">
        <v>0</v>
      </c>
      <c r="K47" s="415">
        <v>11</v>
      </c>
    </row>
    <row r="48" spans="1:11" ht="14.4" customHeight="1" thickBot="1" x14ac:dyDescent="0.35">
      <c r="A48" s="433" t="s">
        <v>298</v>
      </c>
      <c r="B48" s="411">
        <v>61.999998047150001</v>
      </c>
      <c r="C48" s="411">
        <v>40.069850000000002</v>
      </c>
      <c r="D48" s="412">
        <v>-21.930148047149999</v>
      </c>
      <c r="E48" s="413">
        <v>0.64628792358200005</v>
      </c>
      <c r="F48" s="411">
        <v>25.160383022487999</v>
      </c>
      <c r="G48" s="412">
        <v>23.063684437281001</v>
      </c>
      <c r="H48" s="414">
        <v>0</v>
      </c>
      <c r="I48" s="411">
        <v>14.1114</v>
      </c>
      <c r="J48" s="412">
        <v>-8.9522844372809995</v>
      </c>
      <c r="K48" s="415">
        <v>0.56085791648600003</v>
      </c>
    </row>
    <row r="49" spans="1:11" ht="14.4" customHeight="1" thickBot="1" x14ac:dyDescent="0.35">
      <c r="A49" s="433" t="s">
        <v>299</v>
      </c>
      <c r="B49" s="411">
        <v>76.999997574686006</v>
      </c>
      <c r="C49" s="411">
        <v>74.972020000000001</v>
      </c>
      <c r="D49" s="412">
        <v>-2.027977574686</v>
      </c>
      <c r="E49" s="413">
        <v>0.97366262807000004</v>
      </c>
      <c r="F49" s="411">
        <v>75.000006770960994</v>
      </c>
      <c r="G49" s="412">
        <v>68.750006206714005</v>
      </c>
      <c r="H49" s="414">
        <v>3.1859999999999999</v>
      </c>
      <c r="I49" s="411">
        <v>62.446240000000003</v>
      </c>
      <c r="J49" s="412">
        <v>-6.3037662067140001</v>
      </c>
      <c r="K49" s="415">
        <v>0.83261645816499996</v>
      </c>
    </row>
    <row r="50" spans="1:11" ht="14.4" customHeight="1" thickBot="1" x14ac:dyDescent="0.35">
      <c r="A50" s="433" t="s">
        <v>300</v>
      </c>
      <c r="B50" s="411">
        <v>30.999999023575</v>
      </c>
      <c r="C50" s="411">
        <v>29.328150000000001</v>
      </c>
      <c r="D50" s="412">
        <v>-1.6718490235750001</v>
      </c>
      <c r="E50" s="413">
        <v>0.94606938463699997</v>
      </c>
      <c r="F50" s="411">
        <v>22.000001986148</v>
      </c>
      <c r="G50" s="412">
        <v>20.166668487302999</v>
      </c>
      <c r="H50" s="414">
        <v>0</v>
      </c>
      <c r="I50" s="411">
        <v>17.104649999999999</v>
      </c>
      <c r="J50" s="412">
        <v>-3.0620184873020002</v>
      </c>
      <c r="K50" s="415">
        <v>0.77748402071800005</v>
      </c>
    </row>
    <row r="51" spans="1:11" ht="14.4" customHeight="1" thickBot="1" x14ac:dyDescent="0.35">
      <c r="A51" s="432" t="s">
        <v>301</v>
      </c>
      <c r="B51" s="416">
        <v>0</v>
      </c>
      <c r="C51" s="416">
        <v>0</v>
      </c>
      <c r="D51" s="417">
        <v>0</v>
      </c>
      <c r="E51" s="418" t="s">
        <v>253</v>
      </c>
      <c r="F51" s="416">
        <v>0</v>
      </c>
      <c r="G51" s="417">
        <v>0</v>
      </c>
      <c r="H51" s="419">
        <v>0</v>
      </c>
      <c r="I51" s="416">
        <v>2.7999000000000001</v>
      </c>
      <c r="J51" s="417">
        <v>2.7999000000000001</v>
      </c>
      <c r="K51" s="420" t="s">
        <v>283</v>
      </c>
    </row>
    <row r="52" spans="1:11" ht="14.4" customHeight="1" thickBot="1" x14ac:dyDescent="0.35">
      <c r="A52" s="433" t="s">
        <v>302</v>
      </c>
      <c r="B52" s="411">
        <v>0</v>
      </c>
      <c r="C52" s="411">
        <v>0</v>
      </c>
      <c r="D52" s="412">
        <v>0</v>
      </c>
      <c r="E52" s="421" t="s">
        <v>253</v>
      </c>
      <c r="F52" s="411">
        <v>0</v>
      </c>
      <c r="G52" s="412">
        <v>0</v>
      </c>
      <c r="H52" s="414">
        <v>0</v>
      </c>
      <c r="I52" s="411">
        <v>2.7999000000000001</v>
      </c>
      <c r="J52" s="412">
        <v>2.7999000000000001</v>
      </c>
      <c r="K52" s="422" t="s">
        <v>283</v>
      </c>
    </row>
    <row r="53" spans="1:11" ht="14.4" customHeight="1" thickBot="1" x14ac:dyDescent="0.35">
      <c r="A53" s="431" t="s">
        <v>42</v>
      </c>
      <c r="B53" s="411">
        <v>380.09268640919203</v>
      </c>
      <c r="C53" s="411">
        <v>363.14</v>
      </c>
      <c r="D53" s="412">
        <v>-16.952686409190999</v>
      </c>
      <c r="E53" s="413">
        <v>0.95539854615599995</v>
      </c>
      <c r="F53" s="411">
        <v>356.72101602184898</v>
      </c>
      <c r="G53" s="412">
        <v>326.99426468669498</v>
      </c>
      <c r="H53" s="414">
        <v>32.347999999999999</v>
      </c>
      <c r="I53" s="411">
        <v>329.34500000000003</v>
      </c>
      <c r="J53" s="412">
        <v>2.3507353133039999</v>
      </c>
      <c r="K53" s="415">
        <v>0.92325650917000002</v>
      </c>
    </row>
    <row r="54" spans="1:11" ht="14.4" customHeight="1" thickBot="1" x14ac:dyDescent="0.35">
      <c r="A54" s="432" t="s">
        <v>303</v>
      </c>
      <c r="B54" s="416">
        <v>380.09268640919203</v>
      </c>
      <c r="C54" s="416">
        <v>363.14</v>
      </c>
      <c r="D54" s="417">
        <v>-16.952686409190999</v>
      </c>
      <c r="E54" s="423">
        <v>0.95539854615599995</v>
      </c>
      <c r="F54" s="416">
        <v>356.72101602184898</v>
      </c>
      <c r="G54" s="417">
        <v>326.99426468669498</v>
      </c>
      <c r="H54" s="419">
        <v>32.347999999999999</v>
      </c>
      <c r="I54" s="416">
        <v>329.34500000000003</v>
      </c>
      <c r="J54" s="417">
        <v>2.3507353133039999</v>
      </c>
      <c r="K54" s="424">
        <v>0.92325650917000002</v>
      </c>
    </row>
    <row r="55" spans="1:11" ht="14.4" customHeight="1" thickBot="1" x14ac:dyDescent="0.35">
      <c r="A55" s="433" t="s">
        <v>304</v>
      </c>
      <c r="B55" s="411">
        <v>107.09269500803001</v>
      </c>
      <c r="C55" s="411">
        <v>107.102</v>
      </c>
      <c r="D55" s="412">
        <v>9.3049919700000008E-3</v>
      </c>
      <c r="E55" s="413">
        <v>1.0000868872699999</v>
      </c>
      <c r="F55" s="411">
        <v>105.66916372863901</v>
      </c>
      <c r="G55" s="412">
        <v>96.863400084586004</v>
      </c>
      <c r="H55" s="414">
        <v>7.9999999999989999</v>
      </c>
      <c r="I55" s="411">
        <v>88.18</v>
      </c>
      <c r="J55" s="412">
        <v>-8.6834000845859993</v>
      </c>
      <c r="K55" s="415">
        <v>0.83449132072599996</v>
      </c>
    </row>
    <row r="56" spans="1:11" ht="14.4" customHeight="1" thickBot="1" x14ac:dyDescent="0.35">
      <c r="A56" s="433" t="s">
        <v>305</v>
      </c>
      <c r="B56" s="411">
        <v>199.99999370048499</v>
      </c>
      <c r="C56" s="411">
        <v>178.57</v>
      </c>
      <c r="D56" s="412">
        <v>-21.429993700484001</v>
      </c>
      <c r="E56" s="413">
        <v>0.89285002812199998</v>
      </c>
      <c r="F56" s="411">
        <v>174.60036246487101</v>
      </c>
      <c r="G56" s="412">
        <v>160.05033225946599</v>
      </c>
      <c r="H56" s="414">
        <v>15.547000000000001</v>
      </c>
      <c r="I56" s="411">
        <v>172.857</v>
      </c>
      <c r="J56" s="412">
        <v>12.806667740533999</v>
      </c>
      <c r="K56" s="415">
        <v>0.99001512688500004</v>
      </c>
    </row>
    <row r="57" spans="1:11" ht="14.4" customHeight="1" thickBot="1" x14ac:dyDescent="0.35">
      <c r="A57" s="433" t="s">
        <v>306</v>
      </c>
      <c r="B57" s="411">
        <v>72.999997700677</v>
      </c>
      <c r="C57" s="411">
        <v>77.468000000000004</v>
      </c>
      <c r="D57" s="412">
        <v>4.4680022993220003</v>
      </c>
      <c r="E57" s="413">
        <v>1.0612055128769999</v>
      </c>
      <c r="F57" s="411">
        <v>76.451489828337998</v>
      </c>
      <c r="G57" s="412">
        <v>70.080532342642996</v>
      </c>
      <c r="H57" s="414">
        <v>8.8009999999990001</v>
      </c>
      <c r="I57" s="411">
        <v>68.308000000000007</v>
      </c>
      <c r="J57" s="412">
        <v>-1.772532342643</v>
      </c>
      <c r="K57" s="415">
        <v>0.89348160713900004</v>
      </c>
    </row>
    <row r="58" spans="1:11" ht="14.4" customHeight="1" thickBot="1" x14ac:dyDescent="0.35">
      <c r="A58" s="434" t="s">
        <v>307</v>
      </c>
      <c r="B58" s="416">
        <v>552.74385624042202</v>
      </c>
      <c r="C58" s="416">
        <v>454.61126000000002</v>
      </c>
      <c r="D58" s="417">
        <v>-98.132596240422004</v>
      </c>
      <c r="E58" s="423">
        <v>0.82246280056700005</v>
      </c>
      <c r="F58" s="416">
        <v>359.55961433014301</v>
      </c>
      <c r="G58" s="417">
        <v>329.59631313596498</v>
      </c>
      <c r="H58" s="419">
        <v>64.671239999999003</v>
      </c>
      <c r="I58" s="416">
        <v>469.71816000000001</v>
      </c>
      <c r="J58" s="417">
        <v>140.12184686403501</v>
      </c>
      <c r="K58" s="424">
        <v>1.306370741539</v>
      </c>
    </row>
    <row r="59" spans="1:11" ht="14.4" customHeight="1" thickBot="1" x14ac:dyDescent="0.35">
      <c r="A59" s="431" t="s">
        <v>45</v>
      </c>
      <c r="B59" s="411">
        <v>177.36953063971799</v>
      </c>
      <c r="C59" s="411">
        <v>89.848200000000006</v>
      </c>
      <c r="D59" s="412">
        <v>-87.521330639716993</v>
      </c>
      <c r="E59" s="413">
        <v>0.50655938297799996</v>
      </c>
      <c r="F59" s="411">
        <v>96.458268053704003</v>
      </c>
      <c r="G59" s="412">
        <v>88.420079049227994</v>
      </c>
      <c r="H59" s="414">
        <v>5.6703599999990004</v>
      </c>
      <c r="I59" s="411">
        <v>30.909379999999999</v>
      </c>
      <c r="J59" s="412">
        <v>-57.510699049228002</v>
      </c>
      <c r="K59" s="415">
        <v>0.32044303327899998</v>
      </c>
    </row>
    <row r="60" spans="1:11" ht="14.4" customHeight="1" thickBot="1" x14ac:dyDescent="0.35">
      <c r="A60" s="435" t="s">
        <v>308</v>
      </c>
      <c r="B60" s="411">
        <v>177.36953063971799</v>
      </c>
      <c r="C60" s="411">
        <v>89.848200000000006</v>
      </c>
      <c r="D60" s="412">
        <v>-87.521330639716993</v>
      </c>
      <c r="E60" s="413">
        <v>0.50655938297799996</v>
      </c>
      <c r="F60" s="411">
        <v>96.458268053704003</v>
      </c>
      <c r="G60" s="412">
        <v>88.420079049227994</v>
      </c>
      <c r="H60" s="414">
        <v>5.6703599999990004</v>
      </c>
      <c r="I60" s="411">
        <v>30.909379999999999</v>
      </c>
      <c r="J60" s="412">
        <v>-57.510699049228002</v>
      </c>
      <c r="K60" s="415">
        <v>0.32044303327899998</v>
      </c>
    </row>
    <row r="61" spans="1:11" ht="14.4" customHeight="1" thickBot="1" x14ac:dyDescent="0.35">
      <c r="A61" s="433" t="s">
        <v>309</v>
      </c>
      <c r="B61" s="411">
        <v>107.81204629163599</v>
      </c>
      <c r="C61" s="411">
        <v>66.899559999999994</v>
      </c>
      <c r="D61" s="412">
        <v>-40.912486291636</v>
      </c>
      <c r="E61" s="413">
        <v>0.62052026931199999</v>
      </c>
      <c r="F61" s="411">
        <v>53.700290896109003</v>
      </c>
      <c r="G61" s="412">
        <v>49.225266654766003</v>
      </c>
      <c r="H61" s="414">
        <v>2.8679999999999999</v>
      </c>
      <c r="I61" s="411">
        <v>15.663500000000001</v>
      </c>
      <c r="J61" s="412">
        <v>-33.561766654765997</v>
      </c>
      <c r="K61" s="415">
        <v>0.29168370857199999</v>
      </c>
    </row>
    <row r="62" spans="1:11" ht="14.4" customHeight="1" thickBot="1" x14ac:dyDescent="0.35">
      <c r="A62" s="433" t="s">
        <v>310</v>
      </c>
      <c r="B62" s="411">
        <v>0</v>
      </c>
      <c r="C62" s="411">
        <v>0</v>
      </c>
      <c r="D62" s="412">
        <v>0</v>
      </c>
      <c r="E62" s="413">
        <v>1</v>
      </c>
      <c r="F62" s="411">
        <v>0</v>
      </c>
      <c r="G62" s="412">
        <v>0</v>
      </c>
      <c r="H62" s="414">
        <v>0</v>
      </c>
      <c r="I62" s="411">
        <v>2.843</v>
      </c>
      <c r="J62" s="412">
        <v>2.843</v>
      </c>
      <c r="K62" s="422" t="s">
        <v>283</v>
      </c>
    </row>
    <row r="63" spans="1:11" ht="14.4" customHeight="1" thickBot="1" x14ac:dyDescent="0.35">
      <c r="A63" s="433" t="s">
        <v>311</v>
      </c>
      <c r="B63" s="411">
        <v>0.34669936658400002</v>
      </c>
      <c r="C63" s="411">
        <v>0.36299999999999999</v>
      </c>
      <c r="D63" s="412">
        <v>1.6300633415000002E-2</v>
      </c>
      <c r="E63" s="413">
        <v>1.0470166230069999</v>
      </c>
      <c r="F63" s="411">
        <v>0</v>
      </c>
      <c r="G63" s="412">
        <v>0</v>
      </c>
      <c r="H63" s="414">
        <v>0</v>
      </c>
      <c r="I63" s="411">
        <v>4.6706000000000003</v>
      </c>
      <c r="J63" s="412">
        <v>4.6706000000000003</v>
      </c>
      <c r="K63" s="422" t="s">
        <v>253</v>
      </c>
    </row>
    <row r="64" spans="1:11" ht="14.4" customHeight="1" thickBot="1" x14ac:dyDescent="0.35">
      <c r="A64" s="433" t="s">
        <v>312</v>
      </c>
      <c r="B64" s="411">
        <v>64.999997952656997</v>
      </c>
      <c r="C64" s="411">
        <v>17.278410000000001</v>
      </c>
      <c r="D64" s="412">
        <v>-47.721587952657003</v>
      </c>
      <c r="E64" s="413">
        <v>0.26582170067999999</v>
      </c>
      <c r="F64" s="411">
        <v>17.757692442859</v>
      </c>
      <c r="G64" s="412">
        <v>16.277884739287</v>
      </c>
      <c r="H64" s="414">
        <v>2.8023600000000002</v>
      </c>
      <c r="I64" s="411">
        <v>2.8023600000000002</v>
      </c>
      <c r="J64" s="412">
        <v>-13.475524739287</v>
      </c>
      <c r="K64" s="415">
        <v>0.15781104493199999</v>
      </c>
    </row>
    <row r="65" spans="1:11" ht="14.4" customHeight="1" thickBot="1" x14ac:dyDescent="0.35">
      <c r="A65" s="433" t="s">
        <v>313</v>
      </c>
      <c r="B65" s="411">
        <v>4.2107870288390004</v>
      </c>
      <c r="C65" s="411">
        <v>5.3072299999999997</v>
      </c>
      <c r="D65" s="412">
        <v>1.0964429711599999</v>
      </c>
      <c r="E65" s="413">
        <v>1.260389082528</v>
      </c>
      <c r="F65" s="411">
        <v>25.000284714734999</v>
      </c>
      <c r="G65" s="412">
        <v>22.916927655174</v>
      </c>
      <c r="H65" s="414">
        <v>0</v>
      </c>
      <c r="I65" s="411">
        <v>4.9299200000000001</v>
      </c>
      <c r="J65" s="412">
        <v>-17.987007655174001</v>
      </c>
      <c r="K65" s="415">
        <v>0.197194554232</v>
      </c>
    </row>
    <row r="66" spans="1:11" ht="14.4" customHeight="1" thickBot="1" x14ac:dyDescent="0.35">
      <c r="A66" s="436" t="s">
        <v>46</v>
      </c>
      <c r="B66" s="416">
        <v>0</v>
      </c>
      <c r="C66" s="416">
        <v>90.704999999999998</v>
      </c>
      <c r="D66" s="417">
        <v>90.704999999999998</v>
      </c>
      <c r="E66" s="418" t="s">
        <v>253</v>
      </c>
      <c r="F66" s="416">
        <v>0</v>
      </c>
      <c r="G66" s="417">
        <v>0</v>
      </c>
      <c r="H66" s="419">
        <v>16.600000000000001</v>
      </c>
      <c r="I66" s="416">
        <v>73.959000000000003</v>
      </c>
      <c r="J66" s="417">
        <v>73.959000000000003</v>
      </c>
      <c r="K66" s="420" t="s">
        <v>253</v>
      </c>
    </row>
    <row r="67" spans="1:11" ht="14.4" customHeight="1" thickBot="1" x14ac:dyDescent="0.35">
      <c r="A67" s="432" t="s">
        <v>314</v>
      </c>
      <c r="B67" s="416">
        <v>0</v>
      </c>
      <c r="C67" s="416">
        <v>90.704999999999998</v>
      </c>
      <c r="D67" s="417">
        <v>90.704999999999998</v>
      </c>
      <c r="E67" s="418" t="s">
        <v>253</v>
      </c>
      <c r="F67" s="416">
        <v>0</v>
      </c>
      <c r="G67" s="417">
        <v>0</v>
      </c>
      <c r="H67" s="419">
        <v>16.600000000000001</v>
      </c>
      <c r="I67" s="416">
        <v>59.790999999999997</v>
      </c>
      <c r="J67" s="417">
        <v>59.790999999999997</v>
      </c>
      <c r="K67" s="420" t="s">
        <v>253</v>
      </c>
    </row>
    <row r="68" spans="1:11" ht="14.4" customHeight="1" thickBot="1" x14ac:dyDescent="0.35">
      <c r="A68" s="433" t="s">
        <v>315</v>
      </c>
      <c r="B68" s="411">
        <v>0</v>
      </c>
      <c r="C68" s="411">
        <v>58.564999999999998</v>
      </c>
      <c r="D68" s="412">
        <v>58.564999999999998</v>
      </c>
      <c r="E68" s="421" t="s">
        <v>253</v>
      </c>
      <c r="F68" s="411">
        <v>0</v>
      </c>
      <c r="G68" s="412">
        <v>0</v>
      </c>
      <c r="H68" s="414">
        <v>16.600000000000001</v>
      </c>
      <c r="I68" s="411">
        <v>57.290999999999997</v>
      </c>
      <c r="J68" s="412">
        <v>57.290999999999997</v>
      </c>
      <c r="K68" s="422" t="s">
        <v>253</v>
      </c>
    </row>
    <row r="69" spans="1:11" ht="14.4" customHeight="1" thickBot="1" x14ac:dyDescent="0.35">
      <c r="A69" s="433" t="s">
        <v>316</v>
      </c>
      <c r="B69" s="411">
        <v>0</v>
      </c>
      <c r="C69" s="411">
        <v>32.14</v>
      </c>
      <c r="D69" s="412">
        <v>32.14</v>
      </c>
      <c r="E69" s="421" t="s">
        <v>253</v>
      </c>
      <c r="F69" s="411">
        <v>0</v>
      </c>
      <c r="G69" s="412">
        <v>0</v>
      </c>
      <c r="H69" s="414">
        <v>0</v>
      </c>
      <c r="I69" s="411">
        <v>2.5</v>
      </c>
      <c r="J69" s="412">
        <v>2.5</v>
      </c>
      <c r="K69" s="422" t="s">
        <v>253</v>
      </c>
    </row>
    <row r="70" spans="1:11" ht="14.4" customHeight="1" thickBot="1" x14ac:dyDescent="0.35">
      <c r="A70" s="432" t="s">
        <v>317</v>
      </c>
      <c r="B70" s="416">
        <v>0</v>
      </c>
      <c r="C70" s="416">
        <v>0</v>
      </c>
      <c r="D70" s="417">
        <v>0</v>
      </c>
      <c r="E70" s="423">
        <v>0</v>
      </c>
      <c r="F70" s="416">
        <v>0</v>
      </c>
      <c r="G70" s="417">
        <v>0</v>
      </c>
      <c r="H70" s="419">
        <v>0</v>
      </c>
      <c r="I70" s="416">
        <v>14.167999999999999</v>
      </c>
      <c r="J70" s="417">
        <v>14.167999999999999</v>
      </c>
      <c r="K70" s="420" t="s">
        <v>283</v>
      </c>
    </row>
    <row r="71" spans="1:11" ht="14.4" customHeight="1" thickBot="1" x14ac:dyDescent="0.35">
      <c r="A71" s="433" t="s">
        <v>318</v>
      </c>
      <c r="B71" s="411">
        <v>0</v>
      </c>
      <c r="C71" s="411">
        <v>0</v>
      </c>
      <c r="D71" s="412">
        <v>0</v>
      </c>
      <c r="E71" s="413">
        <v>0</v>
      </c>
      <c r="F71" s="411">
        <v>0</v>
      </c>
      <c r="G71" s="412">
        <v>0</v>
      </c>
      <c r="H71" s="414">
        <v>0</v>
      </c>
      <c r="I71" s="411">
        <v>14.167999999999999</v>
      </c>
      <c r="J71" s="412">
        <v>14.167999999999999</v>
      </c>
      <c r="K71" s="422" t="s">
        <v>283</v>
      </c>
    </row>
    <row r="72" spans="1:11" ht="14.4" customHeight="1" thickBot="1" x14ac:dyDescent="0.35">
      <c r="A72" s="431" t="s">
        <v>47</v>
      </c>
      <c r="B72" s="411">
        <v>375.37432560070499</v>
      </c>
      <c r="C72" s="411">
        <v>274.05806000000001</v>
      </c>
      <c r="D72" s="412">
        <v>-101.31626560070499</v>
      </c>
      <c r="E72" s="413">
        <v>0.73009271361700001</v>
      </c>
      <c r="F72" s="411">
        <v>263.10134627643902</v>
      </c>
      <c r="G72" s="412">
        <v>241.176234086736</v>
      </c>
      <c r="H72" s="414">
        <v>42.400879999998999</v>
      </c>
      <c r="I72" s="411">
        <v>364.84978000000001</v>
      </c>
      <c r="J72" s="412">
        <v>123.67354591326399</v>
      </c>
      <c r="K72" s="415">
        <v>1.3867271496839999</v>
      </c>
    </row>
    <row r="73" spans="1:11" ht="14.4" customHeight="1" thickBot="1" x14ac:dyDescent="0.35">
      <c r="A73" s="432" t="s">
        <v>319</v>
      </c>
      <c r="B73" s="416">
        <v>0.10486887285300001</v>
      </c>
      <c r="C73" s="416">
        <v>0</v>
      </c>
      <c r="D73" s="417">
        <v>-0.10486887285300001</v>
      </c>
      <c r="E73" s="423">
        <v>0</v>
      </c>
      <c r="F73" s="416">
        <v>0</v>
      </c>
      <c r="G73" s="417">
        <v>0</v>
      </c>
      <c r="H73" s="419">
        <v>0</v>
      </c>
      <c r="I73" s="416">
        <v>0</v>
      </c>
      <c r="J73" s="417">
        <v>0</v>
      </c>
      <c r="K73" s="424">
        <v>0</v>
      </c>
    </row>
    <row r="74" spans="1:11" ht="14.4" customHeight="1" thickBot="1" x14ac:dyDescent="0.35">
      <c r="A74" s="433" t="s">
        <v>320</v>
      </c>
      <c r="B74" s="411">
        <v>0.10486887285300001</v>
      </c>
      <c r="C74" s="411">
        <v>0</v>
      </c>
      <c r="D74" s="412">
        <v>-0.10486887285300001</v>
      </c>
      <c r="E74" s="413">
        <v>0</v>
      </c>
      <c r="F74" s="411">
        <v>0</v>
      </c>
      <c r="G74" s="412">
        <v>0</v>
      </c>
      <c r="H74" s="414">
        <v>0</v>
      </c>
      <c r="I74" s="411">
        <v>0</v>
      </c>
      <c r="J74" s="412">
        <v>0</v>
      </c>
      <c r="K74" s="415">
        <v>0</v>
      </c>
    </row>
    <row r="75" spans="1:11" ht="14.4" customHeight="1" thickBot="1" x14ac:dyDescent="0.35">
      <c r="A75" s="432" t="s">
        <v>321</v>
      </c>
      <c r="B75" s="416">
        <v>16.809319618993001</v>
      </c>
      <c r="C75" s="416">
        <v>12.187279999999999</v>
      </c>
      <c r="D75" s="417">
        <v>-4.622039618993</v>
      </c>
      <c r="E75" s="423">
        <v>0.72503113012499998</v>
      </c>
      <c r="F75" s="416">
        <v>11.769610252433999</v>
      </c>
      <c r="G75" s="417">
        <v>10.788809398064</v>
      </c>
      <c r="H75" s="419">
        <v>1.29399</v>
      </c>
      <c r="I75" s="416">
        <v>12.02896</v>
      </c>
      <c r="J75" s="417">
        <v>1.2401506019349999</v>
      </c>
      <c r="K75" s="424">
        <v>1.022035542554</v>
      </c>
    </row>
    <row r="76" spans="1:11" ht="14.4" customHeight="1" thickBot="1" x14ac:dyDescent="0.35">
      <c r="A76" s="433" t="s">
        <v>322</v>
      </c>
      <c r="B76" s="411">
        <v>3.678170838932</v>
      </c>
      <c r="C76" s="411">
        <v>3.9037999999999999</v>
      </c>
      <c r="D76" s="412">
        <v>0.22562916106700001</v>
      </c>
      <c r="E76" s="413">
        <v>1.061342762734</v>
      </c>
      <c r="F76" s="411">
        <v>2.6598125798500001</v>
      </c>
      <c r="G76" s="412">
        <v>2.4381615315289999</v>
      </c>
      <c r="H76" s="414">
        <v>0.65219999999900002</v>
      </c>
      <c r="I76" s="411">
        <v>4.1246</v>
      </c>
      <c r="J76" s="412">
        <v>1.68643846847</v>
      </c>
      <c r="K76" s="415">
        <v>1.5507107648280001</v>
      </c>
    </row>
    <row r="77" spans="1:11" ht="14.4" customHeight="1" thickBot="1" x14ac:dyDescent="0.35">
      <c r="A77" s="433" t="s">
        <v>323</v>
      </c>
      <c r="B77" s="411">
        <v>13.131148780061</v>
      </c>
      <c r="C77" s="411">
        <v>8.2834800000000008</v>
      </c>
      <c r="D77" s="412">
        <v>-4.8476687800600002</v>
      </c>
      <c r="E77" s="413">
        <v>0.63082675695299995</v>
      </c>
      <c r="F77" s="411">
        <v>9.1097976725829994</v>
      </c>
      <c r="G77" s="412">
        <v>8.3506478665350006</v>
      </c>
      <c r="H77" s="414">
        <v>0.64178999999899999</v>
      </c>
      <c r="I77" s="411">
        <v>7.9043599999999996</v>
      </c>
      <c r="J77" s="412">
        <v>-0.44628786653500002</v>
      </c>
      <c r="K77" s="415">
        <v>0.86767678976899998</v>
      </c>
    </row>
    <row r="78" spans="1:11" ht="14.4" customHeight="1" thickBot="1" x14ac:dyDescent="0.35">
      <c r="A78" s="432" t="s">
        <v>324</v>
      </c>
      <c r="B78" s="416">
        <v>17.999999433043001</v>
      </c>
      <c r="C78" s="416">
        <v>13.5</v>
      </c>
      <c r="D78" s="417">
        <v>-4.4999994330430004</v>
      </c>
      <c r="E78" s="423">
        <v>0.750000023623</v>
      </c>
      <c r="F78" s="416">
        <v>11.999980901573</v>
      </c>
      <c r="G78" s="417">
        <v>10.999982493109</v>
      </c>
      <c r="H78" s="419">
        <v>3.375</v>
      </c>
      <c r="I78" s="416">
        <v>12.69</v>
      </c>
      <c r="J78" s="417">
        <v>1.6900175068900001</v>
      </c>
      <c r="K78" s="424">
        <v>1.057501683051</v>
      </c>
    </row>
    <row r="79" spans="1:11" ht="14.4" customHeight="1" thickBot="1" x14ac:dyDescent="0.35">
      <c r="A79" s="433" t="s">
        <v>325</v>
      </c>
      <c r="B79" s="411">
        <v>17.999999433043001</v>
      </c>
      <c r="C79" s="411">
        <v>13.5</v>
      </c>
      <c r="D79" s="412">
        <v>-4.4999994330430004</v>
      </c>
      <c r="E79" s="413">
        <v>0.750000023623</v>
      </c>
      <c r="F79" s="411">
        <v>11.999980901573</v>
      </c>
      <c r="G79" s="412">
        <v>10.999982493109</v>
      </c>
      <c r="H79" s="414">
        <v>3.375</v>
      </c>
      <c r="I79" s="411">
        <v>12.69</v>
      </c>
      <c r="J79" s="412">
        <v>1.6900175068900001</v>
      </c>
      <c r="K79" s="415">
        <v>1.057501683051</v>
      </c>
    </row>
    <row r="80" spans="1:11" ht="14.4" customHeight="1" thickBot="1" x14ac:dyDescent="0.35">
      <c r="A80" s="432" t="s">
        <v>326</v>
      </c>
      <c r="B80" s="416">
        <v>273.05511842977398</v>
      </c>
      <c r="C80" s="416">
        <v>157.44078999999999</v>
      </c>
      <c r="D80" s="417">
        <v>-115.61432842977401</v>
      </c>
      <c r="E80" s="423">
        <v>0.57658977756999996</v>
      </c>
      <c r="F80" s="416">
        <v>157.31058542776501</v>
      </c>
      <c r="G80" s="417">
        <v>144.201369975451</v>
      </c>
      <c r="H80" s="419">
        <v>23.344000000000001</v>
      </c>
      <c r="I80" s="416">
        <v>257.57217000000003</v>
      </c>
      <c r="J80" s="417">
        <v>113.370800024549</v>
      </c>
      <c r="K80" s="424">
        <v>1.637347984559</v>
      </c>
    </row>
    <row r="81" spans="1:11" ht="14.4" customHeight="1" thickBot="1" x14ac:dyDescent="0.35">
      <c r="A81" s="433" t="s">
        <v>327</v>
      </c>
      <c r="B81" s="411">
        <v>221.84644712114999</v>
      </c>
      <c r="C81" s="411">
        <v>98.716759999999994</v>
      </c>
      <c r="D81" s="412">
        <v>-123.12968712115</v>
      </c>
      <c r="E81" s="413">
        <v>0.44497787222200003</v>
      </c>
      <c r="F81" s="411">
        <v>106.54781277108</v>
      </c>
      <c r="G81" s="412">
        <v>97.668828373490001</v>
      </c>
      <c r="H81" s="414">
        <v>19.38823</v>
      </c>
      <c r="I81" s="411">
        <v>212.96028999999999</v>
      </c>
      <c r="J81" s="412">
        <v>115.29146162651</v>
      </c>
      <c r="K81" s="415">
        <v>1.99872981398</v>
      </c>
    </row>
    <row r="82" spans="1:11" ht="14.4" customHeight="1" thickBot="1" x14ac:dyDescent="0.35">
      <c r="A82" s="433" t="s">
        <v>328</v>
      </c>
      <c r="B82" s="411">
        <v>51.208671308623998</v>
      </c>
      <c r="C82" s="411">
        <v>58.724029999999999</v>
      </c>
      <c r="D82" s="412">
        <v>7.5153586913749999</v>
      </c>
      <c r="E82" s="413">
        <v>1.1467594940329999</v>
      </c>
      <c r="F82" s="411">
        <v>50.762772656685001</v>
      </c>
      <c r="G82" s="412">
        <v>46.532541601961</v>
      </c>
      <c r="H82" s="414">
        <v>3.9557699999990001</v>
      </c>
      <c r="I82" s="411">
        <v>44.611879999999999</v>
      </c>
      <c r="J82" s="412">
        <v>-1.9206616019610001</v>
      </c>
      <c r="K82" s="415">
        <v>0.87883064035299996</v>
      </c>
    </row>
    <row r="83" spans="1:11" ht="14.4" customHeight="1" thickBot="1" x14ac:dyDescent="0.35">
      <c r="A83" s="432" t="s">
        <v>329</v>
      </c>
      <c r="B83" s="416">
        <v>0</v>
      </c>
      <c r="C83" s="416">
        <v>1.8028900000000001</v>
      </c>
      <c r="D83" s="417">
        <v>1.8028900000000001</v>
      </c>
      <c r="E83" s="418" t="s">
        <v>283</v>
      </c>
      <c r="F83" s="416">
        <v>0</v>
      </c>
      <c r="G83" s="417">
        <v>0</v>
      </c>
      <c r="H83" s="419">
        <v>0</v>
      </c>
      <c r="I83" s="416">
        <v>0</v>
      </c>
      <c r="J83" s="417">
        <v>0</v>
      </c>
      <c r="K83" s="420" t="s">
        <v>253</v>
      </c>
    </row>
    <row r="84" spans="1:11" ht="14.4" customHeight="1" thickBot="1" x14ac:dyDescent="0.35">
      <c r="A84" s="433" t="s">
        <v>330</v>
      </c>
      <c r="B84" s="411">
        <v>0</v>
      </c>
      <c r="C84" s="411">
        <v>1.8028900000000001</v>
      </c>
      <c r="D84" s="412">
        <v>1.8028900000000001</v>
      </c>
      <c r="E84" s="421" t="s">
        <v>283</v>
      </c>
      <c r="F84" s="411">
        <v>0</v>
      </c>
      <c r="G84" s="412">
        <v>0</v>
      </c>
      <c r="H84" s="414">
        <v>0</v>
      </c>
      <c r="I84" s="411">
        <v>0</v>
      </c>
      <c r="J84" s="412">
        <v>0</v>
      </c>
      <c r="K84" s="422" t="s">
        <v>253</v>
      </c>
    </row>
    <row r="85" spans="1:11" ht="14.4" customHeight="1" thickBot="1" x14ac:dyDescent="0.35">
      <c r="A85" s="432" t="s">
        <v>331</v>
      </c>
      <c r="B85" s="416">
        <v>67.405019246039998</v>
      </c>
      <c r="C85" s="416">
        <v>86.654030000000006</v>
      </c>
      <c r="D85" s="417">
        <v>19.249010753958999</v>
      </c>
      <c r="E85" s="423">
        <v>1.2855723649249999</v>
      </c>
      <c r="F85" s="416">
        <v>82.021169694666</v>
      </c>
      <c r="G85" s="417">
        <v>75.186072220110006</v>
      </c>
      <c r="H85" s="419">
        <v>14.387890000000001</v>
      </c>
      <c r="I85" s="416">
        <v>82.55865</v>
      </c>
      <c r="J85" s="417">
        <v>7.3725777798890002</v>
      </c>
      <c r="K85" s="424">
        <v>1.006552946115</v>
      </c>
    </row>
    <row r="86" spans="1:11" ht="14.4" customHeight="1" thickBot="1" x14ac:dyDescent="0.35">
      <c r="A86" s="433" t="s">
        <v>332</v>
      </c>
      <c r="B86" s="411">
        <v>0</v>
      </c>
      <c r="C86" s="411">
        <v>0</v>
      </c>
      <c r="D86" s="412">
        <v>0</v>
      </c>
      <c r="E86" s="413">
        <v>1</v>
      </c>
      <c r="F86" s="411">
        <v>13.999977718502</v>
      </c>
      <c r="G86" s="412">
        <v>12.833312908627001</v>
      </c>
      <c r="H86" s="414">
        <v>11.444000000000001</v>
      </c>
      <c r="I86" s="411">
        <v>11.444000000000001</v>
      </c>
      <c r="J86" s="412">
        <v>-1.389312908627</v>
      </c>
      <c r="K86" s="415">
        <v>0.81742987239700005</v>
      </c>
    </row>
    <row r="87" spans="1:11" ht="14.4" customHeight="1" thickBot="1" x14ac:dyDescent="0.35">
      <c r="A87" s="433" t="s">
        <v>333</v>
      </c>
      <c r="B87" s="411">
        <v>62.566935763427999</v>
      </c>
      <c r="C87" s="411">
        <v>86.213589999999996</v>
      </c>
      <c r="D87" s="412">
        <v>23.646654236570999</v>
      </c>
      <c r="E87" s="413">
        <v>1.377941702722</v>
      </c>
      <c r="F87" s="411">
        <v>66.822832020248001</v>
      </c>
      <c r="G87" s="412">
        <v>61.254262685226998</v>
      </c>
      <c r="H87" s="414">
        <v>1.75325</v>
      </c>
      <c r="I87" s="411">
        <v>69.148399999999995</v>
      </c>
      <c r="J87" s="412">
        <v>7.8941373147720002</v>
      </c>
      <c r="K87" s="415">
        <v>1.0348019967040001</v>
      </c>
    </row>
    <row r="88" spans="1:11" ht="14.4" customHeight="1" thickBot="1" x14ac:dyDescent="0.35">
      <c r="A88" s="433" t="s">
        <v>334</v>
      </c>
      <c r="B88" s="411">
        <v>1.652689792596</v>
      </c>
      <c r="C88" s="411">
        <v>0.19359999999999999</v>
      </c>
      <c r="D88" s="412">
        <v>-1.459089792596</v>
      </c>
      <c r="E88" s="413">
        <v>0.117142370496</v>
      </c>
      <c r="F88" s="411">
        <v>0.41945833130999999</v>
      </c>
      <c r="G88" s="412">
        <v>0.38450347036799998</v>
      </c>
      <c r="H88" s="414">
        <v>0.38719999999900001</v>
      </c>
      <c r="I88" s="411">
        <v>0.58079999999999998</v>
      </c>
      <c r="J88" s="412">
        <v>0.196296529631</v>
      </c>
      <c r="K88" s="415">
        <v>1.384642899296</v>
      </c>
    </row>
    <row r="89" spans="1:11" ht="14.4" customHeight="1" thickBot="1" x14ac:dyDescent="0.35">
      <c r="A89" s="433" t="s">
        <v>335</v>
      </c>
      <c r="B89" s="411">
        <v>3.1853936900150002</v>
      </c>
      <c r="C89" s="411">
        <v>0.24684</v>
      </c>
      <c r="D89" s="412">
        <v>-2.938553690015</v>
      </c>
      <c r="E89" s="413">
        <v>7.7491206431000006E-2</v>
      </c>
      <c r="F89" s="411">
        <v>0.77890162460400003</v>
      </c>
      <c r="G89" s="412">
        <v>0.71399315588699996</v>
      </c>
      <c r="H89" s="414">
        <v>0.80343999999899995</v>
      </c>
      <c r="I89" s="411">
        <v>1.3854500000000001</v>
      </c>
      <c r="J89" s="412">
        <v>0.67145684411200002</v>
      </c>
      <c r="K89" s="415">
        <v>1.778722699035</v>
      </c>
    </row>
    <row r="90" spans="1:11" ht="14.4" customHeight="1" thickBot="1" x14ac:dyDescent="0.35">
      <c r="A90" s="432" t="s">
        <v>336</v>
      </c>
      <c r="B90" s="416">
        <v>0</v>
      </c>
      <c r="C90" s="416">
        <v>0.372</v>
      </c>
      <c r="D90" s="417">
        <v>0.372</v>
      </c>
      <c r="E90" s="418" t="s">
        <v>283</v>
      </c>
      <c r="F90" s="416">
        <v>0</v>
      </c>
      <c r="G90" s="417">
        <v>0</v>
      </c>
      <c r="H90" s="419">
        <v>0</v>
      </c>
      <c r="I90" s="416">
        <v>0</v>
      </c>
      <c r="J90" s="417">
        <v>0</v>
      </c>
      <c r="K90" s="420" t="s">
        <v>253</v>
      </c>
    </row>
    <row r="91" spans="1:11" ht="14.4" customHeight="1" thickBot="1" x14ac:dyDescent="0.35">
      <c r="A91" s="433" t="s">
        <v>337</v>
      </c>
      <c r="B91" s="411">
        <v>0</v>
      </c>
      <c r="C91" s="411">
        <v>0.372</v>
      </c>
      <c r="D91" s="412">
        <v>0.372</v>
      </c>
      <c r="E91" s="421" t="s">
        <v>283</v>
      </c>
      <c r="F91" s="411">
        <v>0</v>
      </c>
      <c r="G91" s="412">
        <v>0</v>
      </c>
      <c r="H91" s="414">
        <v>0</v>
      </c>
      <c r="I91" s="411">
        <v>0</v>
      </c>
      <c r="J91" s="412">
        <v>0</v>
      </c>
      <c r="K91" s="422" t="s">
        <v>253</v>
      </c>
    </row>
    <row r="92" spans="1:11" ht="14.4" customHeight="1" thickBot="1" x14ac:dyDescent="0.35">
      <c r="A92" s="432" t="s">
        <v>338</v>
      </c>
      <c r="B92" s="416">
        <v>0</v>
      </c>
      <c r="C92" s="416">
        <v>2.10107</v>
      </c>
      <c r="D92" s="417">
        <v>2.10107</v>
      </c>
      <c r="E92" s="418" t="s">
        <v>283</v>
      </c>
      <c r="F92" s="416">
        <v>0</v>
      </c>
      <c r="G92" s="417">
        <v>0</v>
      </c>
      <c r="H92" s="419">
        <v>0</v>
      </c>
      <c r="I92" s="416">
        <v>0</v>
      </c>
      <c r="J92" s="417">
        <v>0</v>
      </c>
      <c r="K92" s="420" t="s">
        <v>253</v>
      </c>
    </row>
    <row r="93" spans="1:11" ht="14.4" customHeight="1" thickBot="1" x14ac:dyDescent="0.35">
      <c r="A93" s="433" t="s">
        <v>339</v>
      </c>
      <c r="B93" s="411">
        <v>0</v>
      </c>
      <c r="C93" s="411">
        <v>2.10107</v>
      </c>
      <c r="D93" s="412">
        <v>2.10107</v>
      </c>
      <c r="E93" s="421" t="s">
        <v>283</v>
      </c>
      <c r="F93" s="411">
        <v>0</v>
      </c>
      <c r="G93" s="412">
        <v>0</v>
      </c>
      <c r="H93" s="414">
        <v>0</v>
      </c>
      <c r="I93" s="411">
        <v>0</v>
      </c>
      <c r="J93" s="412">
        <v>0</v>
      </c>
      <c r="K93" s="422" t="s">
        <v>253</v>
      </c>
    </row>
    <row r="94" spans="1:11" ht="14.4" customHeight="1" thickBot="1" x14ac:dyDescent="0.35">
      <c r="A94" s="430" t="s">
        <v>48</v>
      </c>
      <c r="B94" s="411">
        <v>10147.9996803626</v>
      </c>
      <c r="C94" s="411">
        <v>10658.494500000001</v>
      </c>
      <c r="D94" s="412">
        <v>510.49481963740601</v>
      </c>
      <c r="E94" s="413">
        <v>1.050304970015</v>
      </c>
      <c r="F94" s="411">
        <v>10591.000956150099</v>
      </c>
      <c r="G94" s="412">
        <v>9708.4175431376098</v>
      </c>
      <c r="H94" s="414">
        <v>1157.2322999999999</v>
      </c>
      <c r="I94" s="411">
        <v>11204.98043</v>
      </c>
      <c r="J94" s="412">
        <v>1496.5628868623901</v>
      </c>
      <c r="K94" s="415">
        <v>1.0579718079889999</v>
      </c>
    </row>
    <row r="95" spans="1:11" ht="14.4" customHeight="1" thickBot="1" x14ac:dyDescent="0.35">
      <c r="A95" s="436" t="s">
        <v>340</v>
      </c>
      <c r="B95" s="416">
        <v>7522.9997630437301</v>
      </c>
      <c r="C95" s="416">
        <v>7903.0129999999999</v>
      </c>
      <c r="D95" s="417">
        <v>380.01323695627099</v>
      </c>
      <c r="E95" s="423">
        <v>1.050513525046</v>
      </c>
      <c r="F95" s="416">
        <v>7822.0007061662</v>
      </c>
      <c r="G95" s="417">
        <v>7170.1673139856803</v>
      </c>
      <c r="H95" s="419">
        <v>868.82399999999905</v>
      </c>
      <c r="I95" s="416">
        <v>8287.82</v>
      </c>
      <c r="J95" s="417">
        <v>1117.6526860143199</v>
      </c>
      <c r="K95" s="424">
        <v>1.0595524484500001</v>
      </c>
    </row>
    <row r="96" spans="1:11" ht="14.4" customHeight="1" thickBot="1" x14ac:dyDescent="0.35">
      <c r="A96" s="432" t="s">
        <v>341</v>
      </c>
      <c r="B96" s="416">
        <v>7499.9997637681699</v>
      </c>
      <c r="C96" s="416">
        <v>7901.8010000000004</v>
      </c>
      <c r="D96" s="417">
        <v>401.80123623182601</v>
      </c>
      <c r="E96" s="423">
        <v>1.053573499851</v>
      </c>
      <c r="F96" s="416">
        <v>7800.00070418005</v>
      </c>
      <c r="G96" s="417">
        <v>7150.0006454983804</v>
      </c>
      <c r="H96" s="419">
        <v>868.54799999999898</v>
      </c>
      <c r="I96" s="416">
        <v>8270.9660000000003</v>
      </c>
      <c r="J96" s="417">
        <v>1120.9653545016199</v>
      </c>
      <c r="K96" s="424">
        <v>1.060380160679</v>
      </c>
    </row>
    <row r="97" spans="1:11" ht="14.4" customHeight="1" thickBot="1" x14ac:dyDescent="0.35">
      <c r="A97" s="433" t="s">
        <v>342</v>
      </c>
      <c r="B97" s="411">
        <v>7499.9997637681699</v>
      </c>
      <c r="C97" s="411">
        <v>7901.8010000000004</v>
      </c>
      <c r="D97" s="412">
        <v>401.80123623182601</v>
      </c>
      <c r="E97" s="413">
        <v>1.053573499851</v>
      </c>
      <c r="F97" s="411">
        <v>7800.00070418005</v>
      </c>
      <c r="G97" s="412">
        <v>7150.0006454983804</v>
      </c>
      <c r="H97" s="414">
        <v>868.54799999999898</v>
      </c>
      <c r="I97" s="411">
        <v>8270.9660000000003</v>
      </c>
      <c r="J97" s="412">
        <v>1120.9653545016199</v>
      </c>
      <c r="K97" s="415">
        <v>1.060380160679</v>
      </c>
    </row>
    <row r="98" spans="1:11" ht="14.4" customHeight="1" thickBot="1" x14ac:dyDescent="0.35">
      <c r="A98" s="432" t="s">
        <v>343</v>
      </c>
      <c r="B98" s="416">
        <v>0</v>
      </c>
      <c r="C98" s="416">
        <v>1.212</v>
      </c>
      <c r="D98" s="417">
        <v>1.212</v>
      </c>
      <c r="E98" s="418" t="s">
        <v>253</v>
      </c>
      <c r="F98" s="416">
        <v>0</v>
      </c>
      <c r="G98" s="417">
        <v>0</v>
      </c>
      <c r="H98" s="419">
        <v>0.27600000000000002</v>
      </c>
      <c r="I98" s="416">
        <v>2.2709999999999999</v>
      </c>
      <c r="J98" s="417">
        <v>2.2709999999999999</v>
      </c>
      <c r="K98" s="420" t="s">
        <v>253</v>
      </c>
    </row>
    <row r="99" spans="1:11" ht="14.4" customHeight="1" thickBot="1" x14ac:dyDescent="0.35">
      <c r="A99" s="433" t="s">
        <v>344</v>
      </c>
      <c r="B99" s="411">
        <v>0</v>
      </c>
      <c r="C99" s="411">
        <v>1.212</v>
      </c>
      <c r="D99" s="412">
        <v>1.212</v>
      </c>
      <c r="E99" s="421" t="s">
        <v>253</v>
      </c>
      <c r="F99" s="411">
        <v>0</v>
      </c>
      <c r="G99" s="412">
        <v>0</v>
      </c>
      <c r="H99" s="414">
        <v>0.27600000000000002</v>
      </c>
      <c r="I99" s="411">
        <v>2.2709999999999999</v>
      </c>
      <c r="J99" s="412">
        <v>2.2709999999999999</v>
      </c>
      <c r="K99" s="422" t="s">
        <v>253</v>
      </c>
    </row>
    <row r="100" spans="1:11" ht="14.4" customHeight="1" thickBot="1" x14ac:dyDescent="0.35">
      <c r="A100" s="432" t="s">
        <v>345</v>
      </c>
      <c r="B100" s="416">
        <v>22.999999275554998</v>
      </c>
      <c r="C100" s="416">
        <v>0</v>
      </c>
      <c r="D100" s="417">
        <v>-22.999999275554998</v>
      </c>
      <c r="E100" s="423">
        <v>0</v>
      </c>
      <c r="F100" s="416">
        <v>22.000001986148</v>
      </c>
      <c r="G100" s="417">
        <v>20.166668487302999</v>
      </c>
      <c r="H100" s="419">
        <v>0</v>
      </c>
      <c r="I100" s="416">
        <v>14.583</v>
      </c>
      <c r="J100" s="417">
        <v>-5.583668487303</v>
      </c>
      <c r="K100" s="424">
        <v>0.66286357652000005</v>
      </c>
    </row>
    <row r="101" spans="1:11" ht="14.4" customHeight="1" thickBot="1" x14ac:dyDescent="0.35">
      <c r="A101" s="433" t="s">
        <v>346</v>
      </c>
      <c r="B101" s="411">
        <v>22.999999275554998</v>
      </c>
      <c r="C101" s="411">
        <v>0</v>
      </c>
      <c r="D101" s="412">
        <v>-22.999999275554998</v>
      </c>
      <c r="E101" s="413">
        <v>0</v>
      </c>
      <c r="F101" s="411">
        <v>22.000001986148</v>
      </c>
      <c r="G101" s="412">
        <v>20.166668487302999</v>
      </c>
      <c r="H101" s="414">
        <v>0</v>
      </c>
      <c r="I101" s="411">
        <v>14.583</v>
      </c>
      <c r="J101" s="412">
        <v>-5.583668487303</v>
      </c>
      <c r="K101" s="415">
        <v>0.66286357652000005</v>
      </c>
    </row>
    <row r="102" spans="1:11" ht="14.4" customHeight="1" thickBot="1" x14ac:dyDescent="0.35">
      <c r="A102" s="431" t="s">
        <v>347</v>
      </c>
      <c r="B102" s="411">
        <v>2549.99991968118</v>
      </c>
      <c r="C102" s="411">
        <v>2676.4647</v>
      </c>
      <c r="D102" s="412">
        <v>126.46478031882</v>
      </c>
      <c r="E102" s="413">
        <v>1.0495940330589999</v>
      </c>
      <c r="F102" s="411">
        <v>2652.0002394212202</v>
      </c>
      <c r="G102" s="412">
        <v>2431.0002194694498</v>
      </c>
      <c r="H102" s="414">
        <v>275.37975</v>
      </c>
      <c r="I102" s="411">
        <v>2792.8809999999999</v>
      </c>
      <c r="J102" s="412">
        <v>361.88078053055102</v>
      </c>
      <c r="K102" s="415">
        <v>1.0531224539440001</v>
      </c>
    </row>
    <row r="103" spans="1:11" ht="14.4" customHeight="1" thickBot="1" x14ac:dyDescent="0.35">
      <c r="A103" s="432" t="s">
        <v>348</v>
      </c>
      <c r="B103" s="416">
        <v>674.99997873913605</v>
      </c>
      <c r="C103" s="416">
        <v>715.83969000000002</v>
      </c>
      <c r="D103" s="417">
        <v>40.839711260864</v>
      </c>
      <c r="E103" s="423">
        <v>1.060503277847</v>
      </c>
      <c r="F103" s="416">
        <v>702.00006337620403</v>
      </c>
      <c r="G103" s="417">
        <v>643.50005809485401</v>
      </c>
      <c r="H103" s="419">
        <v>78.193999999998994</v>
      </c>
      <c r="I103" s="416">
        <v>744.59199999999998</v>
      </c>
      <c r="J103" s="417">
        <v>101.091941905146</v>
      </c>
      <c r="K103" s="424">
        <v>1.0606722689150001</v>
      </c>
    </row>
    <row r="104" spans="1:11" ht="14.4" customHeight="1" thickBot="1" x14ac:dyDescent="0.35">
      <c r="A104" s="433" t="s">
        <v>349</v>
      </c>
      <c r="B104" s="411">
        <v>674.99997873913605</v>
      </c>
      <c r="C104" s="411">
        <v>715.83969000000002</v>
      </c>
      <c r="D104" s="412">
        <v>40.839711260864</v>
      </c>
      <c r="E104" s="413">
        <v>1.060503277847</v>
      </c>
      <c r="F104" s="411">
        <v>702.00006337620403</v>
      </c>
      <c r="G104" s="412">
        <v>643.50005809485401</v>
      </c>
      <c r="H104" s="414">
        <v>78.193999999998994</v>
      </c>
      <c r="I104" s="411">
        <v>744.59199999999998</v>
      </c>
      <c r="J104" s="412">
        <v>101.091941905146</v>
      </c>
      <c r="K104" s="415">
        <v>1.0606722689150001</v>
      </c>
    </row>
    <row r="105" spans="1:11" ht="14.4" customHeight="1" thickBot="1" x14ac:dyDescent="0.35">
      <c r="A105" s="432" t="s">
        <v>350</v>
      </c>
      <c r="B105" s="416">
        <v>1874.99994094204</v>
      </c>
      <c r="C105" s="416">
        <v>1960.62501</v>
      </c>
      <c r="D105" s="417">
        <v>85.625069057955002</v>
      </c>
      <c r="E105" s="423">
        <v>1.0456667049349999</v>
      </c>
      <c r="F105" s="416">
        <v>1950.00017604501</v>
      </c>
      <c r="G105" s="417">
        <v>1787.5001613745901</v>
      </c>
      <c r="H105" s="419">
        <v>197.18575000000001</v>
      </c>
      <c r="I105" s="416">
        <v>2048.2890000000002</v>
      </c>
      <c r="J105" s="417">
        <v>260.78883862540602</v>
      </c>
      <c r="K105" s="424">
        <v>1.050404520554</v>
      </c>
    </row>
    <row r="106" spans="1:11" ht="14.4" customHeight="1" thickBot="1" x14ac:dyDescent="0.35">
      <c r="A106" s="433" t="s">
        <v>351</v>
      </c>
      <c r="B106" s="411">
        <v>1874.99994094204</v>
      </c>
      <c r="C106" s="411">
        <v>1960.62501</v>
      </c>
      <c r="D106" s="412">
        <v>85.625069057955002</v>
      </c>
      <c r="E106" s="413">
        <v>1.0456667049349999</v>
      </c>
      <c r="F106" s="411">
        <v>1950.00017604501</v>
      </c>
      <c r="G106" s="412">
        <v>1787.5001613745901</v>
      </c>
      <c r="H106" s="414">
        <v>197.18575000000001</v>
      </c>
      <c r="I106" s="411">
        <v>2048.2890000000002</v>
      </c>
      <c r="J106" s="412">
        <v>260.78883862540602</v>
      </c>
      <c r="K106" s="415">
        <v>1.050404520554</v>
      </c>
    </row>
    <row r="107" spans="1:11" ht="14.4" customHeight="1" thickBot="1" x14ac:dyDescent="0.35">
      <c r="A107" s="431" t="s">
        <v>352</v>
      </c>
      <c r="B107" s="411">
        <v>74.999997637681005</v>
      </c>
      <c r="C107" s="411">
        <v>79.016800000000003</v>
      </c>
      <c r="D107" s="412">
        <v>4.0168023623179998</v>
      </c>
      <c r="E107" s="413">
        <v>1.0535573665169999</v>
      </c>
      <c r="F107" s="411">
        <v>117.00001056270099</v>
      </c>
      <c r="G107" s="412">
        <v>107.250009682476</v>
      </c>
      <c r="H107" s="414">
        <v>13.028549999999999</v>
      </c>
      <c r="I107" s="411">
        <v>124.27943</v>
      </c>
      <c r="J107" s="412">
        <v>17.029420317524</v>
      </c>
      <c r="K107" s="415">
        <v>1.0622172545299999</v>
      </c>
    </row>
    <row r="108" spans="1:11" ht="14.4" customHeight="1" thickBot="1" x14ac:dyDescent="0.35">
      <c r="A108" s="432" t="s">
        <v>353</v>
      </c>
      <c r="B108" s="416">
        <v>74.999997637681005</v>
      </c>
      <c r="C108" s="416">
        <v>79.016800000000003</v>
      </c>
      <c r="D108" s="417">
        <v>4.0168023623179998</v>
      </c>
      <c r="E108" s="423">
        <v>1.0535573665169999</v>
      </c>
      <c r="F108" s="416">
        <v>117.00001056270099</v>
      </c>
      <c r="G108" s="417">
        <v>107.250009682476</v>
      </c>
      <c r="H108" s="419">
        <v>13.028549999999999</v>
      </c>
      <c r="I108" s="416">
        <v>124.27943</v>
      </c>
      <c r="J108" s="417">
        <v>17.029420317524</v>
      </c>
      <c r="K108" s="424">
        <v>1.0622172545299999</v>
      </c>
    </row>
    <row r="109" spans="1:11" ht="14.4" customHeight="1" thickBot="1" x14ac:dyDescent="0.35">
      <c r="A109" s="433" t="s">
        <v>354</v>
      </c>
      <c r="B109" s="411">
        <v>74.999997637681005</v>
      </c>
      <c r="C109" s="411">
        <v>79.016800000000003</v>
      </c>
      <c r="D109" s="412">
        <v>4.0168023623179998</v>
      </c>
      <c r="E109" s="413">
        <v>1.0535573665169999</v>
      </c>
      <c r="F109" s="411">
        <v>117.00001056270099</v>
      </c>
      <c r="G109" s="412">
        <v>107.250009682476</v>
      </c>
      <c r="H109" s="414">
        <v>13.028549999999999</v>
      </c>
      <c r="I109" s="411">
        <v>124.27943</v>
      </c>
      <c r="J109" s="412">
        <v>17.029420317524</v>
      </c>
      <c r="K109" s="415">
        <v>1.0622172545299999</v>
      </c>
    </row>
    <row r="110" spans="1:11" ht="14.4" customHeight="1" thickBot="1" x14ac:dyDescent="0.35">
      <c r="A110" s="430" t="s">
        <v>355</v>
      </c>
      <c r="B110" s="411">
        <v>0</v>
      </c>
      <c r="C110" s="411">
        <v>39.40737</v>
      </c>
      <c r="D110" s="412">
        <v>39.40737</v>
      </c>
      <c r="E110" s="421" t="s">
        <v>253</v>
      </c>
      <c r="F110" s="411">
        <v>0</v>
      </c>
      <c r="G110" s="412">
        <v>0</v>
      </c>
      <c r="H110" s="414">
        <v>5.2499999999989999</v>
      </c>
      <c r="I110" s="411">
        <v>68.713419999999999</v>
      </c>
      <c r="J110" s="412">
        <v>68.713419999999999</v>
      </c>
      <c r="K110" s="422" t="s">
        <v>253</v>
      </c>
    </row>
    <row r="111" spans="1:11" ht="14.4" customHeight="1" thickBot="1" x14ac:dyDescent="0.35">
      <c r="A111" s="431" t="s">
        <v>356</v>
      </c>
      <c r="B111" s="411">
        <v>0</v>
      </c>
      <c r="C111" s="411">
        <v>39.40737</v>
      </c>
      <c r="D111" s="412">
        <v>39.40737</v>
      </c>
      <c r="E111" s="421" t="s">
        <v>253</v>
      </c>
      <c r="F111" s="411">
        <v>0</v>
      </c>
      <c r="G111" s="412">
        <v>0</v>
      </c>
      <c r="H111" s="414">
        <v>5.2499999999989999</v>
      </c>
      <c r="I111" s="411">
        <v>68.713419999999999</v>
      </c>
      <c r="J111" s="412">
        <v>68.713419999999999</v>
      </c>
      <c r="K111" s="422" t="s">
        <v>253</v>
      </c>
    </row>
    <row r="112" spans="1:11" ht="14.4" customHeight="1" thickBot="1" x14ac:dyDescent="0.35">
      <c r="A112" s="432" t="s">
        <v>357</v>
      </c>
      <c r="B112" s="416">
        <v>0</v>
      </c>
      <c r="C112" s="416">
        <v>22.10737</v>
      </c>
      <c r="D112" s="417">
        <v>22.10737</v>
      </c>
      <c r="E112" s="418" t="s">
        <v>253</v>
      </c>
      <c r="F112" s="416">
        <v>0</v>
      </c>
      <c r="G112" s="417">
        <v>0</v>
      </c>
      <c r="H112" s="419">
        <v>4.7499999999989999</v>
      </c>
      <c r="I112" s="416">
        <v>50.891419999999997</v>
      </c>
      <c r="J112" s="417">
        <v>50.891419999999997</v>
      </c>
      <c r="K112" s="420" t="s">
        <v>253</v>
      </c>
    </row>
    <row r="113" spans="1:11" ht="14.4" customHeight="1" thickBot="1" x14ac:dyDescent="0.35">
      <c r="A113" s="433" t="s">
        <v>358</v>
      </c>
      <c r="B113" s="411">
        <v>0</v>
      </c>
      <c r="C113" s="411">
        <v>1.0073700000000001</v>
      </c>
      <c r="D113" s="412">
        <v>1.0073700000000001</v>
      </c>
      <c r="E113" s="421" t="s">
        <v>253</v>
      </c>
      <c r="F113" s="411">
        <v>0</v>
      </c>
      <c r="G113" s="412">
        <v>0</v>
      </c>
      <c r="H113" s="414">
        <v>0</v>
      </c>
      <c r="I113" s="411">
        <v>1.4414199999999999</v>
      </c>
      <c r="J113" s="412">
        <v>1.4414199999999999</v>
      </c>
      <c r="K113" s="422" t="s">
        <v>253</v>
      </c>
    </row>
    <row r="114" spans="1:11" ht="14.4" customHeight="1" thickBot="1" x14ac:dyDescent="0.35">
      <c r="A114" s="433" t="s">
        <v>359</v>
      </c>
      <c r="B114" s="411">
        <v>0</v>
      </c>
      <c r="C114" s="411">
        <v>0</v>
      </c>
      <c r="D114" s="412">
        <v>0</v>
      </c>
      <c r="E114" s="421" t="s">
        <v>253</v>
      </c>
      <c r="F114" s="411">
        <v>0</v>
      </c>
      <c r="G114" s="412">
        <v>0</v>
      </c>
      <c r="H114" s="414">
        <v>4.7499999999989999</v>
      </c>
      <c r="I114" s="411">
        <v>49.45</v>
      </c>
      <c r="J114" s="412">
        <v>49.45</v>
      </c>
      <c r="K114" s="422" t="s">
        <v>283</v>
      </c>
    </row>
    <row r="115" spans="1:11" ht="14.4" customHeight="1" thickBot="1" x14ac:dyDescent="0.35">
      <c r="A115" s="433" t="s">
        <v>360</v>
      </c>
      <c r="B115" s="411">
        <v>0</v>
      </c>
      <c r="C115" s="411">
        <v>12.5</v>
      </c>
      <c r="D115" s="412">
        <v>12.5</v>
      </c>
      <c r="E115" s="421" t="s">
        <v>253</v>
      </c>
      <c r="F115" s="411">
        <v>0</v>
      </c>
      <c r="G115" s="412">
        <v>0</v>
      </c>
      <c r="H115" s="414">
        <v>0</v>
      </c>
      <c r="I115" s="411">
        <v>0</v>
      </c>
      <c r="J115" s="412">
        <v>0</v>
      </c>
      <c r="K115" s="422" t="s">
        <v>253</v>
      </c>
    </row>
    <row r="116" spans="1:11" ht="14.4" customHeight="1" thickBot="1" x14ac:dyDescent="0.35">
      <c r="A116" s="433" t="s">
        <v>361</v>
      </c>
      <c r="B116" s="411">
        <v>0</v>
      </c>
      <c r="C116" s="411">
        <v>8.6</v>
      </c>
      <c r="D116" s="412">
        <v>8.6</v>
      </c>
      <c r="E116" s="421" t="s">
        <v>283</v>
      </c>
      <c r="F116" s="411">
        <v>0</v>
      </c>
      <c r="G116" s="412">
        <v>0</v>
      </c>
      <c r="H116" s="414">
        <v>0</v>
      </c>
      <c r="I116" s="411">
        <v>0</v>
      </c>
      <c r="J116" s="412">
        <v>0</v>
      </c>
      <c r="K116" s="422" t="s">
        <v>253</v>
      </c>
    </row>
    <row r="117" spans="1:11" ht="14.4" customHeight="1" thickBot="1" x14ac:dyDescent="0.35">
      <c r="A117" s="435" t="s">
        <v>362</v>
      </c>
      <c r="B117" s="411">
        <v>0</v>
      </c>
      <c r="C117" s="411">
        <v>14.1</v>
      </c>
      <c r="D117" s="412">
        <v>14.1</v>
      </c>
      <c r="E117" s="421" t="s">
        <v>253</v>
      </c>
      <c r="F117" s="411">
        <v>0</v>
      </c>
      <c r="G117" s="412">
        <v>0</v>
      </c>
      <c r="H117" s="414">
        <v>0.49999999999900002</v>
      </c>
      <c r="I117" s="411">
        <v>7.55</v>
      </c>
      <c r="J117" s="412">
        <v>7.55</v>
      </c>
      <c r="K117" s="422" t="s">
        <v>253</v>
      </c>
    </row>
    <row r="118" spans="1:11" ht="14.4" customHeight="1" thickBot="1" x14ac:dyDescent="0.35">
      <c r="A118" s="433" t="s">
        <v>363</v>
      </c>
      <c r="B118" s="411">
        <v>0</v>
      </c>
      <c r="C118" s="411">
        <v>14.1</v>
      </c>
      <c r="D118" s="412">
        <v>14.1</v>
      </c>
      <c r="E118" s="421" t="s">
        <v>253</v>
      </c>
      <c r="F118" s="411">
        <v>0</v>
      </c>
      <c r="G118" s="412">
        <v>0</v>
      </c>
      <c r="H118" s="414">
        <v>0.49999999999900002</v>
      </c>
      <c r="I118" s="411">
        <v>7.55</v>
      </c>
      <c r="J118" s="412">
        <v>7.55</v>
      </c>
      <c r="K118" s="422" t="s">
        <v>253</v>
      </c>
    </row>
    <row r="119" spans="1:11" ht="14.4" customHeight="1" thickBot="1" x14ac:dyDescent="0.35">
      <c r="A119" s="435" t="s">
        <v>364</v>
      </c>
      <c r="B119" s="411">
        <v>0</v>
      </c>
      <c r="C119" s="411">
        <v>3.2</v>
      </c>
      <c r="D119" s="412">
        <v>3.2</v>
      </c>
      <c r="E119" s="421" t="s">
        <v>283</v>
      </c>
      <c r="F119" s="411">
        <v>0</v>
      </c>
      <c r="G119" s="412">
        <v>0</v>
      </c>
      <c r="H119" s="414">
        <v>0</v>
      </c>
      <c r="I119" s="411">
        <v>0</v>
      </c>
      <c r="J119" s="412">
        <v>0</v>
      </c>
      <c r="K119" s="422" t="s">
        <v>253</v>
      </c>
    </row>
    <row r="120" spans="1:11" ht="14.4" customHeight="1" thickBot="1" x14ac:dyDescent="0.35">
      <c r="A120" s="433" t="s">
        <v>365</v>
      </c>
      <c r="B120" s="411">
        <v>0</v>
      </c>
      <c r="C120" s="411">
        <v>3.2</v>
      </c>
      <c r="D120" s="412">
        <v>3.2</v>
      </c>
      <c r="E120" s="421" t="s">
        <v>283</v>
      </c>
      <c r="F120" s="411">
        <v>0</v>
      </c>
      <c r="G120" s="412">
        <v>0</v>
      </c>
      <c r="H120" s="414">
        <v>0</v>
      </c>
      <c r="I120" s="411">
        <v>0</v>
      </c>
      <c r="J120" s="412">
        <v>0</v>
      </c>
      <c r="K120" s="422" t="s">
        <v>253</v>
      </c>
    </row>
    <row r="121" spans="1:11" ht="14.4" customHeight="1" thickBot="1" x14ac:dyDescent="0.35">
      <c r="A121" s="435" t="s">
        <v>366</v>
      </c>
      <c r="B121" s="411">
        <v>0</v>
      </c>
      <c r="C121" s="411">
        <v>0</v>
      </c>
      <c r="D121" s="412">
        <v>0</v>
      </c>
      <c r="E121" s="413">
        <v>1</v>
      </c>
      <c r="F121" s="411">
        <v>0</v>
      </c>
      <c r="G121" s="412">
        <v>0</v>
      </c>
      <c r="H121" s="414">
        <v>0</v>
      </c>
      <c r="I121" s="411">
        <v>10.272</v>
      </c>
      <c r="J121" s="412">
        <v>10.272</v>
      </c>
      <c r="K121" s="422" t="s">
        <v>283</v>
      </c>
    </row>
    <row r="122" spans="1:11" ht="14.4" customHeight="1" thickBot="1" x14ac:dyDescent="0.35">
      <c r="A122" s="433" t="s">
        <v>367</v>
      </c>
      <c r="B122" s="411">
        <v>0</v>
      </c>
      <c r="C122" s="411">
        <v>0</v>
      </c>
      <c r="D122" s="412">
        <v>0</v>
      </c>
      <c r="E122" s="413">
        <v>1</v>
      </c>
      <c r="F122" s="411">
        <v>0</v>
      </c>
      <c r="G122" s="412">
        <v>0</v>
      </c>
      <c r="H122" s="414">
        <v>0</v>
      </c>
      <c r="I122" s="411">
        <v>10.272</v>
      </c>
      <c r="J122" s="412">
        <v>10.272</v>
      </c>
      <c r="K122" s="422" t="s">
        <v>283</v>
      </c>
    </row>
    <row r="123" spans="1:11" ht="14.4" customHeight="1" thickBot="1" x14ac:dyDescent="0.35">
      <c r="A123" s="430" t="s">
        <v>368</v>
      </c>
      <c r="B123" s="411">
        <v>707.99718157935399</v>
      </c>
      <c r="C123" s="411">
        <v>709.81700000000001</v>
      </c>
      <c r="D123" s="412">
        <v>1.819818420646</v>
      </c>
      <c r="E123" s="413">
        <v>1.002570375233</v>
      </c>
      <c r="F123" s="411">
        <v>624.00144097802399</v>
      </c>
      <c r="G123" s="412">
        <v>572.00132089652197</v>
      </c>
      <c r="H123" s="414">
        <v>44.176699999999002</v>
      </c>
      <c r="I123" s="411">
        <v>626.18960000000004</v>
      </c>
      <c r="J123" s="412">
        <v>54.188279103478003</v>
      </c>
      <c r="K123" s="415">
        <v>1.0035066570010001</v>
      </c>
    </row>
    <row r="124" spans="1:11" ht="14.4" customHeight="1" thickBot="1" x14ac:dyDescent="0.35">
      <c r="A124" s="431" t="s">
        <v>369</v>
      </c>
      <c r="B124" s="411">
        <v>706.99718157935399</v>
      </c>
      <c r="C124" s="411">
        <v>699.03700000000003</v>
      </c>
      <c r="D124" s="412">
        <v>-7.9601815793539998</v>
      </c>
      <c r="E124" s="413">
        <v>0.98874085811500001</v>
      </c>
      <c r="F124" s="411">
        <v>624.00144097802399</v>
      </c>
      <c r="G124" s="412">
        <v>572.00132089652197</v>
      </c>
      <c r="H124" s="414">
        <v>38.525999999999001</v>
      </c>
      <c r="I124" s="411">
        <v>595.14099999999996</v>
      </c>
      <c r="J124" s="412">
        <v>23.139679103477999</v>
      </c>
      <c r="K124" s="415">
        <v>0.953749400109</v>
      </c>
    </row>
    <row r="125" spans="1:11" ht="14.4" customHeight="1" thickBot="1" x14ac:dyDescent="0.35">
      <c r="A125" s="432" t="s">
        <v>370</v>
      </c>
      <c r="B125" s="416">
        <v>706.99718157935399</v>
      </c>
      <c r="C125" s="416">
        <v>695.07399999999996</v>
      </c>
      <c r="D125" s="417">
        <v>-11.923181579354001</v>
      </c>
      <c r="E125" s="423">
        <v>0.98313546094600002</v>
      </c>
      <c r="F125" s="416">
        <v>624.00144097802399</v>
      </c>
      <c r="G125" s="417">
        <v>572.00132089652197</v>
      </c>
      <c r="H125" s="419">
        <v>38.525999999999001</v>
      </c>
      <c r="I125" s="416">
        <v>595.14099999999996</v>
      </c>
      <c r="J125" s="417">
        <v>23.139679103477999</v>
      </c>
      <c r="K125" s="424">
        <v>0.953749400109</v>
      </c>
    </row>
    <row r="126" spans="1:11" ht="14.4" customHeight="1" thickBot="1" x14ac:dyDescent="0.35">
      <c r="A126" s="433" t="s">
        <v>371</v>
      </c>
      <c r="B126" s="411">
        <v>37.999998803091003</v>
      </c>
      <c r="C126" s="411">
        <v>37.649000000000001</v>
      </c>
      <c r="D126" s="412">
        <v>-0.35099880309100001</v>
      </c>
      <c r="E126" s="413">
        <v>0.99076318910100003</v>
      </c>
      <c r="F126" s="411">
        <v>38.000087751865998</v>
      </c>
      <c r="G126" s="412">
        <v>34.833413772543999</v>
      </c>
      <c r="H126" s="414">
        <v>3.3149999999999999</v>
      </c>
      <c r="I126" s="411">
        <v>35.054000000000002</v>
      </c>
      <c r="J126" s="412">
        <v>0.22058622745500001</v>
      </c>
      <c r="K126" s="415">
        <v>0.92247155398400005</v>
      </c>
    </row>
    <row r="127" spans="1:11" ht="14.4" customHeight="1" thickBot="1" x14ac:dyDescent="0.35">
      <c r="A127" s="433" t="s">
        <v>372</v>
      </c>
      <c r="B127" s="411">
        <v>62.99999801565</v>
      </c>
      <c r="C127" s="411">
        <v>63.12</v>
      </c>
      <c r="D127" s="412">
        <v>0.120001984349</v>
      </c>
      <c r="E127" s="413">
        <v>1.001904793462</v>
      </c>
      <c r="F127" s="411">
        <v>30.000069277788999</v>
      </c>
      <c r="G127" s="412">
        <v>27.50006350464</v>
      </c>
      <c r="H127" s="414">
        <v>0.80499999999899996</v>
      </c>
      <c r="I127" s="411">
        <v>29.344999999999999</v>
      </c>
      <c r="J127" s="412">
        <v>1.844936495359</v>
      </c>
      <c r="K127" s="415">
        <v>0.978164407831</v>
      </c>
    </row>
    <row r="128" spans="1:11" ht="14.4" customHeight="1" thickBot="1" x14ac:dyDescent="0.35">
      <c r="A128" s="433" t="s">
        <v>373</v>
      </c>
      <c r="B128" s="411">
        <v>0.99999996850200001</v>
      </c>
      <c r="C128" s="411">
        <v>0.94799999999999995</v>
      </c>
      <c r="D128" s="412">
        <v>-5.1999968501999998E-2</v>
      </c>
      <c r="E128" s="413">
        <v>0.948000029859</v>
      </c>
      <c r="F128" s="411">
        <v>0</v>
      </c>
      <c r="G128" s="412">
        <v>0</v>
      </c>
      <c r="H128" s="414">
        <v>1.048</v>
      </c>
      <c r="I128" s="411">
        <v>8.3840000000000003</v>
      </c>
      <c r="J128" s="412">
        <v>8.3840000000000003</v>
      </c>
      <c r="K128" s="422" t="s">
        <v>253</v>
      </c>
    </row>
    <row r="129" spans="1:11" ht="14.4" customHeight="1" thickBot="1" x14ac:dyDescent="0.35">
      <c r="A129" s="433" t="s">
        <v>374</v>
      </c>
      <c r="B129" s="411">
        <v>284.997194871342</v>
      </c>
      <c r="C129" s="411">
        <v>284.01499999999999</v>
      </c>
      <c r="D129" s="412">
        <v>-0.98219487134100003</v>
      </c>
      <c r="E129" s="413">
        <v>0.99655366828500003</v>
      </c>
      <c r="F129" s="411">
        <v>285.00065813900102</v>
      </c>
      <c r="G129" s="412">
        <v>261.25060329408501</v>
      </c>
      <c r="H129" s="414">
        <v>23.701000000000001</v>
      </c>
      <c r="I129" s="411">
        <v>260.44099999999997</v>
      </c>
      <c r="J129" s="412">
        <v>-0.809603294084</v>
      </c>
      <c r="K129" s="415">
        <v>0.91382595991399995</v>
      </c>
    </row>
    <row r="130" spans="1:11" ht="14.4" customHeight="1" thickBot="1" x14ac:dyDescent="0.35">
      <c r="A130" s="433" t="s">
        <v>375</v>
      </c>
      <c r="B130" s="411">
        <v>316.99999001526101</v>
      </c>
      <c r="C130" s="411">
        <v>306.35599999999999</v>
      </c>
      <c r="D130" s="412">
        <v>-10.643990015261</v>
      </c>
      <c r="E130" s="413">
        <v>0.96642274337300005</v>
      </c>
      <c r="F130" s="411">
        <v>268.000618881587</v>
      </c>
      <c r="G130" s="412">
        <v>245.66723397478799</v>
      </c>
      <c r="H130" s="414">
        <v>9.4089999999990006</v>
      </c>
      <c r="I130" s="411">
        <v>259.18900000000002</v>
      </c>
      <c r="J130" s="412">
        <v>13.521766025211001</v>
      </c>
      <c r="K130" s="415">
        <v>0.96712090099500003</v>
      </c>
    </row>
    <row r="131" spans="1:11" ht="14.4" customHeight="1" thickBot="1" x14ac:dyDescent="0.35">
      <c r="A131" s="433" t="s">
        <v>376</v>
      </c>
      <c r="B131" s="411">
        <v>2.9999999055069999</v>
      </c>
      <c r="C131" s="411">
        <v>2.9860000000000002</v>
      </c>
      <c r="D131" s="412">
        <v>-1.3999905506999999E-2</v>
      </c>
      <c r="E131" s="413">
        <v>0.99533336468300004</v>
      </c>
      <c r="F131" s="411">
        <v>3.0000069277780002</v>
      </c>
      <c r="G131" s="412">
        <v>2.750006350464</v>
      </c>
      <c r="H131" s="414">
        <v>0.248</v>
      </c>
      <c r="I131" s="411">
        <v>2.7280000000000002</v>
      </c>
      <c r="J131" s="412">
        <v>-2.2006350463999999E-2</v>
      </c>
      <c r="K131" s="415">
        <v>0.90933123345099998</v>
      </c>
    </row>
    <row r="132" spans="1:11" ht="14.4" customHeight="1" thickBot="1" x14ac:dyDescent="0.35">
      <c r="A132" s="432" t="s">
        <v>377</v>
      </c>
      <c r="B132" s="416">
        <v>0</v>
      </c>
      <c r="C132" s="416">
        <v>3.9630000000000001</v>
      </c>
      <c r="D132" s="417">
        <v>3.9630000000000001</v>
      </c>
      <c r="E132" s="418" t="s">
        <v>283</v>
      </c>
      <c r="F132" s="416">
        <v>0</v>
      </c>
      <c r="G132" s="417">
        <v>0</v>
      </c>
      <c r="H132" s="419">
        <v>0</v>
      </c>
      <c r="I132" s="416">
        <v>0</v>
      </c>
      <c r="J132" s="417">
        <v>0</v>
      </c>
      <c r="K132" s="420" t="s">
        <v>253</v>
      </c>
    </row>
    <row r="133" spans="1:11" ht="14.4" customHeight="1" thickBot="1" x14ac:dyDescent="0.35">
      <c r="A133" s="433" t="s">
        <v>378</v>
      </c>
      <c r="B133" s="411">
        <v>0</v>
      </c>
      <c r="C133" s="411">
        <v>3.9630000000000001</v>
      </c>
      <c r="D133" s="412">
        <v>3.9630000000000001</v>
      </c>
      <c r="E133" s="421" t="s">
        <v>283</v>
      </c>
      <c r="F133" s="411">
        <v>0</v>
      </c>
      <c r="G133" s="412">
        <v>0</v>
      </c>
      <c r="H133" s="414">
        <v>0</v>
      </c>
      <c r="I133" s="411">
        <v>0</v>
      </c>
      <c r="J133" s="412">
        <v>0</v>
      </c>
      <c r="K133" s="422" t="s">
        <v>253</v>
      </c>
    </row>
    <row r="134" spans="1:11" ht="14.4" customHeight="1" thickBot="1" x14ac:dyDescent="0.35">
      <c r="A134" s="431" t="s">
        <v>379</v>
      </c>
      <c r="B134" s="411">
        <v>1</v>
      </c>
      <c r="C134" s="411">
        <v>10.78</v>
      </c>
      <c r="D134" s="412">
        <v>9.7799999999999994</v>
      </c>
      <c r="E134" s="413">
        <v>10.78</v>
      </c>
      <c r="F134" s="411">
        <v>0</v>
      </c>
      <c r="G134" s="412">
        <v>0</v>
      </c>
      <c r="H134" s="414">
        <v>5.6506999999990004</v>
      </c>
      <c r="I134" s="411">
        <v>31.0486</v>
      </c>
      <c r="J134" s="412">
        <v>31.0486</v>
      </c>
      <c r="K134" s="422" t="s">
        <v>253</v>
      </c>
    </row>
    <row r="135" spans="1:11" ht="14.4" customHeight="1" thickBot="1" x14ac:dyDescent="0.35">
      <c r="A135" s="432" t="s">
        <v>380</v>
      </c>
      <c r="B135" s="416">
        <v>1</v>
      </c>
      <c r="C135" s="416">
        <v>0</v>
      </c>
      <c r="D135" s="417">
        <v>-1</v>
      </c>
      <c r="E135" s="423">
        <v>0</v>
      </c>
      <c r="F135" s="416">
        <v>0</v>
      </c>
      <c r="G135" s="417">
        <v>0</v>
      </c>
      <c r="H135" s="419">
        <v>0</v>
      </c>
      <c r="I135" s="416">
        <v>0</v>
      </c>
      <c r="J135" s="417">
        <v>0</v>
      </c>
      <c r="K135" s="424">
        <v>0</v>
      </c>
    </row>
    <row r="136" spans="1:11" ht="14.4" customHeight="1" thickBot="1" x14ac:dyDescent="0.35">
      <c r="A136" s="433" t="s">
        <v>381</v>
      </c>
      <c r="B136" s="411">
        <v>1</v>
      </c>
      <c r="C136" s="411">
        <v>0</v>
      </c>
      <c r="D136" s="412">
        <v>-1</v>
      </c>
      <c r="E136" s="413">
        <v>0</v>
      </c>
      <c r="F136" s="411">
        <v>0</v>
      </c>
      <c r="G136" s="412">
        <v>0</v>
      </c>
      <c r="H136" s="414">
        <v>0</v>
      </c>
      <c r="I136" s="411">
        <v>0</v>
      </c>
      <c r="J136" s="412">
        <v>0</v>
      </c>
      <c r="K136" s="415">
        <v>0</v>
      </c>
    </row>
    <row r="137" spans="1:11" ht="14.4" customHeight="1" thickBot="1" x14ac:dyDescent="0.35">
      <c r="A137" s="432" t="s">
        <v>382</v>
      </c>
      <c r="B137" s="416">
        <v>0</v>
      </c>
      <c r="C137" s="416">
        <v>0</v>
      </c>
      <c r="D137" s="417">
        <v>0</v>
      </c>
      <c r="E137" s="418" t="s">
        <v>253</v>
      </c>
      <c r="F137" s="416">
        <v>0</v>
      </c>
      <c r="G137" s="417">
        <v>0</v>
      </c>
      <c r="H137" s="419">
        <v>5.6506999999990004</v>
      </c>
      <c r="I137" s="416">
        <v>5.6506999999990004</v>
      </c>
      <c r="J137" s="417">
        <v>5.6506999999990004</v>
      </c>
      <c r="K137" s="420" t="s">
        <v>283</v>
      </c>
    </row>
    <row r="138" spans="1:11" ht="14.4" customHeight="1" thickBot="1" x14ac:dyDescent="0.35">
      <c r="A138" s="433" t="s">
        <v>383</v>
      </c>
      <c r="B138" s="411">
        <v>0</v>
      </c>
      <c r="C138" s="411">
        <v>0</v>
      </c>
      <c r="D138" s="412">
        <v>0</v>
      </c>
      <c r="E138" s="421" t="s">
        <v>253</v>
      </c>
      <c r="F138" s="411">
        <v>0</v>
      </c>
      <c r="G138" s="412">
        <v>0</v>
      </c>
      <c r="H138" s="414">
        <v>1.089</v>
      </c>
      <c r="I138" s="411">
        <v>1.089</v>
      </c>
      <c r="J138" s="412">
        <v>1.089</v>
      </c>
      <c r="K138" s="422" t="s">
        <v>283</v>
      </c>
    </row>
    <row r="139" spans="1:11" ht="14.4" customHeight="1" thickBot="1" x14ac:dyDescent="0.35">
      <c r="A139" s="433" t="s">
        <v>384</v>
      </c>
      <c r="B139" s="411">
        <v>0</v>
      </c>
      <c r="C139" s="411">
        <v>0</v>
      </c>
      <c r="D139" s="412">
        <v>0</v>
      </c>
      <c r="E139" s="421" t="s">
        <v>253</v>
      </c>
      <c r="F139" s="411">
        <v>0</v>
      </c>
      <c r="G139" s="412">
        <v>0</v>
      </c>
      <c r="H139" s="414">
        <v>4.561699999999</v>
      </c>
      <c r="I139" s="411">
        <v>4.561699999999</v>
      </c>
      <c r="J139" s="412">
        <v>4.561699999999</v>
      </c>
      <c r="K139" s="422" t="s">
        <v>283</v>
      </c>
    </row>
    <row r="140" spans="1:11" ht="14.4" customHeight="1" thickBot="1" x14ac:dyDescent="0.35">
      <c r="A140" s="432" t="s">
        <v>385</v>
      </c>
      <c r="B140" s="416">
        <v>0</v>
      </c>
      <c r="C140" s="416">
        <v>0</v>
      </c>
      <c r="D140" s="417">
        <v>0</v>
      </c>
      <c r="E140" s="423">
        <v>1</v>
      </c>
      <c r="F140" s="416">
        <v>0</v>
      </c>
      <c r="G140" s="417">
        <v>0</v>
      </c>
      <c r="H140" s="419">
        <v>0</v>
      </c>
      <c r="I140" s="416">
        <v>6.7759999999999998</v>
      </c>
      <c r="J140" s="417">
        <v>6.7759999999999998</v>
      </c>
      <c r="K140" s="420" t="s">
        <v>283</v>
      </c>
    </row>
    <row r="141" spans="1:11" ht="14.4" customHeight="1" thickBot="1" x14ac:dyDescent="0.35">
      <c r="A141" s="433" t="s">
        <v>386</v>
      </c>
      <c r="B141" s="411">
        <v>0</v>
      </c>
      <c r="C141" s="411">
        <v>0</v>
      </c>
      <c r="D141" s="412">
        <v>0</v>
      </c>
      <c r="E141" s="413">
        <v>1</v>
      </c>
      <c r="F141" s="411">
        <v>0</v>
      </c>
      <c r="G141" s="412">
        <v>0</v>
      </c>
      <c r="H141" s="414">
        <v>0</v>
      </c>
      <c r="I141" s="411">
        <v>6.7759999999999998</v>
      </c>
      <c r="J141" s="412">
        <v>6.7759999999999998</v>
      </c>
      <c r="K141" s="422" t="s">
        <v>283</v>
      </c>
    </row>
    <row r="142" spans="1:11" ht="14.4" customHeight="1" thickBot="1" x14ac:dyDescent="0.35">
      <c r="A142" s="432" t="s">
        <v>387</v>
      </c>
      <c r="B142" s="416">
        <v>0</v>
      </c>
      <c r="C142" s="416">
        <v>10.78</v>
      </c>
      <c r="D142" s="417">
        <v>10.78</v>
      </c>
      <c r="E142" s="418" t="s">
        <v>283</v>
      </c>
      <c r="F142" s="416">
        <v>0</v>
      </c>
      <c r="G142" s="417">
        <v>0</v>
      </c>
      <c r="H142" s="419">
        <v>0</v>
      </c>
      <c r="I142" s="416">
        <v>18.6219</v>
      </c>
      <c r="J142" s="417">
        <v>18.6219</v>
      </c>
      <c r="K142" s="420" t="s">
        <v>253</v>
      </c>
    </row>
    <row r="143" spans="1:11" ht="14.4" customHeight="1" thickBot="1" x14ac:dyDescent="0.35">
      <c r="A143" s="433" t="s">
        <v>388</v>
      </c>
      <c r="B143" s="411">
        <v>0</v>
      </c>
      <c r="C143" s="411">
        <v>10.78</v>
      </c>
      <c r="D143" s="412">
        <v>10.78</v>
      </c>
      <c r="E143" s="421" t="s">
        <v>283</v>
      </c>
      <c r="F143" s="411">
        <v>0</v>
      </c>
      <c r="G143" s="412">
        <v>0</v>
      </c>
      <c r="H143" s="414">
        <v>0</v>
      </c>
      <c r="I143" s="411">
        <v>18.6219</v>
      </c>
      <c r="J143" s="412">
        <v>18.6219</v>
      </c>
      <c r="K143" s="422" t="s">
        <v>253</v>
      </c>
    </row>
    <row r="144" spans="1:11" ht="14.4" customHeight="1" thickBot="1" x14ac:dyDescent="0.35">
      <c r="A144" s="429" t="s">
        <v>389</v>
      </c>
      <c r="B144" s="411">
        <v>5586.5949524791804</v>
      </c>
      <c r="C144" s="411">
        <v>3438.4618099999998</v>
      </c>
      <c r="D144" s="412">
        <v>-2148.1331424791802</v>
      </c>
      <c r="E144" s="413">
        <v>0.61548435840500004</v>
      </c>
      <c r="F144" s="411">
        <v>5892.57160368519</v>
      </c>
      <c r="G144" s="412">
        <v>5401.5239700447501</v>
      </c>
      <c r="H144" s="414">
        <v>322.15204</v>
      </c>
      <c r="I144" s="411">
        <v>3357.55078</v>
      </c>
      <c r="J144" s="412">
        <v>-2043.97319004476</v>
      </c>
      <c r="K144" s="415">
        <v>0.56979380240300004</v>
      </c>
    </row>
    <row r="145" spans="1:11" ht="14.4" customHeight="1" thickBot="1" x14ac:dyDescent="0.35">
      <c r="A145" s="430" t="s">
        <v>390</v>
      </c>
      <c r="B145" s="411">
        <v>5582.5949524791804</v>
      </c>
      <c r="C145" s="411">
        <v>3420.12745</v>
      </c>
      <c r="D145" s="412">
        <v>-2162.46750247918</v>
      </c>
      <c r="E145" s="413">
        <v>0.61264116044799999</v>
      </c>
      <c r="F145" s="411">
        <v>5885.9268422532004</v>
      </c>
      <c r="G145" s="412">
        <v>5395.4329387321004</v>
      </c>
      <c r="H145" s="414">
        <v>316.97205000000002</v>
      </c>
      <c r="I145" s="411">
        <v>3281.3174899999999</v>
      </c>
      <c r="J145" s="412">
        <v>-2114.1154487321</v>
      </c>
      <c r="K145" s="415">
        <v>0.55748526577699997</v>
      </c>
    </row>
    <row r="146" spans="1:11" ht="14.4" customHeight="1" thickBot="1" x14ac:dyDescent="0.35">
      <c r="A146" s="431" t="s">
        <v>391</v>
      </c>
      <c r="B146" s="411">
        <v>5582.5949524791804</v>
      </c>
      <c r="C146" s="411">
        <v>3420.12745</v>
      </c>
      <c r="D146" s="412">
        <v>-2162.46750247918</v>
      </c>
      <c r="E146" s="413">
        <v>0.61264116044799999</v>
      </c>
      <c r="F146" s="411">
        <v>5885.9268422532004</v>
      </c>
      <c r="G146" s="412">
        <v>5395.4329387321004</v>
      </c>
      <c r="H146" s="414">
        <v>316.97205000000002</v>
      </c>
      <c r="I146" s="411">
        <v>3281.3174899999999</v>
      </c>
      <c r="J146" s="412">
        <v>-2114.1154487321</v>
      </c>
      <c r="K146" s="415">
        <v>0.55748526577699997</v>
      </c>
    </row>
    <row r="147" spans="1:11" ht="14.4" customHeight="1" thickBot="1" x14ac:dyDescent="0.35">
      <c r="A147" s="432" t="s">
        <v>392</v>
      </c>
      <c r="B147" s="416">
        <v>1198.11838820763</v>
      </c>
      <c r="C147" s="416">
        <v>1096.4574</v>
      </c>
      <c r="D147" s="417">
        <v>-101.66098820763099</v>
      </c>
      <c r="E147" s="423">
        <v>0.915149463351</v>
      </c>
      <c r="F147" s="416">
        <v>1075.9263599609601</v>
      </c>
      <c r="G147" s="417">
        <v>986.26582996421098</v>
      </c>
      <c r="H147" s="419">
        <v>113.32373</v>
      </c>
      <c r="I147" s="416">
        <v>805.93448999999998</v>
      </c>
      <c r="J147" s="417">
        <v>-180.331339964211</v>
      </c>
      <c r="K147" s="424">
        <v>0.74906101383099999</v>
      </c>
    </row>
    <row r="148" spans="1:11" ht="14.4" customHeight="1" thickBot="1" x14ac:dyDescent="0.35">
      <c r="A148" s="433" t="s">
        <v>393</v>
      </c>
      <c r="B148" s="411">
        <v>6.2125148566709996</v>
      </c>
      <c r="C148" s="411">
        <v>4.3007400000000002</v>
      </c>
      <c r="D148" s="412">
        <v>-1.911774856671</v>
      </c>
      <c r="E148" s="413">
        <v>0.692270376686</v>
      </c>
      <c r="F148" s="411">
        <v>4.1106865542250004</v>
      </c>
      <c r="G148" s="412">
        <v>3.7681293413730002</v>
      </c>
      <c r="H148" s="414">
        <v>0</v>
      </c>
      <c r="I148" s="411">
        <v>3.8064499999999999</v>
      </c>
      <c r="J148" s="412">
        <v>3.8320658626000002E-2</v>
      </c>
      <c r="K148" s="415">
        <v>0.92598887066299995</v>
      </c>
    </row>
    <row r="149" spans="1:11" ht="14.4" customHeight="1" thickBot="1" x14ac:dyDescent="0.35">
      <c r="A149" s="433" t="s">
        <v>394</v>
      </c>
      <c r="B149" s="411">
        <v>0.46076381940700001</v>
      </c>
      <c r="C149" s="411">
        <v>0.47</v>
      </c>
      <c r="D149" s="412">
        <v>9.2361805919999995E-3</v>
      </c>
      <c r="E149" s="413">
        <v>1.0200453685890001</v>
      </c>
      <c r="F149" s="411">
        <v>0.19326853191500001</v>
      </c>
      <c r="G149" s="412">
        <v>0.177162820922</v>
      </c>
      <c r="H149" s="414">
        <v>0.249</v>
      </c>
      <c r="I149" s="411">
        <v>1.53512</v>
      </c>
      <c r="J149" s="412">
        <v>1.357957179077</v>
      </c>
      <c r="K149" s="415">
        <v>0</v>
      </c>
    </row>
    <row r="150" spans="1:11" ht="14.4" customHeight="1" thickBot="1" x14ac:dyDescent="0.35">
      <c r="A150" s="433" t="s">
        <v>395</v>
      </c>
      <c r="B150" s="411">
        <v>2.1397219121459998</v>
      </c>
      <c r="C150" s="411">
        <v>2.7827199999999999</v>
      </c>
      <c r="D150" s="412">
        <v>0.64299808785300006</v>
      </c>
      <c r="E150" s="413">
        <v>1.3005054461529999</v>
      </c>
      <c r="F150" s="411">
        <v>2.7559763046439998</v>
      </c>
      <c r="G150" s="412">
        <v>2.5263116125909999</v>
      </c>
      <c r="H150" s="414">
        <v>0</v>
      </c>
      <c r="I150" s="411">
        <v>0</v>
      </c>
      <c r="J150" s="412">
        <v>-2.5263116125909999</v>
      </c>
      <c r="K150" s="415">
        <v>0</v>
      </c>
    </row>
    <row r="151" spans="1:11" ht="14.4" customHeight="1" thickBot="1" x14ac:dyDescent="0.35">
      <c r="A151" s="433" t="s">
        <v>396</v>
      </c>
      <c r="B151" s="411">
        <v>20.572702056817</v>
      </c>
      <c r="C151" s="411">
        <v>64.533230000000003</v>
      </c>
      <c r="D151" s="412">
        <v>43.960527943182001</v>
      </c>
      <c r="E151" s="413">
        <v>3.1368378262499998</v>
      </c>
      <c r="F151" s="411">
        <v>53.866428570171998</v>
      </c>
      <c r="G151" s="412">
        <v>49.377559522657997</v>
      </c>
      <c r="H151" s="414">
        <v>0.50434999999999997</v>
      </c>
      <c r="I151" s="411">
        <v>37.664369999999998</v>
      </c>
      <c r="J151" s="412">
        <v>-11.713189522658</v>
      </c>
      <c r="K151" s="415">
        <v>0.69921788022200004</v>
      </c>
    </row>
    <row r="152" spans="1:11" ht="14.4" customHeight="1" thickBot="1" x14ac:dyDescent="0.35">
      <c r="A152" s="433" t="s">
        <v>397</v>
      </c>
      <c r="B152" s="411">
        <v>1168.7326855625899</v>
      </c>
      <c r="C152" s="411">
        <v>1024.3707099999999</v>
      </c>
      <c r="D152" s="412">
        <v>-144.36197556258799</v>
      </c>
      <c r="E152" s="413">
        <v>0.87647990225100003</v>
      </c>
      <c r="F152" s="411">
        <v>1015</v>
      </c>
      <c r="G152" s="412">
        <v>930.41666666666697</v>
      </c>
      <c r="H152" s="414">
        <v>112.57038</v>
      </c>
      <c r="I152" s="411">
        <v>762.92854999999997</v>
      </c>
      <c r="J152" s="412">
        <v>-167.488116666666</v>
      </c>
      <c r="K152" s="415">
        <v>0.75165374384200001</v>
      </c>
    </row>
    <row r="153" spans="1:11" ht="14.4" customHeight="1" thickBot="1" x14ac:dyDescent="0.35">
      <c r="A153" s="432" t="s">
        <v>398</v>
      </c>
      <c r="B153" s="416">
        <v>37.000000000009003</v>
      </c>
      <c r="C153" s="416">
        <v>10.39284</v>
      </c>
      <c r="D153" s="417">
        <v>-26.607160000008999</v>
      </c>
      <c r="E153" s="423">
        <v>0.28088756756700001</v>
      </c>
      <c r="F153" s="416">
        <v>12.000001203223</v>
      </c>
      <c r="G153" s="417">
        <v>11.000001102955</v>
      </c>
      <c r="H153" s="419">
        <v>2.6750500000000001</v>
      </c>
      <c r="I153" s="416">
        <v>15.67141</v>
      </c>
      <c r="J153" s="417">
        <v>4.6714088970440004</v>
      </c>
      <c r="K153" s="424">
        <v>1.3059507023870001</v>
      </c>
    </row>
    <row r="154" spans="1:11" ht="14.4" customHeight="1" thickBot="1" x14ac:dyDescent="0.35">
      <c r="A154" s="433" t="s">
        <v>399</v>
      </c>
      <c r="B154" s="411">
        <v>37.000000000009003</v>
      </c>
      <c r="C154" s="411">
        <v>10.39284</v>
      </c>
      <c r="D154" s="412">
        <v>-26.607160000008999</v>
      </c>
      <c r="E154" s="413">
        <v>0.28088756756700001</v>
      </c>
      <c r="F154" s="411">
        <v>12.000001203223</v>
      </c>
      <c r="G154" s="412">
        <v>11.000001102955</v>
      </c>
      <c r="H154" s="414">
        <v>2.6750500000000001</v>
      </c>
      <c r="I154" s="411">
        <v>15.67141</v>
      </c>
      <c r="J154" s="412">
        <v>4.6714088970440004</v>
      </c>
      <c r="K154" s="415">
        <v>1.3059507023870001</v>
      </c>
    </row>
    <row r="155" spans="1:11" ht="14.4" customHeight="1" thickBot="1" x14ac:dyDescent="0.35">
      <c r="A155" s="432" t="s">
        <v>400</v>
      </c>
      <c r="B155" s="416">
        <v>3.4765642704049999</v>
      </c>
      <c r="C155" s="416">
        <v>0.13170999999999999</v>
      </c>
      <c r="D155" s="417">
        <v>-3.3448542704049999</v>
      </c>
      <c r="E155" s="423">
        <v>3.7885104301999997E-2</v>
      </c>
      <c r="F155" s="416">
        <v>15.000001504028999</v>
      </c>
      <c r="G155" s="417">
        <v>13.750001378694</v>
      </c>
      <c r="H155" s="419">
        <v>0.26895999999999998</v>
      </c>
      <c r="I155" s="416">
        <v>1.5305899999999999</v>
      </c>
      <c r="J155" s="417">
        <v>-12.219411378694</v>
      </c>
      <c r="K155" s="424">
        <v>0.102039323101</v>
      </c>
    </row>
    <row r="156" spans="1:11" ht="14.4" customHeight="1" thickBot="1" x14ac:dyDescent="0.35">
      <c r="A156" s="433" t="s">
        <v>401</v>
      </c>
      <c r="B156" s="411">
        <v>3.4765642704049999</v>
      </c>
      <c r="C156" s="411">
        <v>0.74102999999999997</v>
      </c>
      <c r="D156" s="412">
        <v>-2.7355342704050001</v>
      </c>
      <c r="E156" s="413">
        <v>0.213150093702</v>
      </c>
      <c r="F156" s="411">
        <v>0</v>
      </c>
      <c r="G156" s="412">
        <v>0</v>
      </c>
      <c r="H156" s="414">
        <v>0.26895999999999998</v>
      </c>
      <c r="I156" s="411">
        <v>0.42874000000000001</v>
      </c>
      <c r="J156" s="412">
        <v>0.42874000000000001</v>
      </c>
      <c r="K156" s="422" t="s">
        <v>253</v>
      </c>
    </row>
    <row r="157" spans="1:11" ht="14.4" customHeight="1" thickBot="1" x14ac:dyDescent="0.35">
      <c r="A157" s="433" t="s">
        <v>402</v>
      </c>
      <c r="B157" s="411">
        <v>0</v>
      </c>
      <c r="C157" s="411">
        <v>-0.60931999999999997</v>
      </c>
      <c r="D157" s="412">
        <v>-0.60931999999999997</v>
      </c>
      <c r="E157" s="421" t="s">
        <v>283</v>
      </c>
      <c r="F157" s="411">
        <v>15.000001504028999</v>
      </c>
      <c r="G157" s="412">
        <v>13.750001378694</v>
      </c>
      <c r="H157" s="414">
        <v>0</v>
      </c>
      <c r="I157" s="411">
        <v>1.10185</v>
      </c>
      <c r="J157" s="412">
        <v>-12.648151378693999</v>
      </c>
      <c r="K157" s="415">
        <v>7.3456659300999996E-2</v>
      </c>
    </row>
    <row r="158" spans="1:11" ht="14.4" customHeight="1" thickBot="1" x14ac:dyDescent="0.35">
      <c r="A158" s="432" t="s">
        <v>403</v>
      </c>
      <c r="B158" s="416">
        <v>0</v>
      </c>
      <c r="C158" s="416">
        <v>-47.832000000000001</v>
      </c>
      <c r="D158" s="417">
        <v>-47.832000000000001</v>
      </c>
      <c r="E158" s="418" t="s">
        <v>283</v>
      </c>
      <c r="F158" s="416">
        <v>0</v>
      </c>
      <c r="G158" s="417">
        <v>0</v>
      </c>
      <c r="H158" s="419">
        <v>0</v>
      </c>
      <c r="I158" s="416">
        <v>-41.231999999999999</v>
      </c>
      <c r="J158" s="417">
        <v>-41.231999999999999</v>
      </c>
      <c r="K158" s="420" t="s">
        <v>253</v>
      </c>
    </row>
    <row r="159" spans="1:11" ht="14.4" customHeight="1" thickBot="1" x14ac:dyDescent="0.35">
      <c r="A159" s="433" t="s">
        <v>404</v>
      </c>
      <c r="B159" s="411">
        <v>0</v>
      </c>
      <c r="C159" s="411">
        <v>-47.832000000000001</v>
      </c>
      <c r="D159" s="412">
        <v>-47.832000000000001</v>
      </c>
      <c r="E159" s="421" t="s">
        <v>283</v>
      </c>
      <c r="F159" s="411">
        <v>0</v>
      </c>
      <c r="G159" s="412">
        <v>0</v>
      </c>
      <c r="H159" s="414">
        <v>0</v>
      </c>
      <c r="I159" s="411">
        <v>-41.231999999999999</v>
      </c>
      <c r="J159" s="412">
        <v>-41.231999999999999</v>
      </c>
      <c r="K159" s="422" t="s">
        <v>253</v>
      </c>
    </row>
    <row r="160" spans="1:11" ht="14.4" customHeight="1" thickBot="1" x14ac:dyDescent="0.35">
      <c r="A160" s="432" t="s">
        <v>405</v>
      </c>
      <c r="B160" s="416">
        <v>0</v>
      </c>
      <c r="C160" s="416">
        <v>0</v>
      </c>
      <c r="D160" s="417">
        <v>0</v>
      </c>
      <c r="E160" s="423">
        <v>1</v>
      </c>
      <c r="F160" s="416">
        <v>0</v>
      </c>
      <c r="G160" s="417">
        <v>0</v>
      </c>
      <c r="H160" s="419">
        <v>0</v>
      </c>
      <c r="I160" s="416">
        <v>9.3600000000000003E-2</v>
      </c>
      <c r="J160" s="417">
        <v>9.3600000000000003E-2</v>
      </c>
      <c r="K160" s="420" t="s">
        <v>283</v>
      </c>
    </row>
    <row r="161" spans="1:11" ht="14.4" customHeight="1" thickBot="1" x14ac:dyDescent="0.35">
      <c r="A161" s="433" t="s">
        <v>406</v>
      </c>
      <c r="B161" s="411">
        <v>0</v>
      </c>
      <c r="C161" s="411">
        <v>0</v>
      </c>
      <c r="D161" s="412">
        <v>0</v>
      </c>
      <c r="E161" s="413">
        <v>1</v>
      </c>
      <c r="F161" s="411">
        <v>0</v>
      </c>
      <c r="G161" s="412">
        <v>0</v>
      </c>
      <c r="H161" s="414">
        <v>0</v>
      </c>
      <c r="I161" s="411">
        <v>9.3600000000000003E-2</v>
      </c>
      <c r="J161" s="412">
        <v>9.3600000000000003E-2</v>
      </c>
      <c r="K161" s="422" t="s">
        <v>283</v>
      </c>
    </row>
    <row r="162" spans="1:11" ht="14.4" customHeight="1" thickBot="1" x14ac:dyDescent="0.35">
      <c r="A162" s="432" t="s">
        <v>407</v>
      </c>
      <c r="B162" s="416">
        <v>4344.0000000011396</v>
      </c>
      <c r="C162" s="416">
        <v>2256.0573199999999</v>
      </c>
      <c r="D162" s="417">
        <v>-2087.9426800011402</v>
      </c>
      <c r="E162" s="423">
        <v>0.51935021178600005</v>
      </c>
      <c r="F162" s="416">
        <v>4783.00047958499</v>
      </c>
      <c r="G162" s="417">
        <v>4384.4171062862397</v>
      </c>
      <c r="H162" s="419">
        <v>198.23918</v>
      </c>
      <c r="I162" s="416">
        <v>2405.6325999999999</v>
      </c>
      <c r="J162" s="417">
        <v>-1978.78450628624</v>
      </c>
      <c r="K162" s="424">
        <v>0.50295470599799996</v>
      </c>
    </row>
    <row r="163" spans="1:11" ht="14.4" customHeight="1" thickBot="1" x14ac:dyDescent="0.35">
      <c r="A163" s="433" t="s">
        <v>408</v>
      </c>
      <c r="B163" s="411">
        <v>1860.00000000049</v>
      </c>
      <c r="C163" s="411">
        <v>810.67801999999995</v>
      </c>
      <c r="D163" s="412">
        <v>-1049.3219800004899</v>
      </c>
      <c r="E163" s="413">
        <v>0.43584839784899998</v>
      </c>
      <c r="F163" s="411">
        <v>2083.0002088596102</v>
      </c>
      <c r="G163" s="412">
        <v>1909.41685812131</v>
      </c>
      <c r="H163" s="414">
        <v>65.24342</v>
      </c>
      <c r="I163" s="411">
        <v>919.02165000000002</v>
      </c>
      <c r="J163" s="412">
        <v>-990.39520812131195</v>
      </c>
      <c r="K163" s="415">
        <v>0.44120093991800002</v>
      </c>
    </row>
    <row r="164" spans="1:11" ht="14.4" customHeight="1" thickBot="1" x14ac:dyDescent="0.35">
      <c r="A164" s="433" t="s">
        <v>409</v>
      </c>
      <c r="B164" s="411">
        <v>2484.0000000006498</v>
      </c>
      <c r="C164" s="411">
        <v>1445.3793000000001</v>
      </c>
      <c r="D164" s="412">
        <v>-1038.62070000065</v>
      </c>
      <c r="E164" s="413">
        <v>0.58187572463699999</v>
      </c>
      <c r="F164" s="411">
        <v>2700.0002707253698</v>
      </c>
      <c r="G164" s="412">
        <v>2475.0002481649299</v>
      </c>
      <c r="H164" s="414">
        <v>132.99575999999999</v>
      </c>
      <c r="I164" s="411">
        <v>1486.61095</v>
      </c>
      <c r="J164" s="412">
        <v>-988.389298164926</v>
      </c>
      <c r="K164" s="415">
        <v>0.55059659293999996</v>
      </c>
    </row>
    <row r="165" spans="1:11" ht="14.4" customHeight="1" thickBot="1" x14ac:dyDescent="0.35">
      <c r="A165" s="432" t="s">
        <v>410</v>
      </c>
      <c r="B165" s="416">
        <v>0</v>
      </c>
      <c r="C165" s="416">
        <v>104.92018</v>
      </c>
      <c r="D165" s="417">
        <v>104.92018</v>
      </c>
      <c r="E165" s="418" t="s">
        <v>253</v>
      </c>
      <c r="F165" s="416">
        <v>0</v>
      </c>
      <c r="G165" s="417">
        <v>0</v>
      </c>
      <c r="H165" s="419">
        <v>2.4651299999999998</v>
      </c>
      <c r="I165" s="416">
        <v>93.686800000000005</v>
      </c>
      <c r="J165" s="417">
        <v>93.686800000000005</v>
      </c>
      <c r="K165" s="420" t="s">
        <v>253</v>
      </c>
    </row>
    <row r="166" spans="1:11" ht="14.4" customHeight="1" thickBot="1" x14ac:dyDescent="0.35">
      <c r="A166" s="433" t="s">
        <v>411</v>
      </c>
      <c r="B166" s="411">
        <v>0</v>
      </c>
      <c r="C166" s="411">
        <v>19.59929</v>
      </c>
      <c r="D166" s="412">
        <v>19.59929</v>
      </c>
      <c r="E166" s="421" t="s">
        <v>253</v>
      </c>
      <c r="F166" s="411">
        <v>0</v>
      </c>
      <c r="G166" s="412">
        <v>0</v>
      </c>
      <c r="H166" s="414">
        <v>0</v>
      </c>
      <c r="I166" s="411">
        <v>14.497579999999999</v>
      </c>
      <c r="J166" s="412">
        <v>14.497579999999999</v>
      </c>
      <c r="K166" s="422" t="s">
        <v>253</v>
      </c>
    </row>
    <row r="167" spans="1:11" ht="14.4" customHeight="1" thickBot="1" x14ac:dyDescent="0.35">
      <c r="A167" s="433" t="s">
        <v>412</v>
      </c>
      <c r="B167" s="411">
        <v>0</v>
      </c>
      <c r="C167" s="411">
        <v>85.320890000000006</v>
      </c>
      <c r="D167" s="412">
        <v>85.320890000000006</v>
      </c>
      <c r="E167" s="421" t="s">
        <v>253</v>
      </c>
      <c r="F167" s="411">
        <v>0</v>
      </c>
      <c r="G167" s="412">
        <v>0</v>
      </c>
      <c r="H167" s="414">
        <v>2.4651299999999998</v>
      </c>
      <c r="I167" s="411">
        <v>79.189220000000006</v>
      </c>
      <c r="J167" s="412">
        <v>79.189220000000006</v>
      </c>
      <c r="K167" s="422" t="s">
        <v>253</v>
      </c>
    </row>
    <row r="168" spans="1:11" ht="14.4" customHeight="1" thickBot="1" x14ac:dyDescent="0.35">
      <c r="A168" s="430" t="s">
        <v>413</v>
      </c>
      <c r="B168" s="411">
        <v>4</v>
      </c>
      <c r="C168" s="411">
        <v>18.33436</v>
      </c>
      <c r="D168" s="412">
        <v>14.33436</v>
      </c>
      <c r="E168" s="413">
        <v>4.5835900000000001</v>
      </c>
      <c r="F168" s="411">
        <v>6.6447614319869999</v>
      </c>
      <c r="G168" s="412">
        <v>6.0910313126539997</v>
      </c>
      <c r="H168" s="414">
        <v>4.1319900000000001</v>
      </c>
      <c r="I168" s="411">
        <v>67.849289999999996</v>
      </c>
      <c r="J168" s="412">
        <v>61.758258687344998</v>
      </c>
      <c r="K168" s="415">
        <v>10.210944470237999</v>
      </c>
    </row>
    <row r="169" spans="1:11" ht="14.4" customHeight="1" thickBot="1" x14ac:dyDescent="0.35">
      <c r="A169" s="431" t="s">
        <v>414</v>
      </c>
      <c r="B169" s="411">
        <v>0</v>
      </c>
      <c r="C169" s="411">
        <v>12.881069999999999</v>
      </c>
      <c r="D169" s="412">
        <v>12.881069999999999</v>
      </c>
      <c r="E169" s="421" t="s">
        <v>253</v>
      </c>
      <c r="F169" s="411">
        <v>0</v>
      </c>
      <c r="G169" s="412">
        <v>0</v>
      </c>
      <c r="H169" s="414">
        <v>0</v>
      </c>
      <c r="I169" s="411">
        <v>21.421800000000001</v>
      </c>
      <c r="J169" s="412">
        <v>21.421800000000001</v>
      </c>
      <c r="K169" s="422" t="s">
        <v>253</v>
      </c>
    </row>
    <row r="170" spans="1:11" ht="14.4" customHeight="1" thickBot="1" x14ac:dyDescent="0.35">
      <c r="A170" s="432" t="s">
        <v>415</v>
      </c>
      <c r="B170" s="416">
        <v>0</v>
      </c>
      <c r="C170" s="416">
        <v>12.881069999999999</v>
      </c>
      <c r="D170" s="417">
        <v>12.881069999999999</v>
      </c>
      <c r="E170" s="418" t="s">
        <v>253</v>
      </c>
      <c r="F170" s="416">
        <v>0</v>
      </c>
      <c r="G170" s="417">
        <v>0</v>
      </c>
      <c r="H170" s="419">
        <v>0</v>
      </c>
      <c r="I170" s="416">
        <v>21.421800000000001</v>
      </c>
      <c r="J170" s="417">
        <v>21.421800000000001</v>
      </c>
      <c r="K170" s="420" t="s">
        <v>253</v>
      </c>
    </row>
    <row r="171" spans="1:11" ht="14.4" customHeight="1" thickBot="1" x14ac:dyDescent="0.35">
      <c r="A171" s="433" t="s">
        <v>416</v>
      </c>
      <c r="B171" s="411">
        <v>0</v>
      </c>
      <c r="C171" s="411">
        <v>12.881069999999999</v>
      </c>
      <c r="D171" s="412">
        <v>12.881069999999999</v>
      </c>
      <c r="E171" s="421" t="s">
        <v>253</v>
      </c>
      <c r="F171" s="411">
        <v>0</v>
      </c>
      <c r="G171" s="412">
        <v>0</v>
      </c>
      <c r="H171" s="414">
        <v>0</v>
      </c>
      <c r="I171" s="411">
        <v>21.421800000000001</v>
      </c>
      <c r="J171" s="412">
        <v>21.421800000000001</v>
      </c>
      <c r="K171" s="422" t="s">
        <v>253</v>
      </c>
    </row>
    <row r="172" spans="1:11" ht="14.4" customHeight="1" thickBot="1" x14ac:dyDescent="0.35">
      <c r="A172" s="436" t="s">
        <v>417</v>
      </c>
      <c r="B172" s="416">
        <v>4</v>
      </c>
      <c r="C172" s="416">
        <v>5.45329</v>
      </c>
      <c r="D172" s="417">
        <v>1.45329</v>
      </c>
      <c r="E172" s="423">
        <v>1.3633225</v>
      </c>
      <c r="F172" s="416">
        <v>6.6447614319869999</v>
      </c>
      <c r="G172" s="417">
        <v>6.0910313126539997</v>
      </c>
      <c r="H172" s="419">
        <v>4.1319900000000001</v>
      </c>
      <c r="I172" s="416">
        <v>46.427489999999999</v>
      </c>
      <c r="J172" s="417">
        <v>40.336458687345001</v>
      </c>
      <c r="K172" s="424">
        <v>6.9870815491579998</v>
      </c>
    </row>
    <row r="173" spans="1:11" ht="14.4" customHeight="1" thickBot="1" x14ac:dyDescent="0.35">
      <c r="A173" s="432" t="s">
        <v>418</v>
      </c>
      <c r="B173" s="416">
        <v>0</v>
      </c>
      <c r="C173" s="416">
        <v>1.58E-3</v>
      </c>
      <c r="D173" s="417">
        <v>1.58E-3</v>
      </c>
      <c r="E173" s="418" t="s">
        <v>253</v>
      </c>
      <c r="F173" s="416">
        <v>0</v>
      </c>
      <c r="G173" s="417">
        <v>0</v>
      </c>
      <c r="H173" s="419">
        <v>-2.4000000000000001E-4</v>
      </c>
      <c r="I173" s="416">
        <v>1.8799999999999999E-3</v>
      </c>
      <c r="J173" s="417">
        <v>1.8799999999999999E-3</v>
      </c>
      <c r="K173" s="420" t="s">
        <v>253</v>
      </c>
    </row>
    <row r="174" spans="1:11" ht="14.4" customHeight="1" thickBot="1" x14ac:dyDescent="0.35">
      <c r="A174" s="433" t="s">
        <v>419</v>
      </c>
      <c r="B174" s="411">
        <v>0</v>
      </c>
      <c r="C174" s="411">
        <v>1.58E-3</v>
      </c>
      <c r="D174" s="412">
        <v>1.58E-3</v>
      </c>
      <c r="E174" s="421" t="s">
        <v>253</v>
      </c>
      <c r="F174" s="411">
        <v>0</v>
      </c>
      <c r="G174" s="412">
        <v>0</v>
      </c>
      <c r="H174" s="414">
        <v>-2.4000000000000001E-4</v>
      </c>
      <c r="I174" s="411">
        <v>1.8799999999999999E-3</v>
      </c>
      <c r="J174" s="412">
        <v>1.8799999999999999E-3</v>
      </c>
      <c r="K174" s="422" t="s">
        <v>253</v>
      </c>
    </row>
    <row r="175" spans="1:11" ht="14.4" customHeight="1" thickBot="1" x14ac:dyDescent="0.35">
      <c r="A175" s="432" t="s">
        <v>420</v>
      </c>
      <c r="B175" s="416">
        <v>4</v>
      </c>
      <c r="C175" s="416">
        <v>5.37188</v>
      </c>
      <c r="D175" s="417">
        <v>1.37188</v>
      </c>
      <c r="E175" s="423">
        <v>1.34297</v>
      </c>
      <c r="F175" s="416">
        <v>6.6447614319869999</v>
      </c>
      <c r="G175" s="417">
        <v>6.0910313126539997</v>
      </c>
      <c r="H175" s="419">
        <v>4.1322299999999998</v>
      </c>
      <c r="I175" s="416">
        <v>46.425609999999999</v>
      </c>
      <c r="J175" s="417">
        <v>40.334578687345001</v>
      </c>
      <c r="K175" s="424">
        <v>6.9867986195120002</v>
      </c>
    </row>
    <row r="176" spans="1:11" ht="14.4" customHeight="1" thickBot="1" x14ac:dyDescent="0.35">
      <c r="A176" s="433" t="s">
        <v>421</v>
      </c>
      <c r="B176" s="411">
        <v>0</v>
      </c>
      <c r="C176" s="411">
        <v>0</v>
      </c>
      <c r="D176" s="412">
        <v>0</v>
      </c>
      <c r="E176" s="413">
        <v>1</v>
      </c>
      <c r="F176" s="411">
        <v>0</v>
      </c>
      <c r="G176" s="412">
        <v>0</v>
      </c>
      <c r="H176" s="414">
        <v>0</v>
      </c>
      <c r="I176" s="411">
        <v>17.5</v>
      </c>
      <c r="J176" s="412">
        <v>17.5</v>
      </c>
      <c r="K176" s="422" t="s">
        <v>283</v>
      </c>
    </row>
    <row r="177" spans="1:11" ht="14.4" customHeight="1" thickBot="1" x14ac:dyDescent="0.35">
      <c r="A177" s="433" t="s">
        <v>422</v>
      </c>
      <c r="B177" s="411">
        <v>4</v>
      </c>
      <c r="C177" s="411">
        <v>5.37188</v>
      </c>
      <c r="D177" s="412">
        <v>1.37188</v>
      </c>
      <c r="E177" s="413">
        <v>1.34297</v>
      </c>
      <c r="F177" s="411">
        <v>6.6447614319869999</v>
      </c>
      <c r="G177" s="412">
        <v>6.0910313126539997</v>
      </c>
      <c r="H177" s="414">
        <v>4.1322299999999998</v>
      </c>
      <c r="I177" s="411">
        <v>28.925609999999999</v>
      </c>
      <c r="J177" s="412">
        <v>22.834578687345001</v>
      </c>
      <c r="K177" s="415">
        <v>4.3531449994200004</v>
      </c>
    </row>
    <row r="178" spans="1:11" ht="14.4" customHeight="1" thickBot="1" x14ac:dyDescent="0.35">
      <c r="A178" s="432" t="s">
        <v>423</v>
      </c>
      <c r="B178" s="416">
        <v>0</v>
      </c>
      <c r="C178" s="416">
        <v>7.9829999999999998E-2</v>
      </c>
      <c r="D178" s="417">
        <v>7.9829999999999998E-2</v>
      </c>
      <c r="E178" s="418" t="s">
        <v>283</v>
      </c>
      <c r="F178" s="416">
        <v>0</v>
      </c>
      <c r="G178" s="417">
        <v>0</v>
      </c>
      <c r="H178" s="419">
        <v>0</v>
      </c>
      <c r="I178" s="416">
        <v>0</v>
      </c>
      <c r="J178" s="417">
        <v>0</v>
      </c>
      <c r="K178" s="420" t="s">
        <v>253</v>
      </c>
    </row>
    <row r="179" spans="1:11" ht="14.4" customHeight="1" thickBot="1" x14ac:dyDescent="0.35">
      <c r="A179" s="433" t="s">
        <v>424</v>
      </c>
      <c r="B179" s="411">
        <v>0</v>
      </c>
      <c r="C179" s="411">
        <v>7.9829999999999998E-2</v>
      </c>
      <c r="D179" s="412">
        <v>7.9829999999999998E-2</v>
      </c>
      <c r="E179" s="421" t="s">
        <v>283</v>
      </c>
      <c r="F179" s="411">
        <v>0</v>
      </c>
      <c r="G179" s="412">
        <v>0</v>
      </c>
      <c r="H179" s="414">
        <v>0</v>
      </c>
      <c r="I179" s="411">
        <v>0</v>
      </c>
      <c r="J179" s="412">
        <v>0</v>
      </c>
      <c r="K179" s="422" t="s">
        <v>253</v>
      </c>
    </row>
    <row r="180" spans="1:11" ht="14.4" customHeight="1" thickBot="1" x14ac:dyDescent="0.35">
      <c r="A180" s="430" t="s">
        <v>425</v>
      </c>
      <c r="B180" s="411">
        <v>0</v>
      </c>
      <c r="C180" s="411">
        <v>0</v>
      </c>
      <c r="D180" s="412">
        <v>0</v>
      </c>
      <c r="E180" s="413">
        <v>1</v>
      </c>
      <c r="F180" s="411">
        <v>0</v>
      </c>
      <c r="G180" s="412">
        <v>0</v>
      </c>
      <c r="H180" s="414">
        <v>1.048</v>
      </c>
      <c r="I180" s="411">
        <v>8.3840000000000003</v>
      </c>
      <c r="J180" s="412">
        <v>8.3840000000000003</v>
      </c>
      <c r="K180" s="422" t="s">
        <v>283</v>
      </c>
    </row>
    <row r="181" spans="1:11" ht="14.4" customHeight="1" thickBot="1" x14ac:dyDescent="0.35">
      <c r="A181" s="436" t="s">
        <v>426</v>
      </c>
      <c r="B181" s="416">
        <v>0</v>
      </c>
      <c r="C181" s="416">
        <v>0</v>
      </c>
      <c r="D181" s="417">
        <v>0</v>
      </c>
      <c r="E181" s="423">
        <v>1</v>
      </c>
      <c r="F181" s="416">
        <v>0</v>
      </c>
      <c r="G181" s="417">
        <v>0</v>
      </c>
      <c r="H181" s="419">
        <v>1.048</v>
      </c>
      <c r="I181" s="416">
        <v>8.3840000000000003</v>
      </c>
      <c r="J181" s="417">
        <v>8.3840000000000003</v>
      </c>
      <c r="K181" s="420" t="s">
        <v>283</v>
      </c>
    </row>
    <row r="182" spans="1:11" ht="14.4" customHeight="1" thickBot="1" x14ac:dyDescent="0.35">
      <c r="A182" s="435" t="s">
        <v>427</v>
      </c>
      <c r="B182" s="411">
        <v>0</v>
      </c>
      <c r="C182" s="411">
        <v>0</v>
      </c>
      <c r="D182" s="412">
        <v>0</v>
      </c>
      <c r="E182" s="413">
        <v>1</v>
      </c>
      <c r="F182" s="411">
        <v>0</v>
      </c>
      <c r="G182" s="412">
        <v>0</v>
      </c>
      <c r="H182" s="414">
        <v>1.048</v>
      </c>
      <c r="I182" s="411">
        <v>8.3840000000000003</v>
      </c>
      <c r="J182" s="412">
        <v>8.3840000000000003</v>
      </c>
      <c r="K182" s="422" t="s">
        <v>283</v>
      </c>
    </row>
    <row r="183" spans="1:11" ht="14.4" customHeight="1" thickBot="1" x14ac:dyDescent="0.35">
      <c r="A183" s="433" t="s">
        <v>428</v>
      </c>
      <c r="B183" s="411">
        <v>0</v>
      </c>
      <c r="C183" s="411">
        <v>0</v>
      </c>
      <c r="D183" s="412">
        <v>0</v>
      </c>
      <c r="E183" s="413">
        <v>1</v>
      </c>
      <c r="F183" s="411">
        <v>0</v>
      </c>
      <c r="G183" s="412">
        <v>0</v>
      </c>
      <c r="H183" s="414">
        <v>1.048</v>
      </c>
      <c r="I183" s="411">
        <v>8.3840000000000003</v>
      </c>
      <c r="J183" s="412">
        <v>8.3840000000000003</v>
      </c>
      <c r="K183" s="422" t="s">
        <v>283</v>
      </c>
    </row>
    <row r="184" spans="1:11" ht="14.4" customHeight="1" thickBot="1" x14ac:dyDescent="0.35">
      <c r="A184" s="429" t="s">
        <v>429</v>
      </c>
      <c r="B184" s="411">
        <v>1677.07895837359</v>
      </c>
      <c r="C184" s="411">
        <v>1594.85402</v>
      </c>
      <c r="D184" s="412">
        <v>-82.224938373590007</v>
      </c>
      <c r="E184" s="413">
        <v>0.95097133741700002</v>
      </c>
      <c r="F184" s="411">
        <v>1642.8169759145101</v>
      </c>
      <c r="G184" s="412">
        <v>1505.91556125497</v>
      </c>
      <c r="H184" s="414">
        <v>168.46355</v>
      </c>
      <c r="I184" s="411">
        <v>1522.68245</v>
      </c>
      <c r="J184" s="412">
        <v>16.766888745031999</v>
      </c>
      <c r="K184" s="415">
        <v>0.92687284848100004</v>
      </c>
    </row>
    <row r="185" spans="1:11" ht="14.4" customHeight="1" thickBot="1" x14ac:dyDescent="0.35">
      <c r="A185" s="434" t="s">
        <v>430</v>
      </c>
      <c r="B185" s="416">
        <v>1677.07895837359</v>
      </c>
      <c r="C185" s="416">
        <v>1594.85402</v>
      </c>
      <c r="D185" s="417">
        <v>-82.224938373590007</v>
      </c>
      <c r="E185" s="423">
        <v>0.95097133741700002</v>
      </c>
      <c r="F185" s="416">
        <v>1642.8169759145101</v>
      </c>
      <c r="G185" s="417">
        <v>1505.91556125497</v>
      </c>
      <c r="H185" s="419">
        <v>168.46355</v>
      </c>
      <c r="I185" s="416">
        <v>1522.68245</v>
      </c>
      <c r="J185" s="417">
        <v>16.766888745031999</v>
      </c>
      <c r="K185" s="424">
        <v>0.92687284848100004</v>
      </c>
    </row>
    <row r="186" spans="1:11" ht="14.4" customHeight="1" thickBot="1" x14ac:dyDescent="0.35">
      <c r="A186" s="436" t="s">
        <v>54</v>
      </c>
      <c r="B186" s="416">
        <v>1677.07895837359</v>
      </c>
      <c r="C186" s="416">
        <v>1594.85402</v>
      </c>
      <c r="D186" s="417">
        <v>-82.224938373590007</v>
      </c>
      <c r="E186" s="423">
        <v>0.95097133741700002</v>
      </c>
      <c r="F186" s="416">
        <v>1642.8169759145101</v>
      </c>
      <c r="G186" s="417">
        <v>1505.91556125497</v>
      </c>
      <c r="H186" s="419">
        <v>168.46355</v>
      </c>
      <c r="I186" s="416">
        <v>1522.68245</v>
      </c>
      <c r="J186" s="417">
        <v>16.766888745031999</v>
      </c>
      <c r="K186" s="424">
        <v>0.92687284848100004</v>
      </c>
    </row>
    <row r="187" spans="1:11" ht="14.4" customHeight="1" thickBot="1" x14ac:dyDescent="0.35">
      <c r="A187" s="432" t="s">
        <v>431</v>
      </c>
      <c r="B187" s="416">
        <v>21.673197557361998</v>
      </c>
      <c r="C187" s="416">
        <v>20.23725</v>
      </c>
      <c r="D187" s="417">
        <v>-1.435947557362</v>
      </c>
      <c r="E187" s="423">
        <v>0.93374546817199999</v>
      </c>
      <c r="F187" s="416">
        <v>21.875774719830002</v>
      </c>
      <c r="G187" s="417">
        <v>20.052793493178001</v>
      </c>
      <c r="H187" s="419">
        <v>1.6859999999999999</v>
      </c>
      <c r="I187" s="416">
        <v>18.545999999999999</v>
      </c>
      <c r="J187" s="417">
        <v>-1.506793493178</v>
      </c>
      <c r="K187" s="424">
        <v>0.84778711782799998</v>
      </c>
    </row>
    <row r="188" spans="1:11" ht="14.4" customHeight="1" thickBot="1" x14ac:dyDescent="0.35">
      <c r="A188" s="433" t="s">
        <v>432</v>
      </c>
      <c r="B188" s="411">
        <v>21.673197557361998</v>
      </c>
      <c r="C188" s="411">
        <v>20.23725</v>
      </c>
      <c r="D188" s="412">
        <v>-1.435947557362</v>
      </c>
      <c r="E188" s="413">
        <v>0.93374546817199999</v>
      </c>
      <c r="F188" s="411">
        <v>21.875774719830002</v>
      </c>
      <c r="G188" s="412">
        <v>20.052793493178001</v>
      </c>
      <c r="H188" s="414">
        <v>1.6859999999999999</v>
      </c>
      <c r="I188" s="411">
        <v>18.545999999999999</v>
      </c>
      <c r="J188" s="412">
        <v>-1.506793493178</v>
      </c>
      <c r="K188" s="415">
        <v>0.84778711782799998</v>
      </c>
    </row>
    <row r="189" spans="1:11" ht="14.4" customHeight="1" thickBot="1" x14ac:dyDescent="0.35">
      <c r="A189" s="432" t="s">
        <v>433</v>
      </c>
      <c r="B189" s="416">
        <v>11.871174505629</v>
      </c>
      <c r="C189" s="416">
        <v>9.2784999999999993</v>
      </c>
      <c r="D189" s="417">
        <v>-2.5926745056290001</v>
      </c>
      <c r="E189" s="423">
        <v>0.78159915816199999</v>
      </c>
      <c r="F189" s="416">
        <v>14.364339057459</v>
      </c>
      <c r="G189" s="417">
        <v>13.16731080267</v>
      </c>
      <c r="H189" s="419">
        <v>0.73499999999999999</v>
      </c>
      <c r="I189" s="416">
        <v>11.202</v>
      </c>
      <c r="J189" s="417">
        <v>-1.9653108026699999</v>
      </c>
      <c r="K189" s="424">
        <v>0.77984792444600004</v>
      </c>
    </row>
    <row r="190" spans="1:11" ht="14.4" customHeight="1" thickBot="1" x14ac:dyDescent="0.35">
      <c r="A190" s="433" t="s">
        <v>434</v>
      </c>
      <c r="B190" s="411">
        <v>2.5884645362429999</v>
      </c>
      <c r="C190" s="411">
        <v>2.59</v>
      </c>
      <c r="D190" s="412">
        <v>1.5354637559999999E-3</v>
      </c>
      <c r="E190" s="413">
        <v>1.00059319482</v>
      </c>
      <c r="F190" s="411">
        <v>5.7104167975660003</v>
      </c>
      <c r="G190" s="412">
        <v>5.2345487311019996</v>
      </c>
      <c r="H190" s="414">
        <v>0</v>
      </c>
      <c r="I190" s="411">
        <v>4.4400000000000004</v>
      </c>
      <c r="J190" s="412">
        <v>-0.79454873110199997</v>
      </c>
      <c r="K190" s="415">
        <v>0.77752643237700003</v>
      </c>
    </row>
    <row r="191" spans="1:11" ht="14.4" customHeight="1" thickBot="1" x14ac:dyDescent="0.35">
      <c r="A191" s="433" t="s">
        <v>435</v>
      </c>
      <c r="B191" s="411">
        <v>9.2827099693859996</v>
      </c>
      <c r="C191" s="411">
        <v>6.6885000000000003</v>
      </c>
      <c r="D191" s="412">
        <v>-2.5942099693860001</v>
      </c>
      <c r="E191" s="413">
        <v>0.72053312255299995</v>
      </c>
      <c r="F191" s="411">
        <v>8.6539222598919991</v>
      </c>
      <c r="G191" s="412">
        <v>7.9327620715679998</v>
      </c>
      <c r="H191" s="414">
        <v>0.73499999999999999</v>
      </c>
      <c r="I191" s="411">
        <v>6.7619999999999996</v>
      </c>
      <c r="J191" s="412">
        <v>-1.1707620715680001</v>
      </c>
      <c r="K191" s="415">
        <v>0.78137979483999997</v>
      </c>
    </row>
    <row r="192" spans="1:11" ht="14.4" customHeight="1" thickBot="1" x14ac:dyDescent="0.35">
      <c r="A192" s="432" t="s">
        <v>436</v>
      </c>
      <c r="B192" s="416">
        <v>46.48942695961</v>
      </c>
      <c r="C192" s="416">
        <v>39.592919999999999</v>
      </c>
      <c r="D192" s="417">
        <v>-6.8965069596099999</v>
      </c>
      <c r="E192" s="423">
        <v>0.85165429193999997</v>
      </c>
      <c r="F192" s="416">
        <v>32.360348643312001</v>
      </c>
      <c r="G192" s="417">
        <v>29.663652923036</v>
      </c>
      <c r="H192" s="419">
        <v>2.7440500000000001</v>
      </c>
      <c r="I192" s="416">
        <v>29.326170000000001</v>
      </c>
      <c r="J192" s="417">
        <v>-0.33748292303600003</v>
      </c>
      <c r="K192" s="424">
        <v>0.90623776409900003</v>
      </c>
    </row>
    <row r="193" spans="1:11" ht="14.4" customHeight="1" thickBot="1" x14ac:dyDescent="0.35">
      <c r="A193" s="433" t="s">
        <v>437</v>
      </c>
      <c r="B193" s="411">
        <v>46.48942695961</v>
      </c>
      <c r="C193" s="411">
        <v>39.592919999999999</v>
      </c>
      <c r="D193" s="412">
        <v>-6.8965069596099999</v>
      </c>
      <c r="E193" s="413">
        <v>0.85165429193999997</v>
      </c>
      <c r="F193" s="411">
        <v>32.360348643312001</v>
      </c>
      <c r="G193" s="412">
        <v>29.663652923036</v>
      </c>
      <c r="H193" s="414">
        <v>2.7440500000000001</v>
      </c>
      <c r="I193" s="411">
        <v>29.326170000000001</v>
      </c>
      <c r="J193" s="412">
        <v>-0.33748292303600003</v>
      </c>
      <c r="K193" s="415">
        <v>0.90623776409900003</v>
      </c>
    </row>
    <row r="194" spans="1:11" ht="14.4" customHeight="1" thickBot="1" x14ac:dyDescent="0.35">
      <c r="A194" s="432" t="s">
        <v>438</v>
      </c>
      <c r="B194" s="416">
        <v>0</v>
      </c>
      <c r="C194" s="416">
        <v>2.3210000000000002</v>
      </c>
      <c r="D194" s="417">
        <v>2.3210000000000002</v>
      </c>
      <c r="E194" s="418" t="s">
        <v>253</v>
      </c>
      <c r="F194" s="416">
        <v>0</v>
      </c>
      <c r="G194" s="417">
        <v>0</v>
      </c>
      <c r="H194" s="419">
        <v>0</v>
      </c>
      <c r="I194" s="416">
        <v>2.262</v>
      </c>
      <c r="J194" s="417">
        <v>2.262</v>
      </c>
      <c r="K194" s="420" t="s">
        <v>283</v>
      </c>
    </row>
    <row r="195" spans="1:11" ht="14.4" customHeight="1" thickBot="1" x14ac:dyDescent="0.35">
      <c r="A195" s="433" t="s">
        <v>439</v>
      </c>
      <c r="B195" s="411">
        <v>0</v>
      </c>
      <c r="C195" s="411">
        <v>2.3210000000000002</v>
      </c>
      <c r="D195" s="412">
        <v>2.3210000000000002</v>
      </c>
      <c r="E195" s="421" t="s">
        <v>253</v>
      </c>
      <c r="F195" s="411">
        <v>0</v>
      </c>
      <c r="G195" s="412">
        <v>0</v>
      </c>
      <c r="H195" s="414">
        <v>0</v>
      </c>
      <c r="I195" s="411">
        <v>2.262</v>
      </c>
      <c r="J195" s="412">
        <v>2.262</v>
      </c>
      <c r="K195" s="422" t="s">
        <v>283</v>
      </c>
    </row>
    <row r="196" spans="1:11" ht="14.4" customHeight="1" thickBot="1" x14ac:dyDescent="0.35">
      <c r="A196" s="432" t="s">
        <v>440</v>
      </c>
      <c r="B196" s="416">
        <v>439</v>
      </c>
      <c r="C196" s="416">
        <v>400.04279000000002</v>
      </c>
      <c r="D196" s="417">
        <v>-38.957209999999002</v>
      </c>
      <c r="E196" s="423">
        <v>0.91125920273299998</v>
      </c>
      <c r="F196" s="416">
        <v>359.98565448125299</v>
      </c>
      <c r="G196" s="417">
        <v>329.98684994114899</v>
      </c>
      <c r="H196" s="419">
        <v>36.479860000000002</v>
      </c>
      <c r="I196" s="416">
        <v>308.47734000000003</v>
      </c>
      <c r="J196" s="417">
        <v>-21.509509941148</v>
      </c>
      <c r="K196" s="424">
        <v>0.85691564694199995</v>
      </c>
    </row>
    <row r="197" spans="1:11" ht="14.4" customHeight="1" thickBot="1" x14ac:dyDescent="0.35">
      <c r="A197" s="433" t="s">
        <v>441</v>
      </c>
      <c r="B197" s="411">
        <v>439</v>
      </c>
      <c r="C197" s="411">
        <v>400.04279000000002</v>
      </c>
      <c r="D197" s="412">
        <v>-38.957209999999002</v>
      </c>
      <c r="E197" s="413">
        <v>0.91125920273299998</v>
      </c>
      <c r="F197" s="411">
        <v>359.98565448125299</v>
      </c>
      <c r="G197" s="412">
        <v>329.98684994114899</v>
      </c>
      <c r="H197" s="414">
        <v>36.479860000000002</v>
      </c>
      <c r="I197" s="411">
        <v>308.47734000000003</v>
      </c>
      <c r="J197" s="412">
        <v>-21.509509941148</v>
      </c>
      <c r="K197" s="415">
        <v>0.85691564694199995</v>
      </c>
    </row>
    <row r="198" spans="1:11" ht="14.4" customHeight="1" thickBot="1" x14ac:dyDescent="0.35">
      <c r="A198" s="432" t="s">
        <v>442</v>
      </c>
      <c r="B198" s="416">
        <v>0</v>
      </c>
      <c r="C198" s="416">
        <v>0.11</v>
      </c>
      <c r="D198" s="417">
        <v>0.11</v>
      </c>
      <c r="E198" s="418" t="s">
        <v>283</v>
      </c>
      <c r="F198" s="416">
        <v>0</v>
      </c>
      <c r="G198" s="417">
        <v>0</v>
      </c>
      <c r="H198" s="419">
        <v>2.3206699999999998</v>
      </c>
      <c r="I198" s="416">
        <v>12.12481</v>
      </c>
      <c r="J198" s="417">
        <v>12.12481</v>
      </c>
      <c r="K198" s="420" t="s">
        <v>283</v>
      </c>
    </row>
    <row r="199" spans="1:11" ht="14.4" customHeight="1" thickBot="1" x14ac:dyDescent="0.35">
      <c r="A199" s="433" t="s">
        <v>443</v>
      </c>
      <c r="B199" s="411">
        <v>0</v>
      </c>
      <c r="C199" s="411">
        <v>0.11</v>
      </c>
      <c r="D199" s="412">
        <v>0.11</v>
      </c>
      <c r="E199" s="421" t="s">
        <v>283</v>
      </c>
      <c r="F199" s="411">
        <v>0</v>
      </c>
      <c r="G199" s="412">
        <v>0</v>
      </c>
      <c r="H199" s="414">
        <v>0</v>
      </c>
      <c r="I199" s="411">
        <v>0</v>
      </c>
      <c r="J199" s="412">
        <v>0</v>
      </c>
      <c r="K199" s="415">
        <v>0</v>
      </c>
    </row>
    <row r="200" spans="1:11" ht="14.4" customHeight="1" thickBot="1" x14ac:dyDescent="0.35">
      <c r="A200" s="433" t="s">
        <v>444</v>
      </c>
      <c r="B200" s="411">
        <v>0</v>
      </c>
      <c r="C200" s="411">
        <v>0</v>
      </c>
      <c r="D200" s="412">
        <v>0</v>
      </c>
      <c r="E200" s="413">
        <v>1</v>
      </c>
      <c r="F200" s="411">
        <v>0</v>
      </c>
      <c r="G200" s="412">
        <v>0</v>
      </c>
      <c r="H200" s="414">
        <v>2.3206699999999998</v>
      </c>
      <c r="I200" s="411">
        <v>12.12481</v>
      </c>
      <c r="J200" s="412">
        <v>12.12481</v>
      </c>
      <c r="K200" s="422" t="s">
        <v>283</v>
      </c>
    </row>
    <row r="201" spans="1:11" ht="14.4" customHeight="1" thickBot="1" x14ac:dyDescent="0.35">
      <c r="A201" s="432" t="s">
        <v>445</v>
      </c>
      <c r="B201" s="416">
        <v>1158.0451593509899</v>
      </c>
      <c r="C201" s="416">
        <v>1123.2715599999999</v>
      </c>
      <c r="D201" s="417">
        <v>-34.773599350988</v>
      </c>
      <c r="E201" s="423">
        <v>0.96997215603300002</v>
      </c>
      <c r="F201" s="416">
        <v>1214.2308590126599</v>
      </c>
      <c r="G201" s="417">
        <v>1113.0449540949301</v>
      </c>
      <c r="H201" s="419">
        <v>124.49797</v>
      </c>
      <c r="I201" s="416">
        <v>1140.74413</v>
      </c>
      <c r="J201" s="417">
        <v>27.699175905065001</v>
      </c>
      <c r="K201" s="424">
        <v>0.93947878324099998</v>
      </c>
    </row>
    <row r="202" spans="1:11" ht="14.4" customHeight="1" thickBot="1" x14ac:dyDescent="0.35">
      <c r="A202" s="433" t="s">
        <v>446</v>
      </c>
      <c r="B202" s="411">
        <v>1158.0451593509899</v>
      </c>
      <c r="C202" s="411">
        <v>1123.2715599999999</v>
      </c>
      <c r="D202" s="412">
        <v>-34.773599350988</v>
      </c>
      <c r="E202" s="413">
        <v>0.96997215603300002</v>
      </c>
      <c r="F202" s="411">
        <v>1214.2308590126599</v>
      </c>
      <c r="G202" s="412">
        <v>1113.0449540949301</v>
      </c>
      <c r="H202" s="414">
        <v>124.49797</v>
      </c>
      <c r="I202" s="411">
        <v>1140.74413</v>
      </c>
      <c r="J202" s="412">
        <v>27.699175905065001</v>
      </c>
      <c r="K202" s="415">
        <v>0.93947878324099998</v>
      </c>
    </row>
    <row r="203" spans="1:11" ht="14.4" customHeight="1" thickBot="1" x14ac:dyDescent="0.35">
      <c r="A203" s="437" t="s">
        <v>447</v>
      </c>
      <c r="B203" s="416">
        <v>0</v>
      </c>
      <c r="C203" s="416">
        <v>9.58371</v>
      </c>
      <c r="D203" s="417">
        <v>9.58371</v>
      </c>
      <c r="E203" s="418" t="s">
        <v>253</v>
      </c>
      <c r="F203" s="416">
        <v>0</v>
      </c>
      <c r="G203" s="417">
        <v>0</v>
      </c>
      <c r="H203" s="419">
        <v>1.0316000000000001</v>
      </c>
      <c r="I203" s="416">
        <v>11.340350000000001</v>
      </c>
      <c r="J203" s="417">
        <v>11.340350000000001</v>
      </c>
      <c r="K203" s="420" t="s">
        <v>283</v>
      </c>
    </row>
    <row r="204" spans="1:11" ht="14.4" customHeight="1" thickBot="1" x14ac:dyDescent="0.35">
      <c r="A204" s="434" t="s">
        <v>448</v>
      </c>
      <c r="B204" s="416">
        <v>0</v>
      </c>
      <c r="C204" s="416">
        <v>9.58371</v>
      </c>
      <c r="D204" s="417">
        <v>9.58371</v>
      </c>
      <c r="E204" s="418" t="s">
        <v>253</v>
      </c>
      <c r="F204" s="416">
        <v>0</v>
      </c>
      <c r="G204" s="417">
        <v>0</v>
      </c>
      <c r="H204" s="419">
        <v>1.0316000000000001</v>
      </c>
      <c r="I204" s="416">
        <v>11.340350000000001</v>
      </c>
      <c r="J204" s="417">
        <v>11.340350000000001</v>
      </c>
      <c r="K204" s="420" t="s">
        <v>283</v>
      </c>
    </row>
    <row r="205" spans="1:11" ht="14.4" customHeight="1" thickBot="1" x14ac:dyDescent="0.35">
      <c r="A205" s="436" t="s">
        <v>449</v>
      </c>
      <c r="B205" s="416">
        <v>0</v>
      </c>
      <c r="C205" s="416">
        <v>9.58371</v>
      </c>
      <c r="D205" s="417">
        <v>9.58371</v>
      </c>
      <c r="E205" s="418" t="s">
        <v>253</v>
      </c>
      <c r="F205" s="416">
        <v>0</v>
      </c>
      <c r="G205" s="417">
        <v>0</v>
      </c>
      <c r="H205" s="419">
        <v>1.0316000000000001</v>
      </c>
      <c r="I205" s="416">
        <v>11.340350000000001</v>
      </c>
      <c r="J205" s="417">
        <v>11.340350000000001</v>
      </c>
      <c r="K205" s="420" t="s">
        <v>283</v>
      </c>
    </row>
    <row r="206" spans="1:11" ht="14.4" customHeight="1" thickBot="1" x14ac:dyDescent="0.35">
      <c r="A206" s="432" t="s">
        <v>450</v>
      </c>
      <c r="B206" s="416">
        <v>0</v>
      </c>
      <c r="C206" s="416">
        <v>9.58371</v>
      </c>
      <c r="D206" s="417">
        <v>9.58371</v>
      </c>
      <c r="E206" s="418" t="s">
        <v>253</v>
      </c>
      <c r="F206" s="416">
        <v>0</v>
      </c>
      <c r="G206" s="417">
        <v>0</v>
      </c>
      <c r="H206" s="419">
        <v>1.0316000000000001</v>
      </c>
      <c r="I206" s="416">
        <v>11.340350000000001</v>
      </c>
      <c r="J206" s="417">
        <v>11.340350000000001</v>
      </c>
      <c r="K206" s="420" t="s">
        <v>283</v>
      </c>
    </row>
    <row r="207" spans="1:11" ht="14.4" customHeight="1" thickBot="1" x14ac:dyDescent="0.35">
      <c r="A207" s="433" t="s">
        <v>451</v>
      </c>
      <c r="B207" s="411">
        <v>0</v>
      </c>
      <c r="C207" s="411">
        <v>0.11</v>
      </c>
      <c r="D207" s="412">
        <v>0.11</v>
      </c>
      <c r="E207" s="421" t="s">
        <v>283</v>
      </c>
      <c r="F207" s="411">
        <v>0</v>
      </c>
      <c r="G207" s="412">
        <v>0</v>
      </c>
      <c r="H207" s="414">
        <v>0</v>
      </c>
      <c r="I207" s="411">
        <v>0</v>
      </c>
      <c r="J207" s="412">
        <v>0</v>
      </c>
      <c r="K207" s="415">
        <v>0</v>
      </c>
    </row>
    <row r="208" spans="1:11" ht="14.4" customHeight="1" thickBot="1" x14ac:dyDescent="0.35">
      <c r="A208" s="433" t="s">
        <v>452</v>
      </c>
      <c r="B208" s="411">
        <v>0</v>
      </c>
      <c r="C208" s="411">
        <v>9.4737100000000005</v>
      </c>
      <c r="D208" s="412">
        <v>9.4737100000000005</v>
      </c>
      <c r="E208" s="421" t="s">
        <v>253</v>
      </c>
      <c r="F208" s="411">
        <v>0</v>
      </c>
      <c r="G208" s="412">
        <v>0</v>
      </c>
      <c r="H208" s="414">
        <v>1.0316000000000001</v>
      </c>
      <c r="I208" s="411">
        <v>11.340350000000001</v>
      </c>
      <c r="J208" s="412">
        <v>11.340350000000001</v>
      </c>
      <c r="K208" s="422" t="s">
        <v>283</v>
      </c>
    </row>
    <row r="209" spans="1:11" ht="14.4" customHeight="1" thickBot="1" x14ac:dyDescent="0.35">
      <c r="A209" s="438"/>
      <c r="B209" s="411">
        <v>-10459.488319976501</v>
      </c>
      <c r="C209" s="411">
        <v>-12611.251389999999</v>
      </c>
      <c r="D209" s="412">
        <v>-2151.76307002351</v>
      </c>
      <c r="E209" s="413">
        <v>1.2057235501579999</v>
      </c>
      <c r="F209" s="411">
        <v>-10516.298459224799</v>
      </c>
      <c r="G209" s="412">
        <v>-9639.9402542893695</v>
      </c>
      <c r="H209" s="414">
        <v>-1450.4067600000001</v>
      </c>
      <c r="I209" s="411">
        <v>-13110.598330000001</v>
      </c>
      <c r="J209" s="412">
        <v>-3470.6580757106299</v>
      </c>
      <c r="K209" s="415">
        <v>1.246693252462</v>
      </c>
    </row>
    <row r="210" spans="1:11" ht="14.4" customHeight="1" thickBot="1" x14ac:dyDescent="0.35">
      <c r="A210" s="439" t="s">
        <v>66</v>
      </c>
      <c r="B210" s="425">
        <v>-10459.488319976501</v>
      </c>
      <c r="C210" s="425">
        <v>-12611.251389999999</v>
      </c>
      <c r="D210" s="426">
        <v>-2151.76307002351</v>
      </c>
      <c r="E210" s="427" t="s">
        <v>253</v>
      </c>
      <c r="F210" s="425">
        <v>-10516.298459224799</v>
      </c>
      <c r="G210" s="426">
        <v>-9639.9402542893695</v>
      </c>
      <c r="H210" s="425">
        <v>-1450.4067600000001</v>
      </c>
      <c r="I210" s="425">
        <v>-13110.598330000001</v>
      </c>
      <c r="J210" s="426">
        <v>-3470.6580757106299</v>
      </c>
      <c r="K210" s="428">
        <v>1.246693252462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46" t="s">
        <v>141</v>
      </c>
      <c r="B1" s="347"/>
      <c r="C1" s="347"/>
      <c r="D1" s="347"/>
      <c r="E1" s="347"/>
      <c r="F1" s="347"/>
      <c r="G1" s="318"/>
      <c r="H1" s="348"/>
      <c r="I1" s="348"/>
    </row>
    <row r="2" spans="1:10" ht="14.4" customHeight="1" thickBot="1" x14ac:dyDescent="0.35">
      <c r="A2" s="239" t="s">
        <v>252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85">
        <v>2014</v>
      </c>
      <c r="D3" s="286">
        <v>2015</v>
      </c>
      <c r="E3" s="7"/>
      <c r="F3" s="341">
        <v>2016</v>
      </c>
      <c r="G3" s="342"/>
      <c r="H3" s="342"/>
      <c r="I3" s="343"/>
    </row>
    <row r="4" spans="1:10" ht="14.4" customHeight="1" thickBot="1" x14ac:dyDescent="0.35">
      <c r="A4" s="290" t="s">
        <v>0</v>
      </c>
      <c r="B4" s="291" t="s">
        <v>205</v>
      </c>
      <c r="C4" s="344" t="s">
        <v>73</v>
      </c>
      <c r="D4" s="345"/>
      <c r="E4" s="292"/>
      <c r="F4" s="287" t="s">
        <v>73</v>
      </c>
      <c r="G4" s="288" t="s">
        <v>74</v>
      </c>
      <c r="H4" s="288" t="s">
        <v>68</v>
      </c>
      <c r="I4" s="289" t="s">
        <v>75</v>
      </c>
    </row>
    <row r="5" spans="1:10" ht="14.4" customHeight="1" x14ac:dyDescent="0.3">
      <c r="A5" s="440" t="s">
        <v>453</v>
      </c>
      <c r="B5" s="441" t="s">
        <v>454</v>
      </c>
      <c r="C5" s="442" t="s">
        <v>455</v>
      </c>
      <c r="D5" s="442" t="s">
        <v>455</v>
      </c>
      <c r="E5" s="442"/>
      <c r="F5" s="442" t="s">
        <v>455</v>
      </c>
      <c r="G5" s="442" t="s">
        <v>455</v>
      </c>
      <c r="H5" s="442" t="s">
        <v>455</v>
      </c>
      <c r="I5" s="443" t="s">
        <v>455</v>
      </c>
      <c r="J5" s="444" t="s">
        <v>69</v>
      </c>
    </row>
    <row r="6" spans="1:10" ht="14.4" customHeight="1" x14ac:dyDescent="0.3">
      <c r="A6" s="440" t="s">
        <v>453</v>
      </c>
      <c r="B6" s="441" t="s">
        <v>261</v>
      </c>
      <c r="C6" s="442">
        <v>106.95441</v>
      </c>
      <c r="D6" s="442">
        <v>129.15727999999899</v>
      </c>
      <c r="E6" s="442"/>
      <c r="F6" s="442">
        <v>130.79361000000003</v>
      </c>
      <c r="G6" s="442">
        <v>152.91826752450325</v>
      </c>
      <c r="H6" s="442">
        <v>-22.12465752450322</v>
      </c>
      <c r="I6" s="443">
        <v>0.85531710578032794</v>
      </c>
      <c r="J6" s="444" t="s">
        <v>1</v>
      </c>
    </row>
    <row r="7" spans="1:10" ht="14.4" customHeight="1" x14ac:dyDescent="0.3">
      <c r="A7" s="440" t="s">
        <v>453</v>
      </c>
      <c r="B7" s="441" t="s">
        <v>262</v>
      </c>
      <c r="C7" s="442">
        <v>25.26801</v>
      </c>
      <c r="D7" s="442">
        <v>22.339580000000002</v>
      </c>
      <c r="E7" s="442"/>
      <c r="F7" s="442">
        <v>19.513729999999999</v>
      </c>
      <c r="G7" s="442">
        <v>24.750002234416247</v>
      </c>
      <c r="H7" s="442">
        <v>-5.2362722344162478</v>
      </c>
      <c r="I7" s="443">
        <v>0.78843346417420024</v>
      </c>
      <c r="J7" s="444" t="s">
        <v>1</v>
      </c>
    </row>
    <row r="8" spans="1:10" ht="14.4" customHeight="1" x14ac:dyDescent="0.3">
      <c r="A8" s="440" t="s">
        <v>453</v>
      </c>
      <c r="B8" s="441" t="s">
        <v>456</v>
      </c>
      <c r="C8" s="442">
        <v>132.22242</v>
      </c>
      <c r="D8" s="442">
        <v>151.496859999999</v>
      </c>
      <c r="E8" s="442"/>
      <c r="F8" s="442">
        <v>150.30734000000004</v>
      </c>
      <c r="G8" s="442">
        <v>177.66826975891951</v>
      </c>
      <c r="H8" s="442">
        <v>-27.360929758919468</v>
      </c>
      <c r="I8" s="443">
        <v>0.84599990872852038</v>
      </c>
      <c r="J8" s="444" t="s">
        <v>457</v>
      </c>
    </row>
    <row r="10" spans="1:10" ht="14.4" customHeight="1" x14ac:dyDescent="0.3">
      <c r="A10" s="440" t="s">
        <v>453</v>
      </c>
      <c r="B10" s="441" t="s">
        <v>454</v>
      </c>
      <c r="C10" s="442" t="s">
        <v>455</v>
      </c>
      <c r="D10" s="442" t="s">
        <v>455</v>
      </c>
      <c r="E10" s="442"/>
      <c r="F10" s="442" t="s">
        <v>455</v>
      </c>
      <c r="G10" s="442" t="s">
        <v>455</v>
      </c>
      <c r="H10" s="442" t="s">
        <v>455</v>
      </c>
      <c r="I10" s="443" t="s">
        <v>455</v>
      </c>
      <c r="J10" s="444" t="s">
        <v>69</v>
      </c>
    </row>
    <row r="11" spans="1:10" ht="14.4" customHeight="1" x14ac:dyDescent="0.3">
      <c r="A11" s="440" t="s">
        <v>458</v>
      </c>
      <c r="B11" s="441" t="s">
        <v>459</v>
      </c>
      <c r="C11" s="442" t="s">
        <v>455</v>
      </c>
      <c r="D11" s="442" t="s">
        <v>455</v>
      </c>
      <c r="E11" s="442"/>
      <c r="F11" s="442" t="s">
        <v>455</v>
      </c>
      <c r="G11" s="442" t="s">
        <v>455</v>
      </c>
      <c r="H11" s="442" t="s">
        <v>455</v>
      </c>
      <c r="I11" s="443" t="s">
        <v>455</v>
      </c>
      <c r="J11" s="444" t="s">
        <v>0</v>
      </c>
    </row>
    <row r="12" spans="1:10" ht="14.4" customHeight="1" x14ac:dyDescent="0.3">
      <c r="A12" s="440" t="s">
        <v>458</v>
      </c>
      <c r="B12" s="441" t="s">
        <v>261</v>
      </c>
      <c r="C12" s="442">
        <v>48.465779999999995</v>
      </c>
      <c r="D12" s="442">
        <v>48.991640000000004</v>
      </c>
      <c r="E12" s="442"/>
      <c r="F12" s="442">
        <v>40.237930000000006</v>
      </c>
      <c r="G12" s="442">
        <v>59.740047598447333</v>
      </c>
      <c r="H12" s="442">
        <v>-19.502117598447327</v>
      </c>
      <c r="I12" s="443">
        <v>0.67355035051973755</v>
      </c>
      <c r="J12" s="444" t="s">
        <v>1</v>
      </c>
    </row>
    <row r="13" spans="1:10" ht="14.4" customHeight="1" x14ac:dyDescent="0.3">
      <c r="A13" s="440" t="s">
        <v>458</v>
      </c>
      <c r="B13" s="441" t="s">
        <v>262</v>
      </c>
      <c r="C13" s="442">
        <v>20.56428</v>
      </c>
      <c r="D13" s="442">
        <v>19.023710000000001</v>
      </c>
      <c r="E13" s="442"/>
      <c r="F13" s="442">
        <v>17.29833</v>
      </c>
      <c r="G13" s="442">
        <v>21.320188678492915</v>
      </c>
      <c r="H13" s="442">
        <v>-4.0218586784929151</v>
      </c>
      <c r="I13" s="443">
        <v>0.81135914230674566</v>
      </c>
      <c r="J13" s="444" t="s">
        <v>1</v>
      </c>
    </row>
    <row r="14" spans="1:10" ht="14.4" customHeight="1" x14ac:dyDescent="0.3">
      <c r="A14" s="440" t="s">
        <v>458</v>
      </c>
      <c r="B14" s="441" t="s">
        <v>460</v>
      </c>
      <c r="C14" s="442">
        <v>69.030059999999992</v>
      </c>
      <c r="D14" s="442">
        <v>68.015350000000012</v>
      </c>
      <c r="E14" s="442"/>
      <c r="F14" s="442">
        <v>57.536260000000006</v>
      </c>
      <c r="G14" s="442">
        <v>81.060236276940245</v>
      </c>
      <c r="H14" s="442">
        <v>-23.523976276940239</v>
      </c>
      <c r="I14" s="443">
        <v>0.70979635197988855</v>
      </c>
      <c r="J14" s="444" t="s">
        <v>461</v>
      </c>
    </row>
    <row r="15" spans="1:10" ht="14.4" customHeight="1" x14ac:dyDescent="0.3">
      <c r="A15" s="440" t="s">
        <v>455</v>
      </c>
      <c r="B15" s="441" t="s">
        <v>455</v>
      </c>
      <c r="C15" s="442" t="s">
        <v>455</v>
      </c>
      <c r="D15" s="442" t="s">
        <v>455</v>
      </c>
      <c r="E15" s="442"/>
      <c r="F15" s="442" t="s">
        <v>455</v>
      </c>
      <c r="G15" s="442" t="s">
        <v>455</v>
      </c>
      <c r="H15" s="442" t="s">
        <v>455</v>
      </c>
      <c r="I15" s="443" t="s">
        <v>455</v>
      </c>
      <c r="J15" s="444" t="s">
        <v>462</v>
      </c>
    </row>
    <row r="16" spans="1:10" ht="14.4" customHeight="1" x14ac:dyDescent="0.3">
      <c r="A16" s="440" t="s">
        <v>463</v>
      </c>
      <c r="B16" s="441" t="s">
        <v>464</v>
      </c>
      <c r="C16" s="442" t="s">
        <v>455</v>
      </c>
      <c r="D16" s="442" t="s">
        <v>455</v>
      </c>
      <c r="E16" s="442"/>
      <c r="F16" s="442" t="s">
        <v>455</v>
      </c>
      <c r="G16" s="442" t="s">
        <v>455</v>
      </c>
      <c r="H16" s="442" t="s">
        <v>455</v>
      </c>
      <c r="I16" s="443" t="s">
        <v>455</v>
      </c>
      <c r="J16" s="444" t="s">
        <v>0</v>
      </c>
    </row>
    <row r="17" spans="1:10" ht="14.4" customHeight="1" x14ac:dyDescent="0.3">
      <c r="A17" s="440" t="s">
        <v>463</v>
      </c>
      <c r="B17" s="441" t="s">
        <v>261</v>
      </c>
      <c r="C17" s="442">
        <v>44.742429999999999</v>
      </c>
      <c r="D17" s="442">
        <v>53.651109999998994</v>
      </c>
      <c r="E17" s="442"/>
      <c r="F17" s="442">
        <v>61.484330000000014</v>
      </c>
      <c r="G17" s="442">
        <v>64.196508721327575</v>
      </c>
      <c r="H17" s="442">
        <v>-2.712178721327561</v>
      </c>
      <c r="I17" s="443">
        <v>0.95775192801993436</v>
      </c>
      <c r="J17" s="444" t="s">
        <v>1</v>
      </c>
    </row>
    <row r="18" spans="1:10" ht="14.4" customHeight="1" x14ac:dyDescent="0.3">
      <c r="A18" s="440" t="s">
        <v>463</v>
      </c>
      <c r="B18" s="441" t="s">
        <v>262</v>
      </c>
      <c r="C18" s="442">
        <v>3.5036300000000002</v>
      </c>
      <c r="D18" s="442">
        <v>3.0437899999999996</v>
      </c>
      <c r="E18" s="442"/>
      <c r="F18" s="442">
        <v>1.9507700000000001</v>
      </c>
      <c r="G18" s="442">
        <v>3.1483840450278331</v>
      </c>
      <c r="H18" s="442">
        <v>-1.197614045027833</v>
      </c>
      <c r="I18" s="443">
        <v>0.61960992436129392</v>
      </c>
      <c r="J18" s="444" t="s">
        <v>1</v>
      </c>
    </row>
    <row r="19" spans="1:10" ht="14.4" customHeight="1" x14ac:dyDescent="0.3">
      <c r="A19" s="440" t="s">
        <v>463</v>
      </c>
      <c r="B19" s="441" t="s">
        <v>465</v>
      </c>
      <c r="C19" s="442">
        <v>48.24606</v>
      </c>
      <c r="D19" s="442">
        <v>56.694899999998995</v>
      </c>
      <c r="E19" s="442"/>
      <c r="F19" s="442">
        <v>63.435100000000013</v>
      </c>
      <c r="G19" s="442">
        <v>67.344892766355414</v>
      </c>
      <c r="H19" s="442">
        <v>-3.9097927663554017</v>
      </c>
      <c r="I19" s="443">
        <v>0.94194373759091232</v>
      </c>
      <c r="J19" s="444" t="s">
        <v>461</v>
      </c>
    </row>
    <row r="20" spans="1:10" ht="14.4" customHeight="1" x14ac:dyDescent="0.3">
      <c r="A20" s="440" t="s">
        <v>455</v>
      </c>
      <c r="B20" s="441" t="s">
        <v>455</v>
      </c>
      <c r="C20" s="442" t="s">
        <v>455</v>
      </c>
      <c r="D20" s="442" t="s">
        <v>455</v>
      </c>
      <c r="E20" s="442"/>
      <c r="F20" s="442" t="s">
        <v>455</v>
      </c>
      <c r="G20" s="442" t="s">
        <v>455</v>
      </c>
      <c r="H20" s="442" t="s">
        <v>455</v>
      </c>
      <c r="I20" s="443" t="s">
        <v>455</v>
      </c>
      <c r="J20" s="444" t="s">
        <v>462</v>
      </c>
    </row>
    <row r="21" spans="1:10" ht="14.4" customHeight="1" x14ac:dyDescent="0.3">
      <c r="A21" s="440" t="s">
        <v>466</v>
      </c>
      <c r="B21" s="441" t="s">
        <v>467</v>
      </c>
      <c r="C21" s="442" t="s">
        <v>455</v>
      </c>
      <c r="D21" s="442" t="s">
        <v>455</v>
      </c>
      <c r="E21" s="442"/>
      <c r="F21" s="442" t="s">
        <v>455</v>
      </c>
      <c r="G21" s="442" t="s">
        <v>455</v>
      </c>
      <c r="H21" s="442" t="s">
        <v>455</v>
      </c>
      <c r="I21" s="443" t="s">
        <v>455</v>
      </c>
      <c r="J21" s="444" t="s">
        <v>0</v>
      </c>
    </row>
    <row r="22" spans="1:10" ht="14.4" customHeight="1" x14ac:dyDescent="0.3">
      <c r="A22" s="440" t="s">
        <v>466</v>
      </c>
      <c r="B22" s="441" t="s">
        <v>261</v>
      </c>
      <c r="C22" s="442">
        <v>13.7462</v>
      </c>
      <c r="D22" s="442">
        <v>26.514530000000001</v>
      </c>
      <c r="E22" s="442"/>
      <c r="F22" s="442">
        <v>29.071349999999999</v>
      </c>
      <c r="G22" s="442">
        <v>28.981711204728335</v>
      </c>
      <c r="H22" s="442">
        <v>8.9638795271664407E-2</v>
      </c>
      <c r="I22" s="443">
        <v>1.0030929434993832</v>
      </c>
      <c r="J22" s="444" t="s">
        <v>1</v>
      </c>
    </row>
    <row r="23" spans="1:10" ht="14.4" customHeight="1" x14ac:dyDescent="0.3">
      <c r="A23" s="440" t="s">
        <v>466</v>
      </c>
      <c r="B23" s="441" t="s">
        <v>262</v>
      </c>
      <c r="C23" s="442">
        <v>1.2001000000000002</v>
      </c>
      <c r="D23" s="442">
        <v>0.27207999999999999</v>
      </c>
      <c r="E23" s="442"/>
      <c r="F23" s="442">
        <v>0.26462999999999998</v>
      </c>
      <c r="G23" s="442">
        <v>0.2814295108955</v>
      </c>
      <c r="H23" s="442">
        <v>-1.6799510895500025E-2</v>
      </c>
      <c r="I23" s="443">
        <v>0.94030650573195218</v>
      </c>
      <c r="J23" s="444" t="s">
        <v>1</v>
      </c>
    </row>
    <row r="24" spans="1:10" ht="14.4" customHeight="1" x14ac:dyDescent="0.3">
      <c r="A24" s="440" t="s">
        <v>466</v>
      </c>
      <c r="B24" s="441" t="s">
        <v>468</v>
      </c>
      <c r="C24" s="442">
        <v>14.946300000000001</v>
      </c>
      <c r="D24" s="442">
        <v>26.78661</v>
      </c>
      <c r="E24" s="442"/>
      <c r="F24" s="442">
        <v>29.335979999999999</v>
      </c>
      <c r="G24" s="442">
        <v>29.263140715623834</v>
      </c>
      <c r="H24" s="442">
        <v>7.2839284376165381E-2</v>
      </c>
      <c r="I24" s="443">
        <v>1.0024891136971252</v>
      </c>
      <c r="J24" s="444" t="s">
        <v>461</v>
      </c>
    </row>
    <row r="25" spans="1:10" ht="14.4" customHeight="1" x14ac:dyDescent="0.3">
      <c r="A25" s="440" t="s">
        <v>455</v>
      </c>
      <c r="B25" s="441" t="s">
        <v>455</v>
      </c>
      <c r="C25" s="442" t="s">
        <v>455</v>
      </c>
      <c r="D25" s="442" t="s">
        <v>455</v>
      </c>
      <c r="E25" s="442"/>
      <c r="F25" s="442" t="s">
        <v>455</v>
      </c>
      <c r="G25" s="442" t="s">
        <v>455</v>
      </c>
      <c r="H25" s="442" t="s">
        <v>455</v>
      </c>
      <c r="I25" s="443" t="s">
        <v>455</v>
      </c>
      <c r="J25" s="444" t="s">
        <v>462</v>
      </c>
    </row>
    <row r="26" spans="1:10" ht="14.4" customHeight="1" x14ac:dyDescent="0.3">
      <c r="A26" s="440" t="s">
        <v>453</v>
      </c>
      <c r="B26" s="441" t="s">
        <v>456</v>
      </c>
      <c r="C26" s="442">
        <v>132.22241999999997</v>
      </c>
      <c r="D26" s="442">
        <v>151.496859999999</v>
      </c>
      <c r="E26" s="442"/>
      <c r="F26" s="442">
        <v>150.30734000000004</v>
      </c>
      <c r="G26" s="442">
        <v>177.66826975891948</v>
      </c>
      <c r="H26" s="442">
        <v>-27.36092975891944</v>
      </c>
      <c r="I26" s="443">
        <v>0.84599990872852049</v>
      </c>
      <c r="J26" s="444" t="s">
        <v>457</v>
      </c>
    </row>
  </sheetData>
  <mergeCells count="3">
    <mergeCell ref="F3:I3"/>
    <mergeCell ref="C4:D4"/>
    <mergeCell ref="A1:I1"/>
  </mergeCells>
  <conditionalFormatting sqref="F9 F27:F65537">
    <cfRule type="cellIs" dxfId="55" priority="18" stopIfTrue="1" operator="greaterThan">
      <formula>1</formula>
    </cfRule>
  </conditionalFormatting>
  <conditionalFormatting sqref="H5:H8">
    <cfRule type="expression" dxfId="54" priority="14">
      <formula>$H5&gt;0</formula>
    </cfRule>
  </conditionalFormatting>
  <conditionalFormatting sqref="I5:I8">
    <cfRule type="expression" dxfId="53" priority="15">
      <formula>$I5&gt;1</formula>
    </cfRule>
  </conditionalFormatting>
  <conditionalFormatting sqref="B5:B8">
    <cfRule type="expression" dxfId="52" priority="11">
      <formula>OR($J5="NS",$J5="SumaNS",$J5="Účet")</formula>
    </cfRule>
  </conditionalFormatting>
  <conditionalFormatting sqref="B5:D8 F5:I8">
    <cfRule type="expression" dxfId="51" priority="17">
      <formula>AND($J5&lt;&gt;"",$J5&lt;&gt;"mezeraKL")</formula>
    </cfRule>
  </conditionalFormatting>
  <conditionalFormatting sqref="B5:D8 F5:I8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9" priority="13">
      <formula>OR($J5="SumaNS",$J5="NS")</formula>
    </cfRule>
  </conditionalFormatting>
  <conditionalFormatting sqref="A5:A8">
    <cfRule type="expression" dxfId="48" priority="9">
      <formula>AND($J5&lt;&gt;"mezeraKL",$J5&lt;&gt;"")</formula>
    </cfRule>
  </conditionalFormatting>
  <conditionalFormatting sqref="A5:A8">
    <cfRule type="expression" dxfId="47" priority="10">
      <formula>AND($J5&lt;&gt;"",$J5&lt;&gt;"mezeraKL")</formula>
    </cfRule>
  </conditionalFormatting>
  <conditionalFormatting sqref="H10:H26">
    <cfRule type="expression" dxfId="46" priority="5">
      <formula>$H10&gt;0</formula>
    </cfRule>
  </conditionalFormatting>
  <conditionalFormatting sqref="A10:A26">
    <cfRule type="expression" dxfId="45" priority="2">
      <formula>AND($J10&lt;&gt;"mezeraKL",$J10&lt;&gt;"")</formula>
    </cfRule>
  </conditionalFormatting>
  <conditionalFormatting sqref="I10:I26">
    <cfRule type="expression" dxfId="44" priority="6">
      <formula>$I10&gt;1</formula>
    </cfRule>
  </conditionalFormatting>
  <conditionalFormatting sqref="B10:B26">
    <cfRule type="expression" dxfId="43" priority="1">
      <formula>OR($J10="NS",$J10="SumaNS",$J10="Účet")</formula>
    </cfRule>
  </conditionalFormatting>
  <conditionalFormatting sqref="A10:D26 F10:I26">
    <cfRule type="expression" dxfId="42" priority="8">
      <formula>AND($J10&lt;&gt;"",$J10&lt;&gt;"mezeraKL")</formula>
    </cfRule>
  </conditionalFormatting>
  <conditionalFormatting sqref="B10:D26 F10:I26">
    <cfRule type="expression" dxfId="41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6 F10:I26">
    <cfRule type="expression" dxfId="40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2.6640625" style="211" customWidth="1"/>
    <col min="15" max="16384" width="8.88671875" style="133"/>
  </cols>
  <sheetData>
    <row r="1" spans="1:14" ht="18.600000000000001" customHeight="1" thickBot="1" x14ac:dyDescent="0.4">
      <c r="A1" s="353" t="s">
        <v>164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4" ht="14.4" customHeight="1" thickBot="1" x14ac:dyDescent="0.35">
      <c r="A2" s="239" t="s">
        <v>252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49"/>
      <c r="D3" s="350"/>
      <c r="E3" s="350"/>
      <c r="F3" s="350"/>
      <c r="G3" s="350"/>
      <c r="H3" s="350"/>
      <c r="I3" s="350"/>
      <c r="J3" s="351" t="s">
        <v>132</v>
      </c>
      <c r="K3" s="352"/>
      <c r="L3" s="99">
        <f>IF(M3&lt;&gt;0,N3/M3,0)</f>
        <v>168.84016835408067</v>
      </c>
      <c r="M3" s="99">
        <f>SUBTOTAL(9,M5:M1048576)</f>
        <v>1022</v>
      </c>
      <c r="N3" s="100">
        <f>SUBTOTAL(9,N5:N1048576)</f>
        <v>172554.65205787044</v>
      </c>
    </row>
    <row r="4" spans="1:14" s="212" customFormat="1" ht="14.4" customHeight="1" thickBot="1" x14ac:dyDescent="0.35">
      <c r="A4" s="445" t="s">
        <v>4</v>
      </c>
      <c r="B4" s="446" t="s">
        <v>5</v>
      </c>
      <c r="C4" s="446" t="s">
        <v>0</v>
      </c>
      <c r="D4" s="446" t="s">
        <v>6</v>
      </c>
      <c r="E4" s="446" t="s">
        <v>7</v>
      </c>
      <c r="F4" s="446" t="s">
        <v>1</v>
      </c>
      <c r="G4" s="446" t="s">
        <v>8</v>
      </c>
      <c r="H4" s="446" t="s">
        <v>9</v>
      </c>
      <c r="I4" s="446" t="s">
        <v>10</v>
      </c>
      <c r="J4" s="447" t="s">
        <v>11</v>
      </c>
      <c r="K4" s="447" t="s">
        <v>12</v>
      </c>
      <c r="L4" s="448" t="s">
        <v>146</v>
      </c>
      <c r="M4" s="448" t="s">
        <v>13</v>
      </c>
      <c r="N4" s="449" t="s">
        <v>160</v>
      </c>
    </row>
    <row r="5" spans="1:14" ht="14.4" customHeight="1" x14ac:dyDescent="0.3">
      <c r="A5" s="450" t="s">
        <v>453</v>
      </c>
      <c r="B5" s="451" t="s">
        <v>454</v>
      </c>
      <c r="C5" s="452" t="s">
        <v>458</v>
      </c>
      <c r="D5" s="453" t="s">
        <v>725</v>
      </c>
      <c r="E5" s="452" t="s">
        <v>469</v>
      </c>
      <c r="F5" s="453" t="s">
        <v>728</v>
      </c>
      <c r="G5" s="452" t="s">
        <v>470</v>
      </c>
      <c r="H5" s="452" t="s">
        <v>471</v>
      </c>
      <c r="I5" s="452" t="s">
        <v>472</v>
      </c>
      <c r="J5" s="452" t="s">
        <v>473</v>
      </c>
      <c r="K5" s="452" t="s">
        <v>474</v>
      </c>
      <c r="L5" s="454">
        <v>167.61</v>
      </c>
      <c r="M5" s="454">
        <v>47</v>
      </c>
      <c r="N5" s="455">
        <v>7877.67</v>
      </c>
    </row>
    <row r="6" spans="1:14" ht="14.4" customHeight="1" x14ac:dyDescent="0.3">
      <c r="A6" s="456" t="s">
        <v>453</v>
      </c>
      <c r="B6" s="457" t="s">
        <v>454</v>
      </c>
      <c r="C6" s="458" t="s">
        <v>458</v>
      </c>
      <c r="D6" s="459" t="s">
        <v>725</v>
      </c>
      <c r="E6" s="458" t="s">
        <v>469</v>
      </c>
      <c r="F6" s="459" t="s">
        <v>728</v>
      </c>
      <c r="G6" s="458" t="s">
        <v>470</v>
      </c>
      <c r="H6" s="458" t="s">
        <v>475</v>
      </c>
      <c r="I6" s="458" t="s">
        <v>476</v>
      </c>
      <c r="J6" s="458" t="s">
        <v>477</v>
      </c>
      <c r="K6" s="458" t="s">
        <v>478</v>
      </c>
      <c r="L6" s="460">
        <v>76.275507308234396</v>
      </c>
      <c r="M6" s="460">
        <v>3</v>
      </c>
      <c r="N6" s="461">
        <v>228.82652192470317</v>
      </c>
    </row>
    <row r="7" spans="1:14" ht="14.4" customHeight="1" x14ac:dyDescent="0.3">
      <c r="A7" s="456" t="s">
        <v>453</v>
      </c>
      <c r="B7" s="457" t="s">
        <v>454</v>
      </c>
      <c r="C7" s="458" t="s">
        <v>458</v>
      </c>
      <c r="D7" s="459" t="s">
        <v>725</v>
      </c>
      <c r="E7" s="458" t="s">
        <v>469</v>
      </c>
      <c r="F7" s="459" t="s">
        <v>728</v>
      </c>
      <c r="G7" s="458" t="s">
        <v>470</v>
      </c>
      <c r="H7" s="458" t="s">
        <v>479</v>
      </c>
      <c r="I7" s="458" t="s">
        <v>480</v>
      </c>
      <c r="J7" s="458" t="s">
        <v>481</v>
      </c>
      <c r="K7" s="458" t="s">
        <v>482</v>
      </c>
      <c r="L7" s="460">
        <v>77.610000000000028</v>
      </c>
      <c r="M7" s="460">
        <v>1</v>
      </c>
      <c r="N7" s="461">
        <v>77.610000000000028</v>
      </c>
    </row>
    <row r="8" spans="1:14" ht="14.4" customHeight="1" x14ac:dyDescent="0.3">
      <c r="A8" s="456" t="s">
        <v>453</v>
      </c>
      <c r="B8" s="457" t="s">
        <v>454</v>
      </c>
      <c r="C8" s="458" t="s">
        <v>458</v>
      </c>
      <c r="D8" s="459" t="s">
        <v>725</v>
      </c>
      <c r="E8" s="458" t="s">
        <v>469</v>
      </c>
      <c r="F8" s="459" t="s">
        <v>728</v>
      </c>
      <c r="G8" s="458" t="s">
        <v>470</v>
      </c>
      <c r="H8" s="458" t="s">
        <v>483</v>
      </c>
      <c r="I8" s="458" t="s">
        <v>484</v>
      </c>
      <c r="J8" s="458" t="s">
        <v>485</v>
      </c>
      <c r="K8" s="458" t="s">
        <v>486</v>
      </c>
      <c r="L8" s="460">
        <v>59.390000000000015</v>
      </c>
      <c r="M8" s="460">
        <v>1</v>
      </c>
      <c r="N8" s="461">
        <v>59.390000000000015</v>
      </c>
    </row>
    <row r="9" spans="1:14" ht="14.4" customHeight="1" x14ac:dyDescent="0.3">
      <c r="A9" s="456" t="s">
        <v>453</v>
      </c>
      <c r="B9" s="457" t="s">
        <v>454</v>
      </c>
      <c r="C9" s="458" t="s">
        <v>458</v>
      </c>
      <c r="D9" s="459" t="s">
        <v>725</v>
      </c>
      <c r="E9" s="458" t="s">
        <v>469</v>
      </c>
      <c r="F9" s="459" t="s">
        <v>728</v>
      </c>
      <c r="G9" s="458" t="s">
        <v>470</v>
      </c>
      <c r="H9" s="458" t="s">
        <v>487</v>
      </c>
      <c r="I9" s="458" t="s">
        <v>488</v>
      </c>
      <c r="J9" s="458" t="s">
        <v>489</v>
      </c>
      <c r="K9" s="458" t="s">
        <v>490</v>
      </c>
      <c r="L9" s="460">
        <v>66.150048304649218</v>
      </c>
      <c r="M9" s="460">
        <v>1</v>
      </c>
      <c r="N9" s="461">
        <v>66.150048304649218</v>
      </c>
    </row>
    <row r="10" spans="1:14" ht="14.4" customHeight="1" x14ac:dyDescent="0.3">
      <c r="A10" s="456" t="s">
        <v>453</v>
      </c>
      <c r="B10" s="457" t="s">
        <v>454</v>
      </c>
      <c r="C10" s="458" t="s">
        <v>458</v>
      </c>
      <c r="D10" s="459" t="s">
        <v>725</v>
      </c>
      <c r="E10" s="458" t="s">
        <v>469</v>
      </c>
      <c r="F10" s="459" t="s">
        <v>728</v>
      </c>
      <c r="G10" s="458" t="s">
        <v>470</v>
      </c>
      <c r="H10" s="458" t="s">
        <v>491</v>
      </c>
      <c r="I10" s="458" t="s">
        <v>492</v>
      </c>
      <c r="J10" s="458" t="s">
        <v>493</v>
      </c>
      <c r="K10" s="458" t="s">
        <v>494</v>
      </c>
      <c r="L10" s="460">
        <v>44.590142019154165</v>
      </c>
      <c r="M10" s="460">
        <v>4</v>
      </c>
      <c r="N10" s="461">
        <v>178.36056807661666</v>
      </c>
    </row>
    <row r="11" spans="1:14" ht="14.4" customHeight="1" x14ac:dyDescent="0.3">
      <c r="A11" s="456" t="s">
        <v>453</v>
      </c>
      <c r="B11" s="457" t="s">
        <v>454</v>
      </c>
      <c r="C11" s="458" t="s">
        <v>458</v>
      </c>
      <c r="D11" s="459" t="s">
        <v>725</v>
      </c>
      <c r="E11" s="458" t="s">
        <v>469</v>
      </c>
      <c r="F11" s="459" t="s">
        <v>728</v>
      </c>
      <c r="G11" s="458" t="s">
        <v>470</v>
      </c>
      <c r="H11" s="458" t="s">
        <v>495</v>
      </c>
      <c r="I11" s="458" t="s">
        <v>496</v>
      </c>
      <c r="J11" s="458" t="s">
        <v>497</v>
      </c>
      <c r="K11" s="458" t="s">
        <v>498</v>
      </c>
      <c r="L11" s="460">
        <v>150.48999999999995</v>
      </c>
      <c r="M11" s="460">
        <v>2</v>
      </c>
      <c r="N11" s="461">
        <v>300.9799999999999</v>
      </c>
    </row>
    <row r="12" spans="1:14" ht="14.4" customHeight="1" x14ac:dyDescent="0.3">
      <c r="A12" s="456" t="s">
        <v>453</v>
      </c>
      <c r="B12" s="457" t="s">
        <v>454</v>
      </c>
      <c r="C12" s="458" t="s">
        <v>458</v>
      </c>
      <c r="D12" s="459" t="s">
        <v>725</v>
      </c>
      <c r="E12" s="458" t="s">
        <v>469</v>
      </c>
      <c r="F12" s="459" t="s">
        <v>728</v>
      </c>
      <c r="G12" s="458" t="s">
        <v>470</v>
      </c>
      <c r="H12" s="458" t="s">
        <v>499</v>
      </c>
      <c r="I12" s="458" t="s">
        <v>500</v>
      </c>
      <c r="J12" s="458" t="s">
        <v>501</v>
      </c>
      <c r="K12" s="458" t="s">
        <v>502</v>
      </c>
      <c r="L12" s="460">
        <v>150.93</v>
      </c>
      <c r="M12" s="460">
        <v>2</v>
      </c>
      <c r="N12" s="461">
        <v>301.86</v>
      </c>
    </row>
    <row r="13" spans="1:14" ht="14.4" customHeight="1" x14ac:dyDescent="0.3">
      <c r="A13" s="456" t="s">
        <v>453</v>
      </c>
      <c r="B13" s="457" t="s">
        <v>454</v>
      </c>
      <c r="C13" s="458" t="s">
        <v>458</v>
      </c>
      <c r="D13" s="459" t="s">
        <v>725</v>
      </c>
      <c r="E13" s="458" t="s">
        <v>469</v>
      </c>
      <c r="F13" s="459" t="s">
        <v>728</v>
      </c>
      <c r="G13" s="458" t="s">
        <v>470</v>
      </c>
      <c r="H13" s="458" t="s">
        <v>503</v>
      </c>
      <c r="I13" s="458" t="s">
        <v>504</v>
      </c>
      <c r="J13" s="458" t="s">
        <v>505</v>
      </c>
      <c r="K13" s="458" t="s">
        <v>506</v>
      </c>
      <c r="L13" s="460">
        <v>127.44999999999997</v>
      </c>
      <c r="M13" s="460">
        <v>1</v>
      </c>
      <c r="N13" s="461">
        <v>127.44999999999997</v>
      </c>
    </row>
    <row r="14" spans="1:14" ht="14.4" customHeight="1" x14ac:dyDescent="0.3">
      <c r="A14" s="456" t="s">
        <v>453</v>
      </c>
      <c r="B14" s="457" t="s">
        <v>454</v>
      </c>
      <c r="C14" s="458" t="s">
        <v>458</v>
      </c>
      <c r="D14" s="459" t="s">
        <v>725</v>
      </c>
      <c r="E14" s="458" t="s">
        <v>469</v>
      </c>
      <c r="F14" s="459" t="s">
        <v>728</v>
      </c>
      <c r="G14" s="458" t="s">
        <v>470</v>
      </c>
      <c r="H14" s="458" t="s">
        <v>507</v>
      </c>
      <c r="I14" s="458" t="s">
        <v>508</v>
      </c>
      <c r="J14" s="458" t="s">
        <v>509</v>
      </c>
      <c r="K14" s="458"/>
      <c r="L14" s="460">
        <v>100.68</v>
      </c>
      <c r="M14" s="460">
        <v>5</v>
      </c>
      <c r="N14" s="461">
        <v>503.40000000000003</v>
      </c>
    </row>
    <row r="15" spans="1:14" ht="14.4" customHeight="1" x14ac:dyDescent="0.3">
      <c r="A15" s="456" t="s">
        <v>453</v>
      </c>
      <c r="B15" s="457" t="s">
        <v>454</v>
      </c>
      <c r="C15" s="458" t="s">
        <v>458</v>
      </c>
      <c r="D15" s="459" t="s">
        <v>725</v>
      </c>
      <c r="E15" s="458" t="s">
        <v>469</v>
      </c>
      <c r="F15" s="459" t="s">
        <v>728</v>
      </c>
      <c r="G15" s="458" t="s">
        <v>470</v>
      </c>
      <c r="H15" s="458" t="s">
        <v>510</v>
      </c>
      <c r="I15" s="458" t="s">
        <v>511</v>
      </c>
      <c r="J15" s="458" t="s">
        <v>512</v>
      </c>
      <c r="K15" s="458" t="s">
        <v>513</v>
      </c>
      <c r="L15" s="460">
        <v>34.389118217747637</v>
      </c>
      <c r="M15" s="460">
        <v>1</v>
      </c>
      <c r="N15" s="461">
        <v>34.389118217747637</v>
      </c>
    </row>
    <row r="16" spans="1:14" ht="14.4" customHeight="1" x14ac:dyDescent="0.3">
      <c r="A16" s="456" t="s">
        <v>453</v>
      </c>
      <c r="B16" s="457" t="s">
        <v>454</v>
      </c>
      <c r="C16" s="458" t="s">
        <v>458</v>
      </c>
      <c r="D16" s="459" t="s">
        <v>725</v>
      </c>
      <c r="E16" s="458" t="s">
        <v>469</v>
      </c>
      <c r="F16" s="459" t="s">
        <v>728</v>
      </c>
      <c r="G16" s="458" t="s">
        <v>470</v>
      </c>
      <c r="H16" s="458" t="s">
        <v>514</v>
      </c>
      <c r="I16" s="458" t="s">
        <v>515</v>
      </c>
      <c r="J16" s="458" t="s">
        <v>516</v>
      </c>
      <c r="K16" s="458"/>
      <c r="L16" s="460">
        <v>418.16774397604024</v>
      </c>
      <c r="M16" s="460">
        <v>15</v>
      </c>
      <c r="N16" s="461">
        <v>6272.5161596406033</v>
      </c>
    </row>
    <row r="17" spans="1:14" ht="14.4" customHeight="1" x14ac:dyDescent="0.3">
      <c r="A17" s="456" t="s">
        <v>453</v>
      </c>
      <c r="B17" s="457" t="s">
        <v>454</v>
      </c>
      <c r="C17" s="458" t="s">
        <v>458</v>
      </c>
      <c r="D17" s="459" t="s">
        <v>725</v>
      </c>
      <c r="E17" s="458" t="s">
        <v>469</v>
      </c>
      <c r="F17" s="459" t="s">
        <v>728</v>
      </c>
      <c r="G17" s="458" t="s">
        <v>470</v>
      </c>
      <c r="H17" s="458" t="s">
        <v>517</v>
      </c>
      <c r="I17" s="458" t="s">
        <v>508</v>
      </c>
      <c r="J17" s="458" t="s">
        <v>518</v>
      </c>
      <c r="K17" s="458"/>
      <c r="L17" s="460">
        <v>191.13200939039444</v>
      </c>
      <c r="M17" s="460">
        <v>10</v>
      </c>
      <c r="N17" s="461">
        <v>1911.3200939039443</v>
      </c>
    </row>
    <row r="18" spans="1:14" ht="14.4" customHeight="1" x14ac:dyDescent="0.3">
      <c r="A18" s="456" t="s">
        <v>453</v>
      </c>
      <c r="B18" s="457" t="s">
        <v>454</v>
      </c>
      <c r="C18" s="458" t="s">
        <v>458</v>
      </c>
      <c r="D18" s="459" t="s">
        <v>725</v>
      </c>
      <c r="E18" s="458" t="s">
        <v>469</v>
      </c>
      <c r="F18" s="459" t="s">
        <v>728</v>
      </c>
      <c r="G18" s="458" t="s">
        <v>470</v>
      </c>
      <c r="H18" s="458" t="s">
        <v>519</v>
      </c>
      <c r="I18" s="458" t="s">
        <v>520</v>
      </c>
      <c r="J18" s="458" t="s">
        <v>521</v>
      </c>
      <c r="K18" s="458" t="s">
        <v>522</v>
      </c>
      <c r="L18" s="460">
        <v>112.58999999999999</v>
      </c>
      <c r="M18" s="460">
        <v>1</v>
      </c>
      <c r="N18" s="461">
        <v>112.58999999999999</v>
      </c>
    </row>
    <row r="19" spans="1:14" ht="14.4" customHeight="1" x14ac:dyDescent="0.3">
      <c r="A19" s="456" t="s">
        <v>453</v>
      </c>
      <c r="B19" s="457" t="s">
        <v>454</v>
      </c>
      <c r="C19" s="458" t="s">
        <v>458</v>
      </c>
      <c r="D19" s="459" t="s">
        <v>725</v>
      </c>
      <c r="E19" s="458" t="s">
        <v>469</v>
      </c>
      <c r="F19" s="459" t="s">
        <v>728</v>
      </c>
      <c r="G19" s="458" t="s">
        <v>470</v>
      </c>
      <c r="H19" s="458" t="s">
        <v>523</v>
      </c>
      <c r="I19" s="458" t="s">
        <v>524</v>
      </c>
      <c r="J19" s="458" t="s">
        <v>525</v>
      </c>
      <c r="K19" s="458" t="s">
        <v>526</v>
      </c>
      <c r="L19" s="460">
        <v>66.540000000000006</v>
      </c>
      <c r="M19" s="460">
        <v>6</v>
      </c>
      <c r="N19" s="461">
        <v>399.24</v>
      </c>
    </row>
    <row r="20" spans="1:14" ht="14.4" customHeight="1" x14ac:dyDescent="0.3">
      <c r="A20" s="456" t="s">
        <v>453</v>
      </c>
      <c r="B20" s="457" t="s">
        <v>454</v>
      </c>
      <c r="C20" s="458" t="s">
        <v>458</v>
      </c>
      <c r="D20" s="459" t="s">
        <v>725</v>
      </c>
      <c r="E20" s="458" t="s">
        <v>469</v>
      </c>
      <c r="F20" s="459" t="s">
        <v>728</v>
      </c>
      <c r="G20" s="458" t="s">
        <v>470</v>
      </c>
      <c r="H20" s="458" t="s">
        <v>527</v>
      </c>
      <c r="I20" s="458" t="s">
        <v>528</v>
      </c>
      <c r="J20" s="458" t="s">
        <v>493</v>
      </c>
      <c r="K20" s="458" t="s">
        <v>529</v>
      </c>
      <c r="L20" s="460">
        <v>56.88</v>
      </c>
      <c r="M20" s="460">
        <v>1</v>
      </c>
      <c r="N20" s="461">
        <v>56.88</v>
      </c>
    </row>
    <row r="21" spans="1:14" ht="14.4" customHeight="1" x14ac:dyDescent="0.3">
      <c r="A21" s="456" t="s">
        <v>453</v>
      </c>
      <c r="B21" s="457" t="s">
        <v>454</v>
      </c>
      <c r="C21" s="458" t="s">
        <v>458</v>
      </c>
      <c r="D21" s="459" t="s">
        <v>725</v>
      </c>
      <c r="E21" s="458" t="s">
        <v>469</v>
      </c>
      <c r="F21" s="459" t="s">
        <v>728</v>
      </c>
      <c r="G21" s="458" t="s">
        <v>470</v>
      </c>
      <c r="H21" s="458" t="s">
        <v>530</v>
      </c>
      <c r="I21" s="458" t="s">
        <v>531</v>
      </c>
      <c r="J21" s="458" t="s">
        <v>532</v>
      </c>
      <c r="K21" s="458" t="s">
        <v>533</v>
      </c>
      <c r="L21" s="460">
        <v>68.789999999999978</v>
      </c>
      <c r="M21" s="460">
        <v>1</v>
      </c>
      <c r="N21" s="461">
        <v>68.789999999999978</v>
      </c>
    </row>
    <row r="22" spans="1:14" ht="14.4" customHeight="1" x14ac:dyDescent="0.3">
      <c r="A22" s="456" t="s">
        <v>453</v>
      </c>
      <c r="B22" s="457" t="s">
        <v>454</v>
      </c>
      <c r="C22" s="458" t="s">
        <v>458</v>
      </c>
      <c r="D22" s="459" t="s">
        <v>725</v>
      </c>
      <c r="E22" s="458" t="s">
        <v>469</v>
      </c>
      <c r="F22" s="459" t="s">
        <v>728</v>
      </c>
      <c r="G22" s="458" t="s">
        <v>470</v>
      </c>
      <c r="H22" s="458" t="s">
        <v>534</v>
      </c>
      <c r="I22" s="458" t="s">
        <v>508</v>
      </c>
      <c r="J22" s="458" t="s">
        <v>535</v>
      </c>
      <c r="K22" s="458"/>
      <c r="L22" s="460">
        <v>320.34594009604103</v>
      </c>
      <c r="M22" s="460">
        <v>12</v>
      </c>
      <c r="N22" s="461">
        <v>3844.1512811524926</v>
      </c>
    </row>
    <row r="23" spans="1:14" ht="14.4" customHeight="1" x14ac:dyDescent="0.3">
      <c r="A23" s="456" t="s">
        <v>453</v>
      </c>
      <c r="B23" s="457" t="s">
        <v>454</v>
      </c>
      <c r="C23" s="458" t="s">
        <v>458</v>
      </c>
      <c r="D23" s="459" t="s">
        <v>725</v>
      </c>
      <c r="E23" s="458" t="s">
        <v>469</v>
      </c>
      <c r="F23" s="459" t="s">
        <v>728</v>
      </c>
      <c r="G23" s="458" t="s">
        <v>470</v>
      </c>
      <c r="H23" s="458" t="s">
        <v>536</v>
      </c>
      <c r="I23" s="458" t="s">
        <v>537</v>
      </c>
      <c r="J23" s="458" t="s">
        <v>538</v>
      </c>
      <c r="K23" s="458" t="s">
        <v>539</v>
      </c>
      <c r="L23" s="460">
        <v>33.120000000000005</v>
      </c>
      <c r="M23" s="460">
        <v>1</v>
      </c>
      <c r="N23" s="461">
        <v>33.120000000000005</v>
      </c>
    </row>
    <row r="24" spans="1:14" ht="14.4" customHeight="1" x14ac:dyDescent="0.3">
      <c r="A24" s="456" t="s">
        <v>453</v>
      </c>
      <c r="B24" s="457" t="s">
        <v>454</v>
      </c>
      <c r="C24" s="458" t="s">
        <v>458</v>
      </c>
      <c r="D24" s="459" t="s">
        <v>725</v>
      </c>
      <c r="E24" s="458" t="s">
        <v>469</v>
      </c>
      <c r="F24" s="459" t="s">
        <v>728</v>
      </c>
      <c r="G24" s="458" t="s">
        <v>470</v>
      </c>
      <c r="H24" s="458" t="s">
        <v>540</v>
      </c>
      <c r="I24" s="458" t="s">
        <v>541</v>
      </c>
      <c r="J24" s="458" t="s">
        <v>542</v>
      </c>
      <c r="K24" s="458" t="s">
        <v>543</v>
      </c>
      <c r="L24" s="460">
        <v>152.26026278828223</v>
      </c>
      <c r="M24" s="460">
        <v>3</v>
      </c>
      <c r="N24" s="461">
        <v>456.78078836484667</v>
      </c>
    </row>
    <row r="25" spans="1:14" ht="14.4" customHeight="1" x14ac:dyDescent="0.3">
      <c r="A25" s="456" t="s">
        <v>453</v>
      </c>
      <c r="B25" s="457" t="s">
        <v>454</v>
      </c>
      <c r="C25" s="458" t="s">
        <v>458</v>
      </c>
      <c r="D25" s="459" t="s">
        <v>725</v>
      </c>
      <c r="E25" s="458" t="s">
        <v>469</v>
      </c>
      <c r="F25" s="459" t="s">
        <v>728</v>
      </c>
      <c r="G25" s="458" t="s">
        <v>470</v>
      </c>
      <c r="H25" s="458" t="s">
        <v>544</v>
      </c>
      <c r="I25" s="458" t="s">
        <v>545</v>
      </c>
      <c r="J25" s="458" t="s">
        <v>546</v>
      </c>
      <c r="K25" s="458" t="s">
        <v>547</v>
      </c>
      <c r="L25" s="460">
        <v>152.1605396801219</v>
      </c>
      <c r="M25" s="460">
        <v>3</v>
      </c>
      <c r="N25" s="461">
        <v>456.48161904036573</v>
      </c>
    </row>
    <row r="26" spans="1:14" ht="14.4" customHeight="1" x14ac:dyDescent="0.3">
      <c r="A26" s="456" t="s">
        <v>453</v>
      </c>
      <c r="B26" s="457" t="s">
        <v>454</v>
      </c>
      <c r="C26" s="458" t="s">
        <v>458</v>
      </c>
      <c r="D26" s="459" t="s">
        <v>725</v>
      </c>
      <c r="E26" s="458" t="s">
        <v>469</v>
      </c>
      <c r="F26" s="459" t="s">
        <v>728</v>
      </c>
      <c r="G26" s="458" t="s">
        <v>470</v>
      </c>
      <c r="H26" s="458" t="s">
        <v>548</v>
      </c>
      <c r="I26" s="458" t="s">
        <v>549</v>
      </c>
      <c r="J26" s="458" t="s">
        <v>550</v>
      </c>
      <c r="K26" s="458" t="s">
        <v>551</v>
      </c>
      <c r="L26" s="460">
        <v>537.87</v>
      </c>
      <c r="M26" s="460">
        <v>2</v>
      </c>
      <c r="N26" s="461">
        <v>1075.74</v>
      </c>
    </row>
    <row r="27" spans="1:14" ht="14.4" customHeight="1" x14ac:dyDescent="0.3">
      <c r="A27" s="456" t="s">
        <v>453</v>
      </c>
      <c r="B27" s="457" t="s">
        <v>454</v>
      </c>
      <c r="C27" s="458" t="s">
        <v>458</v>
      </c>
      <c r="D27" s="459" t="s">
        <v>725</v>
      </c>
      <c r="E27" s="458" t="s">
        <v>469</v>
      </c>
      <c r="F27" s="459" t="s">
        <v>728</v>
      </c>
      <c r="G27" s="458" t="s">
        <v>470</v>
      </c>
      <c r="H27" s="458" t="s">
        <v>552</v>
      </c>
      <c r="I27" s="458" t="s">
        <v>508</v>
      </c>
      <c r="J27" s="458" t="s">
        <v>553</v>
      </c>
      <c r="K27" s="458"/>
      <c r="L27" s="460">
        <v>172.93591449769627</v>
      </c>
      <c r="M27" s="460">
        <v>1</v>
      </c>
      <c r="N27" s="461">
        <v>172.93591449769627</v>
      </c>
    </row>
    <row r="28" spans="1:14" ht="14.4" customHeight="1" x14ac:dyDescent="0.3">
      <c r="A28" s="456" t="s">
        <v>453</v>
      </c>
      <c r="B28" s="457" t="s">
        <v>454</v>
      </c>
      <c r="C28" s="458" t="s">
        <v>458</v>
      </c>
      <c r="D28" s="459" t="s">
        <v>725</v>
      </c>
      <c r="E28" s="458" t="s">
        <v>469</v>
      </c>
      <c r="F28" s="459" t="s">
        <v>728</v>
      </c>
      <c r="G28" s="458" t="s">
        <v>470</v>
      </c>
      <c r="H28" s="458" t="s">
        <v>554</v>
      </c>
      <c r="I28" s="458" t="s">
        <v>555</v>
      </c>
      <c r="J28" s="458" t="s">
        <v>556</v>
      </c>
      <c r="K28" s="458" t="s">
        <v>557</v>
      </c>
      <c r="L28" s="460">
        <v>104.06999999999998</v>
      </c>
      <c r="M28" s="460">
        <v>1</v>
      </c>
      <c r="N28" s="461">
        <v>104.06999999999998</v>
      </c>
    </row>
    <row r="29" spans="1:14" ht="14.4" customHeight="1" x14ac:dyDescent="0.3">
      <c r="A29" s="456" t="s">
        <v>453</v>
      </c>
      <c r="B29" s="457" t="s">
        <v>454</v>
      </c>
      <c r="C29" s="458" t="s">
        <v>458</v>
      </c>
      <c r="D29" s="459" t="s">
        <v>725</v>
      </c>
      <c r="E29" s="458" t="s">
        <v>469</v>
      </c>
      <c r="F29" s="459" t="s">
        <v>728</v>
      </c>
      <c r="G29" s="458" t="s">
        <v>470</v>
      </c>
      <c r="H29" s="458" t="s">
        <v>558</v>
      </c>
      <c r="I29" s="458" t="s">
        <v>559</v>
      </c>
      <c r="J29" s="458" t="s">
        <v>560</v>
      </c>
      <c r="K29" s="458" t="s">
        <v>561</v>
      </c>
      <c r="L29" s="460">
        <v>465.11</v>
      </c>
      <c r="M29" s="460">
        <v>1</v>
      </c>
      <c r="N29" s="461">
        <v>465.11</v>
      </c>
    </row>
    <row r="30" spans="1:14" ht="14.4" customHeight="1" x14ac:dyDescent="0.3">
      <c r="A30" s="456" t="s">
        <v>453</v>
      </c>
      <c r="B30" s="457" t="s">
        <v>454</v>
      </c>
      <c r="C30" s="458" t="s">
        <v>458</v>
      </c>
      <c r="D30" s="459" t="s">
        <v>725</v>
      </c>
      <c r="E30" s="458" t="s">
        <v>469</v>
      </c>
      <c r="F30" s="459" t="s">
        <v>728</v>
      </c>
      <c r="G30" s="458" t="s">
        <v>470</v>
      </c>
      <c r="H30" s="458" t="s">
        <v>562</v>
      </c>
      <c r="I30" s="458" t="s">
        <v>562</v>
      </c>
      <c r="J30" s="458" t="s">
        <v>563</v>
      </c>
      <c r="K30" s="458" t="s">
        <v>564</v>
      </c>
      <c r="L30" s="460">
        <v>217.06793782913016</v>
      </c>
      <c r="M30" s="460">
        <v>22</v>
      </c>
      <c r="N30" s="461">
        <v>4775.4946322408632</v>
      </c>
    </row>
    <row r="31" spans="1:14" ht="14.4" customHeight="1" x14ac:dyDescent="0.3">
      <c r="A31" s="456" t="s">
        <v>453</v>
      </c>
      <c r="B31" s="457" t="s">
        <v>454</v>
      </c>
      <c r="C31" s="458" t="s">
        <v>458</v>
      </c>
      <c r="D31" s="459" t="s">
        <v>725</v>
      </c>
      <c r="E31" s="458" t="s">
        <v>469</v>
      </c>
      <c r="F31" s="459" t="s">
        <v>728</v>
      </c>
      <c r="G31" s="458" t="s">
        <v>470</v>
      </c>
      <c r="H31" s="458" t="s">
        <v>565</v>
      </c>
      <c r="I31" s="458" t="s">
        <v>566</v>
      </c>
      <c r="J31" s="458" t="s">
        <v>567</v>
      </c>
      <c r="K31" s="458" t="s">
        <v>568</v>
      </c>
      <c r="L31" s="460">
        <v>42.680116428448166</v>
      </c>
      <c r="M31" s="460">
        <v>2</v>
      </c>
      <c r="N31" s="461">
        <v>85.360232856896332</v>
      </c>
    </row>
    <row r="32" spans="1:14" ht="14.4" customHeight="1" x14ac:dyDescent="0.3">
      <c r="A32" s="456" t="s">
        <v>453</v>
      </c>
      <c r="B32" s="457" t="s">
        <v>454</v>
      </c>
      <c r="C32" s="458" t="s">
        <v>458</v>
      </c>
      <c r="D32" s="459" t="s">
        <v>725</v>
      </c>
      <c r="E32" s="458" t="s">
        <v>469</v>
      </c>
      <c r="F32" s="459" t="s">
        <v>728</v>
      </c>
      <c r="G32" s="458" t="s">
        <v>470</v>
      </c>
      <c r="H32" s="458" t="s">
        <v>569</v>
      </c>
      <c r="I32" s="458" t="s">
        <v>570</v>
      </c>
      <c r="J32" s="458" t="s">
        <v>563</v>
      </c>
      <c r="K32" s="458" t="s">
        <v>571</v>
      </c>
      <c r="L32" s="460">
        <v>117.96051620654173</v>
      </c>
      <c r="M32" s="460">
        <v>2</v>
      </c>
      <c r="N32" s="461">
        <v>235.92103241308345</v>
      </c>
    </row>
    <row r="33" spans="1:14" ht="14.4" customHeight="1" x14ac:dyDescent="0.3">
      <c r="A33" s="456" t="s">
        <v>453</v>
      </c>
      <c r="B33" s="457" t="s">
        <v>454</v>
      </c>
      <c r="C33" s="458" t="s">
        <v>458</v>
      </c>
      <c r="D33" s="459" t="s">
        <v>725</v>
      </c>
      <c r="E33" s="458" t="s">
        <v>469</v>
      </c>
      <c r="F33" s="459" t="s">
        <v>728</v>
      </c>
      <c r="G33" s="458" t="s">
        <v>470</v>
      </c>
      <c r="H33" s="458" t="s">
        <v>572</v>
      </c>
      <c r="I33" s="458" t="s">
        <v>508</v>
      </c>
      <c r="J33" s="458" t="s">
        <v>573</v>
      </c>
      <c r="K33" s="458"/>
      <c r="L33" s="460">
        <v>55.915816241347343</v>
      </c>
      <c r="M33" s="460">
        <v>4</v>
      </c>
      <c r="N33" s="461">
        <v>223.66326496538937</v>
      </c>
    </row>
    <row r="34" spans="1:14" ht="14.4" customHeight="1" x14ac:dyDescent="0.3">
      <c r="A34" s="456" t="s">
        <v>453</v>
      </c>
      <c r="B34" s="457" t="s">
        <v>454</v>
      </c>
      <c r="C34" s="458" t="s">
        <v>458</v>
      </c>
      <c r="D34" s="459" t="s">
        <v>725</v>
      </c>
      <c r="E34" s="458" t="s">
        <v>469</v>
      </c>
      <c r="F34" s="459" t="s">
        <v>728</v>
      </c>
      <c r="G34" s="458" t="s">
        <v>470</v>
      </c>
      <c r="H34" s="458" t="s">
        <v>574</v>
      </c>
      <c r="I34" s="458" t="s">
        <v>508</v>
      </c>
      <c r="J34" s="458" t="s">
        <v>575</v>
      </c>
      <c r="K34" s="458"/>
      <c r="L34" s="460">
        <v>138.13529974213122</v>
      </c>
      <c r="M34" s="460">
        <v>1</v>
      </c>
      <c r="N34" s="461">
        <v>138.13529974213122</v>
      </c>
    </row>
    <row r="35" spans="1:14" ht="14.4" customHeight="1" x14ac:dyDescent="0.3">
      <c r="A35" s="456" t="s">
        <v>453</v>
      </c>
      <c r="B35" s="457" t="s">
        <v>454</v>
      </c>
      <c r="C35" s="458" t="s">
        <v>458</v>
      </c>
      <c r="D35" s="459" t="s">
        <v>725</v>
      </c>
      <c r="E35" s="458" t="s">
        <v>469</v>
      </c>
      <c r="F35" s="459" t="s">
        <v>728</v>
      </c>
      <c r="G35" s="458" t="s">
        <v>470</v>
      </c>
      <c r="H35" s="458" t="s">
        <v>576</v>
      </c>
      <c r="I35" s="458" t="s">
        <v>508</v>
      </c>
      <c r="J35" s="458" t="s">
        <v>577</v>
      </c>
      <c r="K35" s="458" t="s">
        <v>578</v>
      </c>
      <c r="L35" s="460">
        <v>22.07</v>
      </c>
      <c r="M35" s="460">
        <v>5</v>
      </c>
      <c r="N35" s="461">
        <v>110.35</v>
      </c>
    </row>
    <row r="36" spans="1:14" ht="14.4" customHeight="1" x14ac:dyDescent="0.3">
      <c r="A36" s="456" t="s">
        <v>453</v>
      </c>
      <c r="B36" s="457" t="s">
        <v>454</v>
      </c>
      <c r="C36" s="458" t="s">
        <v>458</v>
      </c>
      <c r="D36" s="459" t="s">
        <v>725</v>
      </c>
      <c r="E36" s="458" t="s">
        <v>469</v>
      </c>
      <c r="F36" s="459" t="s">
        <v>728</v>
      </c>
      <c r="G36" s="458" t="s">
        <v>470</v>
      </c>
      <c r="H36" s="458" t="s">
        <v>579</v>
      </c>
      <c r="I36" s="458" t="s">
        <v>580</v>
      </c>
      <c r="J36" s="458" t="s">
        <v>581</v>
      </c>
      <c r="K36" s="458" t="s">
        <v>582</v>
      </c>
      <c r="L36" s="460">
        <v>566.54171692186583</v>
      </c>
      <c r="M36" s="460">
        <v>4</v>
      </c>
      <c r="N36" s="461">
        <v>2266.1668676874633</v>
      </c>
    </row>
    <row r="37" spans="1:14" ht="14.4" customHeight="1" x14ac:dyDescent="0.3">
      <c r="A37" s="456" t="s">
        <v>453</v>
      </c>
      <c r="B37" s="457" t="s">
        <v>454</v>
      </c>
      <c r="C37" s="458" t="s">
        <v>458</v>
      </c>
      <c r="D37" s="459" t="s">
        <v>725</v>
      </c>
      <c r="E37" s="458" t="s">
        <v>469</v>
      </c>
      <c r="F37" s="459" t="s">
        <v>728</v>
      </c>
      <c r="G37" s="458" t="s">
        <v>470</v>
      </c>
      <c r="H37" s="458" t="s">
        <v>583</v>
      </c>
      <c r="I37" s="458" t="s">
        <v>584</v>
      </c>
      <c r="J37" s="458" t="s">
        <v>585</v>
      </c>
      <c r="K37" s="458" t="s">
        <v>586</v>
      </c>
      <c r="L37" s="460">
        <v>275.30999999999995</v>
      </c>
      <c r="M37" s="460">
        <v>14</v>
      </c>
      <c r="N37" s="461">
        <v>3854.3399999999992</v>
      </c>
    </row>
    <row r="38" spans="1:14" ht="14.4" customHeight="1" x14ac:dyDescent="0.3">
      <c r="A38" s="456" t="s">
        <v>453</v>
      </c>
      <c r="B38" s="457" t="s">
        <v>454</v>
      </c>
      <c r="C38" s="458" t="s">
        <v>458</v>
      </c>
      <c r="D38" s="459" t="s">
        <v>725</v>
      </c>
      <c r="E38" s="458" t="s">
        <v>469</v>
      </c>
      <c r="F38" s="459" t="s">
        <v>728</v>
      </c>
      <c r="G38" s="458" t="s">
        <v>470</v>
      </c>
      <c r="H38" s="458" t="s">
        <v>587</v>
      </c>
      <c r="I38" s="458" t="s">
        <v>508</v>
      </c>
      <c r="J38" s="458" t="s">
        <v>588</v>
      </c>
      <c r="K38" s="458"/>
      <c r="L38" s="460">
        <v>68.777109005944283</v>
      </c>
      <c r="M38" s="460">
        <v>9</v>
      </c>
      <c r="N38" s="461">
        <v>618.99398105349849</v>
      </c>
    </row>
    <row r="39" spans="1:14" ht="14.4" customHeight="1" x14ac:dyDescent="0.3">
      <c r="A39" s="456" t="s">
        <v>453</v>
      </c>
      <c r="B39" s="457" t="s">
        <v>454</v>
      </c>
      <c r="C39" s="458" t="s">
        <v>458</v>
      </c>
      <c r="D39" s="459" t="s">
        <v>725</v>
      </c>
      <c r="E39" s="458" t="s">
        <v>469</v>
      </c>
      <c r="F39" s="459" t="s">
        <v>728</v>
      </c>
      <c r="G39" s="458" t="s">
        <v>470</v>
      </c>
      <c r="H39" s="458" t="s">
        <v>589</v>
      </c>
      <c r="I39" s="458" t="s">
        <v>508</v>
      </c>
      <c r="J39" s="458" t="s">
        <v>590</v>
      </c>
      <c r="K39" s="458"/>
      <c r="L39" s="460">
        <v>175.02883338937394</v>
      </c>
      <c r="M39" s="460">
        <v>4</v>
      </c>
      <c r="N39" s="461">
        <v>700.11533355749577</v>
      </c>
    </row>
    <row r="40" spans="1:14" ht="14.4" customHeight="1" x14ac:dyDescent="0.3">
      <c r="A40" s="456" t="s">
        <v>453</v>
      </c>
      <c r="B40" s="457" t="s">
        <v>454</v>
      </c>
      <c r="C40" s="458" t="s">
        <v>458</v>
      </c>
      <c r="D40" s="459" t="s">
        <v>725</v>
      </c>
      <c r="E40" s="458" t="s">
        <v>469</v>
      </c>
      <c r="F40" s="459" t="s">
        <v>728</v>
      </c>
      <c r="G40" s="458" t="s">
        <v>470</v>
      </c>
      <c r="H40" s="458" t="s">
        <v>591</v>
      </c>
      <c r="I40" s="458" t="s">
        <v>508</v>
      </c>
      <c r="J40" s="458" t="s">
        <v>592</v>
      </c>
      <c r="K40" s="458"/>
      <c r="L40" s="460">
        <v>81.398219470135018</v>
      </c>
      <c r="M40" s="460">
        <v>4</v>
      </c>
      <c r="N40" s="461">
        <v>325.59287788054007</v>
      </c>
    </row>
    <row r="41" spans="1:14" ht="14.4" customHeight="1" x14ac:dyDescent="0.3">
      <c r="A41" s="456" t="s">
        <v>453</v>
      </c>
      <c r="B41" s="457" t="s">
        <v>454</v>
      </c>
      <c r="C41" s="458" t="s">
        <v>458</v>
      </c>
      <c r="D41" s="459" t="s">
        <v>725</v>
      </c>
      <c r="E41" s="458" t="s">
        <v>469</v>
      </c>
      <c r="F41" s="459" t="s">
        <v>728</v>
      </c>
      <c r="G41" s="458" t="s">
        <v>470</v>
      </c>
      <c r="H41" s="458" t="s">
        <v>593</v>
      </c>
      <c r="I41" s="458" t="s">
        <v>508</v>
      </c>
      <c r="J41" s="458" t="s">
        <v>594</v>
      </c>
      <c r="K41" s="458"/>
      <c r="L41" s="460">
        <v>77.333341679082949</v>
      </c>
      <c r="M41" s="460">
        <v>14</v>
      </c>
      <c r="N41" s="461">
        <v>1082.6667835071612</v>
      </c>
    </row>
    <row r="42" spans="1:14" ht="14.4" customHeight="1" x14ac:dyDescent="0.3">
      <c r="A42" s="456" t="s">
        <v>453</v>
      </c>
      <c r="B42" s="457" t="s">
        <v>454</v>
      </c>
      <c r="C42" s="458" t="s">
        <v>458</v>
      </c>
      <c r="D42" s="459" t="s">
        <v>725</v>
      </c>
      <c r="E42" s="458" t="s">
        <v>469</v>
      </c>
      <c r="F42" s="459" t="s">
        <v>728</v>
      </c>
      <c r="G42" s="458" t="s">
        <v>470</v>
      </c>
      <c r="H42" s="458" t="s">
        <v>595</v>
      </c>
      <c r="I42" s="458" t="s">
        <v>508</v>
      </c>
      <c r="J42" s="458" t="s">
        <v>596</v>
      </c>
      <c r="K42" s="458" t="s">
        <v>597</v>
      </c>
      <c r="L42" s="460">
        <v>64.63333333333334</v>
      </c>
      <c r="M42" s="460">
        <v>1</v>
      </c>
      <c r="N42" s="461">
        <v>64.63333333333334</v>
      </c>
    </row>
    <row r="43" spans="1:14" ht="14.4" customHeight="1" x14ac:dyDescent="0.3">
      <c r="A43" s="456" t="s">
        <v>453</v>
      </c>
      <c r="B43" s="457" t="s">
        <v>454</v>
      </c>
      <c r="C43" s="458" t="s">
        <v>458</v>
      </c>
      <c r="D43" s="459" t="s">
        <v>725</v>
      </c>
      <c r="E43" s="458" t="s">
        <v>469</v>
      </c>
      <c r="F43" s="459" t="s">
        <v>728</v>
      </c>
      <c r="G43" s="458" t="s">
        <v>470</v>
      </c>
      <c r="H43" s="458" t="s">
        <v>598</v>
      </c>
      <c r="I43" s="458" t="s">
        <v>599</v>
      </c>
      <c r="J43" s="458" t="s">
        <v>600</v>
      </c>
      <c r="K43" s="458" t="s">
        <v>601</v>
      </c>
      <c r="L43" s="460">
        <v>77.949428893725369</v>
      </c>
      <c r="M43" s="460">
        <v>1</v>
      </c>
      <c r="N43" s="461">
        <v>77.949428893725369</v>
      </c>
    </row>
    <row r="44" spans="1:14" ht="14.4" customHeight="1" x14ac:dyDescent="0.3">
      <c r="A44" s="456" t="s">
        <v>453</v>
      </c>
      <c r="B44" s="457" t="s">
        <v>454</v>
      </c>
      <c r="C44" s="458" t="s">
        <v>458</v>
      </c>
      <c r="D44" s="459" t="s">
        <v>725</v>
      </c>
      <c r="E44" s="458" t="s">
        <v>469</v>
      </c>
      <c r="F44" s="459" t="s">
        <v>728</v>
      </c>
      <c r="G44" s="458" t="s">
        <v>470</v>
      </c>
      <c r="H44" s="458" t="s">
        <v>602</v>
      </c>
      <c r="I44" s="458" t="s">
        <v>476</v>
      </c>
      <c r="J44" s="458" t="s">
        <v>603</v>
      </c>
      <c r="K44" s="458"/>
      <c r="L44" s="460">
        <v>97.655014996980839</v>
      </c>
      <c r="M44" s="460">
        <v>11</v>
      </c>
      <c r="N44" s="461">
        <v>1074.2051649667892</v>
      </c>
    </row>
    <row r="45" spans="1:14" ht="14.4" customHeight="1" x14ac:dyDescent="0.3">
      <c r="A45" s="456" t="s">
        <v>453</v>
      </c>
      <c r="B45" s="457" t="s">
        <v>454</v>
      </c>
      <c r="C45" s="458" t="s">
        <v>458</v>
      </c>
      <c r="D45" s="459" t="s">
        <v>725</v>
      </c>
      <c r="E45" s="458" t="s">
        <v>469</v>
      </c>
      <c r="F45" s="459" t="s">
        <v>728</v>
      </c>
      <c r="G45" s="458" t="s">
        <v>470</v>
      </c>
      <c r="H45" s="458" t="s">
        <v>604</v>
      </c>
      <c r="I45" s="458" t="s">
        <v>508</v>
      </c>
      <c r="J45" s="458" t="s">
        <v>605</v>
      </c>
      <c r="K45" s="458"/>
      <c r="L45" s="460">
        <v>31.87100782079434</v>
      </c>
      <c r="M45" s="460">
        <v>10</v>
      </c>
      <c r="N45" s="461">
        <v>318.71007820794341</v>
      </c>
    </row>
    <row r="46" spans="1:14" ht="14.4" customHeight="1" x14ac:dyDescent="0.3">
      <c r="A46" s="456" t="s">
        <v>453</v>
      </c>
      <c r="B46" s="457" t="s">
        <v>454</v>
      </c>
      <c r="C46" s="458" t="s">
        <v>458</v>
      </c>
      <c r="D46" s="459" t="s">
        <v>725</v>
      </c>
      <c r="E46" s="458" t="s">
        <v>469</v>
      </c>
      <c r="F46" s="459" t="s">
        <v>728</v>
      </c>
      <c r="G46" s="458" t="s">
        <v>470</v>
      </c>
      <c r="H46" s="458" t="s">
        <v>606</v>
      </c>
      <c r="I46" s="458" t="s">
        <v>607</v>
      </c>
      <c r="J46" s="458" t="s">
        <v>608</v>
      </c>
      <c r="K46" s="458" t="s">
        <v>609</v>
      </c>
      <c r="L46" s="460">
        <v>107.33000000000003</v>
      </c>
      <c r="M46" s="460">
        <v>3</v>
      </c>
      <c r="N46" s="461">
        <v>321.99000000000007</v>
      </c>
    </row>
    <row r="47" spans="1:14" ht="14.4" customHeight="1" x14ac:dyDescent="0.3">
      <c r="A47" s="456" t="s">
        <v>453</v>
      </c>
      <c r="B47" s="457" t="s">
        <v>454</v>
      </c>
      <c r="C47" s="458" t="s">
        <v>458</v>
      </c>
      <c r="D47" s="459" t="s">
        <v>725</v>
      </c>
      <c r="E47" s="458" t="s">
        <v>469</v>
      </c>
      <c r="F47" s="459" t="s">
        <v>728</v>
      </c>
      <c r="G47" s="458" t="s">
        <v>470</v>
      </c>
      <c r="H47" s="458" t="s">
        <v>610</v>
      </c>
      <c r="I47" s="458" t="s">
        <v>508</v>
      </c>
      <c r="J47" s="458" t="s">
        <v>611</v>
      </c>
      <c r="K47" s="458"/>
      <c r="L47" s="460">
        <v>203.16276532880946</v>
      </c>
      <c r="M47" s="460">
        <v>1</v>
      </c>
      <c r="N47" s="461">
        <v>203.16276532880946</v>
      </c>
    </row>
    <row r="48" spans="1:14" ht="14.4" customHeight="1" x14ac:dyDescent="0.3">
      <c r="A48" s="456" t="s">
        <v>453</v>
      </c>
      <c r="B48" s="457" t="s">
        <v>454</v>
      </c>
      <c r="C48" s="458" t="s">
        <v>458</v>
      </c>
      <c r="D48" s="459" t="s">
        <v>725</v>
      </c>
      <c r="E48" s="458" t="s">
        <v>469</v>
      </c>
      <c r="F48" s="459" t="s">
        <v>728</v>
      </c>
      <c r="G48" s="458" t="s">
        <v>470</v>
      </c>
      <c r="H48" s="458" t="s">
        <v>612</v>
      </c>
      <c r="I48" s="458" t="s">
        <v>612</v>
      </c>
      <c r="J48" s="458" t="s">
        <v>613</v>
      </c>
      <c r="K48" s="458" t="s">
        <v>614</v>
      </c>
      <c r="L48" s="460">
        <v>116.9187739171781</v>
      </c>
      <c r="M48" s="460">
        <v>6</v>
      </c>
      <c r="N48" s="461">
        <v>701.5126435030686</v>
      </c>
    </row>
    <row r="49" spans="1:14" ht="14.4" customHeight="1" x14ac:dyDescent="0.3">
      <c r="A49" s="456" t="s">
        <v>453</v>
      </c>
      <c r="B49" s="457" t="s">
        <v>454</v>
      </c>
      <c r="C49" s="458" t="s">
        <v>458</v>
      </c>
      <c r="D49" s="459" t="s">
        <v>725</v>
      </c>
      <c r="E49" s="458" t="s">
        <v>469</v>
      </c>
      <c r="F49" s="459" t="s">
        <v>728</v>
      </c>
      <c r="G49" s="458" t="s">
        <v>470</v>
      </c>
      <c r="H49" s="458" t="s">
        <v>615</v>
      </c>
      <c r="I49" s="458" t="s">
        <v>508</v>
      </c>
      <c r="J49" s="458" t="s">
        <v>616</v>
      </c>
      <c r="K49" s="458" t="s">
        <v>617</v>
      </c>
      <c r="L49" s="460">
        <v>111.91000000000003</v>
      </c>
      <c r="M49" s="460">
        <v>2</v>
      </c>
      <c r="N49" s="461">
        <v>223.82000000000005</v>
      </c>
    </row>
    <row r="50" spans="1:14" ht="14.4" customHeight="1" x14ac:dyDescent="0.3">
      <c r="A50" s="456" t="s">
        <v>453</v>
      </c>
      <c r="B50" s="457" t="s">
        <v>454</v>
      </c>
      <c r="C50" s="458" t="s">
        <v>458</v>
      </c>
      <c r="D50" s="459" t="s">
        <v>725</v>
      </c>
      <c r="E50" s="458" t="s">
        <v>469</v>
      </c>
      <c r="F50" s="459" t="s">
        <v>728</v>
      </c>
      <c r="G50" s="458" t="s">
        <v>470</v>
      </c>
      <c r="H50" s="458" t="s">
        <v>618</v>
      </c>
      <c r="I50" s="458" t="s">
        <v>508</v>
      </c>
      <c r="J50" s="458" t="s">
        <v>619</v>
      </c>
      <c r="K50" s="458"/>
      <c r="L50" s="460">
        <v>217.14763710615844</v>
      </c>
      <c r="M50" s="460">
        <v>3</v>
      </c>
      <c r="N50" s="461">
        <v>651.44291131847535</v>
      </c>
    </row>
    <row r="51" spans="1:14" ht="14.4" customHeight="1" x14ac:dyDescent="0.3">
      <c r="A51" s="456" t="s">
        <v>453</v>
      </c>
      <c r="B51" s="457" t="s">
        <v>454</v>
      </c>
      <c r="C51" s="458" t="s">
        <v>458</v>
      </c>
      <c r="D51" s="459" t="s">
        <v>725</v>
      </c>
      <c r="E51" s="458" t="s">
        <v>469</v>
      </c>
      <c r="F51" s="459" t="s">
        <v>728</v>
      </c>
      <c r="G51" s="458" t="s">
        <v>470</v>
      </c>
      <c r="H51" s="458" t="s">
        <v>620</v>
      </c>
      <c r="I51" s="458" t="s">
        <v>508</v>
      </c>
      <c r="J51" s="458" t="s">
        <v>621</v>
      </c>
      <c r="K51" s="458" t="s">
        <v>622</v>
      </c>
      <c r="L51" s="460">
        <v>40.297397674092977</v>
      </c>
      <c r="M51" s="460">
        <v>2</v>
      </c>
      <c r="N51" s="461">
        <v>80.594795348185954</v>
      </c>
    </row>
    <row r="52" spans="1:14" ht="14.4" customHeight="1" x14ac:dyDescent="0.3">
      <c r="A52" s="456" t="s">
        <v>453</v>
      </c>
      <c r="B52" s="457" t="s">
        <v>454</v>
      </c>
      <c r="C52" s="458" t="s">
        <v>458</v>
      </c>
      <c r="D52" s="459" t="s">
        <v>725</v>
      </c>
      <c r="E52" s="458" t="s">
        <v>469</v>
      </c>
      <c r="F52" s="459" t="s">
        <v>728</v>
      </c>
      <c r="G52" s="458" t="s">
        <v>470</v>
      </c>
      <c r="H52" s="458" t="s">
        <v>623</v>
      </c>
      <c r="I52" s="458" t="s">
        <v>508</v>
      </c>
      <c r="J52" s="458" t="s">
        <v>624</v>
      </c>
      <c r="K52" s="458"/>
      <c r="L52" s="460">
        <v>28.643333333333342</v>
      </c>
      <c r="M52" s="460">
        <v>9</v>
      </c>
      <c r="N52" s="461">
        <v>257.79000000000008</v>
      </c>
    </row>
    <row r="53" spans="1:14" ht="14.4" customHeight="1" x14ac:dyDescent="0.3">
      <c r="A53" s="456" t="s">
        <v>453</v>
      </c>
      <c r="B53" s="457" t="s">
        <v>454</v>
      </c>
      <c r="C53" s="458" t="s">
        <v>458</v>
      </c>
      <c r="D53" s="459" t="s">
        <v>725</v>
      </c>
      <c r="E53" s="458" t="s">
        <v>469</v>
      </c>
      <c r="F53" s="459" t="s">
        <v>728</v>
      </c>
      <c r="G53" s="458" t="s">
        <v>470</v>
      </c>
      <c r="H53" s="458" t="s">
        <v>625</v>
      </c>
      <c r="I53" s="458" t="s">
        <v>625</v>
      </c>
      <c r="J53" s="458" t="s">
        <v>626</v>
      </c>
      <c r="K53" s="458" t="s">
        <v>627</v>
      </c>
      <c r="L53" s="460">
        <v>57.620000000000026</v>
      </c>
      <c r="M53" s="460">
        <v>1</v>
      </c>
      <c r="N53" s="461">
        <v>57.620000000000026</v>
      </c>
    </row>
    <row r="54" spans="1:14" ht="14.4" customHeight="1" x14ac:dyDescent="0.3">
      <c r="A54" s="456" t="s">
        <v>453</v>
      </c>
      <c r="B54" s="457" t="s">
        <v>454</v>
      </c>
      <c r="C54" s="458" t="s">
        <v>458</v>
      </c>
      <c r="D54" s="459" t="s">
        <v>725</v>
      </c>
      <c r="E54" s="458" t="s">
        <v>469</v>
      </c>
      <c r="F54" s="459" t="s">
        <v>728</v>
      </c>
      <c r="G54" s="458" t="s">
        <v>470</v>
      </c>
      <c r="H54" s="458" t="s">
        <v>628</v>
      </c>
      <c r="I54" s="458" t="s">
        <v>508</v>
      </c>
      <c r="J54" s="458" t="s">
        <v>629</v>
      </c>
      <c r="K54" s="458" t="s">
        <v>630</v>
      </c>
      <c r="L54" s="460">
        <v>50.00020833333334</v>
      </c>
      <c r="M54" s="460">
        <v>6</v>
      </c>
      <c r="N54" s="461">
        <v>300.00125000000003</v>
      </c>
    </row>
    <row r="55" spans="1:14" ht="14.4" customHeight="1" x14ac:dyDescent="0.3">
      <c r="A55" s="456" t="s">
        <v>453</v>
      </c>
      <c r="B55" s="457" t="s">
        <v>454</v>
      </c>
      <c r="C55" s="458" t="s">
        <v>458</v>
      </c>
      <c r="D55" s="459" t="s">
        <v>725</v>
      </c>
      <c r="E55" s="458" t="s">
        <v>469</v>
      </c>
      <c r="F55" s="459" t="s">
        <v>728</v>
      </c>
      <c r="G55" s="458" t="s">
        <v>470</v>
      </c>
      <c r="H55" s="458" t="s">
        <v>631</v>
      </c>
      <c r="I55" s="458" t="s">
        <v>508</v>
      </c>
      <c r="J55" s="458" t="s">
        <v>632</v>
      </c>
      <c r="K55" s="458"/>
      <c r="L55" s="460">
        <v>71.829982823097765</v>
      </c>
      <c r="M55" s="460">
        <v>6</v>
      </c>
      <c r="N55" s="461">
        <v>430.97989693858659</v>
      </c>
    </row>
    <row r="56" spans="1:14" ht="14.4" customHeight="1" x14ac:dyDescent="0.3">
      <c r="A56" s="456" t="s">
        <v>453</v>
      </c>
      <c r="B56" s="457" t="s">
        <v>454</v>
      </c>
      <c r="C56" s="458" t="s">
        <v>458</v>
      </c>
      <c r="D56" s="459" t="s">
        <v>725</v>
      </c>
      <c r="E56" s="458" t="s">
        <v>469</v>
      </c>
      <c r="F56" s="459" t="s">
        <v>728</v>
      </c>
      <c r="G56" s="458" t="s">
        <v>470</v>
      </c>
      <c r="H56" s="458" t="s">
        <v>633</v>
      </c>
      <c r="I56" s="458" t="s">
        <v>633</v>
      </c>
      <c r="J56" s="458" t="s">
        <v>634</v>
      </c>
      <c r="K56" s="458" t="s">
        <v>635</v>
      </c>
      <c r="L56" s="460">
        <v>482.64800000000025</v>
      </c>
      <c r="M56" s="460">
        <v>5</v>
      </c>
      <c r="N56" s="461">
        <v>2413.2400000000011</v>
      </c>
    </row>
    <row r="57" spans="1:14" ht="14.4" customHeight="1" x14ac:dyDescent="0.3">
      <c r="A57" s="456" t="s">
        <v>453</v>
      </c>
      <c r="B57" s="457" t="s">
        <v>454</v>
      </c>
      <c r="C57" s="458" t="s">
        <v>458</v>
      </c>
      <c r="D57" s="459" t="s">
        <v>725</v>
      </c>
      <c r="E57" s="458" t="s">
        <v>469</v>
      </c>
      <c r="F57" s="459" t="s">
        <v>728</v>
      </c>
      <c r="G57" s="458" t="s">
        <v>470</v>
      </c>
      <c r="H57" s="458" t="s">
        <v>636</v>
      </c>
      <c r="I57" s="458" t="s">
        <v>508</v>
      </c>
      <c r="J57" s="458" t="s">
        <v>637</v>
      </c>
      <c r="K57" s="458"/>
      <c r="L57" s="460">
        <v>45.829999999999984</v>
      </c>
      <c r="M57" s="460">
        <v>5</v>
      </c>
      <c r="N57" s="461">
        <v>229.14999999999992</v>
      </c>
    </row>
    <row r="58" spans="1:14" ht="14.4" customHeight="1" x14ac:dyDescent="0.3">
      <c r="A58" s="456" t="s">
        <v>453</v>
      </c>
      <c r="B58" s="457" t="s">
        <v>454</v>
      </c>
      <c r="C58" s="458" t="s">
        <v>458</v>
      </c>
      <c r="D58" s="459" t="s">
        <v>725</v>
      </c>
      <c r="E58" s="458" t="s">
        <v>469</v>
      </c>
      <c r="F58" s="459" t="s">
        <v>728</v>
      </c>
      <c r="G58" s="458" t="s">
        <v>470</v>
      </c>
      <c r="H58" s="458" t="s">
        <v>638</v>
      </c>
      <c r="I58" s="458" t="s">
        <v>508</v>
      </c>
      <c r="J58" s="458" t="s">
        <v>639</v>
      </c>
      <c r="K58" s="458" t="s">
        <v>640</v>
      </c>
      <c r="L58" s="460">
        <v>115.43</v>
      </c>
      <c r="M58" s="460">
        <v>1</v>
      </c>
      <c r="N58" s="461">
        <v>115.43</v>
      </c>
    </row>
    <row r="59" spans="1:14" ht="14.4" customHeight="1" x14ac:dyDescent="0.3">
      <c r="A59" s="456" t="s">
        <v>453</v>
      </c>
      <c r="B59" s="457" t="s">
        <v>454</v>
      </c>
      <c r="C59" s="458" t="s">
        <v>458</v>
      </c>
      <c r="D59" s="459" t="s">
        <v>725</v>
      </c>
      <c r="E59" s="458" t="s">
        <v>469</v>
      </c>
      <c r="F59" s="459" t="s">
        <v>728</v>
      </c>
      <c r="G59" s="458" t="s">
        <v>470</v>
      </c>
      <c r="H59" s="458" t="s">
        <v>641</v>
      </c>
      <c r="I59" s="458" t="s">
        <v>642</v>
      </c>
      <c r="J59" s="458" t="s">
        <v>643</v>
      </c>
      <c r="K59" s="458" t="s">
        <v>644</v>
      </c>
      <c r="L59" s="460">
        <v>169.75000000000003</v>
      </c>
      <c r="M59" s="460">
        <v>10</v>
      </c>
      <c r="N59" s="461">
        <v>1697.5000000000002</v>
      </c>
    </row>
    <row r="60" spans="1:14" ht="14.4" customHeight="1" x14ac:dyDescent="0.3">
      <c r="A60" s="456" t="s">
        <v>453</v>
      </c>
      <c r="B60" s="457" t="s">
        <v>454</v>
      </c>
      <c r="C60" s="458" t="s">
        <v>458</v>
      </c>
      <c r="D60" s="459" t="s">
        <v>725</v>
      </c>
      <c r="E60" s="458" t="s">
        <v>645</v>
      </c>
      <c r="F60" s="459" t="s">
        <v>729</v>
      </c>
      <c r="G60" s="458" t="s">
        <v>470</v>
      </c>
      <c r="H60" s="458" t="s">
        <v>646</v>
      </c>
      <c r="I60" s="458" t="s">
        <v>647</v>
      </c>
      <c r="J60" s="458" t="s">
        <v>648</v>
      </c>
      <c r="K60" s="458" t="s">
        <v>649</v>
      </c>
      <c r="L60" s="460">
        <v>45.794181818181826</v>
      </c>
      <c r="M60" s="460">
        <v>55</v>
      </c>
      <c r="N60" s="461">
        <v>2518.6800000000003</v>
      </c>
    </row>
    <row r="61" spans="1:14" ht="14.4" customHeight="1" x14ac:dyDescent="0.3">
      <c r="A61" s="456" t="s">
        <v>453</v>
      </c>
      <c r="B61" s="457" t="s">
        <v>454</v>
      </c>
      <c r="C61" s="458" t="s">
        <v>458</v>
      </c>
      <c r="D61" s="459" t="s">
        <v>725</v>
      </c>
      <c r="E61" s="458" t="s">
        <v>645</v>
      </c>
      <c r="F61" s="459" t="s">
        <v>729</v>
      </c>
      <c r="G61" s="458" t="s">
        <v>470</v>
      </c>
      <c r="H61" s="458" t="s">
        <v>650</v>
      </c>
      <c r="I61" s="458" t="s">
        <v>651</v>
      </c>
      <c r="J61" s="458" t="s">
        <v>652</v>
      </c>
      <c r="K61" s="458" t="s">
        <v>653</v>
      </c>
      <c r="L61" s="460">
        <v>67.764994392705958</v>
      </c>
      <c r="M61" s="460">
        <v>52</v>
      </c>
      <c r="N61" s="461">
        <v>3523.7797084207095</v>
      </c>
    </row>
    <row r="62" spans="1:14" ht="14.4" customHeight="1" x14ac:dyDescent="0.3">
      <c r="A62" s="456" t="s">
        <v>453</v>
      </c>
      <c r="B62" s="457" t="s">
        <v>454</v>
      </c>
      <c r="C62" s="458" t="s">
        <v>458</v>
      </c>
      <c r="D62" s="459" t="s">
        <v>725</v>
      </c>
      <c r="E62" s="458" t="s">
        <v>645</v>
      </c>
      <c r="F62" s="459" t="s">
        <v>729</v>
      </c>
      <c r="G62" s="458" t="s">
        <v>470</v>
      </c>
      <c r="H62" s="458" t="s">
        <v>654</v>
      </c>
      <c r="I62" s="458" t="s">
        <v>655</v>
      </c>
      <c r="J62" s="458" t="s">
        <v>656</v>
      </c>
      <c r="K62" s="458" t="s">
        <v>657</v>
      </c>
      <c r="L62" s="460">
        <v>238.17001544363649</v>
      </c>
      <c r="M62" s="460">
        <v>56</v>
      </c>
      <c r="N62" s="461">
        <v>13337.520864843644</v>
      </c>
    </row>
    <row r="63" spans="1:14" ht="14.4" customHeight="1" x14ac:dyDescent="0.3">
      <c r="A63" s="456" t="s">
        <v>453</v>
      </c>
      <c r="B63" s="457" t="s">
        <v>454</v>
      </c>
      <c r="C63" s="458" t="s">
        <v>458</v>
      </c>
      <c r="D63" s="459" t="s">
        <v>725</v>
      </c>
      <c r="E63" s="458" t="s">
        <v>645</v>
      </c>
      <c r="F63" s="459" t="s">
        <v>729</v>
      </c>
      <c r="G63" s="458" t="s">
        <v>470</v>
      </c>
      <c r="H63" s="458" t="s">
        <v>658</v>
      </c>
      <c r="I63" s="458" t="s">
        <v>659</v>
      </c>
      <c r="J63" s="458" t="s">
        <v>660</v>
      </c>
      <c r="K63" s="458" t="s">
        <v>661</v>
      </c>
      <c r="L63" s="460">
        <v>44.15</v>
      </c>
      <c r="M63" s="460">
        <v>12</v>
      </c>
      <c r="N63" s="461">
        <v>529.79999999999995</v>
      </c>
    </row>
    <row r="64" spans="1:14" ht="14.4" customHeight="1" x14ac:dyDescent="0.3">
      <c r="A64" s="456" t="s">
        <v>453</v>
      </c>
      <c r="B64" s="457" t="s">
        <v>454</v>
      </c>
      <c r="C64" s="458" t="s">
        <v>458</v>
      </c>
      <c r="D64" s="459" t="s">
        <v>725</v>
      </c>
      <c r="E64" s="458" t="s">
        <v>645</v>
      </c>
      <c r="F64" s="459" t="s">
        <v>729</v>
      </c>
      <c r="G64" s="458" t="s">
        <v>470</v>
      </c>
      <c r="H64" s="458" t="s">
        <v>662</v>
      </c>
      <c r="I64" s="458" t="s">
        <v>663</v>
      </c>
      <c r="J64" s="458" t="s">
        <v>656</v>
      </c>
      <c r="K64" s="458" t="s">
        <v>664</v>
      </c>
      <c r="L64" s="460">
        <v>160.07000000000002</v>
      </c>
      <c r="M64" s="460">
        <v>15</v>
      </c>
      <c r="N64" s="461">
        <v>2401.0500000000002</v>
      </c>
    </row>
    <row r="65" spans="1:14" ht="14.4" customHeight="1" x14ac:dyDescent="0.3">
      <c r="A65" s="456" t="s">
        <v>453</v>
      </c>
      <c r="B65" s="457" t="s">
        <v>454</v>
      </c>
      <c r="C65" s="458" t="s">
        <v>463</v>
      </c>
      <c r="D65" s="459" t="s">
        <v>726</v>
      </c>
      <c r="E65" s="458" t="s">
        <v>469</v>
      </c>
      <c r="F65" s="459" t="s">
        <v>728</v>
      </c>
      <c r="G65" s="458" t="s">
        <v>470</v>
      </c>
      <c r="H65" s="458" t="s">
        <v>665</v>
      </c>
      <c r="I65" s="458" t="s">
        <v>666</v>
      </c>
      <c r="J65" s="458" t="s">
        <v>667</v>
      </c>
      <c r="K65" s="458" t="s">
        <v>668</v>
      </c>
      <c r="L65" s="460">
        <v>87.046109581555839</v>
      </c>
      <c r="M65" s="460">
        <v>53</v>
      </c>
      <c r="N65" s="461">
        <v>4613.4438078224593</v>
      </c>
    </row>
    <row r="66" spans="1:14" ht="14.4" customHeight="1" x14ac:dyDescent="0.3">
      <c r="A66" s="456" t="s">
        <v>453</v>
      </c>
      <c r="B66" s="457" t="s">
        <v>454</v>
      </c>
      <c r="C66" s="458" t="s">
        <v>463</v>
      </c>
      <c r="D66" s="459" t="s">
        <v>726</v>
      </c>
      <c r="E66" s="458" t="s">
        <v>469</v>
      </c>
      <c r="F66" s="459" t="s">
        <v>728</v>
      </c>
      <c r="G66" s="458" t="s">
        <v>470</v>
      </c>
      <c r="H66" s="458" t="s">
        <v>471</v>
      </c>
      <c r="I66" s="458" t="s">
        <v>472</v>
      </c>
      <c r="J66" s="458" t="s">
        <v>473</v>
      </c>
      <c r="K66" s="458" t="s">
        <v>474</v>
      </c>
      <c r="L66" s="460">
        <v>167.61004332835091</v>
      </c>
      <c r="M66" s="460">
        <v>100</v>
      </c>
      <c r="N66" s="461">
        <v>16761.004332835091</v>
      </c>
    </row>
    <row r="67" spans="1:14" ht="14.4" customHeight="1" x14ac:dyDescent="0.3">
      <c r="A67" s="456" t="s">
        <v>453</v>
      </c>
      <c r="B67" s="457" t="s">
        <v>454</v>
      </c>
      <c r="C67" s="458" t="s">
        <v>463</v>
      </c>
      <c r="D67" s="459" t="s">
        <v>726</v>
      </c>
      <c r="E67" s="458" t="s">
        <v>469</v>
      </c>
      <c r="F67" s="459" t="s">
        <v>728</v>
      </c>
      <c r="G67" s="458" t="s">
        <v>470</v>
      </c>
      <c r="H67" s="458" t="s">
        <v>475</v>
      </c>
      <c r="I67" s="458" t="s">
        <v>476</v>
      </c>
      <c r="J67" s="458" t="s">
        <v>477</v>
      </c>
      <c r="K67" s="458" t="s">
        <v>478</v>
      </c>
      <c r="L67" s="460">
        <v>75.692343362486355</v>
      </c>
      <c r="M67" s="460">
        <v>5</v>
      </c>
      <c r="N67" s="461">
        <v>378.4617168124318</v>
      </c>
    </row>
    <row r="68" spans="1:14" ht="14.4" customHeight="1" x14ac:dyDescent="0.3">
      <c r="A68" s="456" t="s">
        <v>453</v>
      </c>
      <c r="B68" s="457" t="s">
        <v>454</v>
      </c>
      <c r="C68" s="458" t="s">
        <v>463</v>
      </c>
      <c r="D68" s="459" t="s">
        <v>726</v>
      </c>
      <c r="E68" s="458" t="s">
        <v>469</v>
      </c>
      <c r="F68" s="459" t="s">
        <v>728</v>
      </c>
      <c r="G68" s="458" t="s">
        <v>470</v>
      </c>
      <c r="H68" s="458" t="s">
        <v>514</v>
      </c>
      <c r="I68" s="458" t="s">
        <v>515</v>
      </c>
      <c r="J68" s="458" t="s">
        <v>516</v>
      </c>
      <c r="K68" s="458"/>
      <c r="L68" s="460">
        <v>421.47917156866129</v>
      </c>
      <c r="M68" s="460">
        <v>9</v>
      </c>
      <c r="N68" s="461">
        <v>3793.3125441179518</v>
      </c>
    </row>
    <row r="69" spans="1:14" ht="14.4" customHeight="1" x14ac:dyDescent="0.3">
      <c r="A69" s="456" t="s">
        <v>453</v>
      </c>
      <c r="B69" s="457" t="s">
        <v>454</v>
      </c>
      <c r="C69" s="458" t="s">
        <v>463</v>
      </c>
      <c r="D69" s="459" t="s">
        <v>726</v>
      </c>
      <c r="E69" s="458" t="s">
        <v>469</v>
      </c>
      <c r="F69" s="459" t="s">
        <v>728</v>
      </c>
      <c r="G69" s="458" t="s">
        <v>470</v>
      </c>
      <c r="H69" s="458" t="s">
        <v>523</v>
      </c>
      <c r="I69" s="458" t="s">
        <v>524</v>
      </c>
      <c r="J69" s="458" t="s">
        <v>525</v>
      </c>
      <c r="K69" s="458" t="s">
        <v>526</v>
      </c>
      <c r="L69" s="460">
        <v>66.566000000000003</v>
      </c>
      <c r="M69" s="460">
        <v>20</v>
      </c>
      <c r="N69" s="461">
        <v>1331.32</v>
      </c>
    </row>
    <row r="70" spans="1:14" ht="14.4" customHeight="1" x14ac:dyDescent="0.3">
      <c r="A70" s="456" t="s">
        <v>453</v>
      </c>
      <c r="B70" s="457" t="s">
        <v>454</v>
      </c>
      <c r="C70" s="458" t="s">
        <v>463</v>
      </c>
      <c r="D70" s="459" t="s">
        <v>726</v>
      </c>
      <c r="E70" s="458" t="s">
        <v>469</v>
      </c>
      <c r="F70" s="459" t="s">
        <v>728</v>
      </c>
      <c r="G70" s="458" t="s">
        <v>470</v>
      </c>
      <c r="H70" s="458" t="s">
        <v>669</v>
      </c>
      <c r="I70" s="458" t="s">
        <v>670</v>
      </c>
      <c r="J70" s="458" t="s">
        <v>671</v>
      </c>
      <c r="K70" s="458" t="s">
        <v>672</v>
      </c>
      <c r="L70" s="460">
        <v>188.87657511164693</v>
      </c>
      <c r="M70" s="460">
        <v>1</v>
      </c>
      <c r="N70" s="461">
        <v>188.87657511164693</v>
      </c>
    </row>
    <row r="71" spans="1:14" ht="14.4" customHeight="1" x14ac:dyDescent="0.3">
      <c r="A71" s="456" t="s">
        <v>453</v>
      </c>
      <c r="B71" s="457" t="s">
        <v>454</v>
      </c>
      <c r="C71" s="458" t="s">
        <v>463</v>
      </c>
      <c r="D71" s="459" t="s">
        <v>726</v>
      </c>
      <c r="E71" s="458" t="s">
        <v>469</v>
      </c>
      <c r="F71" s="459" t="s">
        <v>728</v>
      </c>
      <c r="G71" s="458" t="s">
        <v>470</v>
      </c>
      <c r="H71" s="458" t="s">
        <v>530</v>
      </c>
      <c r="I71" s="458" t="s">
        <v>531</v>
      </c>
      <c r="J71" s="458" t="s">
        <v>532</v>
      </c>
      <c r="K71" s="458" t="s">
        <v>533</v>
      </c>
      <c r="L71" s="460">
        <v>68.790000000000006</v>
      </c>
      <c r="M71" s="460">
        <v>1</v>
      </c>
      <c r="N71" s="461">
        <v>68.790000000000006</v>
      </c>
    </row>
    <row r="72" spans="1:14" ht="14.4" customHeight="1" x14ac:dyDescent="0.3">
      <c r="A72" s="456" t="s">
        <v>453</v>
      </c>
      <c r="B72" s="457" t="s">
        <v>454</v>
      </c>
      <c r="C72" s="458" t="s">
        <v>463</v>
      </c>
      <c r="D72" s="459" t="s">
        <v>726</v>
      </c>
      <c r="E72" s="458" t="s">
        <v>469</v>
      </c>
      <c r="F72" s="459" t="s">
        <v>728</v>
      </c>
      <c r="G72" s="458" t="s">
        <v>470</v>
      </c>
      <c r="H72" s="458" t="s">
        <v>548</v>
      </c>
      <c r="I72" s="458" t="s">
        <v>549</v>
      </c>
      <c r="J72" s="458" t="s">
        <v>550</v>
      </c>
      <c r="K72" s="458" t="s">
        <v>551</v>
      </c>
      <c r="L72" s="460">
        <v>582.34999731632536</v>
      </c>
      <c r="M72" s="460">
        <v>7</v>
      </c>
      <c r="N72" s="461">
        <v>4076.4499812142772</v>
      </c>
    </row>
    <row r="73" spans="1:14" ht="14.4" customHeight="1" x14ac:dyDescent="0.3">
      <c r="A73" s="456" t="s">
        <v>453</v>
      </c>
      <c r="B73" s="457" t="s">
        <v>454</v>
      </c>
      <c r="C73" s="458" t="s">
        <v>463</v>
      </c>
      <c r="D73" s="459" t="s">
        <v>726</v>
      </c>
      <c r="E73" s="458" t="s">
        <v>469</v>
      </c>
      <c r="F73" s="459" t="s">
        <v>728</v>
      </c>
      <c r="G73" s="458" t="s">
        <v>470</v>
      </c>
      <c r="H73" s="458" t="s">
        <v>552</v>
      </c>
      <c r="I73" s="458" t="s">
        <v>508</v>
      </c>
      <c r="J73" s="458" t="s">
        <v>553</v>
      </c>
      <c r="K73" s="458"/>
      <c r="L73" s="460">
        <v>29.018104156977245</v>
      </c>
      <c r="M73" s="460">
        <v>2</v>
      </c>
      <c r="N73" s="461">
        <v>58.036208313954489</v>
      </c>
    </row>
    <row r="74" spans="1:14" ht="14.4" customHeight="1" x14ac:dyDescent="0.3">
      <c r="A74" s="456" t="s">
        <v>453</v>
      </c>
      <c r="B74" s="457" t="s">
        <v>454</v>
      </c>
      <c r="C74" s="458" t="s">
        <v>463</v>
      </c>
      <c r="D74" s="459" t="s">
        <v>726</v>
      </c>
      <c r="E74" s="458" t="s">
        <v>469</v>
      </c>
      <c r="F74" s="459" t="s">
        <v>728</v>
      </c>
      <c r="G74" s="458" t="s">
        <v>470</v>
      </c>
      <c r="H74" s="458" t="s">
        <v>562</v>
      </c>
      <c r="I74" s="458" t="s">
        <v>562</v>
      </c>
      <c r="J74" s="458" t="s">
        <v>563</v>
      </c>
      <c r="K74" s="458" t="s">
        <v>564</v>
      </c>
      <c r="L74" s="460">
        <v>219.87795043397347</v>
      </c>
      <c r="M74" s="460">
        <v>2</v>
      </c>
      <c r="N74" s="461">
        <v>439.75590086794693</v>
      </c>
    </row>
    <row r="75" spans="1:14" ht="14.4" customHeight="1" x14ac:dyDescent="0.3">
      <c r="A75" s="456" t="s">
        <v>453</v>
      </c>
      <c r="B75" s="457" t="s">
        <v>454</v>
      </c>
      <c r="C75" s="458" t="s">
        <v>463</v>
      </c>
      <c r="D75" s="459" t="s">
        <v>726</v>
      </c>
      <c r="E75" s="458" t="s">
        <v>469</v>
      </c>
      <c r="F75" s="459" t="s">
        <v>728</v>
      </c>
      <c r="G75" s="458" t="s">
        <v>470</v>
      </c>
      <c r="H75" s="458" t="s">
        <v>673</v>
      </c>
      <c r="I75" s="458" t="s">
        <v>508</v>
      </c>
      <c r="J75" s="458" t="s">
        <v>674</v>
      </c>
      <c r="K75" s="458"/>
      <c r="L75" s="460">
        <v>121.94202170713534</v>
      </c>
      <c r="M75" s="460">
        <v>1</v>
      </c>
      <c r="N75" s="461">
        <v>121.94202170713534</v>
      </c>
    </row>
    <row r="76" spans="1:14" ht="14.4" customHeight="1" x14ac:dyDescent="0.3">
      <c r="A76" s="456" t="s">
        <v>453</v>
      </c>
      <c r="B76" s="457" t="s">
        <v>454</v>
      </c>
      <c r="C76" s="458" t="s">
        <v>463</v>
      </c>
      <c r="D76" s="459" t="s">
        <v>726</v>
      </c>
      <c r="E76" s="458" t="s">
        <v>469</v>
      </c>
      <c r="F76" s="459" t="s">
        <v>728</v>
      </c>
      <c r="G76" s="458" t="s">
        <v>470</v>
      </c>
      <c r="H76" s="458" t="s">
        <v>579</v>
      </c>
      <c r="I76" s="458" t="s">
        <v>580</v>
      </c>
      <c r="J76" s="458" t="s">
        <v>581</v>
      </c>
      <c r="K76" s="458" t="s">
        <v>582</v>
      </c>
      <c r="L76" s="460">
        <v>566.67645880905025</v>
      </c>
      <c r="M76" s="460">
        <v>8</v>
      </c>
      <c r="N76" s="461">
        <v>4533.411670472402</v>
      </c>
    </row>
    <row r="77" spans="1:14" ht="14.4" customHeight="1" x14ac:dyDescent="0.3">
      <c r="A77" s="456" t="s">
        <v>453</v>
      </c>
      <c r="B77" s="457" t="s">
        <v>454</v>
      </c>
      <c r="C77" s="458" t="s">
        <v>463</v>
      </c>
      <c r="D77" s="459" t="s">
        <v>726</v>
      </c>
      <c r="E77" s="458" t="s">
        <v>469</v>
      </c>
      <c r="F77" s="459" t="s">
        <v>728</v>
      </c>
      <c r="G77" s="458" t="s">
        <v>470</v>
      </c>
      <c r="H77" s="458" t="s">
        <v>675</v>
      </c>
      <c r="I77" s="458" t="s">
        <v>676</v>
      </c>
      <c r="J77" s="458" t="s">
        <v>677</v>
      </c>
      <c r="K77" s="458"/>
      <c r="L77" s="460">
        <v>252.97798449692482</v>
      </c>
      <c r="M77" s="460">
        <v>7</v>
      </c>
      <c r="N77" s="461">
        <v>1770.8458914784737</v>
      </c>
    </row>
    <row r="78" spans="1:14" ht="14.4" customHeight="1" x14ac:dyDescent="0.3">
      <c r="A78" s="456" t="s">
        <v>453</v>
      </c>
      <c r="B78" s="457" t="s">
        <v>454</v>
      </c>
      <c r="C78" s="458" t="s">
        <v>463</v>
      </c>
      <c r="D78" s="459" t="s">
        <v>726</v>
      </c>
      <c r="E78" s="458" t="s">
        <v>469</v>
      </c>
      <c r="F78" s="459" t="s">
        <v>728</v>
      </c>
      <c r="G78" s="458" t="s">
        <v>470</v>
      </c>
      <c r="H78" s="458" t="s">
        <v>583</v>
      </c>
      <c r="I78" s="458" t="s">
        <v>584</v>
      </c>
      <c r="J78" s="458" t="s">
        <v>585</v>
      </c>
      <c r="K78" s="458" t="s">
        <v>586</v>
      </c>
      <c r="L78" s="460">
        <v>275.31000000000006</v>
      </c>
      <c r="M78" s="460">
        <v>72</v>
      </c>
      <c r="N78" s="461">
        <v>19822.320000000003</v>
      </c>
    </row>
    <row r="79" spans="1:14" ht="14.4" customHeight="1" x14ac:dyDescent="0.3">
      <c r="A79" s="456" t="s">
        <v>453</v>
      </c>
      <c r="B79" s="457" t="s">
        <v>454</v>
      </c>
      <c r="C79" s="458" t="s">
        <v>463</v>
      </c>
      <c r="D79" s="459" t="s">
        <v>726</v>
      </c>
      <c r="E79" s="458" t="s">
        <v>469</v>
      </c>
      <c r="F79" s="459" t="s">
        <v>728</v>
      </c>
      <c r="G79" s="458" t="s">
        <v>470</v>
      </c>
      <c r="H79" s="458" t="s">
        <v>678</v>
      </c>
      <c r="I79" s="458" t="s">
        <v>508</v>
      </c>
      <c r="J79" s="458" t="s">
        <v>679</v>
      </c>
      <c r="K79" s="458"/>
      <c r="L79" s="460">
        <v>57.719999999999956</v>
      </c>
      <c r="M79" s="460">
        <v>2</v>
      </c>
      <c r="N79" s="461">
        <v>115.43999999999991</v>
      </c>
    </row>
    <row r="80" spans="1:14" ht="14.4" customHeight="1" x14ac:dyDescent="0.3">
      <c r="A80" s="456" t="s">
        <v>453</v>
      </c>
      <c r="B80" s="457" t="s">
        <v>454</v>
      </c>
      <c r="C80" s="458" t="s">
        <v>463</v>
      </c>
      <c r="D80" s="459" t="s">
        <v>726</v>
      </c>
      <c r="E80" s="458" t="s">
        <v>469</v>
      </c>
      <c r="F80" s="459" t="s">
        <v>728</v>
      </c>
      <c r="G80" s="458" t="s">
        <v>470</v>
      </c>
      <c r="H80" s="458" t="s">
        <v>587</v>
      </c>
      <c r="I80" s="458" t="s">
        <v>508</v>
      </c>
      <c r="J80" s="458" t="s">
        <v>588</v>
      </c>
      <c r="K80" s="458"/>
      <c r="L80" s="460">
        <v>143.82696403355752</v>
      </c>
      <c r="M80" s="460">
        <v>2</v>
      </c>
      <c r="N80" s="461">
        <v>287.65392806711503</v>
      </c>
    </row>
    <row r="81" spans="1:14" ht="14.4" customHeight="1" x14ac:dyDescent="0.3">
      <c r="A81" s="456" t="s">
        <v>453</v>
      </c>
      <c r="B81" s="457" t="s">
        <v>454</v>
      </c>
      <c r="C81" s="458" t="s">
        <v>463</v>
      </c>
      <c r="D81" s="459" t="s">
        <v>726</v>
      </c>
      <c r="E81" s="458" t="s">
        <v>469</v>
      </c>
      <c r="F81" s="459" t="s">
        <v>728</v>
      </c>
      <c r="G81" s="458" t="s">
        <v>470</v>
      </c>
      <c r="H81" s="458" t="s">
        <v>589</v>
      </c>
      <c r="I81" s="458" t="s">
        <v>508</v>
      </c>
      <c r="J81" s="458" t="s">
        <v>590</v>
      </c>
      <c r="K81" s="458"/>
      <c r="L81" s="460">
        <v>203.5788835337521</v>
      </c>
      <c r="M81" s="460">
        <v>1</v>
      </c>
      <c r="N81" s="461">
        <v>203.5788835337521</v>
      </c>
    </row>
    <row r="82" spans="1:14" ht="14.4" customHeight="1" x14ac:dyDescent="0.3">
      <c r="A82" s="456" t="s">
        <v>453</v>
      </c>
      <c r="B82" s="457" t="s">
        <v>454</v>
      </c>
      <c r="C82" s="458" t="s">
        <v>463</v>
      </c>
      <c r="D82" s="459" t="s">
        <v>726</v>
      </c>
      <c r="E82" s="458" t="s">
        <v>469</v>
      </c>
      <c r="F82" s="459" t="s">
        <v>728</v>
      </c>
      <c r="G82" s="458" t="s">
        <v>470</v>
      </c>
      <c r="H82" s="458" t="s">
        <v>591</v>
      </c>
      <c r="I82" s="458" t="s">
        <v>508</v>
      </c>
      <c r="J82" s="458" t="s">
        <v>592</v>
      </c>
      <c r="K82" s="458"/>
      <c r="L82" s="460">
        <v>72.612300805823068</v>
      </c>
      <c r="M82" s="460">
        <v>5</v>
      </c>
      <c r="N82" s="461">
        <v>363.06150402911533</v>
      </c>
    </row>
    <row r="83" spans="1:14" ht="14.4" customHeight="1" x14ac:dyDescent="0.3">
      <c r="A83" s="456" t="s">
        <v>453</v>
      </c>
      <c r="B83" s="457" t="s">
        <v>454</v>
      </c>
      <c r="C83" s="458" t="s">
        <v>463</v>
      </c>
      <c r="D83" s="459" t="s">
        <v>726</v>
      </c>
      <c r="E83" s="458" t="s">
        <v>469</v>
      </c>
      <c r="F83" s="459" t="s">
        <v>728</v>
      </c>
      <c r="G83" s="458" t="s">
        <v>470</v>
      </c>
      <c r="H83" s="458" t="s">
        <v>680</v>
      </c>
      <c r="I83" s="458" t="s">
        <v>681</v>
      </c>
      <c r="J83" s="458" t="s">
        <v>682</v>
      </c>
      <c r="K83" s="458"/>
      <c r="L83" s="460">
        <v>144.03436537448169</v>
      </c>
      <c r="M83" s="460">
        <v>2</v>
      </c>
      <c r="N83" s="461">
        <v>288.06873074896339</v>
      </c>
    </row>
    <row r="84" spans="1:14" ht="14.4" customHeight="1" x14ac:dyDescent="0.3">
      <c r="A84" s="456" t="s">
        <v>453</v>
      </c>
      <c r="B84" s="457" t="s">
        <v>454</v>
      </c>
      <c r="C84" s="458" t="s">
        <v>463</v>
      </c>
      <c r="D84" s="459" t="s">
        <v>726</v>
      </c>
      <c r="E84" s="458" t="s">
        <v>469</v>
      </c>
      <c r="F84" s="459" t="s">
        <v>728</v>
      </c>
      <c r="G84" s="458" t="s">
        <v>470</v>
      </c>
      <c r="H84" s="458" t="s">
        <v>683</v>
      </c>
      <c r="I84" s="458" t="s">
        <v>684</v>
      </c>
      <c r="J84" s="458" t="s">
        <v>685</v>
      </c>
      <c r="K84" s="458"/>
      <c r="L84" s="460">
        <v>97.052851388208282</v>
      </c>
      <c r="M84" s="460">
        <v>3</v>
      </c>
      <c r="N84" s="461">
        <v>291.15855416462483</v>
      </c>
    </row>
    <row r="85" spans="1:14" ht="14.4" customHeight="1" x14ac:dyDescent="0.3">
      <c r="A85" s="456" t="s">
        <v>453</v>
      </c>
      <c r="B85" s="457" t="s">
        <v>454</v>
      </c>
      <c r="C85" s="458" t="s">
        <v>463</v>
      </c>
      <c r="D85" s="459" t="s">
        <v>726</v>
      </c>
      <c r="E85" s="458" t="s">
        <v>469</v>
      </c>
      <c r="F85" s="459" t="s">
        <v>728</v>
      </c>
      <c r="G85" s="458" t="s">
        <v>470</v>
      </c>
      <c r="H85" s="458" t="s">
        <v>593</v>
      </c>
      <c r="I85" s="458" t="s">
        <v>508</v>
      </c>
      <c r="J85" s="458" t="s">
        <v>594</v>
      </c>
      <c r="K85" s="458"/>
      <c r="L85" s="460">
        <v>59.891337856998256</v>
      </c>
      <c r="M85" s="460">
        <v>5</v>
      </c>
      <c r="N85" s="461">
        <v>299.45668928499128</v>
      </c>
    </row>
    <row r="86" spans="1:14" ht="14.4" customHeight="1" x14ac:dyDescent="0.3">
      <c r="A86" s="456" t="s">
        <v>453</v>
      </c>
      <c r="B86" s="457" t="s">
        <v>454</v>
      </c>
      <c r="C86" s="458" t="s">
        <v>463</v>
      </c>
      <c r="D86" s="459" t="s">
        <v>726</v>
      </c>
      <c r="E86" s="458" t="s">
        <v>469</v>
      </c>
      <c r="F86" s="459" t="s">
        <v>728</v>
      </c>
      <c r="G86" s="458" t="s">
        <v>470</v>
      </c>
      <c r="H86" s="458" t="s">
        <v>686</v>
      </c>
      <c r="I86" s="458" t="s">
        <v>508</v>
      </c>
      <c r="J86" s="458" t="s">
        <v>687</v>
      </c>
      <c r="K86" s="458"/>
      <c r="L86" s="460">
        <v>56.438231124342757</v>
      </c>
      <c r="M86" s="460">
        <v>3</v>
      </c>
      <c r="N86" s="461">
        <v>169.31469337302826</v>
      </c>
    </row>
    <row r="87" spans="1:14" ht="14.4" customHeight="1" x14ac:dyDescent="0.3">
      <c r="A87" s="456" t="s">
        <v>453</v>
      </c>
      <c r="B87" s="457" t="s">
        <v>454</v>
      </c>
      <c r="C87" s="458" t="s">
        <v>463</v>
      </c>
      <c r="D87" s="459" t="s">
        <v>726</v>
      </c>
      <c r="E87" s="458" t="s">
        <v>469</v>
      </c>
      <c r="F87" s="459" t="s">
        <v>728</v>
      </c>
      <c r="G87" s="458" t="s">
        <v>470</v>
      </c>
      <c r="H87" s="458" t="s">
        <v>688</v>
      </c>
      <c r="I87" s="458" t="s">
        <v>508</v>
      </c>
      <c r="J87" s="458" t="s">
        <v>689</v>
      </c>
      <c r="K87" s="458"/>
      <c r="L87" s="460">
        <v>82.445869652664101</v>
      </c>
      <c r="M87" s="460">
        <v>5</v>
      </c>
      <c r="N87" s="461">
        <v>412.2293482633205</v>
      </c>
    </row>
    <row r="88" spans="1:14" ht="14.4" customHeight="1" x14ac:dyDescent="0.3">
      <c r="A88" s="456" t="s">
        <v>453</v>
      </c>
      <c r="B88" s="457" t="s">
        <v>454</v>
      </c>
      <c r="C88" s="458" t="s">
        <v>463</v>
      </c>
      <c r="D88" s="459" t="s">
        <v>726</v>
      </c>
      <c r="E88" s="458" t="s">
        <v>469</v>
      </c>
      <c r="F88" s="459" t="s">
        <v>728</v>
      </c>
      <c r="G88" s="458" t="s">
        <v>470</v>
      </c>
      <c r="H88" s="458" t="s">
        <v>598</v>
      </c>
      <c r="I88" s="458" t="s">
        <v>599</v>
      </c>
      <c r="J88" s="458" t="s">
        <v>600</v>
      </c>
      <c r="K88" s="458" t="s">
        <v>601</v>
      </c>
      <c r="L88" s="460">
        <v>77.949727525499</v>
      </c>
      <c r="M88" s="460">
        <v>3</v>
      </c>
      <c r="N88" s="461">
        <v>233.84918257649701</v>
      </c>
    </row>
    <row r="89" spans="1:14" ht="14.4" customHeight="1" x14ac:dyDescent="0.3">
      <c r="A89" s="456" t="s">
        <v>453</v>
      </c>
      <c r="B89" s="457" t="s">
        <v>454</v>
      </c>
      <c r="C89" s="458" t="s">
        <v>463</v>
      </c>
      <c r="D89" s="459" t="s">
        <v>726</v>
      </c>
      <c r="E89" s="458" t="s">
        <v>469</v>
      </c>
      <c r="F89" s="459" t="s">
        <v>728</v>
      </c>
      <c r="G89" s="458" t="s">
        <v>470</v>
      </c>
      <c r="H89" s="458" t="s">
        <v>690</v>
      </c>
      <c r="I89" s="458" t="s">
        <v>508</v>
      </c>
      <c r="J89" s="458" t="s">
        <v>691</v>
      </c>
      <c r="K89" s="458"/>
      <c r="L89" s="460">
        <v>53.577790884928227</v>
      </c>
      <c r="M89" s="460">
        <v>3</v>
      </c>
      <c r="N89" s="461">
        <v>160.73337265478469</v>
      </c>
    </row>
    <row r="90" spans="1:14" ht="14.4" customHeight="1" x14ac:dyDescent="0.3">
      <c r="A90" s="456" t="s">
        <v>453</v>
      </c>
      <c r="B90" s="457" t="s">
        <v>454</v>
      </c>
      <c r="C90" s="458" t="s">
        <v>463</v>
      </c>
      <c r="D90" s="459" t="s">
        <v>726</v>
      </c>
      <c r="E90" s="458" t="s">
        <v>469</v>
      </c>
      <c r="F90" s="459" t="s">
        <v>728</v>
      </c>
      <c r="G90" s="458" t="s">
        <v>470</v>
      </c>
      <c r="H90" s="458" t="s">
        <v>692</v>
      </c>
      <c r="I90" s="458" t="s">
        <v>508</v>
      </c>
      <c r="J90" s="458" t="s">
        <v>693</v>
      </c>
      <c r="K90" s="458"/>
      <c r="L90" s="460">
        <v>114.35000000000002</v>
      </c>
      <c r="M90" s="460">
        <v>2</v>
      </c>
      <c r="N90" s="461">
        <v>228.70000000000005</v>
      </c>
    </row>
    <row r="91" spans="1:14" ht="14.4" customHeight="1" x14ac:dyDescent="0.3">
      <c r="A91" s="456" t="s">
        <v>453</v>
      </c>
      <c r="B91" s="457" t="s">
        <v>454</v>
      </c>
      <c r="C91" s="458" t="s">
        <v>463</v>
      </c>
      <c r="D91" s="459" t="s">
        <v>726</v>
      </c>
      <c r="E91" s="458" t="s">
        <v>469</v>
      </c>
      <c r="F91" s="459" t="s">
        <v>728</v>
      </c>
      <c r="G91" s="458" t="s">
        <v>470</v>
      </c>
      <c r="H91" s="458" t="s">
        <v>620</v>
      </c>
      <c r="I91" s="458" t="s">
        <v>508</v>
      </c>
      <c r="J91" s="458" t="s">
        <v>621</v>
      </c>
      <c r="K91" s="458" t="s">
        <v>622</v>
      </c>
      <c r="L91" s="460">
        <v>62.714128225407286</v>
      </c>
      <c r="M91" s="460">
        <v>4</v>
      </c>
      <c r="N91" s="461">
        <v>250.85651290162915</v>
      </c>
    </row>
    <row r="92" spans="1:14" ht="14.4" customHeight="1" x14ac:dyDescent="0.3">
      <c r="A92" s="456" t="s">
        <v>453</v>
      </c>
      <c r="B92" s="457" t="s">
        <v>454</v>
      </c>
      <c r="C92" s="458" t="s">
        <v>463</v>
      </c>
      <c r="D92" s="459" t="s">
        <v>726</v>
      </c>
      <c r="E92" s="458" t="s">
        <v>469</v>
      </c>
      <c r="F92" s="459" t="s">
        <v>728</v>
      </c>
      <c r="G92" s="458" t="s">
        <v>470</v>
      </c>
      <c r="H92" s="458" t="s">
        <v>694</v>
      </c>
      <c r="I92" s="458" t="s">
        <v>695</v>
      </c>
      <c r="J92" s="458" t="s">
        <v>696</v>
      </c>
      <c r="K92" s="458" t="s">
        <v>697</v>
      </c>
      <c r="L92" s="460">
        <v>3357</v>
      </c>
      <c r="M92" s="460">
        <v>1</v>
      </c>
      <c r="N92" s="461">
        <v>3357</v>
      </c>
    </row>
    <row r="93" spans="1:14" ht="14.4" customHeight="1" x14ac:dyDescent="0.3">
      <c r="A93" s="456" t="s">
        <v>453</v>
      </c>
      <c r="B93" s="457" t="s">
        <v>454</v>
      </c>
      <c r="C93" s="458" t="s">
        <v>463</v>
      </c>
      <c r="D93" s="459" t="s">
        <v>726</v>
      </c>
      <c r="E93" s="458" t="s">
        <v>469</v>
      </c>
      <c r="F93" s="459" t="s">
        <v>728</v>
      </c>
      <c r="G93" s="458" t="s">
        <v>470</v>
      </c>
      <c r="H93" s="458" t="s">
        <v>698</v>
      </c>
      <c r="I93" s="458" t="s">
        <v>508</v>
      </c>
      <c r="J93" s="458" t="s">
        <v>699</v>
      </c>
      <c r="K93" s="458" t="s">
        <v>700</v>
      </c>
      <c r="L93" s="460">
        <v>818.93528958606612</v>
      </c>
      <c r="M93" s="460">
        <v>2</v>
      </c>
      <c r="N93" s="461">
        <v>1637.8705791721322</v>
      </c>
    </row>
    <row r="94" spans="1:14" ht="14.4" customHeight="1" x14ac:dyDescent="0.3">
      <c r="A94" s="456" t="s">
        <v>453</v>
      </c>
      <c r="B94" s="457" t="s">
        <v>454</v>
      </c>
      <c r="C94" s="458" t="s">
        <v>463</v>
      </c>
      <c r="D94" s="459" t="s">
        <v>726</v>
      </c>
      <c r="E94" s="458" t="s">
        <v>469</v>
      </c>
      <c r="F94" s="459" t="s">
        <v>728</v>
      </c>
      <c r="G94" s="458" t="s">
        <v>470</v>
      </c>
      <c r="H94" s="458" t="s">
        <v>701</v>
      </c>
      <c r="I94" s="458" t="s">
        <v>476</v>
      </c>
      <c r="J94" s="458" t="s">
        <v>702</v>
      </c>
      <c r="K94" s="458" t="s">
        <v>703</v>
      </c>
      <c r="L94" s="460">
        <v>224.14240506489674</v>
      </c>
      <c r="M94" s="460">
        <v>5</v>
      </c>
      <c r="N94" s="461">
        <v>1120.7120253244836</v>
      </c>
    </row>
    <row r="95" spans="1:14" ht="14.4" customHeight="1" x14ac:dyDescent="0.3">
      <c r="A95" s="456" t="s">
        <v>453</v>
      </c>
      <c r="B95" s="457" t="s">
        <v>454</v>
      </c>
      <c r="C95" s="458" t="s">
        <v>463</v>
      </c>
      <c r="D95" s="459" t="s">
        <v>726</v>
      </c>
      <c r="E95" s="458" t="s">
        <v>645</v>
      </c>
      <c r="F95" s="459" t="s">
        <v>729</v>
      </c>
      <c r="G95" s="458" t="s">
        <v>470</v>
      </c>
      <c r="H95" s="458" t="s">
        <v>646</v>
      </c>
      <c r="I95" s="458" t="s">
        <v>647</v>
      </c>
      <c r="J95" s="458" t="s">
        <v>648</v>
      </c>
      <c r="K95" s="458" t="s">
        <v>649</v>
      </c>
      <c r="L95" s="460">
        <v>39.900000000000013</v>
      </c>
      <c r="M95" s="460">
        <v>11</v>
      </c>
      <c r="N95" s="461">
        <v>438.90000000000015</v>
      </c>
    </row>
    <row r="96" spans="1:14" ht="14.4" customHeight="1" x14ac:dyDescent="0.3">
      <c r="A96" s="456" t="s">
        <v>453</v>
      </c>
      <c r="B96" s="457" t="s">
        <v>454</v>
      </c>
      <c r="C96" s="458" t="s">
        <v>463</v>
      </c>
      <c r="D96" s="459" t="s">
        <v>726</v>
      </c>
      <c r="E96" s="458" t="s">
        <v>645</v>
      </c>
      <c r="F96" s="459" t="s">
        <v>729</v>
      </c>
      <c r="G96" s="458" t="s">
        <v>470</v>
      </c>
      <c r="H96" s="458" t="s">
        <v>650</v>
      </c>
      <c r="I96" s="458" t="s">
        <v>651</v>
      </c>
      <c r="J96" s="458" t="s">
        <v>652</v>
      </c>
      <c r="K96" s="458" t="s">
        <v>653</v>
      </c>
      <c r="L96" s="460">
        <v>67.740000000000023</v>
      </c>
      <c r="M96" s="460">
        <v>5</v>
      </c>
      <c r="N96" s="461">
        <v>338.7000000000001</v>
      </c>
    </row>
    <row r="97" spans="1:14" ht="14.4" customHeight="1" x14ac:dyDescent="0.3">
      <c r="A97" s="456" t="s">
        <v>453</v>
      </c>
      <c r="B97" s="457" t="s">
        <v>454</v>
      </c>
      <c r="C97" s="458" t="s">
        <v>463</v>
      </c>
      <c r="D97" s="459" t="s">
        <v>726</v>
      </c>
      <c r="E97" s="458" t="s">
        <v>645</v>
      </c>
      <c r="F97" s="459" t="s">
        <v>729</v>
      </c>
      <c r="G97" s="458" t="s">
        <v>470</v>
      </c>
      <c r="H97" s="458" t="s">
        <v>654</v>
      </c>
      <c r="I97" s="458" t="s">
        <v>655</v>
      </c>
      <c r="J97" s="458" t="s">
        <v>656</v>
      </c>
      <c r="K97" s="458" t="s">
        <v>657</v>
      </c>
      <c r="L97" s="460">
        <v>238.1700000000001</v>
      </c>
      <c r="M97" s="460">
        <v>4</v>
      </c>
      <c r="N97" s="461">
        <v>952.6800000000004</v>
      </c>
    </row>
    <row r="98" spans="1:14" ht="14.4" customHeight="1" x14ac:dyDescent="0.3">
      <c r="A98" s="456" t="s">
        <v>453</v>
      </c>
      <c r="B98" s="457" t="s">
        <v>454</v>
      </c>
      <c r="C98" s="458" t="s">
        <v>463</v>
      </c>
      <c r="D98" s="459" t="s">
        <v>726</v>
      </c>
      <c r="E98" s="458" t="s">
        <v>645</v>
      </c>
      <c r="F98" s="459" t="s">
        <v>729</v>
      </c>
      <c r="G98" s="458" t="s">
        <v>470</v>
      </c>
      <c r="H98" s="458" t="s">
        <v>658</v>
      </c>
      <c r="I98" s="458" t="s">
        <v>659</v>
      </c>
      <c r="J98" s="458" t="s">
        <v>660</v>
      </c>
      <c r="K98" s="458" t="s">
        <v>661</v>
      </c>
      <c r="L98" s="460">
        <v>44.097999999999999</v>
      </c>
      <c r="M98" s="460">
        <v>5</v>
      </c>
      <c r="N98" s="461">
        <v>220.49</v>
      </c>
    </row>
    <row r="99" spans="1:14" ht="14.4" customHeight="1" x14ac:dyDescent="0.3">
      <c r="A99" s="456" t="s">
        <v>453</v>
      </c>
      <c r="B99" s="457" t="s">
        <v>454</v>
      </c>
      <c r="C99" s="458" t="s">
        <v>466</v>
      </c>
      <c r="D99" s="459" t="s">
        <v>727</v>
      </c>
      <c r="E99" s="458" t="s">
        <v>469</v>
      </c>
      <c r="F99" s="459" t="s">
        <v>728</v>
      </c>
      <c r="G99" s="458" t="s">
        <v>470</v>
      </c>
      <c r="H99" s="458" t="s">
        <v>665</v>
      </c>
      <c r="I99" s="458" t="s">
        <v>666</v>
      </c>
      <c r="J99" s="458" t="s">
        <v>667</v>
      </c>
      <c r="K99" s="458" t="s">
        <v>668</v>
      </c>
      <c r="L99" s="460">
        <v>87.029999830822618</v>
      </c>
      <c r="M99" s="460">
        <v>21</v>
      </c>
      <c r="N99" s="461">
        <v>1827.6299964472751</v>
      </c>
    </row>
    <row r="100" spans="1:14" ht="14.4" customHeight="1" x14ac:dyDescent="0.3">
      <c r="A100" s="456" t="s">
        <v>453</v>
      </c>
      <c r="B100" s="457" t="s">
        <v>454</v>
      </c>
      <c r="C100" s="458" t="s">
        <v>466</v>
      </c>
      <c r="D100" s="459" t="s">
        <v>727</v>
      </c>
      <c r="E100" s="458" t="s">
        <v>469</v>
      </c>
      <c r="F100" s="459" t="s">
        <v>728</v>
      </c>
      <c r="G100" s="458" t="s">
        <v>470</v>
      </c>
      <c r="H100" s="458" t="s">
        <v>471</v>
      </c>
      <c r="I100" s="458" t="s">
        <v>472</v>
      </c>
      <c r="J100" s="458" t="s">
        <v>473</v>
      </c>
      <c r="K100" s="458" t="s">
        <v>474</v>
      </c>
      <c r="L100" s="460">
        <v>167.61000000000004</v>
      </c>
      <c r="M100" s="460">
        <v>5</v>
      </c>
      <c r="N100" s="461">
        <v>838.05000000000018</v>
      </c>
    </row>
    <row r="101" spans="1:14" ht="14.4" customHeight="1" x14ac:dyDescent="0.3">
      <c r="A101" s="456" t="s">
        <v>453</v>
      </c>
      <c r="B101" s="457" t="s">
        <v>454</v>
      </c>
      <c r="C101" s="458" t="s">
        <v>466</v>
      </c>
      <c r="D101" s="459" t="s">
        <v>727</v>
      </c>
      <c r="E101" s="458" t="s">
        <v>469</v>
      </c>
      <c r="F101" s="459" t="s">
        <v>728</v>
      </c>
      <c r="G101" s="458" t="s">
        <v>470</v>
      </c>
      <c r="H101" s="458" t="s">
        <v>475</v>
      </c>
      <c r="I101" s="458" t="s">
        <v>476</v>
      </c>
      <c r="J101" s="458" t="s">
        <v>477</v>
      </c>
      <c r="K101" s="458" t="s">
        <v>478</v>
      </c>
      <c r="L101" s="460">
        <v>72.651749501946171</v>
      </c>
      <c r="M101" s="460">
        <v>3</v>
      </c>
      <c r="N101" s="461">
        <v>217.95524850583851</v>
      </c>
    </row>
    <row r="102" spans="1:14" ht="14.4" customHeight="1" x14ac:dyDescent="0.3">
      <c r="A102" s="456" t="s">
        <v>453</v>
      </c>
      <c r="B102" s="457" t="s">
        <v>454</v>
      </c>
      <c r="C102" s="458" t="s">
        <v>466</v>
      </c>
      <c r="D102" s="459" t="s">
        <v>727</v>
      </c>
      <c r="E102" s="458" t="s">
        <v>469</v>
      </c>
      <c r="F102" s="459" t="s">
        <v>728</v>
      </c>
      <c r="G102" s="458" t="s">
        <v>470</v>
      </c>
      <c r="H102" s="458" t="s">
        <v>704</v>
      </c>
      <c r="I102" s="458" t="s">
        <v>705</v>
      </c>
      <c r="J102" s="458" t="s">
        <v>706</v>
      </c>
      <c r="K102" s="458" t="s">
        <v>707</v>
      </c>
      <c r="L102" s="460">
        <v>74.869955887790681</v>
      </c>
      <c r="M102" s="460">
        <v>46</v>
      </c>
      <c r="N102" s="461">
        <v>3444.0179708383712</v>
      </c>
    </row>
    <row r="103" spans="1:14" ht="14.4" customHeight="1" x14ac:dyDescent="0.3">
      <c r="A103" s="456" t="s">
        <v>453</v>
      </c>
      <c r="B103" s="457" t="s">
        <v>454</v>
      </c>
      <c r="C103" s="458" t="s">
        <v>466</v>
      </c>
      <c r="D103" s="459" t="s">
        <v>727</v>
      </c>
      <c r="E103" s="458" t="s">
        <v>469</v>
      </c>
      <c r="F103" s="459" t="s">
        <v>728</v>
      </c>
      <c r="G103" s="458" t="s">
        <v>470</v>
      </c>
      <c r="H103" s="458" t="s">
        <v>514</v>
      </c>
      <c r="I103" s="458" t="s">
        <v>515</v>
      </c>
      <c r="J103" s="458" t="s">
        <v>516</v>
      </c>
      <c r="K103" s="458"/>
      <c r="L103" s="460">
        <v>417</v>
      </c>
      <c r="M103" s="460">
        <v>5</v>
      </c>
      <c r="N103" s="461">
        <v>2085</v>
      </c>
    </row>
    <row r="104" spans="1:14" ht="14.4" customHeight="1" x14ac:dyDescent="0.3">
      <c r="A104" s="456" t="s">
        <v>453</v>
      </c>
      <c r="B104" s="457" t="s">
        <v>454</v>
      </c>
      <c r="C104" s="458" t="s">
        <v>466</v>
      </c>
      <c r="D104" s="459" t="s">
        <v>727</v>
      </c>
      <c r="E104" s="458" t="s">
        <v>469</v>
      </c>
      <c r="F104" s="459" t="s">
        <v>728</v>
      </c>
      <c r="G104" s="458" t="s">
        <v>470</v>
      </c>
      <c r="H104" s="458" t="s">
        <v>708</v>
      </c>
      <c r="I104" s="458" t="s">
        <v>709</v>
      </c>
      <c r="J104" s="458" t="s">
        <v>710</v>
      </c>
      <c r="K104" s="458" t="s">
        <v>711</v>
      </c>
      <c r="L104" s="460">
        <v>294.37333333333339</v>
      </c>
      <c r="M104" s="460">
        <v>3</v>
      </c>
      <c r="N104" s="461">
        <v>883.12000000000012</v>
      </c>
    </row>
    <row r="105" spans="1:14" ht="14.4" customHeight="1" x14ac:dyDescent="0.3">
      <c r="A105" s="456" t="s">
        <v>453</v>
      </c>
      <c r="B105" s="457" t="s">
        <v>454</v>
      </c>
      <c r="C105" s="458" t="s">
        <v>466</v>
      </c>
      <c r="D105" s="459" t="s">
        <v>727</v>
      </c>
      <c r="E105" s="458" t="s">
        <v>469</v>
      </c>
      <c r="F105" s="459" t="s">
        <v>728</v>
      </c>
      <c r="G105" s="458" t="s">
        <v>470</v>
      </c>
      <c r="H105" s="458" t="s">
        <v>554</v>
      </c>
      <c r="I105" s="458" t="s">
        <v>555</v>
      </c>
      <c r="J105" s="458" t="s">
        <v>556</v>
      </c>
      <c r="K105" s="458" t="s">
        <v>557</v>
      </c>
      <c r="L105" s="460">
        <v>127.66827586206895</v>
      </c>
      <c r="M105" s="460">
        <v>29</v>
      </c>
      <c r="N105" s="461">
        <v>3702.3799999999997</v>
      </c>
    </row>
    <row r="106" spans="1:14" ht="14.4" customHeight="1" x14ac:dyDescent="0.3">
      <c r="A106" s="456" t="s">
        <v>453</v>
      </c>
      <c r="B106" s="457" t="s">
        <v>454</v>
      </c>
      <c r="C106" s="458" t="s">
        <v>466</v>
      </c>
      <c r="D106" s="459" t="s">
        <v>727</v>
      </c>
      <c r="E106" s="458" t="s">
        <v>469</v>
      </c>
      <c r="F106" s="459" t="s">
        <v>728</v>
      </c>
      <c r="G106" s="458" t="s">
        <v>470</v>
      </c>
      <c r="H106" s="458" t="s">
        <v>712</v>
      </c>
      <c r="I106" s="458" t="s">
        <v>508</v>
      </c>
      <c r="J106" s="458" t="s">
        <v>713</v>
      </c>
      <c r="K106" s="458" t="s">
        <v>714</v>
      </c>
      <c r="L106" s="460">
        <v>96.115111111111119</v>
      </c>
      <c r="M106" s="460">
        <v>45</v>
      </c>
      <c r="N106" s="461">
        <v>4325.18</v>
      </c>
    </row>
    <row r="107" spans="1:14" ht="14.4" customHeight="1" x14ac:dyDescent="0.3">
      <c r="A107" s="456" t="s">
        <v>453</v>
      </c>
      <c r="B107" s="457" t="s">
        <v>454</v>
      </c>
      <c r="C107" s="458" t="s">
        <v>466</v>
      </c>
      <c r="D107" s="459" t="s">
        <v>727</v>
      </c>
      <c r="E107" s="458" t="s">
        <v>469</v>
      </c>
      <c r="F107" s="459" t="s">
        <v>728</v>
      </c>
      <c r="G107" s="458" t="s">
        <v>470</v>
      </c>
      <c r="H107" s="458" t="s">
        <v>583</v>
      </c>
      <c r="I107" s="458" t="s">
        <v>584</v>
      </c>
      <c r="J107" s="458" t="s">
        <v>585</v>
      </c>
      <c r="K107" s="458" t="s">
        <v>586</v>
      </c>
      <c r="L107" s="460">
        <v>275.30999999999995</v>
      </c>
      <c r="M107" s="460">
        <v>4</v>
      </c>
      <c r="N107" s="461">
        <v>1101.2399999999998</v>
      </c>
    </row>
    <row r="108" spans="1:14" ht="14.4" customHeight="1" x14ac:dyDescent="0.3">
      <c r="A108" s="456" t="s">
        <v>453</v>
      </c>
      <c r="B108" s="457" t="s">
        <v>454</v>
      </c>
      <c r="C108" s="458" t="s">
        <v>466</v>
      </c>
      <c r="D108" s="459" t="s">
        <v>727</v>
      </c>
      <c r="E108" s="458" t="s">
        <v>469</v>
      </c>
      <c r="F108" s="459" t="s">
        <v>728</v>
      </c>
      <c r="G108" s="458" t="s">
        <v>470</v>
      </c>
      <c r="H108" s="458" t="s">
        <v>715</v>
      </c>
      <c r="I108" s="458" t="s">
        <v>716</v>
      </c>
      <c r="J108" s="458" t="s">
        <v>717</v>
      </c>
      <c r="K108" s="458"/>
      <c r="L108" s="460">
        <v>2402.3933333333334</v>
      </c>
      <c r="M108" s="460">
        <v>3</v>
      </c>
      <c r="N108" s="461">
        <v>7207.18</v>
      </c>
    </row>
    <row r="109" spans="1:14" ht="14.4" customHeight="1" x14ac:dyDescent="0.3">
      <c r="A109" s="456" t="s">
        <v>453</v>
      </c>
      <c r="B109" s="457" t="s">
        <v>454</v>
      </c>
      <c r="C109" s="458" t="s">
        <v>466</v>
      </c>
      <c r="D109" s="459" t="s">
        <v>727</v>
      </c>
      <c r="E109" s="458" t="s">
        <v>469</v>
      </c>
      <c r="F109" s="459" t="s">
        <v>728</v>
      </c>
      <c r="G109" s="458" t="s">
        <v>470</v>
      </c>
      <c r="H109" s="458" t="s">
        <v>718</v>
      </c>
      <c r="I109" s="458" t="s">
        <v>719</v>
      </c>
      <c r="J109" s="458" t="s">
        <v>720</v>
      </c>
      <c r="K109" s="458" t="s">
        <v>721</v>
      </c>
      <c r="L109" s="460">
        <v>619.66700000000003</v>
      </c>
      <c r="M109" s="460">
        <v>10</v>
      </c>
      <c r="N109" s="461">
        <v>6196.67</v>
      </c>
    </row>
    <row r="110" spans="1:14" ht="14.4" customHeight="1" thickBot="1" x14ac:dyDescent="0.35">
      <c r="A110" s="462" t="s">
        <v>453</v>
      </c>
      <c r="B110" s="463" t="s">
        <v>454</v>
      </c>
      <c r="C110" s="464" t="s">
        <v>466</v>
      </c>
      <c r="D110" s="465" t="s">
        <v>727</v>
      </c>
      <c r="E110" s="464" t="s">
        <v>645</v>
      </c>
      <c r="F110" s="465" t="s">
        <v>729</v>
      </c>
      <c r="G110" s="464" t="s">
        <v>470</v>
      </c>
      <c r="H110" s="464" t="s">
        <v>722</v>
      </c>
      <c r="I110" s="464" t="s">
        <v>723</v>
      </c>
      <c r="J110" s="464" t="s">
        <v>656</v>
      </c>
      <c r="K110" s="464" t="s">
        <v>724</v>
      </c>
      <c r="L110" s="466">
        <v>88.209642366420056</v>
      </c>
      <c r="M110" s="466">
        <v>3</v>
      </c>
      <c r="N110" s="467">
        <v>264.62892709926018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5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3"/>
  </cols>
  <sheetData>
    <row r="1" spans="1:17" ht="18.600000000000001" customHeight="1" thickBot="1" x14ac:dyDescent="0.4">
      <c r="A1" s="355" t="s">
        <v>206</v>
      </c>
      <c r="B1" s="355"/>
      <c r="C1" s="355"/>
      <c r="D1" s="355"/>
      <c r="E1" s="355"/>
      <c r="F1" s="318"/>
      <c r="G1" s="318"/>
      <c r="H1" s="318"/>
      <c r="I1" s="318"/>
      <c r="J1" s="348"/>
      <c r="K1" s="348"/>
      <c r="L1" s="348"/>
      <c r="M1" s="348"/>
      <c r="N1" s="348"/>
      <c r="O1" s="348"/>
      <c r="P1" s="348"/>
      <c r="Q1" s="348"/>
    </row>
    <row r="2" spans="1:17" ht="14.4" customHeight="1" thickBot="1" x14ac:dyDescent="0.35">
      <c r="A2" s="239" t="s">
        <v>252</v>
      </c>
      <c r="B2" s="218"/>
      <c r="C2" s="218"/>
      <c r="D2" s="218"/>
      <c r="E2" s="218"/>
    </row>
    <row r="3" spans="1:17" ht="14.4" customHeight="1" thickBot="1" x14ac:dyDescent="0.35">
      <c r="A3" s="294" t="s">
        <v>3</v>
      </c>
      <c r="B3" s="298">
        <f>SUM(B6:B1048576)</f>
        <v>316</v>
      </c>
      <c r="C3" s="299">
        <f>SUM(C6:C1048576)</f>
        <v>2</v>
      </c>
      <c r="D3" s="299">
        <f>SUM(D6:D1048576)</f>
        <v>0</v>
      </c>
      <c r="E3" s="300">
        <f>SUM(E6:E1048576)</f>
        <v>0</v>
      </c>
      <c r="F3" s="297">
        <f>IF(SUM($B3:$E3)=0,"",B3/SUM($B3:$E3))</f>
        <v>0.99371069182389937</v>
      </c>
      <c r="G3" s="295">
        <f t="shared" ref="G3:I3" si="0">IF(SUM($B3:$E3)=0,"",C3/SUM($B3:$E3))</f>
        <v>6.2893081761006293E-3</v>
      </c>
      <c r="H3" s="295">
        <f t="shared" si="0"/>
        <v>0</v>
      </c>
      <c r="I3" s="296">
        <f t="shared" si="0"/>
        <v>0</v>
      </c>
      <c r="J3" s="299">
        <f>SUM(J6:J1048576)</f>
        <v>94</v>
      </c>
      <c r="K3" s="299">
        <f>SUM(K6:K1048576)</f>
        <v>2</v>
      </c>
      <c r="L3" s="299">
        <f>SUM(L6:L1048576)</f>
        <v>0</v>
      </c>
      <c r="M3" s="300">
        <f>SUM(M6:M1048576)</f>
        <v>0</v>
      </c>
      <c r="N3" s="297">
        <f>IF(SUM($J3:$M3)=0,"",J3/SUM($J3:$M3))</f>
        <v>0.97916666666666663</v>
      </c>
      <c r="O3" s="295">
        <f t="shared" ref="O3:Q3" si="1">IF(SUM($J3:$M3)=0,"",K3/SUM($J3:$M3))</f>
        <v>2.0833333333333332E-2</v>
      </c>
      <c r="P3" s="295">
        <f t="shared" si="1"/>
        <v>0</v>
      </c>
      <c r="Q3" s="296">
        <f t="shared" si="1"/>
        <v>0</v>
      </c>
    </row>
    <row r="4" spans="1:17" ht="14.4" customHeight="1" thickBot="1" x14ac:dyDescent="0.35">
      <c r="A4" s="293"/>
      <c r="B4" s="368" t="s">
        <v>208</v>
      </c>
      <c r="C4" s="369"/>
      <c r="D4" s="369"/>
      <c r="E4" s="370"/>
      <c r="F4" s="365" t="s">
        <v>213</v>
      </c>
      <c r="G4" s="366"/>
      <c r="H4" s="366"/>
      <c r="I4" s="367"/>
      <c r="J4" s="368" t="s">
        <v>214</v>
      </c>
      <c r="K4" s="369"/>
      <c r="L4" s="369"/>
      <c r="M4" s="370"/>
      <c r="N4" s="365" t="s">
        <v>215</v>
      </c>
      <c r="O4" s="366"/>
      <c r="P4" s="366"/>
      <c r="Q4" s="367"/>
    </row>
    <row r="5" spans="1:17" ht="14.4" customHeight="1" thickBot="1" x14ac:dyDescent="0.35">
      <c r="A5" s="468" t="s">
        <v>207</v>
      </c>
      <c r="B5" s="469" t="s">
        <v>209</v>
      </c>
      <c r="C5" s="469" t="s">
        <v>210</v>
      </c>
      <c r="D5" s="469" t="s">
        <v>211</v>
      </c>
      <c r="E5" s="470" t="s">
        <v>212</v>
      </c>
      <c r="F5" s="471" t="s">
        <v>209</v>
      </c>
      <c r="G5" s="472" t="s">
        <v>210</v>
      </c>
      <c r="H5" s="472" t="s">
        <v>211</v>
      </c>
      <c r="I5" s="473" t="s">
        <v>212</v>
      </c>
      <c r="J5" s="469" t="s">
        <v>209</v>
      </c>
      <c r="K5" s="469" t="s">
        <v>210</v>
      </c>
      <c r="L5" s="469" t="s">
        <v>211</v>
      </c>
      <c r="M5" s="470" t="s">
        <v>212</v>
      </c>
      <c r="N5" s="471" t="s">
        <v>209</v>
      </c>
      <c r="O5" s="472" t="s">
        <v>210</v>
      </c>
      <c r="P5" s="472" t="s">
        <v>211</v>
      </c>
      <c r="Q5" s="473" t="s">
        <v>212</v>
      </c>
    </row>
    <row r="6" spans="1:17" ht="14.4" customHeight="1" x14ac:dyDescent="0.3">
      <c r="A6" s="480" t="s">
        <v>730</v>
      </c>
      <c r="B6" s="486"/>
      <c r="C6" s="454"/>
      <c r="D6" s="454"/>
      <c r="E6" s="455"/>
      <c r="F6" s="483"/>
      <c r="G6" s="474"/>
      <c r="H6" s="474"/>
      <c r="I6" s="489"/>
      <c r="J6" s="486"/>
      <c r="K6" s="454"/>
      <c r="L6" s="454"/>
      <c r="M6" s="455"/>
      <c r="N6" s="483"/>
      <c r="O6" s="474"/>
      <c r="P6" s="474"/>
      <c r="Q6" s="475"/>
    </row>
    <row r="7" spans="1:17" ht="14.4" customHeight="1" x14ac:dyDescent="0.3">
      <c r="A7" s="481" t="s">
        <v>731</v>
      </c>
      <c r="B7" s="487">
        <v>163</v>
      </c>
      <c r="C7" s="460">
        <v>2</v>
      </c>
      <c r="D7" s="460"/>
      <c r="E7" s="461"/>
      <c r="F7" s="484">
        <v>0.98787878787878791</v>
      </c>
      <c r="G7" s="476">
        <v>1.2121212121212121E-2</v>
      </c>
      <c r="H7" s="476">
        <v>0</v>
      </c>
      <c r="I7" s="490">
        <v>0</v>
      </c>
      <c r="J7" s="487">
        <v>40</v>
      </c>
      <c r="K7" s="460">
        <v>2</v>
      </c>
      <c r="L7" s="460"/>
      <c r="M7" s="461"/>
      <c r="N7" s="484">
        <v>0.95238095238095233</v>
      </c>
      <c r="O7" s="476">
        <v>4.7619047619047616E-2</v>
      </c>
      <c r="P7" s="476">
        <v>0</v>
      </c>
      <c r="Q7" s="477">
        <v>0</v>
      </c>
    </row>
    <row r="8" spans="1:17" ht="14.4" customHeight="1" x14ac:dyDescent="0.3">
      <c r="A8" s="481" t="s">
        <v>732</v>
      </c>
      <c r="B8" s="487">
        <v>120</v>
      </c>
      <c r="C8" s="460"/>
      <c r="D8" s="460"/>
      <c r="E8" s="461"/>
      <c r="F8" s="484">
        <v>1</v>
      </c>
      <c r="G8" s="476">
        <v>0</v>
      </c>
      <c r="H8" s="476">
        <v>0</v>
      </c>
      <c r="I8" s="490">
        <v>0</v>
      </c>
      <c r="J8" s="487">
        <v>38</v>
      </c>
      <c r="K8" s="460"/>
      <c r="L8" s="460"/>
      <c r="M8" s="461"/>
      <c r="N8" s="484">
        <v>1</v>
      </c>
      <c r="O8" s="476">
        <v>0</v>
      </c>
      <c r="P8" s="476">
        <v>0</v>
      </c>
      <c r="Q8" s="477">
        <v>0</v>
      </c>
    </row>
    <row r="9" spans="1:17" ht="14.4" customHeight="1" thickBot="1" x14ac:dyDescent="0.35">
      <c r="A9" s="482" t="s">
        <v>733</v>
      </c>
      <c r="B9" s="488">
        <v>33</v>
      </c>
      <c r="C9" s="466"/>
      <c r="D9" s="466"/>
      <c r="E9" s="467"/>
      <c r="F9" s="485">
        <v>1</v>
      </c>
      <c r="G9" s="478">
        <v>0</v>
      </c>
      <c r="H9" s="478">
        <v>0</v>
      </c>
      <c r="I9" s="491">
        <v>0</v>
      </c>
      <c r="J9" s="488">
        <v>16</v>
      </c>
      <c r="K9" s="466"/>
      <c r="L9" s="466"/>
      <c r="M9" s="467"/>
      <c r="N9" s="485">
        <v>1</v>
      </c>
      <c r="O9" s="478">
        <v>0</v>
      </c>
      <c r="P9" s="478">
        <v>0</v>
      </c>
      <c r="Q9" s="47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55" t="s">
        <v>142</v>
      </c>
      <c r="B1" s="355"/>
      <c r="C1" s="355"/>
      <c r="D1" s="355"/>
      <c r="E1" s="355"/>
      <c r="F1" s="355"/>
      <c r="G1" s="355"/>
      <c r="H1" s="355"/>
      <c r="I1" s="318"/>
      <c r="J1" s="318"/>
      <c r="K1" s="318"/>
      <c r="L1" s="318"/>
    </row>
    <row r="2" spans="1:14" ht="14.4" customHeight="1" thickBot="1" x14ac:dyDescent="0.35">
      <c r="A2" s="239" t="s">
        <v>252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72" t="s">
        <v>15</v>
      </c>
      <c r="D3" s="371"/>
      <c r="E3" s="371" t="s">
        <v>16</v>
      </c>
      <c r="F3" s="371"/>
      <c r="G3" s="371"/>
      <c r="H3" s="371"/>
      <c r="I3" s="371" t="s">
        <v>149</v>
      </c>
      <c r="J3" s="371"/>
      <c r="K3" s="371"/>
      <c r="L3" s="373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0">
        <v>29</v>
      </c>
      <c r="B5" s="441" t="s">
        <v>454</v>
      </c>
      <c r="C5" s="444">
        <v>428849.02000000019</v>
      </c>
      <c r="D5" s="444">
        <v>1551</v>
      </c>
      <c r="E5" s="444">
        <v>318032.8400000002</v>
      </c>
      <c r="F5" s="492">
        <v>0.74159628486500928</v>
      </c>
      <c r="G5" s="444">
        <v>1087</v>
      </c>
      <c r="H5" s="492">
        <v>0.70083816892327533</v>
      </c>
      <c r="I5" s="444">
        <v>110816.17999999998</v>
      </c>
      <c r="J5" s="492">
        <v>0.25840371513499072</v>
      </c>
      <c r="K5" s="444">
        <v>464</v>
      </c>
      <c r="L5" s="492">
        <v>0.29916183107672467</v>
      </c>
      <c r="M5" s="444" t="s">
        <v>69</v>
      </c>
      <c r="N5" s="154"/>
    </row>
    <row r="6" spans="1:14" ht="14.4" customHeight="1" x14ac:dyDescent="0.3">
      <c r="A6" s="440">
        <v>29</v>
      </c>
      <c r="B6" s="441" t="s">
        <v>734</v>
      </c>
      <c r="C6" s="444">
        <v>194678.59000000008</v>
      </c>
      <c r="D6" s="444">
        <v>966.5</v>
      </c>
      <c r="E6" s="444">
        <v>130348.51000000008</v>
      </c>
      <c r="F6" s="492">
        <v>0.66955749987710522</v>
      </c>
      <c r="G6" s="444">
        <v>630</v>
      </c>
      <c r="H6" s="492">
        <v>0.65183652353854116</v>
      </c>
      <c r="I6" s="444">
        <v>64330.079999999987</v>
      </c>
      <c r="J6" s="492">
        <v>0.33044250012289467</v>
      </c>
      <c r="K6" s="444">
        <v>336.5</v>
      </c>
      <c r="L6" s="492">
        <v>0.3481634764614589</v>
      </c>
      <c r="M6" s="444" t="s">
        <v>1</v>
      </c>
      <c r="N6" s="154"/>
    </row>
    <row r="7" spans="1:14" ht="14.4" customHeight="1" x14ac:dyDescent="0.3">
      <c r="A7" s="440">
        <v>29</v>
      </c>
      <c r="B7" s="441" t="s">
        <v>735</v>
      </c>
      <c r="C7" s="444">
        <v>0</v>
      </c>
      <c r="D7" s="444">
        <v>19</v>
      </c>
      <c r="E7" s="444">
        <v>0</v>
      </c>
      <c r="F7" s="492" t="s">
        <v>455</v>
      </c>
      <c r="G7" s="444">
        <v>17</v>
      </c>
      <c r="H7" s="492">
        <v>0.89473684210526316</v>
      </c>
      <c r="I7" s="444">
        <v>0</v>
      </c>
      <c r="J7" s="492" t="s">
        <v>455</v>
      </c>
      <c r="K7" s="444">
        <v>2</v>
      </c>
      <c r="L7" s="492">
        <v>0.10526315789473684</v>
      </c>
      <c r="M7" s="444" t="s">
        <v>1</v>
      </c>
      <c r="N7" s="154"/>
    </row>
    <row r="8" spans="1:14" ht="14.4" customHeight="1" x14ac:dyDescent="0.3">
      <c r="A8" s="440">
        <v>29</v>
      </c>
      <c r="B8" s="441" t="s">
        <v>736</v>
      </c>
      <c r="C8" s="444">
        <v>234170.43000000011</v>
      </c>
      <c r="D8" s="444">
        <v>565.5</v>
      </c>
      <c r="E8" s="444">
        <v>187684.33000000013</v>
      </c>
      <c r="F8" s="492">
        <v>0.8014860373275996</v>
      </c>
      <c r="G8" s="444">
        <v>440</v>
      </c>
      <c r="H8" s="492">
        <v>0.77807250221043323</v>
      </c>
      <c r="I8" s="444">
        <v>46486.099999999991</v>
      </c>
      <c r="J8" s="492">
        <v>0.19851396267240048</v>
      </c>
      <c r="K8" s="444">
        <v>125.5</v>
      </c>
      <c r="L8" s="492">
        <v>0.22192749778956675</v>
      </c>
      <c r="M8" s="444" t="s">
        <v>1</v>
      </c>
      <c r="N8" s="154"/>
    </row>
    <row r="9" spans="1:14" ht="14.4" customHeight="1" x14ac:dyDescent="0.3">
      <c r="A9" s="440" t="s">
        <v>453</v>
      </c>
      <c r="B9" s="441" t="s">
        <v>3</v>
      </c>
      <c r="C9" s="444">
        <v>428849.02000000019</v>
      </c>
      <c r="D9" s="444">
        <v>1551</v>
      </c>
      <c r="E9" s="444">
        <v>318032.8400000002</v>
      </c>
      <c r="F9" s="492">
        <v>0.74159628486500928</v>
      </c>
      <c r="G9" s="444">
        <v>1087</v>
      </c>
      <c r="H9" s="492">
        <v>0.70083816892327533</v>
      </c>
      <c r="I9" s="444">
        <v>110816.17999999998</v>
      </c>
      <c r="J9" s="492">
        <v>0.25840371513499072</v>
      </c>
      <c r="K9" s="444">
        <v>464</v>
      </c>
      <c r="L9" s="492">
        <v>0.29916183107672467</v>
      </c>
      <c r="M9" s="444" t="s">
        <v>457</v>
      </c>
      <c r="N9" s="154"/>
    </row>
    <row r="11" spans="1:14" ht="14.4" customHeight="1" x14ac:dyDescent="0.3">
      <c r="A11" s="440">
        <v>29</v>
      </c>
      <c r="B11" s="441" t="s">
        <v>454</v>
      </c>
      <c r="C11" s="444" t="s">
        <v>455</v>
      </c>
      <c r="D11" s="444" t="s">
        <v>455</v>
      </c>
      <c r="E11" s="444" t="s">
        <v>455</v>
      </c>
      <c r="F11" s="492" t="s">
        <v>455</v>
      </c>
      <c r="G11" s="444" t="s">
        <v>455</v>
      </c>
      <c r="H11" s="492" t="s">
        <v>455</v>
      </c>
      <c r="I11" s="444" t="s">
        <v>455</v>
      </c>
      <c r="J11" s="492" t="s">
        <v>455</v>
      </c>
      <c r="K11" s="444" t="s">
        <v>455</v>
      </c>
      <c r="L11" s="492" t="s">
        <v>455</v>
      </c>
      <c r="M11" s="444" t="s">
        <v>69</v>
      </c>
      <c r="N11" s="154"/>
    </row>
    <row r="12" spans="1:14" ht="14.4" customHeight="1" x14ac:dyDescent="0.3">
      <c r="A12" s="440" t="s">
        <v>737</v>
      </c>
      <c r="B12" s="441" t="s">
        <v>734</v>
      </c>
      <c r="C12" s="444">
        <v>194678.59000000008</v>
      </c>
      <c r="D12" s="444">
        <v>966.5</v>
      </c>
      <c r="E12" s="444">
        <v>130348.51000000008</v>
      </c>
      <c r="F12" s="492">
        <v>0.66955749987710522</v>
      </c>
      <c r="G12" s="444">
        <v>630</v>
      </c>
      <c r="H12" s="492">
        <v>0.65183652353854116</v>
      </c>
      <c r="I12" s="444">
        <v>64330.079999999987</v>
      </c>
      <c r="J12" s="492">
        <v>0.33044250012289467</v>
      </c>
      <c r="K12" s="444">
        <v>336.5</v>
      </c>
      <c r="L12" s="492">
        <v>0.3481634764614589</v>
      </c>
      <c r="M12" s="444" t="s">
        <v>1</v>
      </c>
      <c r="N12" s="154"/>
    </row>
    <row r="13" spans="1:14" ht="14.4" customHeight="1" x14ac:dyDescent="0.3">
      <c r="A13" s="440" t="s">
        <v>737</v>
      </c>
      <c r="B13" s="441" t="s">
        <v>735</v>
      </c>
      <c r="C13" s="444">
        <v>0</v>
      </c>
      <c r="D13" s="444">
        <v>19</v>
      </c>
      <c r="E13" s="444">
        <v>0</v>
      </c>
      <c r="F13" s="492" t="s">
        <v>455</v>
      </c>
      <c r="G13" s="444">
        <v>17</v>
      </c>
      <c r="H13" s="492">
        <v>0.89473684210526316</v>
      </c>
      <c r="I13" s="444">
        <v>0</v>
      </c>
      <c r="J13" s="492" t="s">
        <v>455</v>
      </c>
      <c r="K13" s="444">
        <v>2</v>
      </c>
      <c r="L13" s="492">
        <v>0.10526315789473684</v>
      </c>
      <c r="M13" s="444" t="s">
        <v>1</v>
      </c>
      <c r="N13" s="154"/>
    </row>
    <row r="14" spans="1:14" ht="14.4" customHeight="1" x14ac:dyDescent="0.3">
      <c r="A14" s="440" t="s">
        <v>737</v>
      </c>
      <c r="B14" s="441" t="s">
        <v>736</v>
      </c>
      <c r="C14" s="444">
        <v>234170.43000000011</v>
      </c>
      <c r="D14" s="444">
        <v>565.5</v>
      </c>
      <c r="E14" s="444">
        <v>187684.33000000013</v>
      </c>
      <c r="F14" s="492">
        <v>0.8014860373275996</v>
      </c>
      <c r="G14" s="444">
        <v>440</v>
      </c>
      <c r="H14" s="492">
        <v>0.77807250221043323</v>
      </c>
      <c r="I14" s="444">
        <v>46486.099999999991</v>
      </c>
      <c r="J14" s="492">
        <v>0.19851396267240048</v>
      </c>
      <c r="K14" s="444">
        <v>125.5</v>
      </c>
      <c r="L14" s="492">
        <v>0.22192749778956675</v>
      </c>
      <c r="M14" s="444" t="s">
        <v>1</v>
      </c>
      <c r="N14" s="154"/>
    </row>
    <row r="15" spans="1:14" ht="14.4" customHeight="1" x14ac:dyDescent="0.3">
      <c r="A15" s="440" t="s">
        <v>737</v>
      </c>
      <c r="B15" s="441" t="s">
        <v>738</v>
      </c>
      <c r="C15" s="444">
        <v>428849.02000000019</v>
      </c>
      <c r="D15" s="444">
        <v>1551</v>
      </c>
      <c r="E15" s="444">
        <v>318032.8400000002</v>
      </c>
      <c r="F15" s="492">
        <v>0.74159628486500928</v>
      </c>
      <c r="G15" s="444">
        <v>1087</v>
      </c>
      <c r="H15" s="492">
        <v>0.70083816892327533</v>
      </c>
      <c r="I15" s="444">
        <v>110816.17999999998</v>
      </c>
      <c r="J15" s="492">
        <v>0.25840371513499072</v>
      </c>
      <c r="K15" s="444">
        <v>464</v>
      </c>
      <c r="L15" s="492">
        <v>0.29916183107672467</v>
      </c>
      <c r="M15" s="444" t="s">
        <v>461</v>
      </c>
      <c r="N15" s="154"/>
    </row>
    <row r="16" spans="1:14" ht="14.4" customHeight="1" x14ac:dyDescent="0.3">
      <c r="A16" s="440" t="s">
        <v>455</v>
      </c>
      <c r="B16" s="441" t="s">
        <v>455</v>
      </c>
      <c r="C16" s="444" t="s">
        <v>455</v>
      </c>
      <c r="D16" s="444" t="s">
        <v>455</v>
      </c>
      <c r="E16" s="444" t="s">
        <v>455</v>
      </c>
      <c r="F16" s="492" t="s">
        <v>455</v>
      </c>
      <c r="G16" s="444" t="s">
        <v>455</v>
      </c>
      <c r="H16" s="492" t="s">
        <v>455</v>
      </c>
      <c r="I16" s="444" t="s">
        <v>455</v>
      </c>
      <c r="J16" s="492" t="s">
        <v>455</v>
      </c>
      <c r="K16" s="444" t="s">
        <v>455</v>
      </c>
      <c r="L16" s="492" t="s">
        <v>455</v>
      </c>
      <c r="M16" s="444" t="s">
        <v>462</v>
      </c>
      <c r="N16" s="154"/>
    </row>
    <row r="17" spans="1:14" ht="14.4" customHeight="1" x14ac:dyDescent="0.3">
      <c r="A17" s="440" t="s">
        <v>453</v>
      </c>
      <c r="B17" s="441" t="s">
        <v>456</v>
      </c>
      <c r="C17" s="444">
        <v>428849.02000000019</v>
      </c>
      <c r="D17" s="444">
        <v>1551</v>
      </c>
      <c r="E17" s="444">
        <v>318032.8400000002</v>
      </c>
      <c r="F17" s="492">
        <v>0.74159628486500928</v>
      </c>
      <c r="G17" s="444">
        <v>1087</v>
      </c>
      <c r="H17" s="492">
        <v>0.70083816892327533</v>
      </c>
      <c r="I17" s="444">
        <v>110816.17999999998</v>
      </c>
      <c r="J17" s="492">
        <v>0.25840371513499072</v>
      </c>
      <c r="K17" s="444">
        <v>464</v>
      </c>
      <c r="L17" s="492">
        <v>0.29916183107672467</v>
      </c>
      <c r="M17" s="444" t="s">
        <v>457</v>
      </c>
      <c r="N17" s="154"/>
    </row>
    <row r="18" spans="1:14" ht="14.4" customHeight="1" x14ac:dyDescent="0.3">
      <c r="A18" s="493" t="s">
        <v>739</v>
      </c>
    </row>
    <row r="19" spans="1:14" ht="14.4" customHeight="1" x14ac:dyDescent="0.3">
      <c r="A19" s="494" t="s">
        <v>740</v>
      </c>
    </row>
    <row r="20" spans="1:14" ht="14.4" customHeight="1" x14ac:dyDescent="0.3">
      <c r="A20" s="493" t="s">
        <v>741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8" priority="15" stopIfTrue="1" operator="lessThan">
      <formula>0.6</formula>
    </cfRule>
  </conditionalFormatting>
  <conditionalFormatting sqref="B5:B9">
    <cfRule type="expression" dxfId="37" priority="10">
      <formula>AND(LEFT(M5,6)&lt;&gt;"mezera",M5&lt;&gt;"")</formula>
    </cfRule>
  </conditionalFormatting>
  <conditionalFormatting sqref="A5:A9">
    <cfRule type="expression" dxfId="36" priority="8">
      <formula>AND(M5&lt;&gt;"",M5&lt;&gt;"mezeraKL")</formula>
    </cfRule>
  </conditionalFormatting>
  <conditionalFormatting sqref="F5:F9">
    <cfRule type="cellIs" dxfId="35" priority="7" operator="lessThan">
      <formula>0.6</formula>
    </cfRule>
  </conditionalFormatting>
  <conditionalFormatting sqref="B5:L9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9">
    <cfRule type="expression" dxfId="32" priority="12">
      <formula>$M5&lt;&gt;""</formula>
    </cfRule>
  </conditionalFormatting>
  <conditionalFormatting sqref="B11:B17">
    <cfRule type="expression" dxfId="31" priority="4">
      <formula>AND(LEFT(M11,6)&lt;&gt;"mezera",M11&lt;&gt;"")</formula>
    </cfRule>
  </conditionalFormatting>
  <conditionalFormatting sqref="A11:A17">
    <cfRule type="expression" dxfId="30" priority="2">
      <formula>AND(M11&lt;&gt;"",M11&lt;&gt;"mezeraKL")</formula>
    </cfRule>
  </conditionalFormatting>
  <conditionalFormatting sqref="F11:F17">
    <cfRule type="cellIs" dxfId="29" priority="1" operator="lessThan">
      <formula>0.6</formula>
    </cfRule>
  </conditionalFormatting>
  <conditionalFormatting sqref="B11:L17">
    <cfRule type="expression" dxfId="28" priority="3">
      <formula>OR($M11="KL",$M11="SumaKL")</formula>
    </cfRule>
    <cfRule type="expression" dxfId="27" priority="5">
      <formula>$M11="SumaNS"</formula>
    </cfRule>
  </conditionalFormatting>
  <conditionalFormatting sqref="A11:L17">
    <cfRule type="expression" dxfId="2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55" t="s">
        <v>150</v>
      </c>
      <c r="B1" s="355"/>
      <c r="C1" s="355"/>
      <c r="D1" s="355"/>
      <c r="E1" s="355"/>
      <c r="F1" s="355"/>
      <c r="G1" s="355"/>
      <c r="H1" s="355"/>
      <c r="I1" s="355"/>
      <c r="J1" s="318"/>
      <c r="K1" s="318"/>
      <c r="L1" s="318"/>
      <c r="M1" s="318"/>
    </row>
    <row r="2" spans="1:13" ht="14.4" customHeight="1" thickBot="1" x14ac:dyDescent="0.35">
      <c r="A2" s="239" t="s">
        <v>252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72" t="s">
        <v>15</v>
      </c>
      <c r="C3" s="374"/>
      <c r="D3" s="371"/>
      <c r="E3" s="146"/>
      <c r="F3" s="371" t="s">
        <v>16</v>
      </c>
      <c r="G3" s="371"/>
      <c r="H3" s="371"/>
      <c r="I3" s="371"/>
      <c r="J3" s="371" t="s">
        <v>149</v>
      </c>
      <c r="K3" s="371"/>
      <c r="L3" s="371"/>
      <c r="M3" s="373"/>
    </row>
    <row r="4" spans="1:13" ht="14.4" customHeight="1" thickBot="1" x14ac:dyDescent="0.35">
      <c r="A4" s="468" t="s">
        <v>139</v>
      </c>
      <c r="B4" s="469" t="s">
        <v>19</v>
      </c>
      <c r="C4" s="498"/>
      <c r="D4" s="469" t="s">
        <v>20</v>
      </c>
      <c r="E4" s="498"/>
      <c r="F4" s="469" t="s">
        <v>19</v>
      </c>
      <c r="G4" s="472" t="s">
        <v>2</v>
      </c>
      <c r="H4" s="469" t="s">
        <v>20</v>
      </c>
      <c r="I4" s="472" t="s">
        <v>2</v>
      </c>
      <c r="J4" s="469" t="s">
        <v>19</v>
      </c>
      <c r="K4" s="472" t="s">
        <v>2</v>
      </c>
      <c r="L4" s="469" t="s">
        <v>20</v>
      </c>
      <c r="M4" s="473" t="s">
        <v>2</v>
      </c>
    </row>
    <row r="5" spans="1:13" ht="14.4" customHeight="1" x14ac:dyDescent="0.3">
      <c r="A5" s="495" t="s">
        <v>742</v>
      </c>
      <c r="B5" s="486">
        <v>74219.98000000001</v>
      </c>
      <c r="C5" s="451">
        <v>1</v>
      </c>
      <c r="D5" s="499">
        <v>195</v>
      </c>
      <c r="E5" s="502" t="s">
        <v>742</v>
      </c>
      <c r="F5" s="486">
        <v>56991.450000000004</v>
      </c>
      <c r="G5" s="474">
        <v>0.76787207433901217</v>
      </c>
      <c r="H5" s="454">
        <v>135.5</v>
      </c>
      <c r="I5" s="475">
        <v>0.69487179487179485</v>
      </c>
      <c r="J5" s="505">
        <v>17228.53</v>
      </c>
      <c r="K5" s="474">
        <v>0.23212792566098772</v>
      </c>
      <c r="L5" s="454">
        <v>59.5</v>
      </c>
      <c r="M5" s="475">
        <v>0.30512820512820515</v>
      </c>
    </row>
    <row r="6" spans="1:13" ht="14.4" customHeight="1" x14ac:dyDescent="0.3">
      <c r="A6" s="496" t="s">
        <v>743</v>
      </c>
      <c r="B6" s="487">
        <v>15464.21</v>
      </c>
      <c r="C6" s="457">
        <v>1</v>
      </c>
      <c r="D6" s="500">
        <v>37</v>
      </c>
      <c r="E6" s="503" t="s">
        <v>743</v>
      </c>
      <c r="F6" s="487">
        <v>7852.66</v>
      </c>
      <c r="G6" s="476">
        <v>0.50779574255652249</v>
      </c>
      <c r="H6" s="460">
        <v>30</v>
      </c>
      <c r="I6" s="477">
        <v>0.81081081081081086</v>
      </c>
      <c r="J6" s="506">
        <v>7611.55</v>
      </c>
      <c r="K6" s="476">
        <v>0.49220425744347757</v>
      </c>
      <c r="L6" s="460">
        <v>7</v>
      </c>
      <c r="M6" s="477">
        <v>0.1891891891891892</v>
      </c>
    </row>
    <row r="7" spans="1:13" ht="14.4" customHeight="1" x14ac:dyDescent="0.3">
      <c r="A7" s="496" t="s">
        <v>744</v>
      </c>
      <c r="B7" s="487">
        <v>802.04</v>
      </c>
      <c r="C7" s="457">
        <v>1</v>
      </c>
      <c r="D7" s="500">
        <v>5</v>
      </c>
      <c r="E7" s="503" t="s">
        <v>744</v>
      </c>
      <c r="F7" s="487">
        <v>652.52</v>
      </c>
      <c r="G7" s="476">
        <v>0.81357538277392649</v>
      </c>
      <c r="H7" s="460">
        <v>4</v>
      </c>
      <c r="I7" s="477">
        <v>0.8</v>
      </c>
      <c r="J7" s="506">
        <v>149.52000000000001</v>
      </c>
      <c r="K7" s="476">
        <v>0.18642461722607354</v>
      </c>
      <c r="L7" s="460">
        <v>1</v>
      </c>
      <c r="M7" s="477">
        <v>0.2</v>
      </c>
    </row>
    <row r="8" spans="1:13" ht="14.4" customHeight="1" x14ac:dyDescent="0.3">
      <c r="A8" s="496" t="s">
        <v>745</v>
      </c>
      <c r="B8" s="487">
        <v>37628.81</v>
      </c>
      <c r="C8" s="457">
        <v>1</v>
      </c>
      <c r="D8" s="500">
        <v>158</v>
      </c>
      <c r="E8" s="503" t="s">
        <v>745</v>
      </c>
      <c r="F8" s="487">
        <v>28114.9</v>
      </c>
      <c r="G8" s="476">
        <v>0.7471642074251087</v>
      </c>
      <c r="H8" s="460">
        <v>117</v>
      </c>
      <c r="I8" s="477">
        <v>0.740506329113924</v>
      </c>
      <c r="J8" s="506">
        <v>9513.91</v>
      </c>
      <c r="K8" s="476">
        <v>0.25283579257489142</v>
      </c>
      <c r="L8" s="460">
        <v>41</v>
      </c>
      <c r="M8" s="477">
        <v>0.25949367088607594</v>
      </c>
    </row>
    <row r="9" spans="1:13" ht="14.4" customHeight="1" x14ac:dyDescent="0.3">
      <c r="A9" s="496" t="s">
        <v>746</v>
      </c>
      <c r="B9" s="487">
        <v>710</v>
      </c>
      <c r="C9" s="457">
        <v>1</v>
      </c>
      <c r="D9" s="500">
        <v>2</v>
      </c>
      <c r="E9" s="503" t="s">
        <v>746</v>
      </c>
      <c r="F9" s="487"/>
      <c r="G9" s="476">
        <v>0</v>
      </c>
      <c r="H9" s="460"/>
      <c r="I9" s="477">
        <v>0</v>
      </c>
      <c r="J9" s="506">
        <v>710</v>
      </c>
      <c r="K9" s="476">
        <v>1</v>
      </c>
      <c r="L9" s="460">
        <v>2</v>
      </c>
      <c r="M9" s="477">
        <v>1</v>
      </c>
    </row>
    <row r="10" spans="1:13" ht="14.4" customHeight="1" x14ac:dyDescent="0.3">
      <c r="A10" s="496" t="s">
        <v>747</v>
      </c>
      <c r="B10" s="487">
        <v>91725.900000000009</v>
      </c>
      <c r="C10" s="457">
        <v>1</v>
      </c>
      <c r="D10" s="500">
        <v>336</v>
      </c>
      <c r="E10" s="503" t="s">
        <v>747</v>
      </c>
      <c r="F10" s="487">
        <v>71478.150000000009</v>
      </c>
      <c r="G10" s="476">
        <v>0.7792580939516538</v>
      </c>
      <c r="H10" s="460">
        <v>239.5</v>
      </c>
      <c r="I10" s="477">
        <v>0.71279761904761907</v>
      </c>
      <c r="J10" s="506">
        <v>20247.750000000004</v>
      </c>
      <c r="K10" s="476">
        <v>0.22074190604834623</v>
      </c>
      <c r="L10" s="460">
        <v>96.5</v>
      </c>
      <c r="M10" s="477">
        <v>0.28720238095238093</v>
      </c>
    </row>
    <row r="11" spans="1:13" ht="14.4" customHeight="1" x14ac:dyDescent="0.3">
      <c r="A11" s="496" t="s">
        <v>748</v>
      </c>
      <c r="B11" s="487">
        <v>84155.680000000008</v>
      </c>
      <c r="C11" s="457">
        <v>1</v>
      </c>
      <c r="D11" s="500">
        <v>324</v>
      </c>
      <c r="E11" s="503" t="s">
        <v>748</v>
      </c>
      <c r="F11" s="487">
        <v>58661.80000000001</v>
      </c>
      <c r="G11" s="476">
        <v>0.69706287204856532</v>
      </c>
      <c r="H11" s="460">
        <v>220.5</v>
      </c>
      <c r="I11" s="477">
        <v>0.68055555555555558</v>
      </c>
      <c r="J11" s="506">
        <v>25493.879999999997</v>
      </c>
      <c r="K11" s="476">
        <v>0.30293712795143474</v>
      </c>
      <c r="L11" s="460">
        <v>103.5</v>
      </c>
      <c r="M11" s="477">
        <v>0.31944444444444442</v>
      </c>
    </row>
    <row r="12" spans="1:13" ht="14.4" customHeight="1" x14ac:dyDescent="0.3">
      <c r="A12" s="496" t="s">
        <v>749</v>
      </c>
      <c r="B12" s="487">
        <v>40200.58</v>
      </c>
      <c r="C12" s="457">
        <v>1</v>
      </c>
      <c r="D12" s="500">
        <v>202</v>
      </c>
      <c r="E12" s="503" t="s">
        <v>749</v>
      </c>
      <c r="F12" s="487">
        <v>28575.890000000003</v>
      </c>
      <c r="G12" s="476">
        <v>0.71083277902955633</v>
      </c>
      <c r="H12" s="460">
        <v>140</v>
      </c>
      <c r="I12" s="477">
        <v>0.69306930693069302</v>
      </c>
      <c r="J12" s="506">
        <v>11624.69</v>
      </c>
      <c r="K12" s="476">
        <v>0.28916722097044373</v>
      </c>
      <c r="L12" s="460">
        <v>62</v>
      </c>
      <c r="M12" s="477">
        <v>0.30693069306930693</v>
      </c>
    </row>
    <row r="13" spans="1:13" ht="14.4" customHeight="1" x14ac:dyDescent="0.3">
      <c r="A13" s="496" t="s">
        <v>750</v>
      </c>
      <c r="B13" s="487">
        <v>32691.800000000003</v>
      </c>
      <c r="C13" s="457">
        <v>1</v>
      </c>
      <c r="D13" s="500">
        <v>146</v>
      </c>
      <c r="E13" s="503" t="s">
        <v>750</v>
      </c>
      <c r="F13" s="487">
        <v>24549.300000000003</v>
      </c>
      <c r="G13" s="476">
        <v>0.75093142622920739</v>
      </c>
      <c r="H13" s="460">
        <v>89.5</v>
      </c>
      <c r="I13" s="477">
        <v>0.61301369863013699</v>
      </c>
      <c r="J13" s="506">
        <v>8142.5</v>
      </c>
      <c r="K13" s="476">
        <v>0.24906857377079267</v>
      </c>
      <c r="L13" s="460">
        <v>56.5</v>
      </c>
      <c r="M13" s="477">
        <v>0.38698630136986301</v>
      </c>
    </row>
    <row r="14" spans="1:13" ht="14.4" customHeight="1" x14ac:dyDescent="0.3">
      <c r="A14" s="496" t="s">
        <v>751</v>
      </c>
      <c r="B14" s="487">
        <v>37810.679999999993</v>
      </c>
      <c r="C14" s="457">
        <v>1</v>
      </c>
      <c r="D14" s="500">
        <v>80</v>
      </c>
      <c r="E14" s="503" t="s">
        <v>751</v>
      </c>
      <c r="F14" s="487">
        <v>29762.799999999996</v>
      </c>
      <c r="G14" s="476">
        <v>0.78715325934365632</v>
      </c>
      <c r="H14" s="460">
        <v>60</v>
      </c>
      <c r="I14" s="477">
        <v>0.75</v>
      </c>
      <c r="J14" s="506">
        <v>8047.88</v>
      </c>
      <c r="K14" s="476">
        <v>0.21284674065634371</v>
      </c>
      <c r="L14" s="460">
        <v>20</v>
      </c>
      <c r="M14" s="477">
        <v>0.25</v>
      </c>
    </row>
    <row r="15" spans="1:13" ht="14.4" customHeight="1" thickBot="1" x14ac:dyDescent="0.35">
      <c r="A15" s="497" t="s">
        <v>752</v>
      </c>
      <c r="B15" s="488">
        <v>13439.339999999998</v>
      </c>
      <c r="C15" s="463">
        <v>1</v>
      </c>
      <c r="D15" s="501">
        <v>66</v>
      </c>
      <c r="E15" s="504" t="s">
        <v>752</v>
      </c>
      <c r="F15" s="488">
        <v>11393.369999999999</v>
      </c>
      <c r="G15" s="478">
        <v>0.84776261334261949</v>
      </c>
      <c r="H15" s="466">
        <v>51</v>
      </c>
      <c r="I15" s="479">
        <v>0.77272727272727271</v>
      </c>
      <c r="J15" s="507">
        <v>2045.9699999999998</v>
      </c>
      <c r="K15" s="478">
        <v>0.15223738665738051</v>
      </c>
      <c r="L15" s="466">
        <v>15</v>
      </c>
      <c r="M15" s="479">
        <v>0.22727272727272727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9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46" t="s">
        <v>1583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</row>
    <row r="2" spans="1:21" ht="14.4" customHeight="1" thickBot="1" x14ac:dyDescent="0.35">
      <c r="A2" s="239" t="s">
        <v>252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80" t="s">
        <v>132</v>
      </c>
      <c r="L3" s="381"/>
      <c r="M3" s="66">
        <f>SUBTOTAL(9,M7:M1048576)</f>
        <v>428849.0199999999</v>
      </c>
      <c r="N3" s="66">
        <f>SUBTOTAL(9,N7:N1048576)</f>
        <v>2308</v>
      </c>
      <c r="O3" s="66">
        <f>SUBTOTAL(9,O7:O1048576)</f>
        <v>1551</v>
      </c>
      <c r="P3" s="66">
        <f>SUBTOTAL(9,P7:P1048576)</f>
        <v>318032.83999999985</v>
      </c>
      <c r="Q3" s="67">
        <f>IF(M3=0,0,P3/M3)</f>
        <v>0.74159628486500895</v>
      </c>
      <c r="R3" s="66">
        <f>SUBTOTAL(9,R7:R1048576)</f>
        <v>1595</v>
      </c>
      <c r="S3" s="67">
        <f>IF(N3=0,0,R3/N3)</f>
        <v>0.69107452339688047</v>
      </c>
      <c r="T3" s="66">
        <f>SUBTOTAL(9,T7:T1048576)</f>
        <v>1087</v>
      </c>
      <c r="U3" s="68">
        <f>IF(O3=0,0,T3/O3)</f>
        <v>0.70083816892327533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82" t="s">
        <v>15</v>
      </c>
      <c r="N4" s="383"/>
      <c r="O4" s="383"/>
      <c r="P4" s="384" t="s">
        <v>21</v>
      </c>
      <c r="Q4" s="383"/>
      <c r="R4" s="383"/>
      <c r="S4" s="383"/>
      <c r="T4" s="383"/>
      <c r="U4" s="385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5" t="s">
        <v>22</v>
      </c>
      <c r="Q5" s="376"/>
      <c r="R5" s="375" t="s">
        <v>13</v>
      </c>
      <c r="S5" s="376"/>
      <c r="T5" s="375" t="s">
        <v>20</v>
      </c>
      <c r="U5" s="377"/>
    </row>
    <row r="6" spans="1:21" s="212" customFormat="1" ht="14.4" customHeight="1" thickBot="1" x14ac:dyDescent="0.35">
      <c r="A6" s="508" t="s">
        <v>23</v>
      </c>
      <c r="B6" s="509" t="s">
        <v>5</v>
      </c>
      <c r="C6" s="508" t="s">
        <v>24</v>
      </c>
      <c r="D6" s="509" t="s">
        <v>6</v>
      </c>
      <c r="E6" s="509" t="s">
        <v>152</v>
      </c>
      <c r="F6" s="509" t="s">
        <v>25</v>
      </c>
      <c r="G6" s="509" t="s">
        <v>26</v>
      </c>
      <c r="H6" s="509" t="s">
        <v>8</v>
      </c>
      <c r="I6" s="509" t="s">
        <v>10</v>
      </c>
      <c r="J6" s="509" t="s">
        <v>11</v>
      </c>
      <c r="K6" s="509" t="s">
        <v>12</v>
      </c>
      <c r="L6" s="509" t="s">
        <v>27</v>
      </c>
      <c r="M6" s="510" t="s">
        <v>14</v>
      </c>
      <c r="N6" s="511" t="s">
        <v>28</v>
      </c>
      <c r="O6" s="511" t="s">
        <v>28</v>
      </c>
      <c r="P6" s="511" t="s">
        <v>14</v>
      </c>
      <c r="Q6" s="511" t="s">
        <v>2</v>
      </c>
      <c r="R6" s="511" t="s">
        <v>28</v>
      </c>
      <c r="S6" s="511" t="s">
        <v>2</v>
      </c>
      <c r="T6" s="511" t="s">
        <v>28</v>
      </c>
      <c r="U6" s="512" t="s">
        <v>2</v>
      </c>
    </row>
    <row r="7" spans="1:21" ht="14.4" customHeight="1" x14ac:dyDescent="0.3">
      <c r="A7" s="513">
        <v>29</v>
      </c>
      <c r="B7" s="514" t="s">
        <v>454</v>
      </c>
      <c r="C7" s="514" t="s">
        <v>737</v>
      </c>
      <c r="D7" s="515" t="s">
        <v>1581</v>
      </c>
      <c r="E7" s="516" t="s">
        <v>742</v>
      </c>
      <c r="F7" s="514" t="s">
        <v>734</v>
      </c>
      <c r="G7" s="514" t="s">
        <v>753</v>
      </c>
      <c r="H7" s="514" t="s">
        <v>455</v>
      </c>
      <c r="I7" s="514" t="s">
        <v>754</v>
      </c>
      <c r="J7" s="514" t="s">
        <v>755</v>
      </c>
      <c r="K7" s="514" t="s">
        <v>756</v>
      </c>
      <c r="L7" s="517">
        <v>154.36000000000001</v>
      </c>
      <c r="M7" s="517">
        <v>154.36000000000001</v>
      </c>
      <c r="N7" s="514">
        <v>1</v>
      </c>
      <c r="O7" s="518">
        <v>1</v>
      </c>
      <c r="P7" s="517"/>
      <c r="Q7" s="519">
        <v>0</v>
      </c>
      <c r="R7" s="514"/>
      <c r="S7" s="519">
        <v>0</v>
      </c>
      <c r="T7" s="518"/>
      <c r="U7" s="125">
        <v>0</v>
      </c>
    </row>
    <row r="8" spans="1:21" ht="14.4" customHeight="1" x14ac:dyDescent="0.3">
      <c r="A8" s="528">
        <v>29</v>
      </c>
      <c r="B8" s="529" t="s">
        <v>454</v>
      </c>
      <c r="C8" s="529" t="s">
        <v>737</v>
      </c>
      <c r="D8" s="530" t="s">
        <v>1581</v>
      </c>
      <c r="E8" s="531" t="s">
        <v>742</v>
      </c>
      <c r="F8" s="529" t="s">
        <v>734</v>
      </c>
      <c r="G8" s="529" t="s">
        <v>753</v>
      </c>
      <c r="H8" s="529" t="s">
        <v>455</v>
      </c>
      <c r="I8" s="529" t="s">
        <v>757</v>
      </c>
      <c r="J8" s="529" t="s">
        <v>758</v>
      </c>
      <c r="K8" s="529" t="s">
        <v>759</v>
      </c>
      <c r="L8" s="532">
        <v>0</v>
      </c>
      <c r="M8" s="532">
        <v>0</v>
      </c>
      <c r="N8" s="529">
        <v>2</v>
      </c>
      <c r="O8" s="533">
        <v>2</v>
      </c>
      <c r="P8" s="532">
        <v>0</v>
      </c>
      <c r="Q8" s="534"/>
      <c r="R8" s="529">
        <v>2</v>
      </c>
      <c r="S8" s="534">
        <v>1</v>
      </c>
      <c r="T8" s="533">
        <v>2</v>
      </c>
      <c r="U8" s="535">
        <v>1</v>
      </c>
    </row>
    <row r="9" spans="1:21" ht="14.4" customHeight="1" x14ac:dyDescent="0.3">
      <c r="A9" s="528">
        <v>29</v>
      </c>
      <c r="B9" s="529" t="s">
        <v>454</v>
      </c>
      <c r="C9" s="529" t="s">
        <v>737</v>
      </c>
      <c r="D9" s="530" t="s">
        <v>1581</v>
      </c>
      <c r="E9" s="531" t="s">
        <v>742</v>
      </c>
      <c r="F9" s="529" t="s">
        <v>734</v>
      </c>
      <c r="G9" s="529" t="s">
        <v>753</v>
      </c>
      <c r="H9" s="529" t="s">
        <v>1582</v>
      </c>
      <c r="I9" s="529" t="s">
        <v>760</v>
      </c>
      <c r="J9" s="529" t="s">
        <v>758</v>
      </c>
      <c r="K9" s="529" t="s">
        <v>761</v>
      </c>
      <c r="L9" s="532">
        <v>154.36000000000001</v>
      </c>
      <c r="M9" s="532">
        <v>1389.2400000000002</v>
      </c>
      <c r="N9" s="529">
        <v>9</v>
      </c>
      <c r="O9" s="533">
        <v>7</v>
      </c>
      <c r="P9" s="532">
        <v>617.44000000000005</v>
      </c>
      <c r="Q9" s="534">
        <v>0.44444444444444442</v>
      </c>
      <c r="R9" s="529">
        <v>4</v>
      </c>
      <c r="S9" s="534">
        <v>0.44444444444444442</v>
      </c>
      <c r="T9" s="533">
        <v>2.5</v>
      </c>
      <c r="U9" s="535">
        <v>0.35714285714285715</v>
      </c>
    </row>
    <row r="10" spans="1:21" ht="14.4" customHeight="1" x14ac:dyDescent="0.3">
      <c r="A10" s="528">
        <v>29</v>
      </c>
      <c r="B10" s="529" t="s">
        <v>454</v>
      </c>
      <c r="C10" s="529" t="s">
        <v>737</v>
      </c>
      <c r="D10" s="530" t="s">
        <v>1581</v>
      </c>
      <c r="E10" s="531" t="s">
        <v>742</v>
      </c>
      <c r="F10" s="529" t="s">
        <v>734</v>
      </c>
      <c r="G10" s="529" t="s">
        <v>753</v>
      </c>
      <c r="H10" s="529" t="s">
        <v>1582</v>
      </c>
      <c r="I10" s="529" t="s">
        <v>762</v>
      </c>
      <c r="J10" s="529" t="s">
        <v>763</v>
      </c>
      <c r="K10" s="529" t="s">
        <v>764</v>
      </c>
      <c r="L10" s="532">
        <v>149.52000000000001</v>
      </c>
      <c r="M10" s="532">
        <v>149.52000000000001</v>
      </c>
      <c r="N10" s="529">
        <v>1</v>
      </c>
      <c r="O10" s="533">
        <v>1</v>
      </c>
      <c r="P10" s="532"/>
      <c r="Q10" s="534">
        <v>0</v>
      </c>
      <c r="R10" s="529"/>
      <c r="S10" s="534">
        <v>0</v>
      </c>
      <c r="T10" s="533"/>
      <c r="U10" s="535">
        <v>0</v>
      </c>
    </row>
    <row r="11" spans="1:21" ht="14.4" customHeight="1" x14ac:dyDescent="0.3">
      <c r="A11" s="528">
        <v>29</v>
      </c>
      <c r="B11" s="529" t="s">
        <v>454</v>
      </c>
      <c r="C11" s="529" t="s">
        <v>737</v>
      </c>
      <c r="D11" s="530" t="s">
        <v>1581</v>
      </c>
      <c r="E11" s="531" t="s">
        <v>742</v>
      </c>
      <c r="F11" s="529" t="s">
        <v>734</v>
      </c>
      <c r="G11" s="529" t="s">
        <v>753</v>
      </c>
      <c r="H11" s="529" t="s">
        <v>455</v>
      </c>
      <c r="I11" s="529" t="s">
        <v>765</v>
      </c>
      <c r="J11" s="529" t="s">
        <v>766</v>
      </c>
      <c r="K11" s="529" t="s">
        <v>767</v>
      </c>
      <c r="L11" s="532">
        <v>149.52000000000001</v>
      </c>
      <c r="M11" s="532">
        <v>149.52000000000001</v>
      </c>
      <c r="N11" s="529">
        <v>1</v>
      </c>
      <c r="O11" s="533">
        <v>1</v>
      </c>
      <c r="P11" s="532"/>
      <c r="Q11" s="534">
        <v>0</v>
      </c>
      <c r="R11" s="529"/>
      <c r="S11" s="534">
        <v>0</v>
      </c>
      <c r="T11" s="533"/>
      <c r="U11" s="535">
        <v>0</v>
      </c>
    </row>
    <row r="12" spans="1:21" ht="14.4" customHeight="1" x14ac:dyDescent="0.3">
      <c r="A12" s="528">
        <v>29</v>
      </c>
      <c r="B12" s="529" t="s">
        <v>454</v>
      </c>
      <c r="C12" s="529" t="s">
        <v>737</v>
      </c>
      <c r="D12" s="530" t="s">
        <v>1581</v>
      </c>
      <c r="E12" s="531" t="s">
        <v>742</v>
      </c>
      <c r="F12" s="529" t="s">
        <v>734</v>
      </c>
      <c r="G12" s="529" t="s">
        <v>753</v>
      </c>
      <c r="H12" s="529" t="s">
        <v>1582</v>
      </c>
      <c r="I12" s="529" t="s">
        <v>768</v>
      </c>
      <c r="J12" s="529" t="s">
        <v>758</v>
      </c>
      <c r="K12" s="529" t="s">
        <v>769</v>
      </c>
      <c r="L12" s="532">
        <v>225.06</v>
      </c>
      <c r="M12" s="532">
        <v>450.12</v>
      </c>
      <c r="N12" s="529">
        <v>2</v>
      </c>
      <c r="O12" s="533">
        <v>2</v>
      </c>
      <c r="P12" s="532">
        <v>450.12</v>
      </c>
      <c r="Q12" s="534">
        <v>1</v>
      </c>
      <c r="R12" s="529">
        <v>2</v>
      </c>
      <c r="S12" s="534">
        <v>1</v>
      </c>
      <c r="T12" s="533">
        <v>2</v>
      </c>
      <c r="U12" s="535">
        <v>1</v>
      </c>
    </row>
    <row r="13" spans="1:21" ht="14.4" customHeight="1" x14ac:dyDescent="0.3">
      <c r="A13" s="528">
        <v>29</v>
      </c>
      <c r="B13" s="529" t="s">
        <v>454</v>
      </c>
      <c r="C13" s="529" t="s">
        <v>737</v>
      </c>
      <c r="D13" s="530" t="s">
        <v>1581</v>
      </c>
      <c r="E13" s="531" t="s">
        <v>742</v>
      </c>
      <c r="F13" s="529" t="s">
        <v>734</v>
      </c>
      <c r="G13" s="529" t="s">
        <v>770</v>
      </c>
      <c r="H13" s="529" t="s">
        <v>455</v>
      </c>
      <c r="I13" s="529" t="s">
        <v>771</v>
      </c>
      <c r="J13" s="529" t="s">
        <v>772</v>
      </c>
      <c r="K13" s="529" t="s">
        <v>773</v>
      </c>
      <c r="L13" s="532">
        <v>60.13</v>
      </c>
      <c r="M13" s="532">
        <v>60.13</v>
      </c>
      <c r="N13" s="529">
        <v>1</v>
      </c>
      <c r="O13" s="533">
        <v>1</v>
      </c>
      <c r="P13" s="532"/>
      <c r="Q13" s="534">
        <v>0</v>
      </c>
      <c r="R13" s="529"/>
      <c r="S13" s="534">
        <v>0</v>
      </c>
      <c r="T13" s="533"/>
      <c r="U13" s="535">
        <v>0</v>
      </c>
    </row>
    <row r="14" spans="1:21" ht="14.4" customHeight="1" x14ac:dyDescent="0.3">
      <c r="A14" s="528">
        <v>29</v>
      </c>
      <c r="B14" s="529" t="s">
        <v>454</v>
      </c>
      <c r="C14" s="529" t="s">
        <v>737</v>
      </c>
      <c r="D14" s="530" t="s">
        <v>1581</v>
      </c>
      <c r="E14" s="531" t="s">
        <v>742</v>
      </c>
      <c r="F14" s="529" t="s">
        <v>734</v>
      </c>
      <c r="G14" s="529" t="s">
        <v>770</v>
      </c>
      <c r="H14" s="529" t="s">
        <v>455</v>
      </c>
      <c r="I14" s="529" t="s">
        <v>774</v>
      </c>
      <c r="J14" s="529" t="s">
        <v>775</v>
      </c>
      <c r="K14" s="529" t="s">
        <v>776</v>
      </c>
      <c r="L14" s="532">
        <v>0</v>
      </c>
      <c r="M14" s="532">
        <v>0</v>
      </c>
      <c r="N14" s="529">
        <v>5</v>
      </c>
      <c r="O14" s="533">
        <v>5</v>
      </c>
      <c r="P14" s="532">
        <v>0</v>
      </c>
      <c r="Q14" s="534"/>
      <c r="R14" s="529">
        <v>5</v>
      </c>
      <c r="S14" s="534">
        <v>1</v>
      </c>
      <c r="T14" s="533">
        <v>5</v>
      </c>
      <c r="U14" s="535">
        <v>1</v>
      </c>
    </row>
    <row r="15" spans="1:21" ht="14.4" customHeight="1" x14ac:dyDescent="0.3">
      <c r="A15" s="528">
        <v>29</v>
      </c>
      <c r="B15" s="529" t="s">
        <v>454</v>
      </c>
      <c r="C15" s="529" t="s">
        <v>737</v>
      </c>
      <c r="D15" s="530" t="s">
        <v>1581</v>
      </c>
      <c r="E15" s="531" t="s">
        <v>742</v>
      </c>
      <c r="F15" s="529" t="s">
        <v>734</v>
      </c>
      <c r="G15" s="529" t="s">
        <v>770</v>
      </c>
      <c r="H15" s="529" t="s">
        <v>455</v>
      </c>
      <c r="I15" s="529" t="s">
        <v>777</v>
      </c>
      <c r="J15" s="529" t="s">
        <v>775</v>
      </c>
      <c r="K15" s="529" t="s">
        <v>778</v>
      </c>
      <c r="L15" s="532">
        <v>264.07</v>
      </c>
      <c r="M15" s="532">
        <v>528.14</v>
      </c>
      <c r="N15" s="529">
        <v>2</v>
      </c>
      <c r="O15" s="533">
        <v>2</v>
      </c>
      <c r="P15" s="532">
        <v>528.14</v>
      </c>
      <c r="Q15" s="534">
        <v>1</v>
      </c>
      <c r="R15" s="529">
        <v>2</v>
      </c>
      <c r="S15" s="534">
        <v>1</v>
      </c>
      <c r="T15" s="533">
        <v>2</v>
      </c>
      <c r="U15" s="535">
        <v>1</v>
      </c>
    </row>
    <row r="16" spans="1:21" ht="14.4" customHeight="1" x14ac:dyDescent="0.3">
      <c r="A16" s="528">
        <v>29</v>
      </c>
      <c r="B16" s="529" t="s">
        <v>454</v>
      </c>
      <c r="C16" s="529" t="s">
        <v>737</v>
      </c>
      <c r="D16" s="530" t="s">
        <v>1581</v>
      </c>
      <c r="E16" s="531" t="s">
        <v>742</v>
      </c>
      <c r="F16" s="529" t="s">
        <v>734</v>
      </c>
      <c r="G16" s="529" t="s">
        <v>779</v>
      </c>
      <c r="H16" s="529" t="s">
        <v>455</v>
      </c>
      <c r="I16" s="529" t="s">
        <v>780</v>
      </c>
      <c r="J16" s="529" t="s">
        <v>781</v>
      </c>
      <c r="K16" s="529" t="s">
        <v>782</v>
      </c>
      <c r="L16" s="532">
        <v>42.63</v>
      </c>
      <c r="M16" s="532">
        <v>42.63</v>
      </c>
      <c r="N16" s="529">
        <v>1</v>
      </c>
      <c r="O16" s="533">
        <v>1</v>
      </c>
      <c r="P16" s="532">
        <v>42.63</v>
      </c>
      <c r="Q16" s="534">
        <v>1</v>
      </c>
      <c r="R16" s="529">
        <v>1</v>
      </c>
      <c r="S16" s="534">
        <v>1</v>
      </c>
      <c r="T16" s="533">
        <v>1</v>
      </c>
      <c r="U16" s="535">
        <v>1</v>
      </c>
    </row>
    <row r="17" spans="1:21" ht="14.4" customHeight="1" x14ac:dyDescent="0.3">
      <c r="A17" s="528">
        <v>29</v>
      </c>
      <c r="B17" s="529" t="s">
        <v>454</v>
      </c>
      <c r="C17" s="529" t="s">
        <v>737</v>
      </c>
      <c r="D17" s="530" t="s">
        <v>1581</v>
      </c>
      <c r="E17" s="531" t="s">
        <v>742</v>
      </c>
      <c r="F17" s="529" t="s">
        <v>734</v>
      </c>
      <c r="G17" s="529" t="s">
        <v>779</v>
      </c>
      <c r="H17" s="529" t="s">
        <v>455</v>
      </c>
      <c r="I17" s="529" t="s">
        <v>783</v>
      </c>
      <c r="J17" s="529" t="s">
        <v>784</v>
      </c>
      <c r="K17" s="529" t="s">
        <v>785</v>
      </c>
      <c r="L17" s="532">
        <v>0</v>
      </c>
      <c r="M17" s="532">
        <v>0</v>
      </c>
      <c r="N17" s="529">
        <v>1</v>
      </c>
      <c r="O17" s="533">
        <v>1</v>
      </c>
      <c r="P17" s="532">
        <v>0</v>
      </c>
      <c r="Q17" s="534"/>
      <c r="R17" s="529">
        <v>1</v>
      </c>
      <c r="S17" s="534">
        <v>1</v>
      </c>
      <c r="T17" s="533">
        <v>1</v>
      </c>
      <c r="U17" s="535">
        <v>1</v>
      </c>
    </row>
    <row r="18" spans="1:21" ht="14.4" customHeight="1" x14ac:dyDescent="0.3">
      <c r="A18" s="528">
        <v>29</v>
      </c>
      <c r="B18" s="529" t="s">
        <v>454</v>
      </c>
      <c r="C18" s="529" t="s">
        <v>737</v>
      </c>
      <c r="D18" s="530" t="s">
        <v>1581</v>
      </c>
      <c r="E18" s="531" t="s">
        <v>742</v>
      </c>
      <c r="F18" s="529" t="s">
        <v>734</v>
      </c>
      <c r="G18" s="529" t="s">
        <v>779</v>
      </c>
      <c r="H18" s="529" t="s">
        <v>455</v>
      </c>
      <c r="I18" s="529" t="s">
        <v>786</v>
      </c>
      <c r="J18" s="529" t="s">
        <v>784</v>
      </c>
      <c r="K18" s="529" t="s">
        <v>787</v>
      </c>
      <c r="L18" s="532">
        <v>0</v>
      </c>
      <c r="M18" s="532">
        <v>0</v>
      </c>
      <c r="N18" s="529">
        <v>1</v>
      </c>
      <c r="O18" s="533">
        <v>1</v>
      </c>
      <c r="P18" s="532">
        <v>0</v>
      </c>
      <c r="Q18" s="534"/>
      <c r="R18" s="529">
        <v>1</v>
      </c>
      <c r="S18" s="534">
        <v>1</v>
      </c>
      <c r="T18" s="533">
        <v>1</v>
      </c>
      <c r="U18" s="535">
        <v>1</v>
      </c>
    </row>
    <row r="19" spans="1:21" ht="14.4" customHeight="1" x14ac:dyDescent="0.3">
      <c r="A19" s="528">
        <v>29</v>
      </c>
      <c r="B19" s="529" t="s">
        <v>454</v>
      </c>
      <c r="C19" s="529" t="s">
        <v>737</v>
      </c>
      <c r="D19" s="530" t="s">
        <v>1581</v>
      </c>
      <c r="E19" s="531" t="s">
        <v>742</v>
      </c>
      <c r="F19" s="529" t="s">
        <v>734</v>
      </c>
      <c r="G19" s="529" t="s">
        <v>788</v>
      </c>
      <c r="H19" s="529" t="s">
        <v>455</v>
      </c>
      <c r="I19" s="529" t="s">
        <v>789</v>
      </c>
      <c r="J19" s="529" t="s">
        <v>790</v>
      </c>
      <c r="K19" s="529" t="s">
        <v>787</v>
      </c>
      <c r="L19" s="532">
        <v>78.33</v>
      </c>
      <c r="M19" s="532">
        <v>78.33</v>
      </c>
      <c r="N19" s="529">
        <v>1</v>
      </c>
      <c r="O19" s="533">
        <v>1</v>
      </c>
      <c r="P19" s="532"/>
      <c r="Q19" s="534">
        <v>0</v>
      </c>
      <c r="R19" s="529"/>
      <c r="S19" s="534">
        <v>0</v>
      </c>
      <c r="T19" s="533"/>
      <c r="U19" s="535">
        <v>0</v>
      </c>
    </row>
    <row r="20" spans="1:21" ht="14.4" customHeight="1" x14ac:dyDescent="0.3">
      <c r="A20" s="528">
        <v>29</v>
      </c>
      <c r="B20" s="529" t="s">
        <v>454</v>
      </c>
      <c r="C20" s="529" t="s">
        <v>737</v>
      </c>
      <c r="D20" s="530" t="s">
        <v>1581</v>
      </c>
      <c r="E20" s="531" t="s">
        <v>742</v>
      </c>
      <c r="F20" s="529" t="s">
        <v>734</v>
      </c>
      <c r="G20" s="529" t="s">
        <v>788</v>
      </c>
      <c r="H20" s="529" t="s">
        <v>455</v>
      </c>
      <c r="I20" s="529" t="s">
        <v>791</v>
      </c>
      <c r="J20" s="529" t="s">
        <v>792</v>
      </c>
      <c r="K20" s="529" t="s">
        <v>787</v>
      </c>
      <c r="L20" s="532">
        <v>78.33</v>
      </c>
      <c r="M20" s="532">
        <v>78.33</v>
      </c>
      <c r="N20" s="529">
        <v>1</v>
      </c>
      <c r="O20" s="533">
        <v>1</v>
      </c>
      <c r="P20" s="532">
        <v>78.33</v>
      </c>
      <c r="Q20" s="534">
        <v>1</v>
      </c>
      <c r="R20" s="529">
        <v>1</v>
      </c>
      <c r="S20" s="534">
        <v>1</v>
      </c>
      <c r="T20" s="533">
        <v>1</v>
      </c>
      <c r="U20" s="535">
        <v>1</v>
      </c>
    </row>
    <row r="21" spans="1:21" ht="14.4" customHeight="1" x14ac:dyDescent="0.3">
      <c r="A21" s="528">
        <v>29</v>
      </c>
      <c r="B21" s="529" t="s">
        <v>454</v>
      </c>
      <c r="C21" s="529" t="s">
        <v>737</v>
      </c>
      <c r="D21" s="530" t="s">
        <v>1581</v>
      </c>
      <c r="E21" s="531" t="s">
        <v>742</v>
      </c>
      <c r="F21" s="529" t="s">
        <v>734</v>
      </c>
      <c r="G21" s="529" t="s">
        <v>788</v>
      </c>
      <c r="H21" s="529" t="s">
        <v>455</v>
      </c>
      <c r="I21" s="529" t="s">
        <v>793</v>
      </c>
      <c r="J21" s="529" t="s">
        <v>794</v>
      </c>
      <c r="K21" s="529" t="s">
        <v>787</v>
      </c>
      <c r="L21" s="532">
        <v>78.33</v>
      </c>
      <c r="M21" s="532">
        <v>78.33</v>
      </c>
      <c r="N21" s="529">
        <v>1</v>
      </c>
      <c r="O21" s="533">
        <v>0.5</v>
      </c>
      <c r="P21" s="532">
        <v>78.33</v>
      </c>
      <c r="Q21" s="534">
        <v>1</v>
      </c>
      <c r="R21" s="529">
        <v>1</v>
      </c>
      <c r="S21" s="534">
        <v>1</v>
      </c>
      <c r="T21" s="533">
        <v>0.5</v>
      </c>
      <c r="U21" s="535">
        <v>1</v>
      </c>
    </row>
    <row r="22" spans="1:21" ht="14.4" customHeight="1" x14ac:dyDescent="0.3">
      <c r="A22" s="528">
        <v>29</v>
      </c>
      <c r="B22" s="529" t="s">
        <v>454</v>
      </c>
      <c r="C22" s="529" t="s">
        <v>737</v>
      </c>
      <c r="D22" s="530" t="s">
        <v>1581</v>
      </c>
      <c r="E22" s="531" t="s">
        <v>742</v>
      </c>
      <c r="F22" s="529" t="s">
        <v>734</v>
      </c>
      <c r="G22" s="529" t="s">
        <v>795</v>
      </c>
      <c r="H22" s="529" t="s">
        <v>455</v>
      </c>
      <c r="I22" s="529" t="s">
        <v>796</v>
      </c>
      <c r="J22" s="529" t="s">
        <v>797</v>
      </c>
      <c r="K22" s="529" t="s">
        <v>798</v>
      </c>
      <c r="L22" s="532">
        <v>0</v>
      </c>
      <c r="M22" s="532">
        <v>0</v>
      </c>
      <c r="N22" s="529">
        <v>1</v>
      </c>
      <c r="O22" s="533">
        <v>0.5</v>
      </c>
      <c r="P22" s="532">
        <v>0</v>
      </c>
      <c r="Q22" s="534"/>
      <c r="R22" s="529">
        <v>1</v>
      </c>
      <c r="S22" s="534">
        <v>1</v>
      </c>
      <c r="T22" s="533">
        <v>0.5</v>
      </c>
      <c r="U22" s="535">
        <v>1</v>
      </c>
    </row>
    <row r="23" spans="1:21" ht="14.4" customHeight="1" x14ac:dyDescent="0.3">
      <c r="A23" s="528">
        <v>29</v>
      </c>
      <c r="B23" s="529" t="s">
        <v>454</v>
      </c>
      <c r="C23" s="529" t="s">
        <v>737</v>
      </c>
      <c r="D23" s="530" t="s">
        <v>1581</v>
      </c>
      <c r="E23" s="531" t="s">
        <v>742</v>
      </c>
      <c r="F23" s="529" t="s">
        <v>734</v>
      </c>
      <c r="G23" s="529" t="s">
        <v>799</v>
      </c>
      <c r="H23" s="529" t="s">
        <v>1582</v>
      </c>
      <c r="I23" s="529" t="s">
        <v>800</v>
      </c>
      <c r="J23" s="529" t="s">
        <v>801</v>
      </c>
      <c r="K23" s="529" t="s">
        <v>802</v>
      </c>
      <c r="L23" s="532">
        <v>848.49</v>
      </c>
      <c r="M23" s="532">
        <v>848.49</v>
      </c>
      <c r="N23" s="529">
        <v>1</v>
      </c>
      <c r="O23" s="533">
        <v>1</v>
      </c>
      <c r="P23" s="532"/>
      <c r="Q23" s="534">
        <v>0</v>
      </c>
      <c r="R23" s="529"/>
      <c r="S23" s="534">
        <v>0</v>
      </c>
      <c r="T23" s="533"/>
      <c r="U23" s="535">
        <v>0</v>
      </c>
    </row>
    <row r="24" spans="1:21" ht="14.4" customHeight="1" x14ac:dyDescent="0.3">
      <c r="A24" s="528">
        <v>29</v>
      </c>
      <c r="B24" s="529" t="s">
        <v>454</v>
      </c>
      <c r="C24" s="529" t="s">
        <v>737</v>
      </c>
      <c r="D24" s="530" t="s">
        <v>1581</v>
      </c>
      <c r="E24" s="531" t="s">
        <v>742</v>
      </c>
      <c r="F24" s="529" t="s">
        <v>734</v>
      </c>
      <c r="G24" s="529" t="s">
        <v>803</v>
      </c>
      <c r="H24" s="529" t="s">
        <v>455</v>
      </c>
      <c r="I24" s="529" t="s">
        <v>804</v>
      </c>
      <c r="J24" s="529" t="s">
        <v>805</v>
      </c>
      <c r="K24" s="529" t="s">
        <v>806</v>
      </c>
      <c r="L24" s="532">
        <v>94.7</v>
      </c>
      <c r="M24" s="532">
        <v>189.4</v>
      </c>
      <c r="N24" s="529">
        <v>2</v>
      </c>
      <c r="O24" s="533">
        <v>1</v>
      </c>
      <c r="P24" s="532"/>
      <c r="Q24" s="534">
        <v>0</v>
      </c>
      <c r="R24" s="529"/>
      <c r="S24" s="534">
        <v>0</v>
      </c>
      <c r="T24" s="533"/>
      <c r="U24" s="535">
        <v>0</v>
      </c>
    </row>
    <row r="25" spans="1:21" ht="14.4" customHeight="1" x14ac:dyDescent="0.3">
      <c r="A25" s="528">
        <v>29</v>
      </c>
      <c r="B25" s="529" t="s">
        <v>454</v>
      </c>
      <c r="C25" s="529" t="s">
        <v>737</v>
      </c>
      <c r="D25" s="530" t="s">
        <v>1581</v>
      </c>
      <c r="E25" s="531" t="s">
        <v>742</v>
      </c>
      <c r="F25" s="529" t="s">
        <v>734</v>
      </c>
      <c r="G25" s="529" t="s">
        <v>807</v>
      </c>
      <c r="H25" s="529" t="s">
        <v>455</v>
      </c>
      <c r="I25" s="529" t="s">
        <v>808</v>
      </c>
      <c r="J25" s="529" t="s">
        <v>809</v>
      </c>
      <c r="K25" s="529" t="s">
        <v>810</v>
      </c>
      <c r="L25" s="532">
        <v>0</v>
      </c>
      <c r="M25" s="532">
        <v>0</v>
      </c>
      <c r="N25" s="529">
        <v>2</v>
      </c>
      <c r="O25" s="533">
        <v>2</v>
      </c>
      <c r="P25" s="532">
        <v>0</v>
      </c>
      <c r="Q25" s="534"/>
      <c r="R25" s="529">
        <v>1</v>
      </c>
      <c r="S25" s="534">
        <v>0.5</v>
      </c>
      <c r="T25" s="533">
        <v>1</v>
      </c>
      <c r="U25" s="535">
        <v>0.5</v>
      </c>
    </row>
    <row r="26" spans="1:21" ht="14.4" customHeight="1" x14ac:dyDescent="0.3">
      <c r="A26" s="528">
        <v>29</v>
      </c>
      <c r="B26" s="529" t="s">
        <v>454</v>
      </c>
      <c r="C26" s="529" t="s">
        <v>737</v>
      </c>
      <c r="D26" s="530" t="s">
        <v>1581</v>
      </c>
      <c r="E26" s="531" t="s">
        <v>742</v>
      </c>
      <c r="F26" s="529" t="s">
        <v>734</v>
      </c>
      <c r="G26" s="529" t="s">
        <v>811</v>
      </c>
      <c r="H26" s="529" t="s">
        <v>455</v>
      </c>
      <c r="I26" s="529" t="s">
        <v>570</v>
      </c>
      <c r="J26" s="529" t="s">
        <v>563</v>
      </c>
      <c r="K26" s="529" t="s">
        <v>812</v>
      </c>
      <c r="L26" s="532">
        <v>114</v>
      </c>
      <c r="M26" s="532">
        <v>228</v>
      </c>
      <c r="N26" s="529">
        <v>2</v>
      </c>
      <c r="O26" s="533">
        <v>2</v>
      </c>
      <c r="P26" s="532">
        <v>114</v>
      </c>
      <c r="Q26" s="534">
        <v>0.5</v>
      </c>
      <c r="R26" s="529">
        <v>1</v>
      </c>
      <c r="S26" s="534">
        <v>0.5</v>
      </c>
      <c r="T26" s="533">
        <v>1</v>
      </c>
      <c r="U26" s="535">
        <v>0.5</v>
      </c>
    </row>
    <row r="27" spans="1:21" ht="14.4" customHeight="1" x14ac:dyDescent="0.3">
      <c r="A27" s="528">
        <v>29</v>
      </c>
      <c r="B27" s="529" t="s">
        <v>454</v>
      </c>
      <c r="C27" s="529" t="s">
        <v>737</v>
      </c>
      <c r="D27" s="530" t="s">
        <v>1581</v>
      </c>
      <c r="E27" s="531" t="s">
        <v>742</v>
      </c>
      <c r="F27" s="529" t="s">
        <v>734</v>
      </c>
      <c r="G27" s="529" t="s">
        <v>813</v>
      </c>
      <c r="H27" s="529" t="s">
        <v>455</v>
      </c>
      <c r="I27" s="529" t="s">
        <v>814</v>
      </c>
      <c r="J27" s="529" t="s">
        <v>815</v>
      </c>
      <c r="K27" s="529" t="s">
        <v>816</v>
      </c>
      <c r="L27" s="532">
        <v>132.97999999999999</v>
      </c>
      <c r="M27" s="532">
        <v>664.9</v>
      </c>
      <c r="N27" s="529">
        <v>5</v>
      </c>
      <c r="O27" s="533">
        <v>2</v>
      </c>
      <c r="P27" s="532">
        <v>531.91999999999996</v>
      </c>
      <c r="Q27" s="534">
        <v>0.79999999999999993</v>
      </c>
      <c r="R27" s="529">
        <v>4</v>
      </c>
      <c r="S27" s="534">
        <v>0.8</v>
      </c>
      <c r="T27" s="533">
        <v>1.5</v>
      </c>
      <c r="U27" s="535">
        <v>0.75</v>
      </c>
    </row>
    <row r="28" spans="1:21" ht="14.4" customHeight="1" x14ac:dyDescent="0.3">
      <c r="A28" s="528">
        <v>29</v>
      </c>
      <c r="B28" s="529" t="s">
        <v>454</v>
      </c>
      <c r="C28" s="529" t="s">
        <v>737</v>
      </c>
      <c r="D28" s="530" t="s">
        <v>1581</v>
      </c>
      <c r="E28" s="531" t="s">
        <v>742</v>
      </c>
      <c r="F28" s="529" t="s">
        <v>734</v>
      </c>
      <c r="G28" s="529" t="s">
        <v>813</v>
      </c>
      <c r="H28" s="529" t="s">
        <v>455</v>
      </c>
      <c r="I28" s="529" t="s">
        <v>817</v>
      </c>
      <c r="J28" s="529" t="s">
        <v>815</v>
      </c>
      <c r="K28" s="529" t="s">
        <v>816</v>
      </c>
      <c r="L28" s="532">
        <v>132.97999999999999</v>
      </c>
      <c r="M28" s="532">
        <v>265.95999999999998</v>
      </c>
      <c r="N28" s="529">
        <v>2</v>
      </c>
      <c r="O28" s="533">
        <v>1</v>
      </c>
      <c r="P28" s="532">
        <v>265.95999999999998</v>
      </c>
      <c r="Q28" s="534">
        <v>1</v>
      </c>
      <c r="R28" s="529">
        <v>2</v>
      </c>
      <c r="S28" s="534">
        <v>1</v>
      </c>
      <c r="T28" s="533">
        <v>1</v>
      </c>
      <c r="U28" s="535">
        <v>1</v>
      </c>
    </row>
    <row r="29" spans="1:21" ht="14.4" customHeight="1" x14ac:dyDescent="0.3">
      <c r="A29" s="528">
        <v>29</v>
      </c>
      <c r="B29" s="529" t="s">
        <v>454</v>
      </c>
      <c r="C29" s="529" t="s">
        <v>737</v>
      </c>
      <c r="D29" s="530" t="s">
        <v>1581</v>
      </c>
      <c r="E29" s="531" t="s">
        <v>742</v>
      </c>
      <c r="F29" s="529" t="s">
        <v>734</v>
      </c>
      <c r="G29" s="529" t="s">
        <v>818</v>
      </c>
      <c r="H29" s="529" t="s">
        <v>1582</v>
      </c>
      <c r="I29" s="529" t="s">
        <v>819</v>
      </c>
      <c r="J29" s="529" t="s">
        <v>820</v>
      </c>
      <c r="K29" s="529" t="s">
        <v>821</v>
      </c>
      <c r="L29" s="532">
        <v>21.13</v>
      </c>
      <c r="M29" s="532">
        <v>21.13</v>
      </c>
      <c r="N29" s="529">
        <v>1</v>
      </c>
      <c r="O29" s="533">
        <v>1</v>
      </c>
      <c r="P29" s="532">
        <v>21.13</v>
      </c>
      <c r="Q29" s="534">
        <v>1</v>
      </c>
      <c r="R29" s="529">
        <v>1</v>
      </c>
      <c r="S29" s="534">
        <v>1</v>
      </c>
      <c r="T29" s="533">
        <v>1</v>
      </c>
      <c r="U29" s="535">
        <v>1</v>
      </c>
    </row>
    <row r="30" spans="1:21" ht="14.4" customHeight="1" x14ac:dyDescent="0.3">
      <c r="A30" s="528">
        <v>29</v>
      </c>
      <c r="B30" s="529" t="s">
        <v>454</v>
      </c>
      <c r="C30" s="529" t="s">
        <v>737</v>
      </c>
      <c r="D30" s="530" t="s">
        <v>1581</v>
      </c>
      <c r="E30" s="531" t="s">
        <v>742</v>
      </c>
      <c r="F30" s="529" t="s">
        <v>734</v>
      </c>
      <c r="G30" s="529" t="s">
        <v>818</v>
      </c>
      <c r="H30" s="529" t="s">
        <v>1582</v>
      </c>
      <c r="I30" s="529" t="s">
        <v>822</v>
      </c>
      <c r="J30" s="529" t="s">
        <v>820</v>
      </c>
      <c r="K30" s="529" t="s">
        <v>823</v>
      </c>
      <c r="L30" s="532">
        <v>105.64</v>
      </c>
      <c r="M30" s="532">
        <v>105.64</v>
      </c>
      <c r="N30" s="529">
        <v>1</v>
      </c>
      <c r="O30" s="533">
        <v>1</v>
      </c>
      <c r="P30" s="532">
        <v>105.64</v>
      </c>
      <c r="Q30" s="534">
        <v>1</v>
      </c>
      <c r="R30" s="529">
        <v>1</v>
      </c>
      <c r="S30" s="534">
        <v>1</v>
      </c>
      <c r="T30" s="533">
        <v>1</v>
      </c>
      <c r="U30" s="535">
        <v>1</v>
      </c>
    </row>
    <row r="31" spans="1:21" ht="14.4" customHeight="1" x14ac:dyDescent="0.3">
      <c r="A31" s="528">
        <v>29</v>
      </c>
      <c r="B31" s="529" t="s">
        <v>454</v>
      </c>
      <c r="C31" s="529" t="s">
        <v>737</v>
      </c>
      <c r="D31" s="530" t="s">
        <v>1581</v>
      </c>
      <c r="E31" s="531" t="s">
        <v>742</v>
      </c>
      <c r="F31" s="529" t="s">
        <v>734</v>
      </c>
      <c r="G31" s="529" t="s">
        <v>824</v>
      </c>
      <c r="H31" s="529" t="s">
        <v>1582</v>
      </c>
      <c r="I31" s="529" t="s">
        <v>825</v>
      </c>
      <c r="J31" s="529" t="s">
        <v>826</v>
      </c>
      <c r="K31" s="529" t="s">
        <v>827</v>
      </c>
      <c r="L31" s="532">
        <v>0</v>
      </c>
      <c r="M31" s="532">
        <v>0</v>
      </c>
      <c r="N31" s="529">
        <v>1</v>
      </c>
      <c r="O31" s="533">
        <v>1</v>
      </c>
      <c r="P31" s="532">
        <v>0</v>
      </c>
      <c r="Q31" s="534"/>
      <c r="R31" s="529">
        <v>1</v>
      </c>
      <c r="S31" s="534">
        <v>1</v>
      </c>
      <c r="T31" s="533">
        <v>1</v>
      </c>
      <c r="U31" s="535">
        <v>1</v>
      </c>
    </row>
    <row r="32" spans="1:21" ht="14.4" customHeight="1" x14ac:dyDescent="0.3">
      <c r="A32" s="528">
        <v>29</v>
      </c>
      <c r="B32" s="529" t="s">
        <v>454</v>
      </c>
      <c r="C32" s="529" t="s">
        <v>737</v>
      </c>
      <c r="D32" s="530" t="s">
        <v>1581</v>
      </c>
      <c r="E32" s="531" t="s">
        <v>742</v>
      </c>
      <c r="F32" s="529" t="s">
        <v>734</v>
      </c>
      <c r="G32" s="529" t="s">
        <v>824</v>
      </c>
      <c r="H32" s="529" t="s">
        <v>1582</v>
      </c>
      <c r="I32" s="529" t="s">
        <v>828</v>
      </c>
      <c r="J32" s="529" t="s">
        <v>826</v>
      </c>
      <c r="K32" s="529" t="s">
        <v>829</v>
      </c>
      <c r="L32" s="532">
        <v>407.55</v>
      </c>
      <c r="M32" s="532">
        <v>1222.6500000000001</v>
      </c>
      <c r="N32" s="529">
        <v>3</v>
      </c>
      <c r="O32" s="533">
        <v>3</v>
      </c>
      <c r="P32" s="532">
        <v>1222.6500000000001</v>
      </c>
      <c r="Q32" s="534">
        <v>1</v>
      </c>
      <c r="R32" s="529">
        <v>3</v>
      </c>
      <c r="S32" s="534">
        <v>1</v>
      </c>
      <c r="T32" s="533">
        <v>3</v>
      </c>
      <c r="U32" s="535">
        <v>1</v>
      </c>
    </row>
    <row r="33" spans="1:21" ht="14.4" customHeight="1" x14ac:dyDescent="0.3">
      <c r="A33" s="528">
        <v>29</v>
      </c>
      <c r="B33" s="529" t="s">
        <v>454</v>
      </c>
      <c r="C33" s="529" t="s">
        <v>737</v>
      </c>
      <c r="D33" s="530" t="s">
        <v>1581</v>
      </c>
      <c r="E33" s="531" t="s">
        <v>742</v>
      </c>
      <c r="F33" s="529" t="s">
        <v>734</v>
      </c>
      <c r="G33" s="529" t="s">
        <v>824</v>
      </c>
      <c r="H33" s="529" t="s">
        <v>1582</v>
      </c>
      <c r="I33" s="529" t="s">
        <v>830</v>
      </c>
      <c r="J33" s="529" t="s">
        <v>826</v>
      </c>
      <c r="K33" s="529" t="s">
        <v>831</v>
      </c>
      <c r="L33" s="532">
        <v>543.39</v>
      </c>
      <c r="M33" s="532">
        <v>1630.17</v>
      </c>
      <c r="N33" s="529">
        <v>3</v>
      </c>
      <c r="O33" s="533">
        <v>2.5</v>
      </c>
      <c r="P33" s="532">
        <v>543.39</v>
      </c>
      <c r="Q33" s="534">
        <v>0.33333333333333331</v>
      </c>
      <c r="R33" s="529">
        <v>1</v>
      </c>
      <c r="S33" s="534">
        <v>0.33333333333333331</v>
      </c>
      <c r="T33" s="533">
        <v>0.5</v>
      </c>
      <c r="U33" s="535">
        <v>0.2</v>
      </c>
    </row>
    <row r="34" spans="1:21" ht="14.4" customHeight="1" x14ac:dyDescent="0.3">
      <c r="A34" s="528">
        <v>29</v>
      </c>
      <c r="B34" s="529" t="s">
        <v>454</v>
      </c>
      <c r="C34" s="529" t="s">
        <v>737</v>
      </c>
      <c r="D34" s="530" t="s">
        <v>1581</v>
      </c>
      <c r="E34" s="531" t="s">
        <v>742</v>
      </c>
      <c r="F34" s="529" t="s">
        <v>734</v>
      </c>
      <c r="G34" s="529" t="s">
        <v>824</v>
      </c>
      <c r="H34" s="529" t="s">
        <v>1582</v>
      </c>
      <c r="I34" s="529" t="s">
        <v>830</v>
      </c>
      <c r="J34" s="529" t="s">
        <v>826</v>
      </c>
      <c r="K34" s="529" t="s">
        <v>831</v>
      </c>
      <c r="L34" s="532">
        <v>490.89</v>
      </c>
      <c r="M34" s="532">
        <v>981.78</v>
      </c>
      <c r="N34" s="529">
        <v>2</v>
      </c>
      <c r="O34" s="533">
        <v>2</v>
      </c>
      <c r="P34" s="532">
        <v>981.78</v>
      </c>
      <c r="Q34" s="534">
        <v>1</v>
      </c>
      <c r="R34" s="529">
        <v>2</v>
      </c>
      <c r="S34" s="534">
        <v>1</v>
      </c>
      <c r="T34" s="533">
        <v>2</v>
      </c>
      <c r="U34" s="535">
        <v>1</v>
      </c>
    </row>
    <row r="35" spans="1:21" ht="14.4" customHeight="1" x14ac:dyDescent="0.3">
      <c r="A35" s="528">
        <v>29</v>
      </c>
      <c r="B35" s="529" t="s">
        <v>454</v>
      </c>
      <c r="C35" s="529" t="s">
        <v>737</v>
      </c>
      <c r="D35" s="530" t="s">
        <v>1581</v>
      </c>
      <c r="E35" s="531" t="s">
        <v>742</v>
      </c>
      <c r="F35" s="529" t="s">
        <v>734</v>
      </c>
      <c r="G35" s="529" t="s">
        <v>824</v>
      </c>
      <c r="H35" s="529" t="s">
        <v>1582</v>
      </c>
      <c r="I35" s="529" t="s">
        <v>832</v>
      </c>
      <c r="J35" s="529" t="s">
        <v>826</v>
      </c>
      <c r="K35" s="529" t="s">
        <v>833</v>
      </c>
      <c r="L35" s="532">
        <v>163.01</v>
      </c>
      <c r="M35" s="532">
        <v>163.01</v>
      </c>
      <c r="N35" s="529">
        <v>1</v>
      </c>
      <c r="O35" s="533">
        <v>1</v>
      </c>
      <c r="P35" s="532">
        <v>163.01</v>
      </c>
      <c r="Q35" s="534">
        <v>1</v>
      </c>
      <c r="R35" s="529">
        <v>1</v>
      </c>
      <c r="S35" s="534">
        <v>1</v>
      </c>
      <c r="T35" s="533">
        <v>1</v>
      </c>
      <c r="U35" s="535">
        <v>1</v>
      </c>
    </row>
    <row r="36" spans="1:21" ht="14.4" customHeight="1" x14ac:dyDescent="0.3">
      <c r="A36" s="528">
        <v>29</v>
      </c>
      <c r="B36" s="529" t="s">
        <v>454</v>
      </c>
      <c r="C36" s="529" t="s">
        <v>737</v>
      </c>
      <c r="D36" s="530" t="s">
        <v>1581</v>
      </c>
      <c r="E36" s="531" t="s">
        <v>742</v>
      </c>
      <c r="F36" s="529" t="s">
        <v>734</v>
      </c>
      <c r="G36" s="529" t="s">
        <v>824</v>
      </c>
      <c r="H36" s="529" t="s">
        <v>1582</v>
      </c>
      <c r="I36" s="529" t="s">
        <v>834</v>
      </c>
      <c r="J36" s="529" t="s">
        <v>826</v>
      </c>
      <c r="K36" s="529" t="s">
        <v>835</v>
      </c>
      <c r="L36" s="532">
        <v>923.74</v>
      </c>
      <c r="M36" s="532">
        <v>923.74</v>
      </c>
      <c r="N36" s="529">
        <v>1</v>
      </c>
      <c r="O36" s="533">
        <v>0.5</v>
      </c>
      <c r="P36" s="532">
        <v>923.74</v>
      </c>
      <c r="Q36" s="534">
        <v>1</v>
      </c>
      <c r="R36" s="529">
        <v>1</v>
      </c>
      <c r="S36" s="534">
        <v>1</v>
      </c>
      <c r="T36" s="533">
        <v>0.5</v>
      </c>
      <c r="U36" s="535">
        <v>1</v>
      </c>
    </row>
    <row r="37" spans="1:21" ht="14.4" customHeight="1" x14ac:dyDescent="0.3">
      <c r="A37" s="528">
        <v>29</v>
      </c>
      <c r="B37" s="529" t="s">
        <v>454</v>
      </c>
      <c r="C37" s="529" t="s">
        <v>737</v>
      </c>
      <c r="D37" s="530" t="s">
        <v>1581</v>
      </c>
      <c r="E37" s="531" t="s">
        <v>742</v>
      </c>
      <c r="F37" s="529" t="s">
        <v>734</v>
      </c>
      <c r="G37" s="529" t="s">
        <v>824</v>
      </c>
      <c r="H37" s="529" t="s">
        <v>455</v>
      </c>
      <c r="I37" s="529" t="s">
        <v>836</v>
      </c>
      <c r="J37" s="529" t="s">
        <v>826</v>
      </c>
      <c r="K37" s="529" t="s">
        <v>837</v>
      </c>
      <c r="L37" s="532">
        <v>0</v>
      </c>
      <c r="M37" s="532">
        <v>0</v>
      </c>
      <c r="N37" s="529">
        <v>2</v>
      </c>
      <c r="O37" s="533">
        <v>2</v>
      </c>
      <c r="P37" s="532">
        <v>0</v>
      </c>
      <c r="Q37" s="534"/>
      <c r="R37" s="529">
        <v>2</v>
      </c>
      <c r="S37" s="534">
        <v>1</v>
      </c>
      <c r="T37" s="533">
        <v>2</v>
      </c>
      <c r="U37" s="535">
        <v>1</v>
      </c>
    </row>
    <row r="38" spans="1:21" ht="14.4" customHeight="1" x14ac:dyDescent="0.3">
      <c r="A38" s="528">
        <v>29</v>
      </c>
      <c r="B38" s="529" t="s">
        <v>454</v>
      </c>
      <c r="C38" s="529" t="s">
        <v>737</v>
      </c>
      <c r="D38" s="530" t="s">
        <v>1581</v>
      </c>
      <c r="E38" s="531" t="s">
        <v>742</v>
      </c>
      <c r="F38" s="529" t="s">
        <v>734</v>
      </c>
      <c r="G38" s="529" t="s">
        <v>838</v>
      </c>
      <c r="H38" s="529" t="s">
        <v>1582</v>
      </c>
      <c r="I38" s="529" t="s">
        <v>839</v>
      </c>
      <c r="J38" s="529" t="s">
        <v>608</v>
      </c>
      <c r="K38" s="529" t="s">
        <v>840</v>
      </c>
      <c r="L38" s="532">
        <v>36.54</v>
      </c>
      <c r="M38" s="532">
        <v>36.54</v>
      </c>
      <c r="N38" s="529">
        <v>1</v>
      </c>
      <c r="O38" s="533">
        <v>1</v>
      </c>
      <c r="P38" s="532">
        <v>36.54</v>
      </c>
      <c r="Q38" s="534">
        <v>1</v>
      </c>
      <c r="R38" s="529">
        <v>1</v>
      </c>
      <c r="S38" s="534">
        <v>1</v>
      </c>
      <c r="T38" s="533">
        <v>1</v>
      </c>
      <c r="U38" s="535">
        <v>1</v>
      </c>
    </row>
    <row r="39" spans="1:21" ht="14.4" customHeight="1" x14ac:dyDescent="0.3">
      <c r="A39" s="528">
        <v>29</v>
      </c>
      <c r="B39" s="529" t="s">
        <v>454</v>
      </c>
      <c r="C39" s="529" t="s">
        <v>737</v>
      </c>
      <c r="D39" s="530" t="s">
        <v>1581</v>
      </c>
      <c r="E39" s="531" t="s">
        <v>742</v>
      </c>
      <c r="F39" s="529" t="s">
        <v>734</v>
      </c>
      <c r="G39" s="529" t="s">
        <v>841</v>
      </c>
      <c r="H39" s="529" t="s">
        <v>455</v>
      </c>
      <c r="I39" s="529" t="s">
        <v>842</v>
      </c>
      <c r="J39" s="529" t="s">
        <v>843</v>
      </c>
      <c r="K39" s="529" t="s">
        <v>844</v>
      </c>
      <c r="L39" s="532">
        <v>0</v>
      </c>
      <c r="M39" s="532">
        <v>0</v>
      </c>
      <c r="N39" s="529">
        <v>2</v>
      </c>
      <c r="O39" s="533">
        <v>0.5</v>
      </c>
      <c r="P39" s="532"/>
      <c r="Q39" s="534"/>
      <c r="R39" s="529"/>
      <c r="S39" s="534">
        <v>0</v>
      </c>
      <c r="T39" s="533"/>
      <c r="U39" s="535">
        <v>0</v>
      </c>
    </row>
    <row r="40" spans="1:21" ht="14.4" customHeight="1" x14ac:dyDescent="0.3">
      <c r="A40" s="528">
        <v>29</v>
      </c>
      <c r="B40" s="529" t="s">
        <v>454</v>
      </c>
      <c r="C40" s="529" t="s">
        <v>737</v>
      </c>
      <c r="D40" s="530" t="s">
        <v>1581</v>
      </c>
      <c r="E40" s="531" t="s">
        <v>742</v>
      </c>
      <c r="F40" s="529" t="s">
        <v>734</v>
      </c>
      <c r="G40" s="529" t="s">
        <v>845</v>
      </c>
      <c r="H40" s="529" t="s">
        <v>1582</v>
      </c>
      <c r="I40" s="529" t="s">
        <v>846</v>
      </c>
      <c r="J40" s="529" t="s">
        <v>847</v>
      </c>
      <c r="K40" s="529" t="s">
        <v>848</v>
      </c>
      <c r="L40" s="532">
        <v>41.63</v>
      </c>
      <c r="M40" s="532">
        <v>41.63</v>
      </c>
      <c r="N40" s="529">
        <v>1</v>
      </c>
      <c r="O40" s="533">
        <v>1</v>
      </c>
      <c r="P40" s="532"/>
      <c r="Q40" s="534">
        <v>0</v>
      </c>
      <c r="R40" s="529"/>
      <c r="S40" s="534">
        <v>0</v>
      </c>
      <c r="T40" s="533"/>
      <c r="U40" s="535">
        <v>0</v>
      </c>
    </row>
    <row r="41" spans="1:21" ht="14.4" customHeight="1" x14ac:dyDescent="0.3">
      <c r="A41" s="528">
        <v>29</v>
      </c>
      <c r="B41" s="529" t="s">
        <v>454</v>
      </c>
      <c r="C41" s="529" t="s">
        <v>737</v>
      </c>
      <c r="D41" s="530" t="s">
        <v>1581</v>
      </c>
      <c r="E41" s="531" t="s">
        <v>742</v>
      </c>
      <c r="F41" s="529" t="s">
        <v>734</v>
      </c>
      <c r="G41" s="529" t="s">
        <v>849</v>
      </c>
      <c r="H41" s="529" t="s">
        <v>455</v>
      </c>
      <c r="I41" s="529" t="s">
        <v>850</v>
      </c>
      <c r="J41" s="529" t="s">
        <v>851</v>
      </c>
      <c r="K41" s="529" t="s">
        <v>852</v>
      </c>
      <c r="L41" s="532">
        <v>0</v>
      </c>
      <c r="M41" s="532">
        <v>0</v>
      </c>
      <c r="N41" s="529">
        <v>1</v>
      </c>
      <c r="O41" s="533">
        <v>0.5</v>
      </c>
      <c r="P41" s="532">
        <v>0</v>
      </c>
      <c r="Q41" s="534"/>
      <c r="R41" s="529">
        <v>1</v>
      </c>
      <c r="S41" s="534">
        <v>1</v>
      </c>
      <c r="T41" s="533">
        <v>0.5</v>
      </c>
      <c r="U41" s="535">
        <v>1</v>
      </c>
    </row>
    <row r="42" spans="1:21" ht="14.4" customHeight="1" x14ac:dyDescent="0.3">
      <c r="A42" s="528">
        <v>29</v>
      </c>
      <c r="B42" s="529" t="s">
        <v>454</v>
      </c>
      <c r="C42" s="529" t="s">
        <v>737</v>
      </c>
      <c r="D42" s="530" t="s">
        <v>1581</v>
      </c>
      <c r="E42" s="531" t="s">
        <v>742</v>
      </c>
      <c r="F42" s="529" t="s">
        <v>734</v>
      </c>
      <c r="G42" s="529" t="s">
        <v>853</v>
      </c>
      <c r="H42" s="529" t="s">
        <v>455</v>
      </c>
      <c r="I42" s="529" t="s">
        <v>492</v>
      </c>
      <c r="J42" s="529" t="s">
        <v>854</v>
      </c>
      <c r="K42" s="529" t="s">
        <v>855</v>
      </c>
      <c r="L42" s="532">
        <v>0</v>
      </c>
      <c r="M42" s="532">
        <v>0</v>
      </c>
      <c r="N42" s="529">
        <v>7</v>
      </c>
      <c r="O42" s="533">
        <v>5</v>
      </c>
      <c r="P42" s="532">
        <v>0</v>
      </c>
      <c r="Q42" s="534"/>
      <c r="R42" s="529">
        <v>5</v>
      </c>
      <c r="S42" s="534">
        <v>0.7142857142857143</v>
      </c>
      <c r="T42" s="533">
        <v>3.5</v>
      </c>
      <c r="U42" s="535">
        <v>0.7</v>
      </c>
    </row>
    <row r="43" spans="1:21" ht="14.4" customHeight="1" x14ac:dyDescent="0.3">
      <c r="A43" s="528">
        <v>29</v>
      </c>
      <c r="B43" s="529" t="s">
        <v>454</v>
      </c>
      <c r="C43" s="529" t="s">
        <v>737</v>
      </c>
      <c r="D43" s="530" t="s">
        <v>1581</v>
      </c>
      <c r="E43" s="531" t="s">
        <v>742</v>
      </c>
      <c r="F43" s="529" t="s">
        <v>734</v>
      </c>
      <c r="G43" s="529" t="s">
        <v>856</v>
      </c>
      <c r="H43" s="529" t="s">
        <v>455</v>
      </c>
      <c r="I43" s="529" t="s">
        <v>723</v>
      </c>
      <c r="J43" s="529" t="s">
        <v>656</v>
      </c>
      <c r="K43" s="529" t="s">
        <v>857</v>
      </c>
      <c r="L43" s="532">
        <v>96.42</v>
      </c>
      <c r="M43" s="532">
        <v>96.42</v>
      </c>
      <c r="N43" s="529">
        <v>1</v>
      </c>
      <c r="O43" s="533">
        <v>1</v>
      </c>
      <c r="P43" s="532"/>
      <c r="Q43" s="534">
        <v>0</v>
      </c>
      <c r="R43" s="529"/>
      <c r="S43" s="534">
        <v>0</v>
      </c>
      <c r="T43" s="533"/>
      <c r="U43" s="535">
        <v>0</v>
      </c>
    </row>
    <row r="44" spans="1:21" ht="14.4" customHeight="1" x14ac:dyDescent="0.3">
      <c r="A44" s="528">
        <v>29</v>
      </c>
      <c r="B44" s="529" t="s">
        <v>454</v>
      </c>
      <c r="C44" s="529" t="s">
        <v>737</v>
      </c>
      <c r="D44" s="530" t="s">
        <v>1581</v>
      </c>
      <c r="E44" s="531" t="s">
        <v>742</v>
      </c>
      <c r="F44" s="529" t="s">
        <v>734</v>
      </c>
      <c r="G44" s="529" t="s">
        <v>856</v>
      </c>
      <c r="H44" s="529" t="s">
        <v>455</v>
      </c>
      <c r="I44" s="529" t="s">
        <v>655</v>
      </c>
      <c r="J44" s="529" t="s">
        <v>656</v>
      </c>
      <c r="K44" s="529" t="s">
        <v>858</v>
      </c>
      <c r="L44" s="532">
        <v>289.27</v>
      </c>
      <c r="M44" s="532">
        <v>13595.690000000002</v>
      </c>
      <c r="N44" s="529">
        <v>47</v>
      </c>
      <c r="O44" s="533">
        <v>31</v>
      </c>
      <c r="P44" s="532">
        <v>9545.9100000000017</v>
      </c>
      <c r="Q44" s="534">
        <v>0.7021276595744681</v>
      </c>
      <c r="R44" s="529">
        <v>33</v>
      </c>
      <c r="S44" s="534">
        <v>0.7021276595744681</v>
      </c>
      <c r="T44" s="533">
        <v>20</v>
      </c>
      <c r="U44" s="535">
        <v>0.64516129032258063</v>
      </c>
    </row>
    <row r="45" spans="1:21" ht="14.4" customHeight="1" x14ac:dyDescent="0.3">
      <c r="A45" s="528">
        <v>29</v>
      </c>
      <c r="B45" s="529" t="s">
        <v>454</v>
      </c>
      <c r="C45" s="529" t="s">
        <v>737</v>
      </c>
      <c r="D45" s="530" t="s">
        <v>1581</v>
      </c>
      <c r="E45" s="531" t="s">
        <v>742</v>
      </c>
      <c r="F45" s="529" t="s">
        <v>734</v>
      </c>
      <c r="G45" s="529" t="s">
        <v>856</v>
      </c>
      <c r="H45" s="529" t="s">
        <v>455</v>
      </c>
      <c r="I45" s="529" t="s">
        <v>655</v>
      </c>
      <c r="J45" s="529" t="s">
        <v>656</v>
      </c>
      <c r="K45" s="529" t="s">
        <v>858</v>
      </c>
      <c r="L45" s="532">
        <v>299.24</v>
      </c>
      <c r="M45" s="532">
        <v>8677.9600000000009</v>
      </c>
      <c r="N45" s="529">
        <v>29</v>
      </c>
      <c r="O45" s="533">
        <v>7</v>
      </c>
      <c r="P45" s="532">
        <v>7181.76</v>
      </c>
      <c r="Q45" s="534">
        <v>0.82758620689655171</v>
      </c>
      <c r="R45" s="529">
        <v>24</v>
      </c>
      <c r="S45" s="534">
        <v>0.82758620689655171</v>
      </c>
      <c r="T45" s="533">
        <v>3</v>
      </c>
      <c r="U45" s="535">
        <v>0.42857142857142855</v>
      </c>
    </row>
    <row r="46" spans="1:21" ht="14.4" customHeight="1" x14ac:dyDescent="0.3">
      <c r="A46" s="528">
        <v>29</v>
      </c>
      <c r="B46" s="529" t="s">
        <v>454</v>
      </c>
      <c r="C46" s="529" t="s">
        <v>737</v>
      </c>
      <c r="D46" s="530" t="s">
        <v>1581</v>
      </c>
      <c r="E46" s="531" t="s">
        <v>742</v>
      </c>
      <c r="F46" s="529" t="s">
        <v>734</v>
      </c>
      <c r="G46" s="529" t="s">
        <v>859</v>
      </c>
      <c r="H46" s="529" t="s">
        <v>455</v>
      </c>
      <c r="I46" s="529" t="s">
        <v>860</v>
      </c>
      <c r="J46" s="529" t="s">
        <v>861</v>
      </c>
      <c r="K46" s="529" t="s">
        <v>862</v>
      </c>
      <c r="L46" s="532">
        <v>22.44</v>
      </c>
      <c r="M46" s="532">
        <v>22.44</v>
      </c>
      <c r="N46" s="529">
        <v>1</v>
      </c>
      <c r="O46" s="533">
        <v>1</v>
      </c>
      <c r="P46" s="532">
        <v>22.44</v>
      </c>
      <c r="Q46" s="534">
        <v>1</v>
      </c>
      <c r="R46" s="529">
        <v>1</v>
      </c>
      <c r="S46" s="534">
        <v>1</v>
      </c>
      <c r="T46" s="533">
        <v>1</v>
      </c>
      <c r="U46" s="535">
        <v>1</v>
      </c>
    </row>
    <row r="47" spans="1:21" ht="14.4" customHeight="1" x14ac:dyDescent="0.3">
      <c r="A47" s="528">
        <v>29</v>
      </c>
      <c r="B47" s="529" t="s">
        <v>454</v>
      </c>
      <c r="C47" s="529" t="s">
        <v>737</v>
      </c>
      <c r="D47" s="530" t="s">
        <v>1581</v>
      </c>
      <c r="E47" s="531" t="s">
        <v>742</v>
      </c>
      <c r="F47" s="529" t="s">
        <v>734</v>
      </c>
      <c r="G47" s="529" t="s">
        <v>863</v>
      </c>
      <c r="H47" s="529" t="s">
        <v>455</v>
      </c>
      <c r="I47" s="529" t="s">
        <v>864</v>
      </c>
      <c r="J47" s="529" t="s">
        <v>865</v>
      </c>
      <c r="K47" s="529" t="s">
        <v>866</v>
      </c>
      <c r="L47" s="532">
        <v>186.27</v>
      </c>
      <c r="M47" s="532">
        <v>1303.8900000000001</v>
      </c>
      <c r="N47" s="529">
        <v>7</v>
      </c>
      <c r="O47" s="533">
        <v>4</v>
      </c>
      <c r="P47" s="532">
        <v>558.81000000000006</v>
      </c>
      <c r="Q47" s="534">
        <v>0.4285714285714286</v>
      </c>
      <c r="R47" s="529">
        <v>3</v>
      </c>
      <c r="S47" s="534">
        <v>0.42857142857142855</v>
      </c>
      <c r="T47" s="533">
        <v>3</v>
      </c>
      <c r="U47" s="535">
        <v>0.75</v>
      </c>
    </row>
    <row r="48" spans="1:21" ht="14.4" customHeight="1" x14ac:dyDescent="0.3">
      <c r="A48" s="528">
        <v>29</v>
      </c>
      <c r="B48" s="529" t="s">
        <v>454</v>
      </c>
      <c r="C48" s="529" t="s">
        <v>737</v>
      </c>
      <c r="D48" s="530" t="s">
        <v>1581</v>
      </c>
      <c r="E48" s="531" t="s">
        <v>742</v>
      </c>
      <c r="F48" s="529" t="s">
        <v>734</v>
      </c>
      <c r="G48" s="529" t="s">
        <v>867</v>
      </c>
      <c r="H48" s="529" t="s">
        <v>1582</v>
      </c>
      <c r="I48" s="529" t="s">
        <v>868</v>
      </c>
      <c r="J48" s="529" t="s">
        <v>869</v>
      </c>
      <c r="K48" s="529" t="s">
        <v>870</v>
      </c>
      <c r="L48" s="532">
        <v>366.53</v>
      </c>
      <c r="M48" s="532">
        <v>366.53</v>
      </c>
      <c r="N48" s="529">
        <v>1</v>
      </c>
      <c r="O48" s="533">
        <v>0.5</v>
      </c>
      <c r="P48" s="532"/>
      <c r="Q48" s="534">
        <v>0</v>
      </c>
      <c r="R48" s="529"/>
      <c r="S48" s="534">
        <v>0</v>
      </c>
      <c r="T48" s="533"/>
      <c r="U48" s="535">
        <v>0</v>
      </c>
    </row>
    <row r="49" spans="1:21" ht="14.4" customHeight="1" x14ac:dyDescent="0.3">
      <c r="A49" s="528">
        <v>29</v>
      </c>
      <c r="B49" s="529" t="s">
        <v>454</v>
      </c>
      <c r="C49" s="529" t="s">
        <v>737</v>
      </c>
      <c r="D49" s="530" t="s">
        <v>1581</v>
      </c>
      <c r="E49" s="531" t="s">
        <v>742</v>
      </c>
      <c r="F49" s="529" t="s">
        <v>734</v>
      </c>
      <c r="G49" s="529" t="s">
        <v>871</v>
      </c>
      <c r="H49" s="529" t="s">
        <v>455</v>
      </c>
      <c r="I49" s="529" t="s">
        <v>659</v>
      </c>
      <c r="J49" s="529" t="s">
        <v>660</v>
      </c>
      <c r="K49" s="529" t="s">
        <v>872</v>
      </c>
      <c r="L49" s="532">
        <v>61.97</v>
      </c>
      <c r="M49" s="532">
        <v>371.82000000000005</v>
      </c>
      <c r="N49" s="529">
        <v>6</v>
      </c>
      <c r="O49" s="533">
        <v>6</v>
      </c>
      <c r="P49" s="532">
        <v>309.85000000000002</v>
      </c>
      <c r="Q49" s="534">
        <v>0.83333333333333326</v>
      </c>
      <c r="R49" s="529">
        <v>5</v>
      </c>
      <c r="S49" s="534">
        <v>0.83333333333333337</v>
      </c>
      <c r="T49" s="533">
        <v>5</v>
      </c>
      <c r="U49" s="535">
        <v>0.83333333333333337</v>
      </c>
    </row>
    <row r="50" spans="1:21" ht="14.4" customHeight="1" x14ac:dyDescent="0.3">
      <c r="A50" s="528">
        <v>29</v>
      </c>
      <c r="B50" s="529" t="s">
        <v>454</v>
      </c>
      <c r="C50" s="529" t="s">
        <v>737</v>
      </c>
      <c r="D50" s="530" t="s">
        <v>1581</v>
      </c>
      <c r="E50" s="531" t="s">
        <v>742</v>
      </c>
      <c r="F50" s="529" t="s">
        <v>734</v>
      </c>
      <c r="G50" s="529" t="s">
        <v>873</v>
      </c>
      <c r="H50" s="529" t="s">
        <v>455</v>
      </c>
      <c r="I50" s="529" t="s">
        <v>874</v>
      </c>
      <c r="J50" s="529" t="s">
        <v>626</v>
      </c>
      <c r="K50" s="529" t="s">
        <v>875</v>
      </c>
      <c r="L50" s="532">
        <v>33.549999999999997</v>
      </c>
      <c r="M50" s="532">
        <v>33.549999999999997</v>
      </c>
      <c r="N50" s="529">
        <v>1</v>
      </c>
      <c r="O50" s="533">
        <v>0.5</v>
      </c>
      <c r="P50" s="532">
        <v>33.549999999999997</v>
      </c>
      <c r="Q50" s="534">
        <v>1</v>
      </c>
      <c r="R50" s="529">
        <v>1</v>
      </c>
      <c r="S50" s="534">
        <v>1</v>
      </c>
      <c r="T50" s="533">
        <v>0.5</v>
      </c>
      <c r="U50" s="535">
        <v>1</v>
      </c>
    </row>
    <row r="51" spans="1:21" ht="14.4" customHeight="1" x14ac:dyDescent="0.3">
      <c r="A51" s="528">
        <v>29</v>
      </c>
      <c r="B51" s="529" t="s">
        <v>454</v>
      </c>
      <c r="C51" s="529" t="s">
        <v>737</v>
      </c>
      <c r="D51" s="530" t="s">
        <v>1581</v>
      </c>
      <c r="E51" s="531" t="s">
        <v>742</v>
      </c>
      <c r="F51" s="529" t="s">
        <v>734</v>
      </c>
      <c r="G51" s="529" t="s">
        <v>876</v>
      </c>
      <c r="H51" s="529" t="s">
        <v>455</v>
      </c>
      <c r="I51" s="529" t="s">
        <v>877</v>
      </c>
      <c r="J51" s="529" t="s">
        <v>878</v>
      </c>
      <c r="K51" s="529" t="s">
        <v>879</v>
      </c>
      <c r="L51" s="532">
        <v>0</v>
      </c>
      <c r="M51" s="532">
        <v>0</v>
      </c>
      <c r="N51" s="529">
        <v>1</v>
      </c>
      <c r="O51" s="533">
        <v>1</v>
      </c>
      <c r="P51" s="532">
        <v>0</v>
      </c>
      <c r="Q51" s="534"/>
      <c r="R51" s="529">
        <v>1</v>
      </c>
      <c r="S51" s="534">
        <v>1</v>
      </c>
      <c r="T51" s="533">
        <v>1</v>
      </c>
      <c r="U51" s="535">
        <v>1</v>
      </c>
    </row>
    <row r="52" spans="1:21" ht="14.4" customHeight="1" x14ac:dyDescent="0.3">
      <c r="A52" s="528">
        <v>29</v>
      </c>
      <c r="B52" s="529" t="s">
        <v>454</v>
      </c>
      <c r="C52" s="529" t="s">
        <v>737</v>
      </c>
      <c r="D52" s="530" t="s">
        <v>1581</v>
      </c>
      <c r="E52" s="531" t="s">
        <v>742</v>
      </c>
      <c r="F52" s="529" t="s">
        <v>735</v>
      </c>
      <c r="G52" s="529" t="s">
        <v>880</v>
      </c>
      <c r="H52" s="529" t="s">
        <v>455</v>
      </c>
      <c r="I52" s="529" t="s">
        <v>881</v>
      </c>
      <c r="J52" s="529" t="s">
        <v>744</v>
      </c>
      <c r="K52" s="529"/>
      <c r="L52" s="532">
        <v>0</v>
      </c>
      <c r="M52" s="532">
        <v>0</v>
      </c>
      <c r="N52" s="529">
        <v>2</v>
      </c>
      <c r="O52" s="533">
        <v>2</v>
      </c>
      <c r="P52" s="532">
        <v>0</v>
      </c>
      <c r="Q52" s="534"/>
      <c r="R52" s="529">
        <v>2</v>
      </c>
      <c r="S52" s="534">
        <v>1</v>
      </c>
      <c r="T52" s="533">
        <v>2</v>
      </c>
      <c r="U52" s="535">
        <v>1</v>
      </c>
    </row>
    <row r="53" spans="1:21" ht="14.4" customHeight="1" x14ac:dyDescent="0.3">
      <c r="A53" s="528">
        <v>29</v>
      </c>
      <c r="B53" s="529" t="s">
        <v>454</v>
      </c>
      <c r="C53" s="529" t="s">
        <v>737</v>
      </c>
      <c r="D53" s="530" t="s">
        <v>1581</v>
      </c>
      <c r="E53" s="531" t="s">
        <v>742</v>
      </c>
      <c r="F53" s="529" t="s">
        <v>735</v>
      </c>
      <c r="G53" s="529" t="s">
        <v>880</v>
      </c>
      <c r="H53" s="529" t="s">
        <v>455</v>
      </c>
      <c r="I53" s="529" t="s">
        <v>882</v>
      </c>
      <c r="J53" s="529" t="s">
        <v>744</v>
      </c>
      <c r="K53" s="529"/>
      <c r="L53" s="532">
        <v>0</v>
      </c>
      <c r="M53" s="532">
        <v>0</v>
      </c>
      <c r="N53" s="529">
        <v>4</v>
      </c>
      <c r="O53" s="533">
        <v>4</v>
      </c>
      <c r="P53" s="532">
        <v>0</v>
      </c>
      <c r="Q53" s="534"/>
      <c r="R53" s="529">
        <v>3</v>
      </c>
      <c r="S53" s="534">
        <v>0.75</v>
      </c>
      <c r="T53" s="533">
        <v>3</v>
      </c>
      <c r="U53" s="535">
        <v>0.75</v>
      </c>
    </row>
    <row r="54" spans="1:21" ht="14.4" customHeight="1" x14ac:dyDescent="0.3">
      <c r="A54" s="528">
        <v>29</v>
      </c>
      <c r="B54" s="529" t="s">
        <v>454</v>
      </c>
      <c r="C54" s="529" t="s">
        <v>737</v>
      </c>
      <c r="D54" s="530" t="s">
        <v>1581</v>
      </c>
      <c r="E54" s="531" t="s">
        <v>742</v>
      </c>
      <c r="F54" s="529" t="s">
        <v>736</v>
      </c>
      <c r="G54" s="529" t="s">
        <v>883</v>
      </c>
      <c r="H54" s="529" t="s">
        <v>455</v>
      </c>
      <c r="I54" s="529" t="s">
        <v>884</v>
      </c>
      <c r="J54" s="529" t="s">
        <v>885</v>
      </c>
      <c r="K54" s="529" t="s">
        <v>886</v>
      </c>
      <c r="L54" s="532">
        <v>1021.4</v>
      </c>
      <c r="M54" s="532">
        <v>1021.4</v>
      </c>
      <c r="N54" s="529">
        <v>1</v>
      </c>
      <c r="O54" s="533">
        <v>1</v>
      </c>
      <c r="P54" s="532"/>
      <c r="Q54" s="534">
        <v>0</v>
      </c>
      <c r="R54" s="529"/>
      <c r="S54" s="534">
        <v>0</v>
      </c>
      <c r="T54" s="533"/>
      <c r="U54" s="535">
        <v>0</v>
      </c>
    </row>
    <row r="55" spans="1:21" ht="14.4" customHeight="1" x14ac:dyDescent="0.3">
      <c r="A55" s="528">
        <v>29</v>
      </c>
      <c r="B55" s="529" t="s">
        <v>454</v>
      </c>
      <c r="C55" s="529" t="s">
        <v>737</v>
      </c>
      <c r="D55" s="530" t="s">
        <v>1581</v>
      </c>
      <c r="E55" s="531" t="s">
        <v>742</v>
      </c>
      <c r="F55" s="529" t="s">
        <v>736</v>
      </c>
      <c r="G55" s="529" t="s">
        <v>887</v>
      </c>
      <c r="H55" s="529" t="s">
        <v>455</v>
      </c>
      <c r="I55" s="529" t="s">
        <v>888</v>
      </c>
      <c r="J55" s="529" t="s">
        <v>889</v>
      </c>
      <c r="K55" s="529" t="s">
        <v>890</v>
      </c>
      <c r="L55" s="532">
        <v>25</v>
      </c>
      <c r="M55" s="532">
        <v>75</v>
      </c>
      <c r="N55" s="529">
        <v>3</v>
      </c>
      <c r="O55" s="533">
        <v>3</v>
      </c>
      <c r="P55" s="532">
        <v>75</v>
      </c>
      <c r="Q55" s="534">
        <v>1</v>
      </c>
      <c r="R55" s="529">
        <v>3</v>
      </c>
      <c r="S55" s="534">
        <v>1</v>
      </c>
      <c r="T55" s="533">
        <v>3</v>
      </c>
      <c r="U55" s="535">
        <v>1</v>
      </c>
    </row>
    <row r="56" spans="1:21" ht="14.4" customHeight="1" x14ac:dyDescent="0.3">
      <c r="A56" s="528">
        <v>29</v>
      </c>
      <c r="B56" s="529" t="s">
        <v>454</v>
      </c>
      <c r="C56" s="529" t="s">
        <v>737</v>
      </c>
      <c r="D56" s="530" t="s">
        <v>1581</v>
      </c>
      <c r="E56" s="531" t="s">
        <v>742</v>
      </c>
      <c r="F56" s="529" t="s">
        <v>736</v>
      </c>
      <c r="G56" s="529" t="s">
        <v>887</v>
      </c>
      <c r="H56" s="529" t="s">
        <v>455</v>
      </c>
      <c r="I56" s="529" t="s">
        <v>891</v>
      </c>
      <c r="J56" s="529" t="s">
        <v>889</v>
      </c>
      <c r="K56" s="529" t="s">
        <v>892</v>
      </c>
      <c r="L56" s="532">
        <v>56.25</v>
      </c>
      <c r="M56" s="532">
        <v>731.25</v>
      </c>
      <c r="N56" s="529">
        <v>13</v>
      </c>
      <c r="O56" s="533">
        <v>11</v>
      </c>
      <c r="P56" s="532">
        <v>393.75</v>
      </c>
      <c r="Q56" s="534">
        <v>0.53846153846153844</v>
      </c>
      <c r="R56" s="529">
        <v>7</v>
      </c>
      <c r="S56" s="534">
        <v>0.53846153846153844</v>
      </c>
      <c r="T56" s="533">
        <v>6</v>
      </c>
      <c r="U56" s="535">
        <v>0.54545454545454541</v>
      </c>
    </row>
    <row r="57" spans="1:21" ht="14.4" customHeight="1" x14ac:dyDescent="0.3">
      <c r="A57" s="528">
        <v>29</v>
      </c>
      <c r="B57" s="529" t="s">
        <v>454</v>
      </c>
      <c r="C57" s="529" t="s">
        <v>737</v>
      </c>
      <c r="D57" s="530" t="s">
        <v>1581</v>
      </c>
      <c r="E57" s="531" t="s">
        <v>742</v>
      </c>
      <c r="F57" s="529" t="s">
        <v>736</v>
      </c>
      <c r="G57" s="529" t="s">
        <v>887</v>
      </c>
      <c r="H57" s="529" t="s">
        <v>455</v>
      </c>
      <c r="I57" s="529" t="s">
        <v>893</v>
      </c>
      <c r="J57" s="529" t="s">
        <v>889</v>
      </c>
      <c r="K57" s="529" t="s">
        <v>894</v>
      </c>
      <c r="L57" s="532">
        <v>100</v>
      </c>
      <c r="M57" s="532">
        <v>4200</v>
      </c>
      <c r="N57" s="529">
        <v>42</v>
      </c>
      <c r="O57" s="533">
        <v>18</v>
      </c>
      <c r="P57" s="532">
        <v>3200</v>
      </c>
      <c r="Q57" s="534">
        <v>0.76190476190476186</v>
      </c>
      <c r="R57" s="529">
        <v>32</v>
      </c>
      <c r="S57" s="534">
        <v>0.76190476190476186</v>
      </c>
      <c r="T57" s="533">
        <v>13</v>
      </c>
      <c r="U57" s="535">
        <v>0.72222222222222221</v>
      </c>
    </row>
    <row r="58" spans="1:21" ht="14.4" customHeight="1" x14ac:dyDescent="0.3">
      <c r="A58" s="528">
        <v>29</v>
      </c>
      <c r="B58" s="529" t="s">
        <v>454</v>
      </c>
      <c r="C58" s="529" t="s">
        <v>737</v>
      </c>
      <c r="D58" s="530" t="s">
        <v>1581</v>
      </c>
      <c r="E58" s="531" t="s">
        <v>742</v>
      </c>
      <c r="F58" s="529" t="s">
        <v>736</v>
      </c>
      <c r="G58" s="529" t="s">
        <v>887</v>
      </c>
      <c r="H58" s="529" t="s">
        <v>455</v>
      </c>
      <c r="I58" s="529" t="s">
        <v>895</v>
      </c>
      <c r="J58" s="529" t="s">
        <v>896</v>
      </c>
      <c r="K58" s="529" t="s">
        <v>897</v>
      </c>
      <c r="L58" s="532">
        <v>156</v>
      </c>
      <c r="M58" s="532">
        <v>624</v>
      </c>
      <c r="N58" s="529">
        <v>4</v>
      </c>
      <c r="O58" s="533">
        <v>2</v>
      </c>
      <c r="P58" s="532">
        <v>156</v>
      </c>
      <c r="Q58" s="534">
        <v>0.25</v>
      </c>
      <c r="R58" s="529">
        <v>1</v>
      </c>
      <c r="S58" s="534">
        <v>0.25</v>
      </c>
      <c r="T58" s="533">
        <v>1</v>
      </c>
      <c r="U58" s="535">
        <v>0.5</v>
      </c>
    </row>
    <row r="59" spans="1:21" ht="14.4" customHeight="1" x14ac:dyDescent="0.3">
      <c r="A59" s="528">
        <v>29</v>
      </c>
      <c r="B59" s="529" t="s">
        <v>454</v>
      </c>
      <c r="C59" s="529" t="s">
        <v>737</v>
      </c>
      <c r="D59" s="530" t="s">
        <v>1581</v>
      </c>
      <c r="E59" s="531" t="s">
        <v>742</v>
      </c>
      <c r="F59" s="529" t="s">
        <v>736</v>
      </c>
      <c r="G59" s="529" t="s">
        <v>887</v>
      </c>
      <c r="H59" s="529" t="s">
        <v>455</v>
      </c>
      <c r="I59" s="529" t="s">
        <v>898</v>
      </c>
      <c r="J59" s="529" t="s">
        <v>899</v>
      </c>
      <c r="K59" s="529" t="s">
        <v>900</v>
      </c>
      <c r="L59" s="532">
        <v>1</v>
      </c>
      <c r="M59" s="532">
        <v>1</v>
      </c>
      <c r="N59" s="529">
        <v>1</v>
      </c>
      <c r="O59" s="533">
        <v>1</v>
      </c>
      <c r="P59" s="532">
        <v>1</v>
      </c>
      <c r="Q59" s="534">
        <v>1</v>
      </c>
      <c r="R59" s="529">
        <v>1</v>
      </c>
      <c r="S59" s="534">
        <v>1</v>
      </c>
      <c r="T59" s="533">
        <v>1</v>
      </c>
      <c r="U59" s="535">
        <v>1</v>
      </c>
    </row>
    <row r="60" spans="1:21" ht="14.4" customHeight="1" x14ac:dyDescent="0.3">
      <c r="A60" s="528">
        <v>29</v>
      </c>
      <c r="B60" s="529" t="s">
        <v>454</v>
      </c>
      <c r="C60" s="529" t="s">
        <v>737</v>
      </c>
      <c r="D60" s="530" t="s">
        <v>1581</v>
      </c>
      <c r="E60" s="531" t="s">
        <v>742</v>
      </c>
      <c r="F60" s="529" t="s">
        <v>736</v>
      </c>
      <c r="G60" s="529" t="s">
        <v>887</v>
      </c>
      <c r="H60" s="529" t="s">
        <v>455</v>
      </c>
      <c r="I60" s="529" t="s">
        <v>901</v>
      </c>
      <c r="J60" s="529" t="s">
        <v>896</v>
      </c>
      <c r="K60" s="529" t="s">
        <v>902</v>
      </c>
      <c r="L60" s="532">
        <v>178</v>
      </c>
      <c r="M60" s="532">
        <v>178</v>
      </c>
      <c r="N60" s="529">
        <v>1</v>
      </c>
      <c r="O60" s="533">
        <v>1</v>
      </c>
      <c r="P60" s="532"/>
      <c r="Q60" s="534">
        <v>0</v>
      </c>
      <c r="R60" s="529"/>
      <c r="S60" s="534">
        <v>0</v>
      </c>
      <c r="T60" s="533"/>
      <c r="U60" s="535">
        <v>0</v>
      </c>
    </row>
    <row r="61" spans="1:21" ht="14.4" customHeight="1" x14ac:dyDescent="0.3">
      <c r="A61" s="528">
        <v>29</v>
      </c>
      <c r="B61" s="529" t="s">
        <v>454</v>
      </c>
      <c r="C61" s="529" t="s">
        <v>737</v>
      </c>
      <c r="D61" s="530" t="s">
        <v>1581</v>
      </c>
      <c r="E61" s="531" t="s">
        <v>742</v>
      </c>
      <c r="F61" s="529" t="s">
        <v>736</v>
      </c>
      <c r="G61" s="529" t="s">
        <v>887</v>
      </c>
      <c r="H61" s="529" t="s">
        <v>455</v>
      </c>
      <c r="I61" s="529" t="s">
        <v>903</v>
      </c>
      <c r="J61" s="529" t="s">
        <v>904</v>
      </c>
      <c r="K61" s="529" t="s">
        <v>905</v>
      </c>
      <c r="L61" s="532">
        <v>886.16</v>
      </c>
      <c r="M61" s="532">
        <v>5316.96</v>
      </c>
      <c r="N61" s="529">
        <v>6</v>
      </c>
      <c r="O61" s="533">
        <v>2</v>
      </c>
      <c r="P61" s="532">
        <v>5316.96</v>
      </c>
      <c r="Q61" s="534">
        <v>1</v>
      </c>
      <c r="R61" s="529">
        <v>6</v>
      </c>
      <c r="S61" s="534">
        <v>1</v>
      </c>
      <c r="T61" s="533">
        <v>2</v>
      </c>
      <c r="U61" s="535">
        <v>1</v>
      </c>
    </row>
    <row r="62" spans="1:21" ht="14.4" customHeight="1" x14ac:dyDescent="0.3">
      <c r="A62" s="528">
        <v>29</v>
      </c>
      <c r="B62" s="529" t="s">
        <v>454</v>
      </c>
      <c r="C62" s="529" t="s">
        <v>737</v>
      </c>
      <c r="D62" s="530" t="s">
        <v>1581</v>
      </c>
      <c r="E62" s="531" t="s">
        <v>742</v>
      </c>
      <c r="F62" s="529" t="s">
        <v>736</v>
      </c>
      <c r="G62" s="529" t="s">
        <v>887</v>
      </c>
      <c r="H62" s="529" t="s">
        <v>455</v>
      </c>
      <c r="I62" s="529" t="s">
        <v>906</v>
      </c>
      <c r="J62" s="529" t="s">
        <v>907</v>
      </c>
      <c r="K62" s="529" t="s">
        <v>908</v>
      </c>
      <c r="L62" s="532">
        <v>1127.46</v>
      </c>
      <c r="M62" s="532">
        <v>3382.38</v>
      </c>
      <c r="N62" s="529">
        <v>3</v>
      </c>
      <c r="O62" s="533">
        <v>1</v>
      </c>
      <c r="P62" s="532">
        <v>3382.38</v>
      </c>
      <c r="Q62" s="534">
        <v>1</v>
      </c>
      <c r="R62" s="529">
        <v>3</v>
      </c>
      <c r="S62" s="534">
        <v>1</v>
      </c>
      <c r="T62" s="533">
        <v>1</v>
      </c>
      <c r="U62" s="535">
        <v>1</v>
      </c>
    </row>
    <row r="63" spans="1:21" ht="14.4" customHeight="1" x14ac:dyDescent="0.3">
      <c r="A63" s="528">
        <v>29</v>
      </c>
      <c r="B63" s="529" t="s">
        <v>454</v>
      </c>
      <c r="C63" s="529" t="s">
        <v>737</v>
      </c>
      <c r="D63" s="530" t="s">
        <v>1581</v>
      </c>
      <c r="E63" s="531" t="s">
        <v>742</v>
      </c>
      <c r="F63" s="529" t="s">
        <v>736</v>
      </c>
      <c r="G63" s="529" t="s">
        <v>887</v>
      </c>
      <c r="H63" s="529" t="s">
        <v>455</v>
      </c>
      <c r="I63" s="529" t="s">
        <v>909</v>
      </c>
      <c r="J63" s="529" t="s">
        <v>904</v>
      </c>
      <c r="K63" s="529" t="s">
        <v>910</v>
      </c>
      <c r="L63" s="532">
        <v>841.6</v>
      </c>
      <c r="M63" s="532">
        <v>4208</v>
      </c>
      <c r="N63" s="529">
        <v>5</v>
      </c>
      <c r="O63" s="533">
        <v>2</v>
      </c>
      <c r="P63" s="532">
        <v>4208</v>
      </c>
      <c r="Q63" s="534">
        <v>1</v>
      </c>
      <c r="R63" s="529">
        <v>5</v>
      </c>
      <c r="S63" s="534">
        <v>1</v>
      </c>
      <c r="T63" s="533">
        <v>2</v>
      </c>
      <c r="U63" s="535">
        <v>1</v>
      </c>
    </row>
    <row r="64" spans="1:21" ht="14.4" customHeight="1" x14ac:dyDescent="0.3">
      <c r="A64" s="528">
        <v>29</v>
      </c>
      <c r="B64" s="529" t="s">
        <v>454</v>
      </c>
      <c r="C64" s="529" t="s">
        <v>737</v>
      </c>
      <c r="D64" s="530" t="s">
        <v>1581</v>
      </c>
      <c r="E64" s="531" t="s">
        <v>742</v>
      </c>
      <c r="F64" s="529" t="s">
        <v>736</v>
      </c>
      <c r="G64" s="529" t="s">
        <v>887</v>
      </c>
      <c r="H64" s="529" t="s">
        <v>455</v>
      </c>
      <c r="I64" s="529" t="s">
        <v>911</v>
      </c>
      <c r="J64" s="529" t="s">
        <v>904</v>
      </c>
      <c r="K64" s="529" t="s">
        <v>912</v>
      </c>
      <c r="L64" s="532">
        <v>1127.52</v>
      </c>
      <c r="M64" s="532">
        <v>3382.56</v>
      </c>
      <c r="N64" s="529">
        <v>3</v>
      </c>
      <c r="O64" s="533">
        <v>1</v>
      </c>
      <c r="P64" s="532">
        <v>3382.56</v>
      </c>
      <c r="Q64" s="534">
        <v>1</v>
      </c>
      <c r="R64" s="529">
        <v>3</v>
      </c>
      <c r="S64" s="534">
        <v>1</v>
      </c>
      <c r="T64" s="533">
        <v>1</v>
      </c>
      <c r="U64" s="535">
        <v>1</v>
      </c>
    </row>
    <row r="65" spans="1:21" ht="14.4" customHeight="1" x14ac:dyDescent="0.3">
      <c r="A65" s="528">
        <v>29</v>
      </c>
      <c r="B65" s="529" t="s">
        <v>454</v>
      </c>
      <c r="C65" s="529" t="s">
        <v>737</v>
      </c>
      <c r="D65" s="530" t="s">
        <v>1581</v>
      </c>
      <c r="E65" s="531" t="s">
        <v>742</v>
      </c>
      <c r="F65" s="529" t="s">
        <v>736</v>
      </c>
      <c r="G65" s="529" t="s">
        <v>887</v>
      </c>
      <c r="H65" s="529" t="s">
        <v>455</v>
      </c>
      <c r="I65" s="529" t="s">
        <v>913</v>
      </c>
      <c r="J65" s="529" t="s">
        <v>914</v>
      </c>
      <c r="K65" s="529" t="s">
        <v>915</v>
      </c>
      <c r="L65" s="532">
        <v>30</v>
      </c>
      <c r="M65" s="532">
        <v>180</v>
      </c>
      <c r="N65" s="529">
        <v>6</v>
      </c>
      <c r="O65" s="533">
        <v>2</v>
      </c>
      <c r="P65" s="532">
        <v>180</v>
      </c>
      <c r="Q65" s="534">
        <v>1</v>
      </c>
      <c r="R65" s="529">
        <v>6</v>
      </c>
      <c r="S65" s="534">
        <v>1</v>
      </c>
      <c r="T65" s="533">
        <v>2</v>
      </c>
      <c r="U65" s="535">
        <v>1</v>
      </c>
    </row>
    <row r="66" spans="1:21" ht="14.4" customHeight="1" x14ac:dyDescent="0.3">
      <c r="A66" s="528">
        <v>29</v>
      </c>
      <c r="B66" s="529" t="s">
        <v>454</v>
      </c>
      <c r="C66" s="529" t="s">
        <v>737</v>
      </c>
      <c r="D66" s="530" t="s">
        <v>1581</v>
      </c>
      <c r="E66" s="531" t="s">
        <v>742</v>
      </c>
      <c r="F66" s="529" t="s">
        <v>736</v>
      </c>
      <c r="G66" s="529" t="s">
        <v>887</v>
      </c>
      <c r="H66" s="529" t="s">
        <v>455</v>
      </c>
      <c r="I66" s="529" t="s">
        <v>916</v>
      </c>
      <c r="J66" s="529" t="s">
        <v>904</v>
      </c>
      <c r="K66" s="529" t="s">
        <v>917</v>
      </c>
      <c r="L66" s="532">
        <v>1333.78</v>
      </c>
      <c r="M66" s="532">
        <v>1333.78</v>
      </c>
      <c r="N66" s="529">
        <v>1</v>
      </c>
      <c r="O66" s="533">
        <v>1</v>
      </c>
      <c r="P66" s="532">
        <v>1333.78</v>
      </c>
      <c r="Q66" s="534">
        <v>1</v>
      </c>
      <c r="R66" s="529">
        <v>1</v>
      </c>
      <c r="S66" s="534">
        <v>1</v>
      </c>
      <c r="T66" s="533">
        <v>1</v>
      </c>
      <c r="U66" s="535">
        <v>1</v>
      </c>
    </row>
    <row r="67" spans="1:21" ht="14.4" customHeight="1" x14ac:dyDescent="0.3">
      <c r="A67" s="528">
        <v>29</v>
      </c>
      <c r="B67" s="529" t="s">
        <v>454</v>
      </c>
      <c r="C67" s="529" t="s">
        <v>737</v>
      </c>
      <c r="D67" s="530" t="s">
        <v>1581</v>
      </c>
      <c r="E67" s="531" t="s">
        <v>742</v>
      </c>
      <c r="F67" s="529" t="s">
        <v>736</v>
      </c>
      <c r="G67" s="529" t="s">
        <v>918</v>
      </c>
      <c r="H67" s="529" t="s">
        <v>455</v>
      </c>
      <c r="I67" s="529" t="s">
        <v>919</v>
      </c>
      <c r="J67" s="529" t="s">
        <v>920</v>
      </c>
      <c r="K67" s="529" t="s">
        <v>921</v>
      </c>
      <c r="L67" s="532">
        <v>410</v>
      </c>
      <c r="M67" s="532">
        <v>9840</v>
      </c>
      <c r="N67" s="529">
        <v>24</v>
      </c>
      <c r="O67" s="533">
        <v>18</v>
      </c>
      <c r="P67" s="532">
        <v>7790</v>
      </c>
      <c r="Q67" s="534">
        <v>0.79166666666666663</v>
      </c>
      <c r="R67" s="529">
        <v>19</v>
      </c>
      <c r="S67" s="534">
        <v>0.79166666666666663</v>
      </c>
      <c r="T67" s="533">
        <v>14</v>
      </c>
      <c r="U67" s="535">
        <v>0.77777777777777779</v>
      </c>
    </row>
    <row r="68" spans="1:21" ht="14.4" customHeight="1" x14ac:dyDescent="0.3">
      <c r="A68" s="528">
        <v>29</v>
      </c>
      <c r="B68" s="529" t="s">
        <v>454</v>
      </c>
      <c r="C68" s="529" t="s">
        <v>737</v>
      </c>
      <c r="D68" s="530" t="s">
        <v>1581</v>
      </c>
      <c r="E68" s="531" t="s">
        <v>742</v>
      </c>
      <c r="F68" s="529" t="s">
        <v>736</v>
      </c>
      <c r="G68" s="529" t="s">
        <v>918</v>
      </c>
      <c r="H68" s="529" t="s">
        <v>455</v>
      </c>
      <c r="I68" s="529" t="s">
        <v>922</v>
      </c>
      <c r="J68" s="529" t="s">
        <v>923</v>
      </c>
      <c r="K68" s="529" t="s">
        <v>924</v>
      </c>
      <c r="L68" s="532">
        <v>566</v>
      </c>
      <c r="M68" s="532">
        <v>1132</v>
      </c>
      <c r="N68" s="529">
        <v>2</v>
      </c>
      <c r="O68" s="533">
        <v>2</v>
      </c>
      <c r="P68" s="532">
        <v>566</v>
      </c>
      <c r="Q68" s="534">
        <v>0.5</v>
      </c>
      <c r="R68" s="529">
        <v>1</v>
      </c>
      <c r="S68" s="534">
        <v>0.5</v>
      </c>
      <c r="T68" s="533">
        <v>1</v>
      </c>
      <c r="U68" s="535">
        <v>0.5</v>
      </c>
    </row>
    <row r="69" spans="1:21" ht="14.4" customHeight="1" x14ac:dyDescent="0.3">
      <c r="A69" s="528">
        <v>29</v>
      </c>
      <c r="B69" s="529" t="s">
        <v>454</v>
      </c>
      <c r="C69" s="529" t="s">
        <v>737</v>
      </c>
      <c r="D69" s="530" t="s">
        <v>1581</v>
      </c>
      <c r="E69" s="531" t="s">
        <v>742</v>
      </c>
      <c r="F69" s="529" t="s">
        <v>736</v>
      </c>
      <c r="G69" s="529" t="s">
        <v>925</v>
      </c>
      <c r="H69" s="529" t="s">
        <v>455</v>
      </c>
      <c r="I69" s="529" t="s">
        <v>926</v>
      </c>
      <c r="J69" s="529" t="s">
        <v>927</v>
      </c>
      <c r="K69" s="529" t="s">
        <v>928</v>
      </c>
      <c r="L69" s="532">
        <v>378.48</v>
      </c>
      <c r="M69" s="532">
        <v>378.48</v>
      </c>
      <c r="N69" s="529">
        <v>1</v>
      </c>
      <c r="O69" s="533">
        <v>1</v>
      </c>
      <c r="P69" s="532">
        <v>378.48</v>
      </c>
      <c r="Q69" s="534">
        <v>1</v>
      </c>
      <c r="R69" s="529">
        <v>1</v>
      </c>
      <c r="S69" s="534">
        <v>1</v>
      </c>
      <c r="T69" s="533">
        <v>1</v>
      </c>
      <c r="U69" s="535">
        <v>1</v>
      </c>
    </row>
    <row r="70" spans="1:21" ht="14.4" customHeight="1" x14ac:dyDescent="0.3">
      <c r="A70" s="528">
        <v>29</v>
      </c>
      <c r="B70" s="529" t="s">
        <v>454</v>
      </c>
      <c r="C70" s="529" t="s">
        <v>737</v>
      </c>
      <c r="D70" s="530" t="s">
        <v>1581</v>
      </c>
      <c r="E70" s="531" t="s">
        <v>742</v>
      </c>
      <c r="F70" s="529" t="s">
        <v>736</v>
      </c>
      <c r="G70" s="529" t="s">
        <v>925</v>
      </c>
      <c r="H70" s="529" t="s">
        <v>455</v>
      </c>
      <c r="I70" s="529" t="s">
        <v>929</v>
      </c>
      <c r="J70" s="529" t="s">
        <v>930</v>
      </c>
      <c r="K70" s="529" t="s">
        <v>931</v>
      </c>
      <c r="L70" s="532">
        <v>378.48</v>
      </c>
      <c r="M70" s="532">
        <v>378.48</v>
      </c>
      <c r="N70" s="529">
        <v>1</v>
      </c>
      <c r="O70" s="533">
        <v>1</v>
      </c>
      <c r="P70" s="532">
        <v>378.48</v>
      </c>
      <c r="Q70" s="534">
        <v>1</v>
      </c>
      <c r="R70" s="529">
        <v>1</v>
      </c>
      <c r="S70" s="534">
        <v>1</v>
      </c>
      <c r="T70" s="533">
        <v>1</v>
      </c>
      <c r="U70" s="535">
        <v>1</v>
      </c>
    </row>
    <row r="71" spans="1:21" ht="14.4" customHeight="1" x14ac:dyDescent="0.3">
      <c r="A71" s="528">
        <v>29</v>
      </c>
      <c r="B71" s="529" t="s">
        <v>454</v>
      </c>
      <c r="C71" s="529" t="s">
        <v>737</v>
      </c>
      <c r="D71" s="530" t="s">
        <v>1581</v>
      </c>
      <c r="E71" s="531" t="s">
        <v>742</v>
      </c>
      <c r="F71" s="529" t="s">
        <v>736</v>
      </c>
      <c r="G71" s="529" t="s">
        <v>925</v>
      </c>
      <c r="H71" s="529" t="s">
        <v>455</v>
      </c>
      <c r="I71" s="529" t="s">
        <v>932</v>
      </c>
      <c r="J71" s="529" t="s">
        <v>933</v>
      </c>
      <c r="K71" s="529" t="s">
        <v>934</v>
      </c>
      <c r="L71" s="532">
        <v>409.87</v>
      </c>
      <c r="M71" s="532">
        <v>409.87</v>
      </c>
      <c r="N71" s="529">
        <v>1</v>
      </c>
      <c r="O71" s="533">
        <v>1</v>
      </c>
      <c r="P71" s="532">
        <v>409.87</v>
      </c>
      <c r="Q71" s="534">
        <v>1</v>
      </c>
      <c r="R71" s="529">
        <v>1</v>
      </c>
      <c r="S71" s="534">
        <v>1</v>
      </c>
      <c r="T71" s="533">
        <v>1</v>
      </c>
      <c r="U71" s="535">
        <v>1</v>
      </c>
    </row>
    <row r="72" spans="1:21" ht="14.4" customHeight="1" x14ac:dyDescent="0.3">
      <c r="A72" s="528">
        <v>29</v>
      </c>
      <c r="B72" s="529" t="s">
        <v>454</v>
      </c>
      <c r="C72" s="529" t="s">
        <v>737</v>
      </c>
      <c r="D72" s="530" t="s">
        <v>1581</v>
      </c>
      <c r="E72" s="531" t="s">
        <v>742</v>
      </c>
      <c r="F72" s="529" t="s">
        <v>736</v>
      </c>
      <c r="G72" s="529" t="s">
        <v>925</v>
      </c>
      <c r="H72" s="529" t="s">
        <v>455</v>
      </c>
      <c r="I72" s="529" t="s">
        <v>935</v>
      </c>
      <c r="J72" s="529" t="s">
        <v>936</v>
      </c>
      <c r="K72" s="529" t="s">
        <v>937</v>
      </c>
      <c r="L72" s="532">
        <v>250</v>
      </c>
      <c r="M72" s="532">
        <v>250</v>
      </c>
      <c r="N72" s="529">
        <v>1</v>
      </c>
      <c r="O72" s="533">
        <v>1</v>
      </c>
      <c r="P72" s="532">
        <v>250</v>
      </c>
      <c r="Q72" s="534">
        <v>1</v>
      </c>
      <c r="R72" s="529">
        <v>1</v>
      </c>
      <c r="S72" s="534">
        <v>1</v>
      </c>
      <c r="T72" s="533">
        <v>1</v>
      </c>
      <c r="U72" s="535">
        <v>1</v>
      </c>
    </row>
    <row r="73" spans="1:21" ht="14.4" customHeight="1" x14ac:dyDescent="0.3">
      <c r="A73" s="528">
        <v>29</v>
      </c>
      <c r="B73" s="529" t="s">
        <v>454</v>
      </c>
      <c r="C73" s="529" t="s">
        <v>737</v>
      </c>
      <c r="D73" s="530" t="s">
        <v>1581</v>
      </c>
      <c r="E73" s="531" t="s">
        <v>742</v>
      </c>
      <c r="F73" s="529" t="s">
        <v>736</v>
      </c>
      <c r="G73" s="529" t="s">
        <v>925</v>
      </c>
      <c r="H73" s="529" t="s">
        <v>455</v>
      </c>
      <c r="I73" s="529" t="s">
        <v>938</v>
      </c>
      <c r="J73" s="529" t="s">
        <v>939</v>
      </c>
      <c r="K73" s="529" t="s">
        <v>940</v>
      </c>
      <c r="L73" s="532">
        <v>246.48</v>
      </c>
      <c r="M73" s="532">
        <v>246.48</v>
      </c>
      <c r="N73" s="529">
        <v>1</v>
      </c>
      <c r="O73" s="533">
        <v>1</v>
      </c>
      <c r="P73" s="532">
        <v>246.48</v>
      </c>
      <c r="Q73" s="534">
        <v>1</v>
      </c>
      <c r="R73" s="529">
        <v>1</v>
      </c>
      <c r="S73" s="534">
        <v>1</v>
      </c>
      <c r="T73" s="533">
        <v>1</v>
      </c>
      <c r="U73" s="535">
        <v>1</v>
      </c>
    </row>
    <row r="74" spans="1:21" ht="14.4" customHeight="1" x14ac:dyDescent="0.3">
      <c r="A74" s="528">
        <v>29</v>
      </c>
      <c r="B74" s="529" t="s">
        <v>454</v>
      </c>
      <c r="C74" s="529" t="s">
        <v>737</v>
      </c>
      <c r="D74" s="530" t="s">
        <v>1581</v>
      </c>
      <c r="E74" s="531" t="s">
        <v>742</v>
      </c>
      <c r="F74" s="529" t="s">
        <v>736</v>
      </c>
      <c r="G74" s="529" t="s">
        <v>925</v>
      </c>
      <c r="H74" s="529" t="s">
        <v>455</v>
      </c>
      <c r="I74" s="529" t="s">
        <v>941</v>
      </c>
      <c r="J74" s="529" t="s">
        <v>942</v>
      </c>
      <c r="K74" s="529" t="s">
        <v>943</v>
      </c>
      <c r="L74" s="532">
        <v>97</v>
      </c>
      <c r="M74" s="532">
        <v>97</v>
      </c>
      <c r="N74" s="529">
        <v>1</v>
      </c>
      <c r="O74" s="533">
        <v>1</v>
      </c>
      <c r="P74" s="532">
        <v>97</v>
      </c>
      <c r="Q74" s="534">
        <v>1</v>
      </c>
      <c r="R74" s="529">
        <v>1</v>
      </c>
      <c r="S74" s="534">
        <v>1</v>
      </c>
      <c r="T74" s="533">
        <v>1</v>
      </c>
      <c r="U74" s="535">
        <v>1</v>
      </c>
    </row>
    <row r="75" spans="1:21" ht="14.4" customHeight="1" x14ac:dyDescent="0.3">
      <c r="A75" s="528">
        <v>29</v>
      </c>
      <c r="B75" s="529" t="s">
        <v>454</v>
      </c>
      <c r="C75" s="529" t="s">
        <v>737</v>
      </c>
      <c r="D75" s="530" t="s">
        <v>1581</v>
      </c>
      <c r="E75" s="531" t="s">
        <v>742</v>
      </c>
      <c r="F75" s="529" t="s">
        <v>736</v>
      </c>
      <c r="G75" s="529" t="s">
        <v>925</v>
      </c>
      <c r="H75" s="529" t="s">
        <v>455</v>
      </c>
      <c r="I75" s="529" t="s">
        <v>944</v>
      </c>
      <c r="J75" s="529" t="s">
        <v>945</v>
      </c>
      <c r="K75" s="529"/>
      <c r="L75" s="532">
        <v>269</v>
      </c>
      <c r="M75" s="532">
        <v>269</v>
      </c>
      <c r="N75" s="529">
        <v>1</v>
      </c>
      <c r="O75" s="533">
        <v>1</v>
      </c>
      <c r="P75" s="532"/>
      <c r="Q75" s="534">
        <v>0</v>
      </c>
      <c r="R75" s="529"/>
      <c r="S75" s="534">
        <v>0</v>
      </c>
      <c r="T75" s="533"/>
      <c r="U75" s="535">
        <v>0</v>
      </c>
    </row>
    <row r="76" spans="1:21" ht="14.4" customHeight="1" x14ac:dyDescent="0.3">
      <c r="A76" s="528">
        <v>29</v>
      </c>
      <c r="B76" s="529" t="s">
        <v>454</v>
      </c>
      <c r="C76" s="529" t="s">
        <v>737</v>
      </c>
      <c r="D76" s="530" t="s">
        <v>1581</v>
      </c>
      <c r="E76" s="531" t="s">
        <v>742</v>
      </c>
      <c r="F76" s="529" t="s">
        <v>736</v>
      </c>
      <c r="G76" s="529" t="s">
        <v>925</v>
      </c>
      <c r="H76" s="529" t="s">
        <v>455</v>
      </c>
      <c r="I76" s="529" t="s">
        <v>946</v>
      </c>
      <c r="J76" s="529" t="s">
        <v>947</v>
      </c>
      <c r="K76" s="529" t="s">
        <v>948</v>
      </c>
      <c r="L76" s="532">
        <v>509.64</v>
      </c>
      <c r="M76" s="532">
        <v>509.64</v>
      </c>
      <c r="N76" s="529">
        <v>1</v>
      </c>
      <c r="O76" s="533">
        <v>1</v>
      </c>
      <c r="P76" s="532">
        <v>509.64</v>
      </c>
      <c r="Q76" s="534">
        <v>1</v>
      </c>
      <c r="R76" s="529">
        <v>1</v>
      </c>
      <c r="S76" s="534">
        <v>1</v>
      </c>
      <c r="T76" s="533">
        <v>1</v>
      </c>
      <c r="U76" s="535">
        <v>1</v>
      </c>
    </row>
    <row r="77" spans="1:21" ht="14.4" customHeight="1" x14ac:dyDescent="0.3">
      <c r="A77" s="528">
        <v>29</v>
      </c>
      <c r="B77" s="529" t="s">
        <v>454</v>
      </c>
      <c r="C77" s="529" t="s">
        <v>737</v>
      </c>
      <c r="D77" s="530" t="s">
        <v>1581</v>
      </c>
      <c r="E77" s="531" t="s">
        <v>742</v>
      </c>
      <c r="F77" s="529" t="s">
        <v>736</v>
      </c>
      <c r="G77" s="529" t="s">
        <v>949</v>
      </c>
      <c r="H77" s="529" t="s">
        <v>455</v>
      </c>
      <c r="I77" s="529" t="s">
        <v>950</v>
      </c>
      <c r="J77" s="529" t="s">
        <v>951</v>
      </c>
      <c r="K77" s="529" t="s">
        <v>952</v>
      </c>
      <c r="L77" s="532">
        <v>200</v>
      </c>
      <c r="M77" s="532">
        <v>200</v>
      </c>
      <c r="N77" s="529">
        <v>1</v>
      </c>
      <c r="O77" s="533">
        <v>1</v>
      </c>
      <c r="P77" s="532">
        <v>200</v>
      </c>
      <c r="Q77" s="534">
        <v>1</v>
      </c>
      <c r="R77" s="529">
        <v>1</v>
      </c>
      <c r="S77" s="534">
        <v>1</v>
      </c>
      <c r="T77" s="533">
        <v>1</v>
      </c>
      <c r="U77" s="535">
        <v>1</v>
      </c>
    </row>
    <row r="78" spans="1:21" ht="14.4" customHeight="1" x14ac:dyDescent="0.3">
      <c r="A78" s="528">
        <v>29</v>
      </c>
      <c r="B78" s="529" t="s">
        <v>454</v>
      </c>
      <c r="C78" s="529" t="s">
        <v>737</v>
      </c>
      <c r="D78" s="530" t="s">
        <v>1581</v>
      </c>
      <c r="E78" s="531" t="s">
        <v>742</v>
      </c>
      <c r="F78" s="529" t="s">
        <v>736</v>
      </c>
      <c r="G78" s="529" t="s">
        <v>949</v>
      </c>
      <c r="H78" s="529" t="s">
        <v>455</v>
      </c>
      <c r="I78" s="529" t="s">
        <v>953</v>
      </c>
      <c r="J78" s="529" t="s">
        <v>954</v>
      </c>
      <c r="K78" s="529" t="s">
        <v>955</v>
      </c>
      <c r="L78" s="532">
        <v>179</v>
      </c>
      <c r="M78" s="532">
        <v>179</v>
      </c>
      <c r="N78" s="529">
        <v>1</v>
      </c>
      <c r="O78" s="533">
        <v>1</v>
      </c>
      <c r="P78" s="532">
        <v>179</v>
      </c>
      <c r="Q78" s="534">
        <v>1</v>
      </c>
      <c r="R78" s="529">
        <v>1</v>
      </c>
      <c r="S78" s="534">
        <v>1</v>
      </c>
      <c r="T78" s="533">
        <v>1</v>
      </c>
      <c r="U78" s="535">
        <v>1</v>
      </c>
    </row>
    <row r="79" spans="1:21" ht="14.4" customHeight="1" x14ac:dyDescent="0.3">
      <c r="A79" s="528">
        <v>29</v>
      </c>
      <c r="B79" s="529" t="s">
        <v>454</v>
      </c>
      <c r="C79" s="529" t="s">
        <v>737</v>
      </c>
      <c r="D79" s="530" t="s">
        <v>1581</v>
      </c>
      <c r="E79" s="531" t="s">
        <v>742</v>
      </c>
      <c r="F79" s="529" t="s">
        <v>736</v>
      </c>
      <c r="G79" s="529" t="s">
        <v>949</v>
      </c>
      <c r="H79" s="529" t="s">
        <v>455</v>
      </c>
      <c r="I79" s="529" t="s">
        <v>956</v>
      </c>
      <c r="J79" s="529" t="s">
        <v>957</v>
      </c>
      <c r="K79" s="529" t="s">
        <v>958</v>
      </c>
      <c r="L79" s="532">
        <v>274.38</v>
      </c>
      <c r="M79" s="532">
        <v>548.76</v>
      </c>
      <c r="N79" s="529">
        <v>2</v>
      </c>
      <c r="O79" s="533">
        <v>1</v>
      </c>
      <c r="P79" s="532"/>
      <c r="Q79" s="534">
        <v>0</v>
      </c>
      <c r="R79" s="529"/>
      <c r="S79" s="534">
        <v>0</v>
      </c>
      <c r="T79" s="533"/>
      <c r="U79" s="535">
        <v>0</v>
      </c>
    </row>
    <row r="80" spans="1:21" ht="14.4" customHeight="1" x14ac:dyDescent="0.3">
      <c r="A80" s="528">
        <v>29</v>
      </c>
      <c r="B80" s="529" t="s">
        <v>454</v>
      </c>
      <c r="C80" s="529" t="s">
        <v>737</v>
      </c>
      <c r="D80" s="530" t="s">
        <v>1581</v>
      </c>
      <c r="E80" s="531" t="s">
        <v>742</v>
      </c>
      <c r="F80" s="529" t="s">
        <v>736</v>
      </c>
      <c r="G80" s="529" t="s">
        <v>949</v>
      </c>
      <c r="H80" s="529" t="s">
        <v>455</v>
      </c>
      <c r="I80" s="529" t="s">
        <v>959</v>
      </c>
      <c r="J80" s="529" t="s">
        <v>960</v>
      </c>
      <c r="K80" s="529" t="s">
        <v>961</v>
      </c>
      <c r="L80" s="532">
        <v>196.95</v>
      </c>
      <c r="M80" s="532">
        <v>196.95</v>
      </c>
      <c r="N80" s="529">
        <v>1</v>
      </c>
      <c r="O80" s="533">
        <v>1</v>
      </c>
      <c r="P80" s="532"/>
      <c r="Q80" s="534">
        <v>0</v>
      </c>
      <c r="R80" s="529"/>
      <c r="S80" s="534">
        <v>0</v>
      </c>
      <c r="T80" s="533"/>
      <c r="U80" s="535">
        <v>0</v>
      </c>
    </row>
    <row r="81" spans="1:21" ht="14.4" customHeight="1" x14ac:dyDescent="0.3">
      <c r="A81" s="528">
        <v>29</v>
      </c>
      <c r="B81" s="529" t="s">
        <v>454</v>
      </c>
      <c r="C81" s="529" t="s">
        <v>737</v>
      </c>
      <c r="D81" s="530" t="s">
        <v>1581</v>
      </c>
      <c r="E81" s="531" t="s">
        <v>744</v>
      </c>
      <c r="F81" s="529" t="s">
        <v>734</v>
      </c>
      <c r="G81" s="529" t="s">
        <v>753</v>
      </c>
      <c r="H81" s="529" t="s">
        <v>455</v>
      </c>
      <c r="I81" s="529" t="s">
        <v>765</v>
      </c>
      <c r="J81" s="529" t="s">
        <v>766</v>
      </c>
      <c r="K81" s="529" t="s">
        <v>767</v>
      </c>
      <c r="L81" s="532">
        <v>149.52000000000001</v>
      </c>
      <c r="M81" s="532">
        <v>149.52000000000001</v>
      </c>
      <c r="N81" s="529">
        <v>1</v>
      </c>
      <c r="O81" s="533">
        <v>1</v>
      </c>
      <c r="P81" s="532"/>
      <c r="Q81" s="534">
        <v>0</v>
      </c>
      <c r="R81" s="529"/>
      <c r="S81" s="534">
        <v>0</v>
      </c>
      <c r="T81" s="533"/>
      <c r="U81" s="535">
        <v>0</v>
      </c>
    </row>
    <row r="82" spans="1:21" ht="14.4" customHeight="1" x14ac:dyDescent="0.3">
      <c r="A82" s="528">
        <v>29</v>
      </c>
      <c r="B82" s="529" t="s">
        <v>454</v>
      </c>
      <c r="C82" s="529" t="s">
        <v>737</v>
      </c>
      <c r="D82" s="530" t="s">
        <v>1581</v>
      </c>
      <c r="E82" s="531" t="s">
        <v>744</v>
      </c>
      <c r="F82" s="529" t="s">
        <v>734</v>
      </c>
      <c r="G82" s="529" t="s">
        <v>856</v>
      </c>
      <c r="H82" s="529" t="s">
        <v>455</v>
      </c>
      <c r="I82" s="529" t="s">
        <v>655</v>
      </c>
      <c r="J82" s="529" t="s">
        <v>656</v>
      </c>
      <c r="K82" s="529" t="s">
        <v>858</v>
      </c>
      <c r="L82" s="532">
        <v>289.27</v>
      </c>
      <c r="M82" s="532">
        <v>289.27</v>
      </c>
      <c r="N82" s="529">
        <v>1</v>
      </c>
      <c r="O82" s="533">
        <v>1</v>
      </c>
      <c r="P82" s="532">
        <v>289.27</v>
      </c>
      <c r="Q82" s="534">
        <v>1</v>
      </c>
      <c r="R82" s="529">
        <v>1</v>
      </c>
      <c r="S82" s="534">
        <v>1</v>
      </c>
      <c r="T82" s="533">
        <v>1</v>
      </c>
      <c r="U82" s="535">
        <v>1</v>
      </c>
    </row>
    <row r="83" spans="1:21" ht="14.4" customHeight="1" x14ac:dyDescent="0.3">
      <c r="A83" s="528">
        <v>29</v>
      </c>
      <c r="B83" s="529" t="s">
        <v>454</v>
      </c>
      <c r="C83" s="529" t="s">
        <v>737</v>
      </c>
      <c r="D83" s="530" t="s">
        <v>1581</v>
      </c>
      <c r="E83" s="531" t="s">
        <v>744</v>
      </c>
      <c r="F83" s="529" t="s">
        <v>734</v>
      </c>
      <c r="G83" s="529" t="s">
        <v>873</v>
      </c>
      <c r="H83" s="529" t="s">
        <v>455</v>
      </c>
      <c r="I83" s="529" t="s">
        <v>962</v>
      </c>
      <c r="J83" s="529" t="s">
        <v>626</v>
      </c>
      <c r="K83" s="529" t="s">
        <v>963</v>
      </c>
      <c r="L83" s="532">
        <v>16.77</v>
      </c>
      <c r="M83" s="532">
        <v>16.77</v>
      </c>
      <c r="N83" s="529">
        <v>1</v>
      </c>
      <c r="O83" s="533">
        <v>1</v>
      </c>
      <c r="P83" s="532">
        <v>16.77</v>
      </c>
      <c r="Q83" s="534">
        <v>1</v>
      </c>
      <c r="R83" s="529">
        <v>1</v>
      </c>
      <c r="S83" s="534">
        <v>1</v>
      </c>
      <c r="T83" s="533">
        <v>1</v>
      </c>
      <c r="U83" s="535">
        <v>1</v>
      </c>
    </row>
    <row r="84" spans="1:21" ht="14.4" customHeight="1" x14ac:dyDescent="0.3">
      <c r="A84" s="528">
        <v>29</v>
      </c>
      <c r="B84" s="529" t="s">
        <v>454</v>
      </c>
      <c r="C84" s="529" t="s">
        <v>737</v>
      </c>
      <c r="D84" s="530" t="s">
        <v>1581</v>
      </c>
      <c r="E84" s="531" t="s">
        <v>744</v>
      </c>
      <c r="F84" s="529" t="s">
        <v>736</v>
      </c>
      <c r="G84" s="529" t="s">
        <v>887</v>
      </c>
      <c r="H84" s="529" t="s">
        <v>455</v>
      </c>
      <c r="I84" s="529" t="s">
        <v>893</v>
      </c>
      <c r="J84" s="529" t="s">
        <v>889</v>
      </c>
      <c r="K84" s="529" t="s">
        <v>894</v>
      </c>
      <c r="L84" s="532">
        <v>100</v>
      </c>
      <c r="M84" s="532">
        <v>100</v>
      </c>
      <c r="N84" s="529">
        <v>1</v>
      </c>
      <c r="O84" s="533">
        <v>1</v>
      </c>
      <c r="P84" s="532">
        <v>100</v>
      </c>
      <c r="Q84" s="534">
        <v>1</v>
      </c>
      <c r="R84" s="529">
        <v>1</v>
      </c>
      <c r="S84" s="534">
        <v>1</v>
      </c>
      <c r="T84" s="533">
        <v>1</v>
      </c>
      <c r="U84" s="535">
        <v>1</v>
      </c>
    </row>
    <row r="85" spans="1:21" ht="14.4" customHeight="1" x14ac:dyDescent="0.3">
      <c r="A85" s="528">
        <v>29</v>
      </c>
      <c r="B85" s="529" t="s">
        <v>454</v>
      </c>
      <c r="C85" s="529" t="s">
        <v>737</v>
      </c>
      <c r="D85" s="530" t="s">
        <v>1581</v>
      </c>
      <c r="E85" s="531" t="s">
        <v>744</v>
      </c>
      <c r="F85" s="529" t="s">
        <v>736</v>
      </c>
      <c r="G85" s="529" t="s">
        <v>925</v>
      </c>
      <c r="H85" s="529" t="s">
        <v>455</v>
      </c>
      <c r="I85" s="529" t="s">
        <v>938</v>
      </c>
      <c r="J85" s="529" t="s">
        <v>939</v>
      </c>
      <c r="K85" s="529" t="s">
        <v>940</v>
      </c>
      <c r="L85" s="532">
        <v>246.48</v>
      </c>
      <c r="M85" s="532">
        <v>246.48</v>
      </c>
      <c r="N85" s="529">
        <v>1</v>
      </c>
      <c r="O85" s="533">
        <v>1</v>
      </c>
      <c r="P85" s="532">
        <v>246.48</v>
      </c>
      <c r="Q85" s="534">
        <v>1</v>
      </c>
      <c r="R85" s="529">
        <v>1</v>
      </c>
      <c r="S85" s="534">
        <v>1</v>
      </c>
      <c r="T85" s="533">
        <v>1</v>
      </c>
      <c r="U85" s="535">
        <v>1</v>
      </c>
    </row>
    <row r="86" spans="1:21" ht="14.4" customHeight="1" x14ac:dyDescent="0.3">
      <c r="A86" s="528">
        <v>29</v>
      </c>
      <c r="B86" s="529" t="s">
        <v>454</v>
      </c>
      <c r="C86" s="529" t="s">
        <v>737</v>
      </c>
      <c r="D86" s="530" t="s">
        <v>1581</v>
      </c>
      <c r="E86" s="531" t="s">
        <v>745</v>
      </c>
      <c r="F86" s="529" t="s">
        <v>734</v>
      </c>
      <c r="G86" s="529" t="s">
        <v>753</v>
      </c>
      <c r="H86" s="529" t="s">
        <v>1582</v>
      </c>
      <c r="I86" s="529" t="s">
        <v>760</v>
      </c>
      <c r="J86" s="529" t="s">
        <v>758</v>
      </c>
      <c r="K86" s="529" t="s">
        <v>761</v>
      </c>
      <c r="L86" s="532">
        <v>154.36000000000001</v>
      </c>
      <c r="M86" s="532">
        <v>1234.8800000000001</v>
      </c>
      <c r="N86" s="529">
        <v>8</v>
      </c>
      <c r="O86" s="533">
        <v>6.5</v>
      </c>
      <c r="P86" s="532">
        <v>771.80000000000007</v>
      </c>
      <c r="Q86" s="534">
        <v>0.625</v>
      </c>
      <c r="R86" s="529">
        <v>5</v>
      </c>
      <c r="S86" s="534">
        <v>0.625</v>
      </c>
      <c r="T86" s="533">
        <v>4.5</v>
      </c>
      <c r="U86" s="535">
        <v>0.69230769230769229</v>
      </c>
    </row>
    <row r="87" spans="1:21" ht="14.4" customHeight="1" x14ac:dyDescent="0.3">
      <c r="A87" s="528">
        <v>29</v>
      </c>
      <c r="B87" s="529" t="s">
        <v>454</v>
      </c>
      <c r="C87" s="529" t="s">
        <v>737</v>
      </c>
      <c r="D87" s="530" t="s">
        <v>1581</v>
      </c>
      <c r="E87" s="531" t="s">
        <v>745</v>
      </c>
      <c r="F87" s="529" t="s">
        <v>734</v>
      </c>
      <c r="G87" s="529" t="s">
        <v>753</v>
      </c>
      <c r="H87" s="529" t="s">
        <v>1582</v>
      </c>
      <c r="I87" s="529" t="s">
        <v>768</v>
      </c>
      <c r="J87" s="529" t="s">
        <v>758</v>
      </c>
      <c r="K87" s="529" t="s">
        <v>769</v>
      </c>
      <c r="L87" s="532">
        <v>225.06</v>
      </c>
      <c r="M87" s="532">
        <v>675.18000000000006</v>
      </c>
      <c r="N87" s="529">
        <v>3</v>
      </c>
      <c r="O87" s="533">
        <v>2</v>
      </c>
      <c r="P87" s="532">
        <v>225.06</v>
      </c>
      <c r="Q87" s="534">
        <v>0.33333333333333331</v>
      </c>
      <c r="R87" s="529">
        <v>1</v>
      </c>
      <c r="S87" s="534">
        <v>0.33333333333333331</v>
      </c>
      <c r="T87" s="533">
        <v>0.5</v>
      </c>
      <c r="U87" s="535">
        <v>0.25</v>
      </c>
    </row>
    <row r="88" spans="1:21" ht="14.4" customHeight="1" x14ac:dyDescent="0.3">
      <c r="A88" s="528">
        <v>29</v>
      </c>
      <c r="B88" s="529" t="s">
        <v>454</v>
      </c>
      <c r="C88" s="529" t="s">
        <v>737</v>
      </c>
      <c r="D88" s="530" t="s">
        <v>1581</v>
      </c>
      <c r="E88" s="531" t="s">
        <v>745</v>
      </c>
      <c r="F88" s="529" t="s">
        <v>734</v>
      </c>
      <c r="G88" s="529" t="s">
        <v>770</v>
      </c>
      <c r="H88" s="529" t="s">
        <v>455</v>
      </c>
      <c r="I88" s="529" t="s">
        <v>964</v>
      </c>
      <c r="J88" s="529" t="s">
        <v>772</v>
      </c>
      <c r="K88" s="529" t="s">
        <v>965</v>
      </c>
      <c r="L88" s="532">
        <v>63.41</v>
      </c>
      <c r="M88" s="532">
        <v>190.23</v>
      </c>
      <c r="N88" s="529">
        <v>3</v>
      </c>
      <c r="O88" s="533">
        <v>0.5</v>
      </c>
      <c r="P88" s="532"/>
      <c r="Q88" s="534">
        <v>0</v>
      </c>
      <c r="R88" s="529"/>
      <c r="S88" s="534">
        <v>0</v>
      </c>
      <c r="T88" s="533"/>
      <c r="U88" s="535">
        <v>0</v>
      </c>
    </row>
    <row r="89" spans="1:21" ht="14.4" customHeight="1" x14ac:dyDescent="0.3">
      <c r="A89" s="528">
        <v>29</v>
      </c>
      <c r="B89" s="529" t="s">
        <v>454</v>
      </c>
      <c r="C89" s="529" t="s">
        <v>737</v>
      </c>
      <c r="D89" s="530" t="s">
        <v>1581</v>
      </c>
      <c r="E89" s="531" t="s">
        <v>745</v>
      </c>
      <c r="F89" s="529" t="s">
        <v>734</v>
      </c>
      <c r="G89" s="529" t="s">
        <v>770</v>
      </c>
      <c r="H89" s="529" t="s">
        <v>455</v>
      </c>
      <c r="I89" s="529" t="s">
        <v>774</v>
      </c>
      <c r="J89" s="529" t="s">
        <v>775</v>
      </c>
      <c r="K89" s="529" t="s">
        <v>776</v>
      </c>
      <c r="L89" s="532">
        <v>0</v>
      </c>
      <c r="M89" s="532">
        <v>0</v>
      </c>
      <c r="N89" s="529">
        <v>5</v>
      </c>
      <c r="O89" s="533">
        <v>5</v>
      </c>
      <c r="P89" s="532">
        <v>0</v>
      </c>
      <c r="Q89" s="534"/>
      <c r="R89" s="529">
        <v>5</v>
      </c>
      <c r="S89" s="534">
        <v>1</v>
      </c>
      <c r="T89" s="533">
        <v>5</v>
      </c>
      <c r="U89" s="535">
        <v>1</v>
      </c>
    </row>
    <row r="90" spans="1:21" ht="14.4" customHeight="1" x14ac:dyDescent="0.3">
      <c r="A90" s="528">
        <v>29</v>
      </c>
      <c r="B90" s="529" t="s">
        <v>454</v>
      </c>
      <c r="C90" s="529" t="s">
        <v>737</v>
      </c>
      <c r="D90" s="530" t="s">
        <v>1581</v>
      </c>
      <c r="E90" s="531" t="s">
        <v>745</v>
      </c>
      <c r="F90" s="529" t="s">
        <v>734</v>
      </c>
      <c r="G90" s="529" t="s">
        <v>770</v>
      </c>
      <c r="H90" s="529" t="s">
        <v>455</v>
      </c>
      <c r="I90" s="529" t="s">
        <v>966</v>
      </c>
      <c r="J90" s="529" t="s">
        <v>772</v>
      </c>
      <c r="K90" s="529" t="s">
        <v>967</v>
      </c>
      <c r="L90" s="532">
        <v>0</v>
      </c>
      <c r="M90" s="532">
        <v>0</v>
      </c>
      <c r="N90" s="529">
        <v>1</v>
      </c>
      <c r="O90" s="533">
        <v>0.5</v>
      </c>
      <c r="P90" s="532"/>
      <c r="Q90" s="534"/>
      <c r="R90" s="529"/>
      <c r="S90" s="534">
        <v>0</v>
      </c>
      <c r="T90" s="533"/>
      <c r="U90" s="535">
        <v>0</v>
      </c>
    </row>
    <row r="91" spans="1:21" ht="14.4" customHeight="1" x14ac:dyDescent="0.3">
      <c r="A91" s="528">
        <v>29</v>
      </c>
      <c r="B91" s="529" t="s">
        <v>454</v>
      </c>
      <c r="C91" s="529" t="s">
        <v>737</v>
      </c>
      <c r="D91" s="530" t="s">
        <v>1581</v>
      </c>
      <c r="E91" s="531" t="s">
        <v>745</v>
      </c>
      <c r="F91" s="529" t="s">
        <v>734</v>
      </c>
      <c r="G91" s="529" t="s">
        <v>968</v>
      </c>
      <c r="H91" s="529" t="s">
        <v>455</v>
      </c>
      <c r="I91" s="529" t="s">
        <v>969</v>
      </c>
      <c r="J91" s="529" t="s">
        <v>970</v>
      </c>
      <c r="K91" s="529" t="s">
        <v>971</v>
      </c>
      <c r="L91" s="532">
        <v>102.31</v>
      </c>
      <c r="M91" s="532">
        <v>102.31</v>
      </c>
      <c r="N91" s="529">
        <v>1</v>
      </c>
      <c r="O91" s="533">
        <v>1</v>
      </c>
      <c r="P91" s="532"/>
      <c r="Q91" s="534">
        <v>0</v>
      </c>
      <c r="R91" s="529"/>
      <c r="S91" s="534">
        <v>0</v>
      </c>
      <c r="T91" s="533"/>
      <c r="U91" s="535">
        <v>0</v>
      </c>
    </row>
    <row r="92" spans="1:21" ht="14.4" customHeight="1" x14ac:dyDescent="0.3">
      <c r="A92" s="528">
        <v>29</v>
      </c>
      <c r="B92" s="529" t="s">
        <v>454</v>
      </c>
      <c r="C92" s="529" t="s">
        <v>737</v>
      </c>
      <c r="D92" s="530" t="s">
        <v>1581</v>
      </c>
      <c r="E92" s="531" t="s">
        <v>745</v>
      </c>
      <c r="F92" s="529" t="s">
        <v>734</v>
      </c>
      <c r="G92" s="529" t="s">
        <v>779</v>
      </c>
      <c r="H92" s="529" t="s">
        <v>455</v>
      </c>
      <c r="I92" s="529" t="s">
        <v>972</v>
      </c>
      <c r="J92" s="529" t="s">
        <v>784</v>
      </c>
      <c r="K92" s="529" t="s">
        <v>787</v>
      </c>
      <c r="L92" s="532">
        <v>170.52</v>
      </c>
      <c r="M92" s="532">
        <v>170.52</v>
      </c>
      <c r="N92" s="529">
        <v>1</v>
      </c>
      <c r="O92" s="533">
        <v>0.5</v>
      </c>
      <c r="P92" s="532">
        <v>170.52</v>
      </c>
      <c r="Q92" s="534">
        <v>1</v>
      </c>
      <c r="R92" s="529">
        <v>1</v>
      </c>
      <c r="S92" s="534">
        <v>1</v>
      </c>
      <c r="T92" s="533">
        <v>0.5</v>
      </c>
      <c r="U92" s="535">
        <v>1</v>
      </c>
    </row>
    <row r="93" spans="1:21" ht="14.4" customHeight="1" x14ac:dyDescent="0.3">
      <c r="A93" s="528">
        <v>29</v>
      </c>
      <c r="B93" s="529" t="s">
        <v>454</v>
      </c>
      <c r="C93" s="529" t="s">
        <v>737</v>
      </c>
      <c r="D93" s="530" t="s">
        <v>1581</v>
      </c>
      <c r="E93" s="531" t="s">
        <v>745</v>
      </c>
      <c r="F93" s="529" t="s">
        <v>734</v>
      </c>
      <c r="G93" s="529" t="s">
        <v>788</v>
      </c>
      <c r="H93" s="529" t="s">
        <v>455</v>
      </c>
      <c r="I93" s="529" t="s">
        <v>973</v>
      </c>
      <c r="J93" s="529" t="s">
        <v>790</v>
      </c>
      <c r="K93" s="529" t="s">
        <v>974</v>
      </c>
      <c r="L93" s="532">
        <v>0</v>
      </c>
      <c r="M93" s="532">
        <v>0</v>
      </c>
      <c r="N93" s="529">
        <v>3</v>
      </c>
      <c r="O93" s="533">
        <v>2</v>
      </c>
      <c r="P93" s="532">
        <v>0</v>
      </c>
      <c r="Q93" s="534"/>
      <c r="R93" s="529">
        <v>2</v>
      </c>
      <c r="S93" s="534">
        <v>0.66666666666666663</v>
      </c>
      <c r="T93" s="533">
        <v>1.5</v>
      </c>
      <c r="U93" s="535">
        <v>0.75</v>
      </c>
    </row>
    <row r="94" spans="1:21" ht="14.4" customHeight="1" x14ac:dyDescent="0.3">
      <c r="A94" s="528">
        <v>29</v>
      </c>
      <c r="B94" s="529" t="s">
        <v>454</v>
      </c>
      <c r="C94" s="529" t="s">
        <v>737</v>
      </c>
      <c r="D94" s="530" t="s">
        <v>1581</v>
      </c>
      <c r="E94" s="531" t="s">
        <v>745</v>
      </c>
      <c r="F94" s="529" t="s">
        <v>734</v>
      </c>
      <c r="G94" s="529" t="s">
        <v>975</v>
      </c>
      <c r="H94" s="529" t="s">
        <v>455</v>
      </c>
      <c r="I94" s="529" t="s">
        <v>524</v>
      </c>
      <c r="J94" s="529" t="s">
        <v>525</v>
      </c>
      <c r="K94" s="529" t="s">
        <v>976</v>
      </c>
      <c r="L94" s="532">
        <v>47.47</v>
      </c>
      <c r="M94" s="532">
        <v>142.41</v>
      </c>
      <c r="N94" s="529">
        <v>3</v>
      </c>
      <c r="O94" s="533">
        <v>2.5</v>
      </c>
      <c r="P94" s="532"/>
      <c r="Q94" s="534">
        <v>0</v>
      </c>
      <c r="R94" s="529"/>
      <c r="S94" s="534">
        <v>0</v>
      </c>
      <c r="T94" s="533"/>
      <c r="U94" s="535">
        <v>0</v>
      </c>
    </row>
    <row r="95" spans="1:21" ht="14.4" customHeight="1" x14ac:dyDescent="0.3">
      <c r="A95" s="528">
        <v>29</v>
      </c>
      <c r="B95" s="529" t="s">
        <v>454</v>
      </c>
      <c r="C95" s="529" t="s">
        <v>737</v>
      </c>
      <c r="D95" s="530" t="s">
        <v>1581</v>
      </c>
      <c r="E95" s="531" t="s">
        <v>745</v>
      </c>
      <c r="F95" s="529" t="s">
        <v>734</v>
      </c>
      <c r="G95" s="529" t="s">
        <v>975</v>
      </c>
      <c r="H95" s="529" t="s">
        <v>455</v>
      </c>
      <c r="I95" s="529" t="s">
        <v>977</v>
      </c>
      <c r="J95" s="529" t="s">
        <v>978</v>
      </c>
      <c r="K95" s="529" t="s">
        <v>979</v>
      </c>
      <c r="L95" s="532">
        <v>47.47</v>
      </c>
      <c r="M95" s="532">
        <v>47.47</v>
      </c>
      <c r="N95" s="529">
        <v>1</v>
      </c>
      <c r="O95" s="533">
        <v>1</v>
      </c>
      <c r="P95" s="532">
        <v>47.47</v>
      </c>
      <c r="Q95" s="534">
        <v>1</v>
      </c>
      <c r="R95" s="529">
        <v>1</v>
      </c>
      <c r="S95" s="534">
        <v>1</v>
      </c>
      <c r="T95" s="533">
        <v>1</v>
      </c>
      <c r="U95" s="535">
        <v>1</v>
      </c>
    </row>
    <row r="96" spans="1:21" ht="14.4" customHeight="1" x14ac:dyDescent="0.3">
      <c r="A96" s="528">
        <v>29</v>
      </c>
      <c r="B96" s="529" t="s">
        <v>454</v>
      </c>
      <c r="C96" s="529" t="s">
        <v>737</v>
      </c>
      <c r="D96" s="530" t="s">
        <v>1581</v>
      </c>
      <c r="E96" s="531" t="s">
        <v>745</v>
      </c>
      <c r="F96" s="529" t="s">
        <v>734</v>
      </c>
      <c r="G96" s="529" t="s">
        <v>980</v>
      </c>
      <c r="H96" s="529" t="s">
        <v>455</v>
      </c>
      <c r="I96" s="529" t="s">
        <v>981</v>
      </c>
      <c r="J96" s="529" t="s">
        <v>982</v>
      </c>
      <c r="K96" s="529" t="s">
        <v>983</v>
      </c>
      <c r="L96" s="532">
        <v>73.069999999999993</v>
      </c>
      <c r="M96" s="532">
        <v>73.069999999999993</v>
      </c>
      <c r="N96" s="529">
        <v>1</v>
      </c>
      <c r="O96" s="533">
        <v>1</v>
      </c>
      <c r="P96" s="532">
        <v>73.069999999999993</v>
      </c>
      <c r="Q96" s="534">
        <v>1</v>
      </c>
      <c r="R96" s="529">
        <v>1</v>
      </c>
      <c r="S96" s="534">
        <v>1</v>
      </c>
      <c r="T96" s="533">
        <v>1</v>
      </c>
      <c r="U96" s="535">
        <v>1</v>
      </c>
    </row>
    <row r="97" spans="1:21" ht="14.4" customHeight="1" x14ac:dyDescent="0.3">
      <c r="A97" s="528">
        <v>29</v>
      </c>
      <c r="B97" s="529" t="s">
        <v>454</v>
      </c>
      <c r="C97" s="529" t="s">
        <v>737</v>
      </c>
      <c r="D97" s="530" t="s">
        <v>1581</v>
      </c>
      <c r="E97" s="531" t="s">
        <v>745</v>
      </c>
      <c r="F97" s="529" t="s">
        <v>734</v>
      </c>
      <c r="G97" s="529" t="s">
        <v>984</v>
      </c>
      <c r="H97" s="529" t="s">
        <v>455</v>
      </c>
      <c r="I97" s="529" t="s">
        <v>985</v>
      </c>
      <c r="J97" s="529" t="s">
        <v>986</v>
      </c>
      <c r="K97" s="529" t="s">
        <v>987</v>
      </c>
      <c r="L97" s="532">
        <v>79.58</v>
      </c>
      <c r="M97" s="532">
        <v>79.58</v>
      </c>
      <c r="N97" s="529">
        <v>1</v>
      </c>
      <c r="O97" s="533">
        <v>1</v>
      </c>
      <c r="P97" s="532">
        <v>79.58</v>
      </c>
      <c r="Q97" s="534">
        <v>1</v>
      </c>
      <c r="R97" s="529">
        <v>1</v>
      </c>
      <c r="S97" s="534">
        <v>1</v>
      </c>
      <c r="T97" s="533">
        <v>1</v>
      </c>
      <c r="U97" s="535">
        <v>1</v>
      </c>
    </row>
    <row r="98" spans="1:21" ht="14.4" customHeight="1" x14ac:dyDescent="0.3">
      <c r="A98" s="528">
        <v>29</v>
      </c>
      <c r="B98" s="529" t="s">
        <v>454</v>
      </c>
      <c r="C98" s="529" t="s">
        <v>737</v>
      </c>
      <c r="D98" s="530" t="s">
        <v>1581</v>
      </c>
      <c r="E98" s="531" t="s">
        <v>745</v>
      </c>
      <c r="F98" s="529" t="s">
        <v>734</v>
      </c>
      <c r="G98" s="529" t="s">
        <v>807</v>
      </c>
      <c r="H98" s="529" t="s">
        <v>455</v>
      </c>
      <c r="I98" s="529" t="s">
        <v>808</v>
      </c>
      <c r="J98" s="529" t="s">
        <v>809</v>
      </c>
      <c r="K98" s="529" t="s">
        <v>810</v>
      </c>
      <c r="L98" s="532">
        <v>0</v>
      </c>
      <c r="M98" s="532">
        <v>0</v>
      </c>
      <c r="N98" s="529">
        <v>3</v>
      </c>
      <c r="O98" s="533">
        <v>3</v>
      </c>
      <c r="P98" s="532">
        <v>0</v>
      </c>
      <c r="Q98" s="534"/>
      <c r="R98" s="529">
        <v>1</v>
      </c>
      <c r="S98" s="534">
        <v>0.33333333333333331</v>
      </c>
      <c r="T98" s="533">
        <v>1</v>
      </c>
      <c r="U98" s="535">
        <v>0.33333333333333331</v>
      </c>
    </row>
    <row r="99" spans="1:21" ht="14.4" customHeight="1" x14ac:dyDescent="0.3">
      <c r="A99" s="528">
        <v>29</v>
      </c>
      <c r="B99" s="529" t="s">
        <v>454</v>
      </c>
      <c r="C99" s="529" t="s">
        <v>737</v>
      </c>
      <c r="D99" s="530" t="s">
        <v>1581</v>
      </c>
      <c r="E99" s="531" t="s">
        <v>745</v>
      </c>
      <c r="F99" s="529" t="s">
        <v>734</v>
      </c>
      <c r="G99" s="529" t="s">
        <v>807</v>
      </c>
      <c r="H99" s="529" t="s">
        <v>455</v>
      </c>
      <c r="I99" s="529" t="s">
        <v>988</v>
      </c>
      <c r="J99" s="529" t="s">
        <v>809</v>
      </c>
      <c r="K99" s="529" t="s">
        <v>989</v>
      </c>
      <c r="L99" s="532">
        <v>0</v>
      </c>
      <c r="M99" s="532">
        <v>0</v>
      </c>
      <c r="N99" s="529">
        <v>2</v>
      </c>
      <c r="O99" s="533">
        <v>2</v>
      </c>
      <c r="P99" s="532"/>
      <c r="Q99" s="534"/>
      <c r="R99" s="529"/>
      <c r="S99" s="534">
        <v>0</v>
      </c>
      <c r="T99" s="533"/>
      <c r="U99" s="535">
        <v>0</v>
      </c>
    </row>
    <row r="100" spans="1:21" ht="14.4" customHeight="1" x14ac:dyDescent="0.3">
      <c r="A100" s="528">
        <v>29</v>
      </c>
      <c r="B100" s="529" t="s">
        <v>454</v>
      </c>
      <c r="C100" s="529" t="s">
        <v>737</v>
      </c>
      <c r="D100" s="530" t="s">
        <v>1581</v>
      </c>
      <c r="E100" s="531" t="s">
        <v>745</v>
      </c>
      <c r="F100" s="529" t="s">
        <v>734</v>
      </c>
      <c r="G100" s="529" t="s">
        <v>990</v>
      </c>
      <c r="H100" s="529" t="s">
        <v>455</v>
      </c>
      <c r="I100" s="529" t="s">
        <v>991</v>
      </c>
      <c r="J100" s="529" t="s">
        <v>992</v>
      </c>
      <c r="K100" s="529" t="s">
        <v>993</v>
      </c>
      <c r="L100" s="532">
        <v>0</v>
      </c>
      <c r="M100" s="532">
        <v>0</v>
      </c>
      <c r="N100" s="529">
        <v>2</v>
      </c>
      <c r="O100" s="533">
        <v>1.5</v>
      </c>
      <c r="P100" s="532">
        <v>0</v>
      </c>
      <c r="Q100" s="534"/>
      <c r="R100" s="529">
        <v>1</v>
      </c>
      <c r="S100" s="534">
        <v>0.5</v>
      </c>
      <c r="T100" s="533">
        <v>1</v>
      </c>
      <c r="U100" s="535">
        <v>0.66666666666666663</v>
      </c>
    </row>
    <row r="101" spans="1:21" ht="14.4" customHeight="1" x14ac:dyDescent="0.3">
      <c r="A101" s="528">
        <v>29</v>
      </c>
      <c r="B101" s="529" t="s">
        <v>454</v>
      </c>
      <c r="C101" s="529" t="s">
        <v>737</v>
      </c>
      <c r="D101" s="530" t="s">
        <v>1581</v>
      </c>
      <c r="E101" s="531" t="s">
        <v>745</v>
      </c>
      <c r="F101" s="529" t="s">
        <v>734</v>
      </c>
      <c r="G101" s="529" t="s">
        <v>990</v>
      </c>
      <c r="H101" s="529" t="s">
        <v>455</v>
      </c>
      <c r="I101" s="529" t="s">
        <v>994</v>
      </c>
      <c r="J101" s="529" t="s">
        <v>992</v>
      </c>
      <c r="K101" s="529" t="s">
        <v>995</v>
      </c>
      <c r="L101" s="532">
        <v>0</v>
      </c>
      <c r="M101" s="532">
        <v>0</v>
      </c>
      <c r="N101" s="529">
        <v>4</v>
      </c>
      <c r="O101" s="533">
        <v>3.5</v>
      </c>
      <c r="P101" s="532">
        <v>0</v>
      </c>
      <c r="Q101" s="534"/>
      <c r="R101" s="529">
        <v>2</v>
      </c>
      <c r="S101" s="534">
        <v>0.5</v>
      </c>
      <c r="T101" s="533">
        <v>1.5</v>
      </c>
      <c r="U101" s="535">
        <v>0.42857142857142855</v>
      </c>
    </row>
    <row r="102" spans="1:21" ht="14.4" customHeight="1" x14ac:dyDescent="0.3">
      <c r="A102" s="528">
        <v>29</v>
      </c>
      <c r="B102" s="529" t="s">
        <v>454</v>
      </c>
      <c r="C102" s="529" t="s">
        <v>737</v>
      </c>
      <c r="D102" s="530" t="s">
        <v>1581</v>
      </c>
      <c r="E102" s="531" t="s">
        <v>745</v>
      </c>
      <c r="F102" s="529" t="s">
        <v>734</v>
      </c>
      <c r="G102" s="529" t="s">
        <v>990</v>
      </c>
      <c r="H102" s="529" t="s">
        <v>455</v>
      </c>
      <c r="I102" s="529" t="s">
        <v>996</v>
      </c>
      <c r="J102" s="529" t="s">
        <v>992</v>
      </c>
      <c r="K102" s="529" t="s">
        <v>997</v>
      </c>
      <c r="L102" s="532">
        <v>0</v>
      </c>
      <c r="M102" s="532">
        <v>0</v>
      </c>
      <c r="N102" s="529">
        <v>2</v>
      </c>
      <c r="O102" s="533">
        <v>1.5</v>
      </c>
      <c r="P102" s="532">
        <v>0</v>
      </c>
      <c r="Q102" s="534"/>
      <c r="R102" s="529">
        <v>2</v>
      </c>
      <c r="S102" s="534">
        <v>1</v>
      </c>
      <c r="T102" s="533">
        <v>1.5</v>
      </c>
      <c r="U102" s="535">
        <v>1</v>
      </c>
    </row>
    <row r="103" spans="1:21" ht="14.4" customHeight="1" x14ac:dyDescent="0.3">
      <c r="A103" s="528">
        <v>29</v>
      </c>
      <c r="B103" s="529" t="s">
        <v>454</v>
      </c>
      <c r="C103" s="529" t="s">
        <v>737</v>
      </c>
      <c r="D103" s="530" t="s">
        <v>1581</v>
      </c>
      <c r="E103" s="531" t="s">
        <v>745</v>
      </c>
      <c r="F103" s="529" t="s">
        <v>734</v>
      </c>
      <c r="G103" s="529" t="s">
        <v>813</v>
      </c>
      <c r="H103" s="529" t="s">
        <v>455</v>
      </c>
      <c r="I103" s="529" t="s">
        <v>814</v>
      </c>
      <c r="J103" s="529" t="s">
        <v>815</v>
      </c>
      <c r="K103" s="529" t="s">
        <v>816</v>
      </c>
      <c r="L103" s="532">
        <v>132.97999999999999</v>
      </c>
      <c r="M103" s="532">
        <v>531.91999999999996</v>
      </c>
      <c r="N103" s="529">
        <v>4</v>
      </c>
      <c r="O103" s="533">
        <v>1.5</v>
      </c>
      <c r="P103" s="532">
        <v>531.91999999999996</v>
      </c>
      <c r="Q103" s="534">
        <v>1</v>
      </c>
      <c r="R103" s="529">
        <v>4</v>
      </c>
      <c r="S103" s="534">
        <v>1</v>
      </c>
      <c r="T103" s="533">
        <v>1.5</v>
      </c>
      <c r="U103" s="535">
        <v>1</v>
      </c>
    </row>
    <row r="104" spans="1:21" ht="14.4" customHeight="1" x14ac:dyDescent="0.3">
      <c r="A104" s="528">
        <v>29</v>
      </c>
      <c r="B104" s="529" t="s">
        <v>454</v>
      </c>
      <c r="C104" s="529" t="s">
        <v>737</v>
      </c>
      <c r="D104" s="530" t="s">
        <v>1581</v>
      </c>
      <c r="E104" s="531" t="s">
        <v>745</v>
      </c>
      <c r="F104" s="529" t="s">
        <v>734</v>
      </c>
      <c r="G104" s="529" t="s">
        <v>813</v>
      </c>
      <c r="H104" s="529" t="s">
        <v>455</v>
      </c>
      <c r="I104" s="529" t="s">
        <v>817</v>
      </c>
      <c r="J104" s="529" t="s">
        <v>815</v>
      </c>
      <c r="K104" s="529" t="s">
        <v>816</v>
      </c>
      <c r="L104" s="532">
        <v>132.97999999999999</v>
      </c>
      <c r="M104" s="532">
        <v>132.97999999999999</v>
      </c>
      <c r="N104" s="529">
        <v>1</v>
      </c>
      <c r="O104" s="533">
        <v>1</v>
      </c>
      <c r="P104" s="532">
        <v>132.97999999999999</v>
      </c>
      <c r="Q104" s="534">
        <v>1</v>
      </c>
      <c r="R104" s="529">
        <v>1</v>
      </c>
      <c r="S104" s="534">
        <v>1</v>
      </c>
      <c r="T104" s="533">
        <v>1</v>
      </c>
      <c r="U104" s="535">
        <v>1</v>
      </c>
    </row>
    <row r="105" spans="1:21" ht="14.4" customHeight="1" x14ac:dyDescent="0.3">
      <c r="A105" s="528">
        <v>29</v>
      </c>
      <c r="B105" s="529" t="s">
        <v>454</v>
      </c>
      <c r="C105" s="529" t="s">
        <v>737</v>
      </c>
      <c r="D105" s="530" t="s">
        <v>1581</v>
      </c>
      <c r="E105" s="531" t="s">
        <v>745</v>
      </c>
      <c r="F105" s="529" t="s">
        <v>734</v>
      </c>
      <c r="G105" s="529" t="s">
        <v>998</v>
      </c>
      <c r="H105" s="529" t="s">
        <v>455</v>
      </c>
      <c r="I105" s="529" t="s">
        <v>999</v>
      </c>
      <c r="J105" s="529" t="s">
        <v>613</v>
      </c>
      <c r="K105" s="529" t="s">
        <v>490</v>
      </c>
      <c r="L105" s="532">
        <v>244.64</v>
      </c>
      <c r="M105" s="532">
        <v>1223.1999999999998</v>
      </c>
      <c r="N105" s="529">
        <v>5</v>
      </c>
      <c r="O105" s="533">
        <v>3.5</v>
      </c>
      <c r="P105" s="532">
        <v>733.92</v>
      </c>
      <c r="Q105" s="534">
        <v>0.60000000000000009</v>
      </c>
      <c r="R105" s="529">
        <v>3</v>
      </c>
      <c r="S105" s="534">
        <v>0.6</v>
      </c>
      <c r="T105" s="533">
        <v>1.5</v>
      </c>
      <c r="U105" s="535">
        <v>0.42857142857142855</v>
      </c>
    </row>
    <row r="106" spans="1:21" ht="14.4" customHeight="1" x14ac:dyDescent="0.3">
      <c r="A106" s="528">
        <v>29</v>
      </c>
      <c r="B106" s="529" t="s">
        <v>454</v>
      </c>
      <c r="C106" s="529" t="s">
        <v>737</v>
      </c>
      <c r="D106" s="530" t="s">
        <v>1581</v>
      </c>
      <c r="E106" s="531" t="s">
        <v>745</v>
      </c>
      <c r="F106" s="529" t="s">
        <v>734</v>
      </c>
      <c r="G106" s="529" t="s">
        <v>998</v>
      </c>
      <c r="H106" s="529" t="s">
        <v>455</v>
      </c>
      <c r="I106" s="529" t="s">
        <v>612</v>
      </c>
      <c r="J106" s="529" t="s">
        <v>613</v>
      </c>
      <c r="K106" s="529" t="s">
        <v>649</v>
      </c>
      <c r="L106" s="532">
        <v>0</v>
      </c>
      <c r="M106" s="532">
        <v>0</v>
      </c>
      <c r="N106" s="529">
        <v>5</v>
      </c>
      <c r="O106" s="533">
        <v>2</v>
      </c>
      <c r="P106" s="532">
        <v>0</v>
      </c>
      <c r="Q106" s="534"/>
      <c r="R106" s="529">
        <v>5</v>
      </c>
      <c r="S106" s="534">
        <v>1</v>
      </c>
      <c r="T106" s="533">
        <v>2</v>
      </c>
      <c r="U106" s="535">
        <v>1</v>
      </c>
    </row>
    <row r="107" spans="1:21" ht="14.4" customHeight="1" x14ac:dyDescent="0.3">
      <c r="A107" s="528">
        <v>29</v>
      </c>
      <c r="B107" s="529" t="s">
        <v>454</v>
      </c>
      <c r="C107" s="529" t="s">
        <v>737</v>
      </c>
      <c r="D107" s="530" t="s">
        <v>1581</v>
      </c>
      <c r="E107" s="531" t="s">
        <v>745</v>
      </c>
      <c r="F107" s="529" t="s">
        <v>734</v>
      </c>
      <c r="G107" s="529" t="s">
        <v>1000</v>
      </c>
      <c r="H107" s="529" t="s">
        <v>455</v>
      </c>
      <c r="I107" s="529" t="s">
        <v>651</v>
      </c>
      <c r="J107" s="529" t="s">
        <v>652</v>
      </c>
      <c r="K107" s="529" t="s">
        <v>1001</v>
      </c>
      <c r="L107" s="532">
        <v>61.97</v>
      </c>
      <c r="M107" s="532">
        <v>371.82</v>
      </c>
      <c r="N107" s="529">
        <v>6</v>
      </c>
      <c r="O107" s="533">
        <v>5.5</v>
      </c>
      <c r="P107" s="532">
        <v>247.88</v>
      </c>
      <c r="Q107" s="534">
        <v>0.66666666666666663</v>
      </c>
      <c r="R107" s="529">
        <v>4</v>
      </c>
      <c r="S107" s="534">
        <v>0.66666666666666663</v>
      </c>
      <c r="T107" s="533">
        <v>4</v>
      </c>
      <c r="U107" s="535">
        <v>0.72727272727272729</v>
      </c>
    </row>
    <row r="108" spans="1:21" ht="14.4" customHeight="1" x14ac:dyDescent="0.3">
      <c r="A108" s="528">
        <v>29</v>
      </c>
      <c r="B108" s="529" t="s">
        <v>454</v>
      </c>
      <c r="C108" s="529" t="s">
        <v>737</v>
      </c>
      <c r="D108" s="530" t="s">
        <v>1581</v>
      </c>
      <c r="E108" s="531" t="s">
        <v>745</v>
      </c>
      <c r="F108" s="529" t="s">
        <v>734</v>
      </c>
      <c r="G108" s="529" t="s">
        <v>1002</v>
      </c>
      <c r="H108" s="529" t="s">
        <v>455</v>
      </c>
      <c r="I108" s="529" t="s">
        <v>1003</v>
      </c>
      <c r="J108" s="529" t="s">
        <v>1004</v>
      </c>
      <c r="K108" s="529" t="s">
        <v>1005</v>
      </c>
      <c r="L108" s="532">
        <v>126.59</v>
      </c>
      <c r="M108" s="532">
        <v>126.59</v>
      </c>
      <c r="N108" s="529">
        <v>1</v>
      </c>
      <c r="O108" s="533">
        <v>1</v>
      </c>
      <c r="P108" s="532">
        <v>126.59</v>
      </c>
      <c r="Q108" s="534">
        <v>1</v>
      </c>
      <c r="R108" s="529">
        <v>1</v>
      </c>
      <c r="S108" s="534">
        <v>1</v>
      </c>
      <c r="T108" s="533">
        <v>1</v>
      </c>
      <c r="U108" s="535">
        <v>1</v>
      </c>
    </row>
    <row r="109" spans="1:21" ht="14.4" customHeight="1" x14ac:dyDescent="0.3">
      <c r="A109" s="528">
        <v>29</v>
      </c>
      <c r="B109" s="529" t="s">
        <v>454</v>
      </c>
      <c r="C109" s="529" t="s">
        <v>737</v>
      </c>
      <c r="D109" s="530" t="s">
        <v>1581</v>
      </c>
      <c r="E109" s="531" t="s">
        <v>745</v>
      </c>
      <c r="F109" s="529" t="s">
        <v>734</v>
      </c>
      <c r="G109" s="529" t="s">
        <v>1006</v>
      </c>
      <c r="H109" s="529" t="s">
        <v>455</v>
      </c>
      <c r="I109" s="529" t="s">
        <v>1007</v>
      </c>
      <c r="J109" s="529" t="s">
        <v>1008</v>
      </c>
      <c r="K109" s="529" t="s">
        <v>1009</v>
      </c>
      <c r="L109" s="532">
        <v>0</v>
      </c>
      <c r="M109" s="532">
        <v>0</v>
      </c>
      <c r="N109" s="529">
        <v>1</v>
      </c>
      <c r="O109" s="533">
        <v>1</v>
      </c>
      <c r="P109" s="532"/>
      <c r="Q109" s="534"/>
      <c r="R109" s="529"/>
      <c r="S109" s="534">
        <v>0</v>
      </c>
      <c r="T109" s="533"/>
      <c r="U109" s="535">
        <v>0</v>
      </c>
    </row>
    <row r="110" spans="1:21" ht="14.4" customHeight="1" x14ac:dyDescent="0.3">
      <c r="A110" s="528">
        <v>29</v>
      </c>
      <c r="B110" s="529" t="s">
        <v>454</v>
      </c>
      <c r="C110" s="529" t="s">
        <v>737</v>
      </c>
      <c r="D110" s="530" t="s">
        <v>1581</v>
      </c>
      <c r="E110" s="531" t="s">
        <v>745</v>
      </c>
      <c r="F110" s="529" t="s">
        <v>734</v>
      </c>
      <c r="G110" s="529" t="s">
        <v>818</v>
      </c>
      <c r="H110" s="529" t="s">
        <v>1582</v>
      </c>
      <c r="I110" s="529" t="s">
        <v>819</v>
      </c>
      <c r="J110" s="529" t="s">
        <v>820</v>
      </c>
      <c r="K110" s="529" t="s">
        <v>821</v>
      </c>
      <c r="L110" s="532">
        <v>21.13</v>
      </c>
      <c r="M110" s="532">
        <v>84.52</v>
      </c>
      <c r="N110" s="529">
        <v>4</v>
      </c>
      <c r="O110" s="533">
        <v>4</v>
      </c>
      <c r="P110" s="532">
        <v>84.52</v>
      </c>
      <c r="Q110" s="534">
        <v>1</v>
      </c>
      <c r="R110" s="529">
        <v>4</v>
      </c>
      <c r="S110" s="534">
        <v>1</v>
      </c>
      <c r="T110" s="533">
        <v>4</v>
      </c>
      <c r="U110" s="535">
        <v>1</v>
      </c>
    </row>
    <row r="111" spans="1:21" ht="14.4" customHeight="1" x14ac:dyDescent="0.3">
      <c r="A111" s="528">
        <v>29</v>
      </c>
      <c r="B111" s="529" t="s">
        <v>454</v>
      </c>
      <c r="C111" s="529" t="s">
        <v>737</v>
      </c>
      <c r="D111" s="530" t="s">
        <v>1581</v>
      </c>
      <c r="E111" s="531" t="s">
        <v>745</v>
      </c>
      <c r="F111" s="529" t="s">
        <v>734</v>
      </c>
      <c r="G111" s="529" t="s">
        <v>818</v>
      </c>
      <c r="H111" s="529" t="s">
        <v>1582</v>
      </c>
      <c r="I111" s="529" t="s">
        <v>822</v>
      </c>
      <c r="J111" s="529" t="s">
        <v>820</v>
      </c>
      <c r="K111" s="529" t="s">
        <v>823</v>
      </c>
      <c r="L111" s="532">
        <v>105.64</v>
      </c>
      <c r="M111" s="532">
        <v>105.64</v>
      </c>
      <c r="N111" s="529">
        <v>1</v>
      </c>
      <c r="O111" s="533">
        <v>1</v>
      </c>
      <c r="P111" s="532">
        <v>105.64</v>
      </c>
      <c r="Q111" s="534">
        <v>1</v>
      </c>
      <c r="R111" s="529">
        <v>1</v>
      </c>
      <c r="S111" s="534">
        <v>1</v>
      </c>
      <c r="T111" s="533">
        <v>1</v>
      </c>
      <c r="U111" s="535">
        <v>1</v>
      </c>
    </row>
    <row r="112" spans="1:21" ht="14.4" customHeight="1" x14ac:dyDescent="0.3">
      <c r="A112" s="528">
        <v>29</v>
      </c>
      <c r="B112" s="529" t="s">
        <v>454</v>
      </c>
      <c r="C112" s="529" t="s">
        <v>737</v>
      </c>
      <c r="D112" s="530" t="s">
        <v>1581</v>
      </c>
      <c r="E112" s="531" t="s">
        <v>745</v>
      </c>
      <c r="F112" s="529" t="s">
        <v>734</v>
      </c>
      <c r="G112" s="529" t="s">
        <v>1010</v>
      </c>
      <c r="H112" s="529" t="s">
        <v>455</v>
      </c>
      <c r="I112" s="529" t="s">
        <v>1011</v>
      </c>
      <c r="J112" s="529" t="s">
        <v>1012</v>
      </c>
      <c r="K112" s="529" t="s">
        <v>1013</v>
      </c>
      <c r="L112" s="532">
        <v>0</v>
      </c>
      <c r="M112" s="532">
        <v>0</v>
      </c>
      <c r="N112" s="529">
        <v>3</v>
      </c>
      <c r="O112" s="533">
        <v>0.5</v>
      </c>
      <c r="P112" s="532"/>
      <c r="Q112" s="534"/>
      <c r="R112" s="529"/>
      <c r="S112" s="534">
        <v>0</v>
      </c>
      <c r="T112" s="533"/>
      <c r="U112" s="535">
        <v>0</v>
      </c>
    </row>
    <row r="113" spans="1:21" ht="14.4" customHeight="1" x14ac:dyDescent="0.3">
      <c r="A113" s="528">
        <v>29</v>
      </c>
      <c r="B113" s="529" t="s">
        <v>454</v>
      </c>
      <c r="C113" s="529" t="s">
        <v>737</v>
      </c>
      <c r="D113" s="530" t="s">
        <v>1581</v>
      </c>
      <c r="E113" s="531" t="s">
        <v>745</v>
      </c>
      <c r="F113" s="529" t="s">
        <v>734</v>
      </c>
      <c r="G113" s="529" t="s">
        <v>1010</v>
      </c>
      <c r="H113" s="529" t="s">
        <v>455</v>
      </c>
      <c r="I113" s="529" t="s">
        <v>1014</v>
      </c>
      <c r="J113" s="529" t="s">
        <v>1012</v>
      </c>
      <c r="K113" s="529" t="s">
        <v>1015</v>
      </c>
      <c r="L113" s="532">
        <v>0</v>
      </c>
      <c r="M113" s="532">
        <v>0</v>
      </c>
      <c r="N113" s="529">
        <v>2</v>
      </c>
      <c r="O113" s="533">
        <v>0.5</v>
      </c>
      <c r="P113" s="532"/>
      <c r="Q113" s="534"/>
      <c r="R113" s="529"/>
      <c r="S113" s="534">
        <v>0</v>
      </c>
      <c r="T113" s="533"/>
      <c r="U113" s="535">
        <v>0</v>
      </c>
    </row>
    <row r="114" spans="1:21" ht="14.4" customHeight="1" x14ac:dyDescent="0.3">
      <c r="A114" s="528">
        <v>29</v>
      </c>
      <c r="B114" s="529" t="s">
        <v>454</v>
      </c>
      <c r="C114" s="529" t="s">
        <v>737</v>
      </c>
      <c r="D114" s="530" t="s">
        <v>1581</v>
      </c>
      <c r="E114" s="531" t="s">
        <v>745</v>
      </c>
      <c r="F114" s="529" t="s">
        <v>734</v>
      </c>
      <c r="G114" s="529" t="s">
        <v>1010</v>
      </c>
      <c r="H114" s="529" t="s">
        <v>455</v>
      </c>
      <c r="I114" s="529" t="s">
        <v>1016</v>
      </c>
      <c r="J114" s="529" t="s">
        <v>1012</v>
      </c>
      <c r="K114" s="529" t="s">
        <v>1017</v>
      </c>
      <c r="L114" s="532">
        <v>0</v>
      </c>
      <c r="M114" s="532">
        <v>0</v>
      </c>
      <c r="N114" s="529">
        <v>2</v>
      </c>
      <c r="O114" s="533">
        <v>1</v>
      </c>
      <c r="P114" s="532"/>
      <c r="Q114" s="534"/>
      <c r="R114" s="529"/>
      <c r="S114" s="534">
        <v>0</v>
      </c>
      <c r="T114" s="533"/>
      <c r="U114" s="535">
        <v>0</v>
      </c>
    </row>
    <row r="115" spans="1:21" ht="14.4" customHeight="1" x14ac:dyDescent="0.3">
      <c r="A115" s="528">
        <v>29</v>
      </c>
      <c r="B115" s="529" t="s">
        <v>454</v>
      </c>
      <c r="C115" s="529" t="s">
        <v>737</v>
      </c>
      <c r="D115" s="530" t="s">
        <v>1581</v>
      </c>
      <c r="E115" s="531" t="s">
        <v>745</v>
      </c>
      <c r="F115" s="529" t="s">
        <v>734</v>
      </c>
      <c r="G115" s="529" t="s">
        <v>824</v>
      </c>
      <c r="H115" s="529" t="s">
        <v>1582</v>
      </c>
      <c r="I115" s="529" t="s">
        <v>830</v>
      </c>
      <c r="J115" s="529" t="s">
        <v>826</v>
      </c>
      <c r="K115" s="529" t="s">
        <v>831</v>
      </c>
      <c r="L115" s="532">
        <v>543.39</v>
      </c>
      <c r="M115" s="532">
        <v>543.39</v>
      </c>
      <c r="N115" s="529">
        <v>1</v>
      </c>
      <c r="O115" s="533">
        <v>1</v>
      </c>
      <c r="P115" s="532">
        <v>543.39</v>
      </c>
      <c r="Q115" s="534">
        <v>1</v>
      </c>
      <c r="R115" s="529">
        <v>1</v>
      </c>
      <c r="S115" s="534">
        <v>1</v>
      </c>
      <c r="T115" s="533">
        <v>1</v>
      </c>
      <c r="U115" s="535">
        <v>1</v>
      </c>
    </row>
    <row r="116" spans="1:21" ht="14.4" customHeight="1" x14ac:dyDescent="0.3">
      <c r="A116" s="528">
        <v>29</v>
      </c>
      <c r="B116" s="529" t="s">
        <v>454</v>
      </c>
      <c r="C116" s="529" t="s">
        <v>737</v>
      </c>
      <c r="D116" s="530" t="s">
        <v>1581</v>
      </c>
      <c r="E116" s="531" t="s">
        <v>745</v>
      </c>
      <c r="F116" s="529" t="s">
        <v>734</v>
      </c>
      <c r="G116" s="529" t="s">
        <v>824</v>
      </c>
      <c r="H116" s="529" t="s">
        <v>1582</v>
      </c>
      <c r="I116" s="529" t="s">
        <v>1018</v>
      </c>
      <c r="J116" s="529" t="s">
        <v>826</v>
      </c>
      <c r="K116" s="529" t="s">
        <v>1019</v>
      </c>
      <c r="L116" s="532">
        <v>736.33</v>
      </c>
      <c r="M116" s="532">
        <v>736.33</v>
      </c>
      <c r="N116" s="529">
        <v>1</v>
      </c>
      <c r="O116" s="533">
        <v>1</v>
      </c>
      <c r="P116" s="532">
        <v>736.33</v>
      </c>
      <c r="Q116" s="534">
        <v>1</v>
      </c>
      <c r="R116" s="529">
        <v>1</v>
      </c>
      <c r="S116" s="534">
        <v>1</v>
      </c>
      <c r="T116" s="533">
        <v>1</v>
      </c>
      <c r="U116" s="535">
        <v>1</v>
      </c>
    </row>
    <row r="117" spans="1:21" ht="14.4" customHeight="1" x14ac:dyDescent="0.3">
      <c r="A117" s="528">
        <v>29</v>
      </c>
      <c r="B117" s="529" t="s">
        <v>454</v>
      </c>
      <c r="C117" s="529" t="s">
        <v>737</v>
      </c>
      <c r="D117" s="530" t="s">
        <v>1581</v>
      </c>
      <c r="E117" s="531" t="s">
        <v>745</v>
      </c>
      <c r="F117" s="529" t="s">
        <v>734</v>
      </c>
      <c r="G117" s="529" t="s">
        <v>838</v>
      </c>
      <c r="H117" s="529" t="s">
        <v>1582</v>
      </c>
      <c r="I117" s="529" t="s">
        <v>1020</v>
      </c>
      <c r="J117" s="529" t="s">
        <v>608</v>
      </c>
      <c r="K117" s="529" t="s">
        <v>1021</v>
      </c>
      <c r="L117" s="532">
        <v>18.260000000000002</v>
      </c>
      <c r="M117" s="532">
        <v>18.260000000000002</v>
      </c>
      <c r="N117" s="529">
        <v>1</v>
      </c>
      <c r="O117" s="533">
        <v>1</v>
      </c>
      <c r="P117" s="532">
        <v>18.260000000000002</v>
      </c>
      <c r="Q117" s="534">
        <v>1</v>
      </c>
      <c r="R117" s="529">
        <v>1</v>
      </c>
      <c r="S117" s="534">
        <v>1</v>
      </c>
      <c r="T117" s="533">
        <v>1</v>
      </c>
      <c r="U117" s="535">
        <v>1</v>
      </c>
    </row>
    <row r="118" spans="1:21" ht="14.4" customHeight="1" x14ac:dyDescent="0.3">
      <c r="A118" s="528">
        <v>29</v>
      </c>
      <c r="B118" s="529" t="s">
        <v>454</v>
      </c>
      <c r="C118" s="529" t="s">
        <v>737</v>
      </c>
      <c r="D118" s="530" t="s">
        <v>1581</v>
      </c>
      <c r="E118" s="531" t="s">
        <v>745</v>
      </c>
      <c r="F118" s="529" t="s">
        <v>734</v>
      </c>
      <c r="G118" s="529" t="s">
        <v>1022</v>
      </c>
      <c r="H118" s="529" t="s">
        <v>455</v>
      </c>
      <c r="I118" s="529" t="s">
        <v>1023</v>
      </c>
      <c r="J118" s="529" t="s">
        <v>1024</v>
      </c>
      <c r="K118" s="529" t="s">
        <v>1025</v>
      </c>
      <c r="L118" s="532">
        <v>90.53</v>
      </c>
      <c r="M118" s="532">
        <v>90.53</v>
      </c>
      <c r="N118" s="529">
        <v>1</v>
      </c>
      <c r="O118" s="533">
        <v>0.5</v>
      </c>
      <c r="P118" s="532">
        <v>90.53</v>
      </c>
      <c r="Q118" s="534">
        <v>1</v>
      </c>
      <c r="R118" s="529">
        <v>1</v>
      </c>
      <c r="S118" s="534">
        <v>1</v>
      </c>
      <c r="T118" s="533">
        <v>0.5</v>
      </c>
      <c r="U118" s="535">
        <v>1</v>
      </c>
    </row>
    <row r="119" spans="1:21" ht="14.4" customHeight="1" x14ac:dyDescent="0.3">
      <c r="A119" s="528">
        <v>29</v>
      </c>
      <c r="B119" s="529" t="s">
        <v>454</v>
      </c>
      <c r="C119" s="529" t="s">
        <v>737</v>
      </c>
      <c r="D119" s="530" t="s">
        <v>1581</v>
      </c>
      <c r="E119" s="531" t="s">
        <v>745</v>
      </c>
      <c r="F119" s="529" t="s">
        <v>734</v>
      </c>
      <c r="G119" s="529" t="s">
        <v>1026</v>
      </c>
      <c r="H119" s="529" t="s">
        <v>455</v>
      </c>
      <c r="I119" s="529" t="s">
        <v>1027</v>
      </c>
      <c r="J119" s="529" t="s">
        <v>1028</v>
      </c>
      <c r="K119" s="529" t="s">
        <v>1029</v>
      </c>
      <c r="L119" s="532">
        <v>139.63999999999999</v>
      </c>
      <c r="M119" s="532">
        <v>139.63999999999999</v>
      </c>
      <c r="N119" s="529">
        <v>1</v>
      </c>
      <c r="O119" s="533">
        <v>1</v>
      </c>
      <c r="P119" s="532">
        <v>139.63999999999999</v>
      </c>
      <c r="Q119" s="534">
        <v>1</v>
      </c>
      <c r="R119" s="529">
        <v>1</v>
      </c>
      <c r="S119" s="534">
        <v>1</v>
      </c>
      <c r="T119" s="533">
        <v>1</v>
      </c>
      <c r="U119" s="535">
        <v>1</v>
      </c>
    </row>
    <row r="120" spans="1:21" ht="14.4" customHeight="1" x14ac:dyDescent="0.3">
      <c r="A120" s="528">
        <v>29</v>
      </c>
      <c r="B120" s="529" t="s">
        <v>454</v>
      </c>
      <c r="C120" s="529" t="s">
        <v>737</v>
      </c>
      <c r="D120" s="530" t="s">
        <v>1581</v>
      </c>
      <c r="E120" s="531" t="s">
        <v>745</v>
      </c>
      <c r="F120" s="529" t="s">
        <v>734</v>
      </c>
      <c r="G120" s="529" t="s">
        <v>853</v>
      </c>
      <c r="H120" s="529" t="s">
        <v>455</v>
      </c>
      <c r="I120" s="529" t="s">
        <v>492</v>
      </c>
      <c r="J120" s="529" t="s">
        <v>854</v>
      </c>
      <c r="K120" s="529" t="s">
        <v>855</v>
      </c>
      <c r="L120" s="532">
        <v>0</v>
      </c>
      <c r="M120" s="532">
        <v>0</v>
      </c>
      <c r="N120" s="529">
        <v>2</v>
      </c>
      <c r="O120" s="533">
        <v>1</v>
      </c>
      <c r="P120" s="532">
        <v>0</v>
      </c>
      <c r="Q120" s="534"/>
      <c r="R120" s="529">
        <v>2</v>
      </c>
      <c r="S120" s="534">
        <v>1</v>
      </c>
      <c r="T120" s="533">
        <v>1</v>
      </c>
      <c r="U120" s="535">
        <v>1</v>
      </c>
    </row>
    <row r="121" spans="1:21" ht="14.4" customHeight="1" x14ac:dyDescent="0.3">
      <c r="A121" s="528">
        <v>29</v>
      </c>
      <c r="B121" s="529" t="s">
        <v>454</v>
      </c>
      <c r="C121" s="529" t="s">
        <v>737</v>
      </c>
      <c r="D121" s="530" t="s">
        <v>1581</v>
      </c>
      <c r="E121" s="531" t="s">
        <v>745</v>
      </c>
      <c r="F121" s="529" t="s">
        <v>734</v>
      </c>
      <c r="G121" s="529" t="s">
        <v>856</v>
      </c>
      <c r="H121" s="529" t="s">
        <v>455</v>
      </c>
      <c r="I121" s="529" t="s">
        <v>723</v>
      </c>
      <c r="J121" s="529" t="s">
        <v>656</v>
      </c>
      <c r="K121" s="529" t="s">
        <v>857</v>
      </c>
      <c r="L121" s="532">
        <v>99.75</v>
      </c>
      <c r="M121" s="532">
        <v>99.75</v>
      </c>
      <c r="N121" s="529">
        <v>1</v>
      </c>
      <c r="O121" s="533">
        <v>1</v>
      </c>
      <c r="P121" s="532">
        <v>99.75</v>
      </c>
      <c r="Q121" s="534">
        <v>1</v>
      </c>
      <c r="R121" s="529">
        <v>1</v>
      </c>
      <c r="S121" s="534">
        <v>1</v>
      </c>
      <c r="T121" s="533">
        <v>1</v>
      </c>
      <c r="U121" s="535">
        <v>1</v>
      </c>
    </row>
    <row r="122" spans="1:21" ht="14.4" customHeight="1" x14ac:dyDescent="0.3">
      <c r="A122" s="528">
        <v>29</v>
      </c>
      <c r="B122" s="529" t="s">
        <v>454</v>
      </c>
      <c r="C122" s="529" t="s">
        <v>737</v>
      </c>
      <c r="D122" s="530" t="s">
        <v>1581</v>
      </c>
      <c r="E122" s="531" t="s">
        <v>745</v>
      </c>
      <c r="F122" s="529" t="s">
        <v>734</v>
      </c>
      <c r="G122" s="529" t="s">
        <v>856</v>
      </c>
      <c r="H122" s="529" t="s">
        <v>455</v>
      </c>
      <c r="I122" s="529" t="s">
        <v>655</v>
      </c>
      <c r="J122" s="529" t="s">
        <v>656</v>
      </c>
      <c r="K122" s="529" t="s">
        <v>858</v>
      </c>
      <c r="L122" s="532">
        <v>289.27</v>
      </c>
      <c r="M122" s="532">
        <v>2892.7</v>
      </c>
      <c r="N122" s="529">
        <v>10</v>
      </c>
      <c r="O122" s="533">
        <v>8</v>
      </c>
      <c r="P122" s="532">
        <v>2603.4299999999998</v>
      </c>
      <c r="Q122" s="534">
        <v>0.9</v>
      </c>
      <c r="R122" s="529">
        <v>9</v>
      </c>
      <c r="S122" s="534">
        <v>0.9</v>
      </c>
      <c r="T122" s="533">
        <v>7</v>
      </c>
      <c r="U122" s="535">
        <v>0.875</v>
      </c>
    </row>
    <row r="123" spans="1:21" ht="14.4" customHeight="1" x14ac:dyDescent="0.3">
      <c r="A123" s="528">
        <v>29</v>
      </c>
      <c r="B123" s="529" t="s">
        <v>454</v>
      </c>
      <c r="C123" s="529" t="s">
        <v>737</v>
      </c>
      <c r="D123" s="530" t="s">
        <v>1581</v>
      </c>
      <c r="E123" s="531" t="s">
        <v>745</v>
      </c>
      <c r="F123" s="529" t="s">
        <v>734</v>
      </c>
      <c r="G123" s="529" t="s">
        <v>856</v>
      </c>
      <c r="H123" s="529" t="s">
        <v>455</v>
      </c>
      <c r="I123" s="529" t="s">
        <v>655</v>
      </c>
      <c r="J123" s="529" t="s">
        <v>656</v>
      </c>
      <c r="K123" s="529" t="s">
        <v>858</v>
      </c>
      <c r="L123" s="532">
        <v>299.24</v>
      </c>
      <c r="M123" s="532">
        <v>3890.1200000000003</v>
      </c>
      <c r="N123" s="529">
        <v>13</v>
      </c>
      <c r="O123" s="533">
        <v>6.5</v>
      </c>
      <c r="P123" s="532">
        <v>1795.44</v>
      </c>
      <c r="Q123" s="534">
        <v>0.46153846153846151</v>
      </c>
      <c r="R123" s="529">
        <v>6</v>
      </c>
      <c r="S123" s="534">
        <v>0.46153846153846156</v>
      </c>
      <c r="T123" s="533">
        <v>3.5</v>
      </c>
      <c r="U123" s="535">
        <v>0.53846153846153844</v>
      </c>
    </row>
    <row r="124" spans="1:21" ht="14.4" customHeight="1" x14ac:dyDescent="0.3">
      <c r="A124" s="528">
        <v>29</v>
      </c>
      <c r="B124" s="529" t="s">
        <v>454</v>
      </c>
      <c r="C124" s="529" t="s">
        <v>737</v>
      </c>
      <c r="D124" s="530" t="s">
        <v>1581</v>
      </c>
      <c r="E124" s="531" t="s">
        <v>745</v>
      </c>
      <c r="F124" s="529" t="s">
        <v>734</v>
      </c>
      <c r="G124" s="529" t="s">
        <v>863</v>
      </c>
      <c r="H124" s="529" t="s">
        <v>455</v>
      </c>
      <c r="I124" s="529" t="s">
        <v>864</v>
      </c>
      <c r="J124" s="529" t="s">
        <v>865</v>
      </c>
      <c r="K124" s="529" t="s">
        <v>866</v>
      </c>
      <c r="L124" s="532">
        <v>186.27</v>
      </c>
      <c r="M124" s="532">
        <v>186.27</v>
      </c>
      <c r="N124" s="529">
        <v>1</v>
      </c>
      <c r="O124" s="533">
        <v>1</v>
      </c>
      <c r="P124" s="532">
        <v>186.27</v>
      </c>
      <c r="Q124" s="534">
        <v>1</v>
      </c>
      <c r="R124" s="529">
        <v>1</v>
      </c>
      <c r="S124" s="534">
        <v>1</v>
      </c>
      <c r="T124" s="533">
        <v>1</v>
      </c>
      <c r="U124" s="535">
        <v>1</v>
      </c>
    </row>
    <row r="125" spans="1:21" ht="14.4" customHeight="1" x14ac:dyDescent="0.3">
      <c r="A125" s="528">
        <v>29</v>
      </c>
      <c r="B125" s="529" t="s">
        <v>454</v>
      </c>
      <c r="C125" s="529" t="s">
        <v>737</v>
      </c>
      <c r="D125" s="530" t="s">
        <v>1581</v>
      </c>
      <c r="E125" s="531" t="s">
        <v>745</v>
      </c>
      <c r="F125" s="529" t="s">
        <v>734</v>
      </c>
      <c r="G125" s="529" t="s">
        <v>871</v>
      </c>
      <c r="H125" s="529" t="s">
        <v>455</v>
      </c>
      <c r="I125" s="529" t="s">
        <v>1030</v>
      </c>
      <c r="J125" s="529" t="s">
        <v>660</v>
      </c>
      <c r="K125" s="529" t="s">
        <v>1031</v>
      </c>
      <c r="L125" s="532">
        <v>61.97</v>
      </c>
      <c r="M125" s="532">
        <v>61.97</v>
      </c>
      <c r="N125" s="529">
        <v>1</v>
      </c>
      <c r="O125" s="533">
        <v>1</v>
      </c>
      <c r="P125" s="532"/>
      <c r="Q125" s="534">
        <v>0</v>
      </c>
      <c r="R125" s="529"/>
      <c r="S125" s="534">
        <v>0</v>
      </c>
      <c r="T125" s="533"/>
      <c r="U125" s="535">
        <v>0</v>
      </c>
    </row>
    <row r="126" spans="1:21" ht="14.4" customHeight="1" x14ac:dyDescent="0.3">
      <c r="A126" s="528">
        <v>29</v>
      </c>
      <c r="B126" s="529" t="s">
        <v>454</v>
      </c>
      <c r="C126" s="529" t="s">
        <v>737</v>
      </c>
      <c r="D126" s="530" t="s">
        <v>1581</v>
      </c>
      <c r="E126" s="531" t="s">
        <v>745</v>
      </c>
      <c r="F126" s="529" t="s">
        <v>734</v>
      </c>
      <c r="G126" s="529" t="s">
        <v>871</v>
      </c>
      <c r="H126" s="529" t="s">
        <v>455</v>
      </c>
      <c r="I126" s="529" t="s">
        <v>659</v>
      </c>
      <c r="J126" s="529" t="s">
        <v>660</v>
      </c>
      <c r="K126" s="529" t="s">
        <v>872</v>
      </c>
      <c r="L126" s="532">
        <v>61.97</v>
      </c>
      <c r="M126" s="532">
        <v>185.91</v>
      </c>
      <c r="N126" s="529">
        <v>3</v>
      </c>
      <c r="O126" s="533">
        <v>3</v>
      </c>
      <c r="P126" s="532">
        <v>185.91</v>
      </c>
      <c r="Q126" s="534">
        <v>1</v>
      </c>
      <c r="R126" s="529">
        <v>3</v>
      </c>
      <c r="S126" s="534">
        <v>1</v>
      </c>
      <c r="T126" s="533">
        <v>3</v>
      </c>
      <c r="U126" s="535">
        <v>1</v>
      </c>
    </row>
    <row r="127" spans="1:21" ht="14.4" customHeight="1" x14ac:dyDescent="0.3">
      <c r="A127" s="528">
        <v>29</v>
      </c>
      <c r="B127" s="529" t="s">
        <v>454</v>
      </c>
      <c r="C127" s="529" t="s">
        <v>737</v>
      </c>
      <c r="D127" s="530" t="s">
        <v>1581</v>
      </c>
      <c r="E127" s="531" t="s">
        <v>745</v>
      </c>
      <c r="F127" s="529" t="s">
        <v>734</v>
      </c>
      <c r="G127" s="529" t="s">
        <v>1032</v>
      </c>
      <c r="H127" s="529" t="s">
        <v>455</v>
      </c>
      <c r="I127" s="529" t="s">
        <v>1033</v>
      </c>
      <c r="J127" s="529" t="s">
        <v>1034</v>
      </c>
      <c r="K127" s="529" t="s">
        <v>1035</v>
      </c>
      <c r="L127" s="532">
        <v>31.32</v>
      </c>
      <c r="M127" s="532">
        <v>62.64</v>
      </c>
      <c r="N127" s="529">
        <v>2</v>
      </c>
      <c r="O127" s="533">
        <v>2</v>
      </c>
      <c r="P127" s="532">
        <v>62.64</v>
      </c>
      <c r="Q127" s="534">
        <v>1</v>
      </c>
      <c r="R127" s="529">
        <v>2</v>
      </c>
      <c r="S127" s="534">
        <v>1</v>
      </c>
      <c r="T127" s="533">
        <v>2</v>
      </c>
      <c r="U127" s="535">
        <v>1</v>
      </c>
    </row>
    <row r="128" spans="1:21" ht="14.4" customHeight="1" x14ac:dyDescent="0.3">
      <c r="A128" s="528">
        <v>29</v>
      </c>
      <c r="B128" s="529" t="s">
        <v>454</v>
      </c>
      <c r="C128" s="529" t="s">
        <v>737</v>
      </c>
      <c r="D128" s="530" t="s">
        <v>1581</v>
      </c>
      <c r="E128" s="531" t="s">
        <v>745</v>
      </c>
      <c r="F128" s="529" t="s">
        <v>734</v>
      </c>
      <c r="G128" s="529" t="s">
        <v>1032</v>
      </c>
      <c r="H128" s="529" t="s">
        <v>455</v>
      </c>
      <c r="I128" s="529" t="s">
        <v>1036</v>
      </c>
      <c r="J128" s="529" t="s">
        <v>1037</v>
      </c>
      <c r="K128" s="529" t="s">
        <v>1038</v>
      </c>
      <c r="L128" s="532">
        <v>31.32</v>
      </c>
      <c r="M128" s="532">
        <v>62.64</v>
      </c>
      <c r="N128" s="529">
        <v>2</v>
      </c>
      <c r="O128" s="533">
        <v>1</v>
      </c>
      <c r="P128" s="532">
        <v>62.64</v>
      </c>
      <c r="Q128" s="534">
        <v>1</v>
      </c>
      <c r="R128" s="529">
        <v>2</v>
      </c>
      <c r="S128" s="534">
        <v>1</v>
      </c>
      <c r="T128" s="533">
        <v>1</v>
      </c>
      <c r="U128" s="535">
        <v>1</v>
      </c>
    </row>
    <row r="129" spans="1:21" ht="14.4" customHeight="1" x14ac:dyDescent="0.3">
      <c r="A129" s="528">
        <v>29</v>
      </c>
      <c r="B129" s="529" t="s">
        <v>454</v>
      </c>
      <c r="C129" s="529" t="s">
        <v>737</v>
      </c>
      <c r="D129" s="530" t="s">
        <v>1581</v>
      </c>
      <c r="E129" s="531" t="s">
        <v>745</v>
      </c>
      <c r="F129" s="529" t="s">
        <v>734</v>
      </c>
      <c r="G129" s="529" t="s">
        <v>1032</v>
      </c>
      <c r="H129" s="529" t="s">
        <v>455</v>
      </c>
      <c r="I129" s="529" t="s">
        <v>1039</v>
      </c>
      <c r="J129" s="529" t="s">
        <v>1037</v>
      </c>
      <c r="K129" s="529" t="s">
        <v>1040</v>
      </c>
      <c r="L129" s="532">
        <v>0</v>
      </c>
      <c r="M129" s="532">
        <v>0</v>
      </c>
      <c r="N129" s="529">
        <v>1</v>
      </c>
      <c r="O129" s="533">
        <v>0.5</v>
      </c>
      <c r="P129" s="532"/>
      <c r="Q129" s="534"/>
      <c r="R129" s="529"/>
      <c r="S129" s="534">
        <v>0</v>
      </c>
      <c r="T129" s="533"/>
      <c r="U129" s="535">
        <v>0</v>
      </c>
    </row>
    <row r="130" spans="1:21" ht="14.4" customHeight="1" x14ac:dyDescent="0.3">
      <c r="A130" s="528">
        <v>29</v>
      </c>
      <c r="B130" s="529" t="s">
        <v>454</v>
      </c>
      <c r="C130" s="529" t="s">
        <v>737</v>
      </c>
      <c r="D130" s="530" t="s">
        <v>1581</v>
      </c>
      <c r="E130" s="531" t="s">
        <v>745</v>
      </c>
      <c r="F130" s="529" t="s">
        <v>736</v>
      </c>
      <c r="G130" s="529" t="s">
        <v>887</v>
      </c>
      <c r="H130" s="529" t="s">
        <v>455</v>
      </c>
      <c r="I130" s="529" t="s">
        <v>888</v>
      </c>
      <c r="J130" s="529" t="s">
        <v>889</v>
      </c>
      <c r="K130" s="529" t="s">
        <v>890</v>
      </c>
      <c r="L130" s="532">
        <v>25</v>
      </c>
      <c r="M130" s="532">
        <v>25</v>
      </c>
      <c r="N130" s="529">
        <v>1</v>
      </c>
      <c r="O130" s="533">
        <v>1</v>
      </c>
      <c r="P130" s="532"/>
      <c r="Q130" s="534">
        <v>0</v>
      </c>
      <c r="R130" s="529"/>
      <c r="S130" s="534">
        <v>0</v>
      </c>
      <c r="T130" s="533"/>
      <c r="U130" s="535">
        <v>0</v>
      </c>
    </row>
    <row r="131" spans="1:21" ht="14.4" customHeight="1" x14ac:dyDescent="0.3">
      <c r="A131" s="528">
        <v>29</v>
      </c>
      <c r="B131" s="529" t="s">
        <v>454</v>
      </c>
      <c r="C131" s="529" t="s">
        <v>737</v>
      </c>
      <c r="D131" s="530" t="s">
        <v>1581</v>
      </c>
      <c r="E131" s="531" t="s">
        <v>745</v>
      </c>
      <c r="F131" s="529" t="s">
        <v>736</v>
      </c>
      <c r="G131" s="529" t="s">
        <v>887</v>
      </c>
      <c r="H131" s="529" t="s">
        <v>455</v>
      </c>
      <c r="I131" s="529" t="s">
        <v>891</v>
      </c>
      <c r="J131" s="529" t="s">
        <v>889</v>
      </c>
      <c r="K131" s="529" t="s">
        <v>892</v>
      </c>
      <c r="L131" s="532">
        <v>56.25</v>
      </c>
      <c r="M131" s="532">
        <v>56.25</v>
      </c>
      <c r="N131" s="529">
        <v>1</v>
      </c>
      <c r="O131" s="533">
        <v>1</v>
      </c>
      <c r="P131" s="532">
        <v>56.25</v>
      </c>
      <c r="Q131" s="534">
        <v>1</v>
      </c>
      <c r="R131" s="529">
        <v>1</v>
      </c>
      <c r="S131" s="534">
        <v>1</v>
      </c>
      <c r="T131" s="533">
        <v>1</v>
      </c>
      <c r="U131" s="535">
        <v>1</v>
      </c>
    </row>
    <row r="132" spans="1:21" ht="14.4" customHeight="1" x14ac:dyDescent="0.3">
      <c r="A132" s="528">
        <v>29</v>
      </c>
      <c r="B132" s="529" t="s">
        <v>454</v>
      </c>
      <c r="C132" s="529" t="s">
        <v>737</v>
      </c>
      <c r="D132" s="530" t="s">
        <v>1581</v>
      </c>
      <c r="E132" s="531" t="s">
        <v>745</v>
      </c>
      <c r="F132" s="529" t="s">
        <v>736</v>
      </c>
      <c r="G132" s="529" t="s">
        <v>887</v>
      </c>
      <c r="H132" s="529" t="s">
        <v>455</v>
      </c>
      <c r="I132" s="529" t="s">
        <v>893</v>
      </c>
      <c r="J132" s="529" t="s">
        <v>889</v>
      </c>
      <c r="K132" s="529" t="s">
        <v>894</v>
      </c>
      <c r="L132" s="532">
        <v>100</v>
      </c>
      <c r="M132" s="532">
        <v>3500</v>
      </c>
      <c r="N132" s="529">
        <v>35</v>
      </c>
      <c r="O132" s="533">
        <v>25</v>
      </c>
      <c r="P132" s="532">
        <v>3100</v>
      </c>
      <c r="Q132" s="534">
        <v>0.88571428571428568</v>
      </c>
      <c r="R132" s="529">
        <v>31</v>
      </c>
      <c r="S132" s="534">
        <v>0.88571428571428568</v>
      </c>
      <c r="T132" s="533">
        <v>22</v>
      </c>
      <c r="U132" s="535">
        <v>0.88</v>
      </c>
    </row>
    <row r="133" spans="1:21" ht="14.4" customHeight="1" x14ac:dyDescent="0.3">
      <c r="A133" s="528">
        <v>29</v>
      </c>
      <c r="B133" s="529" t="s">
        <v>454</v>
      </c>
      <c r="C133" s="529" t="s">
        <v>737</v>
      </c>
      <c r="D133" s="530" t="s">
        <v>1581</v>
      </c>
      <c r="E133" s="531" t="s">
        <v>745</v>
      </c>
      <c r="F133" s="529" t="s">
        <v>736</v>
      </c>
      <c r="G133" s="529" t="s">
        <v>887</v>
      </c>
      <c r="H133" s="529" t="s">
        <v>455</v>
      </c>
      <c r="I133" s="529" t="s">
        <v>895</v>
      </c>
      <c r="J133" s="529" t="s">
        <v>896</v>
      </c>
      <c r="K133" s="529" t="s">
        <v>897</v>
      </c>
      <c r="L133" s="532">
        <v>156</v>
      </c>
      <c r="M133" s="532">
        <v>1248</v>
      </c>
      <c r="N133" s="529">
        <v>8</v>
      </c>
      <c r="O133" s="533">
        <v>5</v>
      </c>
      <c r="P133" s="532">
        <v>1248</v>
      </c>
      <c r="Q133" s="534">
        <v>1</v>
      </c>
      <c r="R133" s="529">
        <v>8</v>
      </c>
      <c r="S133" s="534">
        <v>1</v>
      </c>
      <c r="T133" s="533">
        <v>5</v>
      </c>
      <c r="U133" s="535">
        <v>1</v>
      </c>
    </row>
    <row r="134" spans="1:21" ht="14.4" customHeight="1" x14ac:dyDescent="0.3">
      <c r="A134" s="528">
        <v>29</v>
      </c>
      <c r="B134" s="529" t="s">
        <v>454</v>
      </c>
      <c r="C134" s="529" t="s">
        <v>737</v>
      </c>
      <c r="D134" s="530" t="s">
        <v>1581</v>
      </c>
      <c r="E134" s="531" t="s">
        <v>745</v>
      </c>
      <c r="F134" s="529" t="s">
        <v>736</v>
      </c>
      <c r="G134" s="529" t="s">
        <v>887</v>
      </c>
      <c r="H134" s="529" t="s">
        <v>455</v>
      </c>
      <c r="I134" s="529" t="s">
        <v>1041</v>
      </c>
      <c r="J134" s="529" t="s">
        <v>904</v>
      </c>
      <c r="K134" s="529" t="s">
        <v>1042</v>
      </c>
      <c r="L134" s="532">
        <v>1021.04</v>
      </c>
      <c r="M134" s="532">
        <v>3063.12</v>
      </c>
      <c r="N134" s="529">
        <v>3</v>
      </c>
      <c r="O134" s="533">
        <v>1</v>
      </c>
      <c r="P134" s="532"/>
      <c r="Q134" s="534">
        <v>0</v>
      </c>
      <c r="R134" s="529"/>
      <c r="S134" s="534">
        <v>0</v>
      </c>
      <c r="T134" s="533"/>
      <c r="U134" s="535">
        <v>0</v>
      </c>
    </row>
    <row r="135" spans="1:21" ht="14.4" customHeight="1" x14ac:dyDescent="0.3">
      <c r="A135" s="528">
        <v>29</v>
      </c>
      <c r="B135" s="529" t="s">
        <v>454</v>
      </c>
      <c r="C135" s="529" t="s">
        <v>737</v>
      </c>
      <c r="D135" s="530" t="s">
        <v>1581</v>
      </c>
      <c r="E135" s="531" t="s">
        <v>745</v>
      </c>
      <c r="F135" s="529" t="s">
        <v>736</v>
      </c>
      <c r="G135" s="529" t="s">
        <v>887</v>
      </c>
      <c r="H135" s="529" t="s">
        <v>455</v>
      </c>
      <c r="I135" s="529" t="s">
        <v>1043</v>
      </c>
      <c r="J135" s="529" t="s">
        <v>1044</v>
      </c>
      <c r="K135" s="529" t="s">
        <v>1045</v>
      </c>
      <c r="L135" s="532">
        <v>96</v>
      </c>
      <c r="M135" s="532">
        <v>288</v>
      </c>
      <c r="N135" s="529">
        <v>3</v>
      </c>
      <c r="O135" s="533">
        <v>2</v>
      </c>
      <c r="P135" s="532">
        <v>288</v>
      </c>
      <c r="Q135" s="534">
        <v>1</v>
      </c>
      <c r="R135" s="529">
        <v>3</v>
      </c>
      <c r="S135" s="534">
        <v>1</v>
      </c>
      <c r="T135" s="533">
        <v>2</v>
      </c>
      <c r="U135" s="535">
        <v>1</v>
      </c>
    </row>
    <row r="136" spans="1:21" ht="14.4" customHeight="1" x14ac:dyDescent="0.3">
      <c r="A136" s="528">
        <v>29</v>
      </c>
      <c r="B136" s="529" t="s">
        <v>454</v>
      </c>
      <c r="C136" s="529" t="s">
        <v>737</v>
      </c>
      <c r="D136" s="530" t="s">
        <v>1581</v>
      </c>
      <c r="E136" s="531" t="s">
        <v>745</v>
      </c>
      <c r="F136" s="529" t="s">
        <v>736</v>
      </c>
      <c r="G136" s="529" t="s">
        <v>887</v>
      </c>
      <c r="H136" s="529" t="s">
        <v>455</v>
      </c>
      <c r="I136" s="529" t="s">
        <v>1046</v>
      </c>
      <c r="J136" s="529" t="s">
        <v>1047</v>
      </c>
      <c r="K136" s="529" t="s">
        <v>1048</v>
      </c>
      <c r="L136" s="532">
        <v>50</v>
      </c>
      <c r="M136" s="532">
        <v>100</v>
      </c>
      <c r="N136" s="529">
        <v>2</v>
      </c>
      <c r="O136" s="533">
        <v>1</v>
      </c>
      <c r="P136" s="532"/>
      <c r="Q136" s="534">
        <v>0</v>
      </c>
      <c r="R136" s="529"/>
      <c r="S136" s="534">
        <v>0</v>
      </c>
      <c r="T136" s="533"/>
      <c r="U136" s="535">
        <v>0</v>
      </c>
    </row>
    <row r="137" spans="1:21" ht="14.4" customHeight="1" x14ac:dyDescent="0.3">
      <c r="A137" s="528">
        <v>29</v>
      </c>
      <c r="B137" s="529" t="s">
        <v>454</v>
      </c>
      <c r="C137" s="529" t="s">
        <v>737</v>
      </c>
      <c r="D137" s="530" t="s">
        <v>1581</v>
      </c>
      <c r="E137" s="531" t="s">
        <v>745</v>
      </c>
      <c r="F137" s="529" t="s">
        <v>736</v>
      </c>
      <c r="G137" s="529" t="s">
        <v>887</v>
      </c>
      <c r="H137" s="529" t="s">
        <v>455</v>
      </c>
      <c r="I137" s="529" t="s">
        <v>1049</v>
      </c>
      <c r="J137" s="529" t="s">
        <v>1050</v>
      </c>
      <c r="K137" s="529" t="s">
        <v>1051</v>
      </c>
      <c r="L137" s="532">
        <v>50</v>
      </c>
      <c r="M137" s="532">
        <v>50</v>
      </c>
      <c r="N137" s="529">
        <v>1</v>
      </c>
      <c r="O137" s="533">
        <v>1</v>
      </c>
      <c r="P137" s="532"/>
      <c r="Q137" s="534">
        <v>0</v>
      </c>
      <c r="R137" s="529"/>
      <c r="S137" s="534">
        <v>0</v>
      </c>
      <c r="T137" s="533"/>
      <c r="U137" s="535">
        <v>0</v>
      </c>
    </row>
    <row r="138" spans="1:21" ht="14.4" customHeight="1" x14ac:dyDescent="0.3">
      <c r="A138" s="528">
        <v>29</v>
      </c>
      <c r="B138" s="529" t="s">
        <v>454</v>
      </c>
      <c r="C138" s="529" t="s">
        <v>737</v>
      </c>
      <c r="D138" s="530" t="s">
        <v>1581</v>
      </c>
      <c r="E138" s="531" t="s">
        <v>745</v>
      </c>
      <c r="F138" s="529" t="s">
        <v>736</v>
      </c>
      <c r="G138" s="529" t="s">
        <v>918</v>
      </c>
      <c r="H138" s="529" t="s">
        <v>455</v>
      </c>
      <c r="I138" s="529" t="s">
        <v>919</v>
      </c>
      <c r="J138" s="529" t="s">
        <v>920</v>
      </c>
      <c r="K138" s="529" t="s">
        <v>921</v>
      </c>
      <c r="L138" s="532">
        <v>410</v>
      </c>
      <c r="M138" s="532">
        <v>7380</v>
      </c>
      <c r="N138" s="529">
        <v>18</v>
      </c>
      <c r="O138" s="533">
        <v>15</v>
      </c>
      <c r="P138" s="532">
        <v>6970</v>
      </c>
      <c r="Q138" s="534">
        <v>0.94444444444444442</v>
      </c>
      <c r="R138" s="529">
        <v>17</v>
      </c>
      <c r="S138" s="534">
        <v>0.94444444444444442</v>
      </c>
      <c r="T138" s="533">
        <v>14</v>
      </c>
      <c r="U138" s="535">
        <v>0.93333333333333335</v>
      </c>
    </row>
    <row r="139" spans="1:21" ht="14.4" customHeight="1" x14ac:dyDescent="0.3">
      <c r="A139" s="528">
        <v>29</v>
      </c>
      <c r="B139" s="529" t="s">
        <v>454</v>
      </c>
      <c r="C139" s="529" t="s">
        <v>737</v>
      </c>
      <c r="D139" s="530" t="s">
        <v>1581</v>
      </c>
      <c r="E139" s="531" t="s">
        <v>745</v>
      </c>
      <c r="F139" s="529" t="s">
        <v>736</v>
      </c>
      <c r="G139" s="529" t="s">
        <v>918</v>
      </c>
      <c r="H139" s="529" t="s">
        <v>455</v>
      </c>
      <c r="I139" s="529" t="s">
        <v>922</v>
      </c>
      <c r="J139" s="529" t="s">
        <v>923</v>
      </c>
      <c r="K139" s="529" t="s">
        <v>924</v>
      </c>
      <c r="L139" s="532">
        <v>566</v>
      </c>
      <c r="M139" s="532">
        <v>3396</v>
      </c>
      <c r="N139" s="529">
        <v>6</v>
      </c>
      <c r="O139" s="533">
        <v>4</v>
      </c>
      <c r="P139" s="532">
        <v>3396</v>
      </c>
      <c r="Q139" s="534">
        <v>1</v>
      </c>
      <c r="R139" s="529">
        <v>6</v>
      </c>
      <c r="S139" s="534">
        <v>1</v>
      </c>
      <c r="T139" s="533">
        <v>4</v>
      </c>
      <c r="U139" s="535">
        <v>1</v>
      </c>
    </row>
    <row r="140" spans="1:21" ht="14.4" customHeight="1" x14ac:dyDescent="0.3">
      <c r="A140" s="528">
        <v>29</v>
      </c>
      <c r="B140" s="529" t="s">
        <v>454</v>
      </c>
      <c r="C140" s="529" t="s">
        <v>737</v>
      </c>
      <c r="D140" s="530" t="s">
        <v>1581</v>
      </c>
      <c r="E140" s="531" t="s">
        <v>745</v>
      </c>
      <c r="F140" s="529" t="s">
        <v>736</v>
      </c>
      <c r="G140" s="529" t="s">
        <v>925</v>
      </c>
      <c r="H140" s="529" t="s">
        <v>455</v>
      </c>
      <c r="I140" s="529" t="s">
        <v>929</v>
      </c>
      <c r="J140" s="529" t="s">
        <v>930</v>
      </c>
      <c r="K140" s="529" t="s">
        <v>931</v>
      </c>
      <c r="L140" s="532">
        <v>378.48</v>
      </c>
      <c r="M140" s="532">
        <v>378.48</v>
      </c>
      <c r="N140" s="529">
        <v>1</v>
      </c>
      <c r="O140" s="533">
        <v>1</v>
      </c>
      <c r="P140" s="532">
        <v>378.48</v>
      </c>
      <c r="Q140" s="534">
        <v>1</v>
      </c>
      <c r="R140" s="529">
        <v>1</v>
      </c>
      <c r="S140" s="534">
        <v>1</v>
      </c>
      <c r="T140" s="533">
        <v>1</v>
      </c>
      <c r="U140" s="535">
        <v>1</v>
      </c>
    </row>
    <row r="141" spans="1:21" ht="14.4" customHeight="1" x14ac:dyDescent="0.3">
      <c r="A141" s="528">
        <v>29</v>
      </c>
      <c r="B141" s="529" t="s">
        <v>454</v>
      </c>
      <c r="C141" s="529" t="s">
        <v>737</v>
      </c>
      <c r="D141" s="530" t="s">
        <v>1581</v>
      </c>
      <c r="E141" s="531" t="s">
        <v>745</v>
      </c>
      <c r="F141" s="529" t="s">
        <v>736</v>
      </c>
      <c r="G141" s="529" t="s">
        <v>925</v>
      </c>
      <c r="H141" s="529" t="s">
        <v>455</v>
      </c>
      <c r="I141" s="529" t="s">
        <v>1052</v>
      </c>
      <c r="J141" s="529" t="s">
        <v>1053</v>
      </c>
      <c r="K141" s="529" t="s">
        <v>1054</v>
      </c>
      <c r="L141" s="532">
        <v>378.48</v>
      </c>
      <c r="M141" s="532">
        <v>378.48</v>
      </c>
      <c r="N141" s="529">
        <v>1</v>
      </c>
      <c r="O141" s="533">
        <v>1</v>
      </c>
      <c r="P141" s="532">
        <v>378.48</v>
      </c>
      <c r="Q141" s="534">
        <v>1</v>
      </c>
      <c r="R141" s="529">
        <v>1</v>
      </c>
      <c r="S141" s="534">
        <v>1</v>
      </c>
      <c r="T141" s="533">
        <v>1</v>
      </c>
      <c r="U141" s="535">
        <v>1</v>
      </c>
    </row>
    <row r="142" spans="1:21" ht="14.4" customHeight="1" x14ac:dyDescent="0.3">
      <c r="A142" s="528">
        <v>29</v>
      </c>
      <c r="B142" s="529" t="s">
        <v>454</v>
      </c>
      <c r="C142" s="529" t="s">
        <v>737</v>
      </c>
      <c r="D142" s="530" t="s">
        <v>1581</v>
      </c>
      <c r="E142" s="531" t="s">
        <v>745</v>
      </c>
      <c r="F142" s="529" t="s">
        <v>736</v>
      </c>
      <c r="G142" s="529" t="s">
        <v>925</v>
      </c>
      <c r="H142" s="529" t="s">
        <v>455</v>
      </c>
      <c r="I142" s="529" t="s">
        <v>932</v>
      </c>
      <c r="J142" s="529" t="s">
        <v>933</v>
      </c>
      <c r="K142" s="529" t="s">
        <v>934</v>
      </c>
      <c r="L142" s="532">
        <v>409.87</v>
      </c>
      <c r="M142" s="532">
        <v>819.74</v>
      </c>
      <c r="N142" s="529">
        <v>2</v>
      </c>
      <c r="O142" s="533">
        <v>2</v>
      </c>
      <c r="P142" s="532">
        <v>819.74</v>
      </c>
      <c r="Q142" s="534">
        <v>1</v>
      </c>
      <c r="R142" s="529">
        <v>2</v>
      </c>
      <c r="S142" s="534">
        <v>1</v>
      </c>
      <c r="T142" s="533">
        <v>2</v>
      </c>
      <c r="U142" s="535">
        <v>1</v>
      </c>
    </row>
    <row r="143" spans="1:21" ht="14.4" customHeight="1" x14ac:dyDescent="0.3">
      <c r="A143" s="528">
        <v>29</v>
      </c>
      <c r="B143" s="529" t="s">
        <v>454</v>
      </c>
      <c r="C143" s="529" t="s">
        <v>737</v>
      </c>
      <c r="D143" s="530" t="s">
        <v>1581</v>
      </c>
      <c r="E143" s="531" t="s">
        <v>745</v>
      </c>
      <c r="F143" s="529" t="s">
        <v>736</v>
      </c>
      <c r="G143" s="529" t="s">
        <v>925</v>
      </c>
      <c r="H143" s="529" t="s">
        <v>455</v>
      </c>
      <c r="I143" s="529" t="s">
        <v>1055</v>
      </c>
      <c r="J143" s="529" t="s">
        <v>1056</v>
      </c>
      <c r="K143" s="529" t="s">
        <v>1057</v>
      </c>
      <c r="L143" s="532">
        <v>58.5</v>
      </c>
      <c r="M143" s="532">
        <v>175.5</v>
      </c>
      <c r="N143" s="529">
        <v>3</v>
      </c>
      <c r="O143" s="533">
        <v>3</v>
      </c>
      <c r="P143" s="532">
        <v>117</v>
      </c>
      <c r="Q143" s="534">
        <v>0.66666666666666663</v>
      </c>
      <c r="R143" s="529">
        <v>2</v>
      </c>
      <c r="S143" s="534">
        <v>0.66666666666666663</v>
      </c>
      <c r="T143" s="533">
        <v>2</v>
      </c>
      <c r="U143" s="535">
        <v>0.66666666666666663</v>
      </c>
    </row>
    <row r="144" spans="1:21" ht="14.4" customHeight="1" x14ac:dyDescent="0.3">
      <c r="A144" s="528">
        <v>29</v>
      </c>
      <c r="B144" s="529" t="s">
        <v>454</v>
      </c>
      <c r="C144" s="529" t="s">
        <v>737</v>
      </c>
      <c r="D144" s="530" t="s">
        <v>1581</v>
      </c>
      <c r="E144" s="531" t="s">
        <v>745</v>
      </c>
      <c r="F144" s="529" t="s">
        <v>736</v>
      </c>
      <c r="G144" s="529" t="s">
        <v>925</v>
      </c>
      <c r="H144" s="529" t="s">
        <v>455</v>
      </c>
      <c r="I144" s="529" t="s">
        <v>1058</v>
      </c>
      <c r="J144" s="529" t="s">
        <v>1059</v>
      </c>
      <c r="K144" s="529" t="s">
        <v>1060</v>
      </c>
      <c r="L144" s="532">
        <v>250</v>
      </c>
      <c r="M144" s="532">
        <v>1000</v>
      </c>
      <c r="N144" s="529">
        <v>4</v>
      </c>
      <c r="O144" s="533">
        <v>3</v>
      </c>
      <c r="P144" s="532"/>
      <c r="Q144" s="534">
        <v>0</v>
      </c>
      <c r="R144" s="529"/>
      <c r="S144" s="534">
        <v>0</v>
      </c>
      <c r="T144" s="533"/>
      <c r="U144" s="535">
        <v>0</v>
      </c>
    </row>
    <row r="145" spans="1:21" ht="14.4" customHeight="1" x14ac:dyDescent="0.3">
      <c r="A145" s="528">
        <v>29</v>
      </c>
      <c r="B145" s="529" t="s">
        <v>454</v>
      </c>
      <c r="C145" s="529" t="s">
        <v>737</v>
      </c>
      <c r="D145" s="530" t="s">
        <v>1581</v>
      </c>
      <c r="E145" s="531" t="s">
        <v>745</v>
      </c>
      <c r="F145" s="529" t="s">
        <v>736</v>
      </c>
      <c r="G145" s="529" t="s">
        <v>925</v>
      </c>
      <c r="H145" s="529" t="s">
        <v>455</v>
      </c>
      <c r="I145" s="529" t="s">
        <v>938</v>
      </c>
      <c r="J145" s="529" t="s">
        <v>939</v>
      </c>
      <c r="K145" s="529" t="s">
        <v>940</v>
      </c>
      <c r="L145" s="532">
        <v>246.48</v>
      </c>
      <c r="M145" s="532">
        <v>246.48</v>
      </c>
      <c r="N145" s="529">
        <v>1</v>
      </c>
      <c r="O145" s="533">
        <v>1</v>
      </c>
      <c r="P145" s="532">
        <v>246.48</v>
      </c>
      <c r="Q145" s="534">
        <v>1</v>
      </c>
      <c r="R145" s="529">
        <v>1</v>
      </c>
      <c r="S145" s="534">
        <v>1</v>
      </c>
      <c r="T145" s="533">
        <v>1</v>
      </c>
      <c r="U145" s="535">
        <v>1</v>
      </c>
    </row>
    <row r="146" spans="1:21" ht="14.4" customHeight="1" x14ac:dyDescent="0.3">
      <c r="A146" s="528">
        <v>29</v>
      </c>
      <c r="B146" s="529" t="s">
        <v>454</v>
      </c>
      <c r="C146" s="529" t="s">
        <v>737</v>
      </c>
      <c r="D146" s="530" t="s">
        <v>1581</v>
      </c>
      <c r="E146" s="531" t="s">
        <v>745</v>
      </c>
      <c r="F146" s="529" t="s">
        <v>736</v>
      </c>
      <c r="G146" s="529" t="s">
        <v>925</v>
      </c>
      <c r="H146" s="529" t="s">
        <v>455</v>
      </c>
      <c r="I146" s="529" t="s">
        <v>1061</v>
      </c>
      <c r="J146" s="529" t="s">
        <v>1062</v>
      </c>
      <c r="K146" s="529" t="s">
        <v>1063</v>
      </c>
      <c r="L146" s="532">
        <v>261.29000000000002</v>
      </c>
      <c r="M146" s="532">
        <v>261.29000000000002</v>
      </c>
      <c r="N146" s="529">
        <v>1</v>
      </c>
      <c r="O146" s="533">
        <v>1</v>
      </c>
      <c r="P146" s="532">
        <v>261.29000000000002</v>
      </c>
      <c r="Q146" s="534">
        <v>1</v>
      </c>
      <c r="R146" s="529">
        <v>1</v>
      </c>
      <c r="S146" s="534">
        <v>1</v>
      </c>
      <c r="T146" s="533">
        <v>1</v>
      </c>
      <c r="U146" s="535">
        <v>1</v>
      </c>
    </row>
    <row r="147" spans="1:21" ht="14.4" customHeight="1" x14ac:dyDescent="0.3">
      <c r="A147" s="528">
        <v>29</v>
      </c>
      <c r="B147" s="529" t="s">
        <v>454</v>
      </c>
      <c r="C147" s="529" t="s">
        <v>737</v>
      </c>
      <c r="D147" s="530" t="s">
        <v>1581</v>
      </c>
      <c r="E147" s="531" t="s">
        <v>745</v>
      </c>
      <c r="F147" s="529" t="s">
        <v>736</v>
      </c>
      <c r="G147" s="529" t="s">
        <v>925</v>
      </c>
      <c r="H147" s="529" t="s">
        <v>455</v>
      </c>
      <c r="I147" s="529" t="s">
        <v>1064</v>
      </c>
      <c r="J147" s="529" t="s">
        <v>1065</v>
      </c>
      <c r="K147" s="529" t="s">
        <v>1066</v>
      </c>
      <c r="L147" s="532">
        <v>1000</v>
      </c>
      <c r="M147" s="532">
        <v>1000</v>
      </c>
      <c r="N147" s="529">
        <v>1</v>
      </c>
      <c r="O147" s="533">
        <v>1</v>
      </c>
      <c r="P147" s="532">
        <v>1000</v>
      </c>
      <c r="Q147" s="534">
        <v>1</v>
      </c>
      <c r="R147" s="529">
        <v>1</v>
      </c>
      <c r="S147" s="534">
        <v>1</v>
      </c>
      <c r="T147" s="533">
        <v>1</v>
      </c>
      <c r="U147" s="535">
        <v>1</v>
      </c>
    </row>
    <row r="148" spans="1:21" ht="14.4" customHeight="1" x14ac:dyDescent="0.3">
      <c r="A148" s="528">
        <v>29</v>
      </c>
      <c r="B148" s="529" t="s">
        <v>454</v>
      </c>
      <c r="C148" s="529" t="s">
        <v>737</v>
      </c>
      <c r="D148" s="530" t="s">
        <v>1581</v>
      </c>
      <c r="E148" s="531" t="s">
        <v>745</v>
      </c>
      <c r="F148" s="529" t="s">
        <v>736</v>
      </c>
      <c r="G148" s="529" t="s">
        <v>1067</v>
      </c>
      <c r="H148" s="529" t="s">
        <v>455</v>
      </c>
      <c r="I148" s="529" t="s">
        <v>1068</v>
      </c>
      <c r="J148" s="529" t="s">
        <v>1069</v>
      </c>
      <c r="K148" s="529"/>
      <c r="L148" s="532">
        <v>0</v>
      </c>
      <c r="M148" s="532">
        <v>0</v>
      </c>
      <c r="N148" s="529">
        <v>2</v>
      </c>
      <c r="O148" s="533">
        <v>2</v>
      </c>
      <c r="P148" s="532"/>
      <c r="Q148" s="534"/>
      <c r="R148" s="529"/>
      <c r="S148" s="534">
        <v>0</v>
      </c>
      <c r="T148" s="533"/>
      <c r="U148" s="535">
        <v>0</v>
      </c>
    </row>
    <row r="149" spans="1:21" ht="14.4" customHeight="1" x14ac:dyDescent="0.3">
      <c r="A149" s="528">
        <v>29</v>
      </c>
      <c r="B149" s="529" t="s">
        <v>454</v>
      </c>
      <c r="C149" s="529" t="s">
        <v>737</v>
      </c>
      <c r="D149" s="530" t="s">
        <v>1581</v>
      </c>
      <c r="E149" s="531" t="s">
        <v>746</v>
      </c>
      <c r="F149" s="529" t="s">
        <v>736</v>
      </c>
      <c r="G149" s="529" t="s">
        <v>887</v>
      </c>
      <c r="H149" s="529" t="s">
        <v>455</v>
      </c>
      <c r="I149" s="529" t="s">
        <v>893</v>
      </c>
      <c r="J149" s="529" t="s">
        <v>889</v>
      </c>
      <c r="K149" s="529" t="s">
        <v>894</v>
      </c>
      <c r="L149" s="532">
        <v>100</v>
      </c>
      <c r="M149" s="532">
        <v>300</v>
      </c>
      <c r="N149" s="529">
        <v>3</v>
      </c>
      <c r="O149" s="533">
        <v>1</v>
      </c>
      <c r="P149" s="532"/>
      <c r="Q149" s="534">
        <v>0</v>
      </c>
      <c r="R149" s="529"/>
      <c r="S149" s="534">
        <v>0</v>
      </c>
      <c r="T149" s="533"/>
      <c r="U149" s="535">
        <v>0</v>
      </c>
    </row>
    <row r="150" spans="1:21" ht="14.4" customHeight="1" x14ac:dyDescent="0.3">
      <c r="A150" s="528">
        <v>29</v>
      </c>
      <c r="B150" s="529" t="s">
        <v>454</v>
      </c>
      <c r="C150" s="529" t="s">
        <v>737</v>
      </c>
      <c r="D150" s="530" t="s">
        <v>1581</v>
      </c>
      <c r="E150" s="531" t="s">
        <v>746</v>
      </c>
      <c r="F150" s="529" t="s">
        <v>736</v>
      </c>
      <c r="G150" s="529" t="s">
        <v>918</v>
      </c>
      <c r="H150" s="529" t="s">
        <v>455</v>
      </c>
      <c r="I150" s="529" t="s">
        <v>1070</v>
      </c>
      <c r="J150" s="529" t="s">
        <v>920</v>
      </c>
      <c r="K150" s="529" t="s">
        <v>1071</v>
      </c>
      <c r="L150" s="532">
        <v>410</v>
      </c>
      <c r="M150" s="532">
        <v>410</v>
      </c>
      <c r="N150" s="529">
        <v>1</v>
      </c>
      <c r="O150" s="533">
        <v>1</v>
      </c>
      <c r="P150" s="532"/>
      <c r="Q150" s="534">
        <v>0</v>
      </c>
      <c r="R150" s="529"/>
      <c r="S150" s="534">
        <v>0</v>
      </c>
      <c r="T150" s="533"/>
      <c r="U150" s="535">
        <v>0</v>
      </c>
    </row>
    <row r="151" spans="1:21" ht="14.4" customHeight="1" x14ac:dyDescent="0.3">
      <c r="A151" s="528">
        <v>29</v>
      </c>
      <c r="B151" s="529" t="s">
        <v>454</v>
      </c>
      <c r="C151" s="529" t="s">
        <v>737</v>
      </c>
      <c r="D151" s="530" t="s">
        <v>1581</v>
      </c>
      <c r="E151" s="531" t="s">
        <v>749</v>
      </c>
      <c r="F151" s="529" t="s">
        <v>734</v>
      </c>
      <c r="G151" s="529" t="s">
        <v>753</v>
      </c>
      <c r="H151" s="529" t="s">
        <v>455</v>
      </c>
      <c r="I151" s="529" t="s">
        <v>1072</v>
      </c>
      <c r="J151" s="529" t="s">
        <v>755</v>
      </c>
      <c r="K151" s="529" t="s">
        <v>761</v>
      </c>
      <c r="L151" s="532">
        <v>154.36000000000001</v>
      </c>
      <c r="M151" s="532">
        <v>154.36000000000001</v>
      </c>
      <c r="N151" s="529">
        <v>1</v>
      </c>
      <c r="O151" s="533">
        <v>0.5</v>
      </c>
      <c r="P151" s="532">
        <v>154.36000000000001</v>
      </c>
      <c r="Q151" s="534">
        <v>1</v>
      </c>
      <c r="R151" s="529">
        <v>1</v>
      </c>
      <c r="S151" s="534">
        <v>1</v>
      </c>
      <c r="T151" s="533">
        <v>0.5</v>
      </c>
      <c r="U151" s="535">
        <v>1</v>
      </c>
    </row>
    <row r="152" spans="1:21" ht="14.4" customHeight="1" x14ac:dyDescent="0.3">
      <c r="A152" s="528">
        <v>29</v>
      </c>
      <c r="B152" s="529" t="s">
        <v>454</v>
      </c>
      <c r="C152" s="529" t="s">
        <v>737</v>
      </c>
      <c r="D152" s="530" t="s">
        <v>1581</v>
      </c>
      <c r="E152" s="531" t="s">
        <v>749</v>
      </c>
      <c r="F152" s="529" t="s">
        <v>734</v>
      </c>
      <c r="G152" s="529" t="s">
        <v>753</v>
      </c>
      <c r="H152" s="529" t="s">
        <v>1582</v>
      </c>
      <c r="I152" s="529" t="s">
        <v>760</v>
      </c>
      <c r="J152" s="529" t="s">
        <v>758</v>
      </c>
      <c r="K152" s="529" t="s">
        <v>761</v>
      </c>
      <c r="L152" s="532">
        <v>154.36000000000001</v>
      </c>
      <c r="M152" s="532">
        <v>3395.9200000000005</v>
      </c>
      <c r="N152" s="529">
        <v>22</v>
      </c>
      <c r="O152" s="533">
        <v>12</v>
      </c>
      <c r="P152" s="532">
        <v>2161.0400000000004</v>
      </c>
      <c r="Q152" s="534">
        <v>0.63636363636363635</v>
      </c>
      <c r="R152" s="529">
        <v>14</v>
      </c>
      <c r="S152" s="534">
        <v>0.63636363636363635</v>
      </c>
      <c r="T152" s="533">
        <v>7.5</v>
      </c>
      <c r="U152" s="535">
        <v>0.625</v>
      </c>
    </row>
    <row r="153" spans="1:21" ht="14.4" customHeight="1" x14ac:dyDescent="0.3">
      <c r="A153" s="528">
        <v>29</v>
      </c>
      <c r="B153" s="529" t="s">
        <v>454</v>
      </c>
      <c r="C153" s="529" t="s">
        <v>737</v>
      </c>
      <c r="D153" s="530" t="s">
        <v>1581</v>
      </c>
      <c r="E153" s="531" t="s">
        <v>749</v>
      </c>
      <c r="F153" s="529" t="s">
        <v>734</v>
      </c>
      <c r="G153" s="529" t="s">
        <v>753</v>
      </c>
      <c r="H153" s="529" t="s">
        <v>1582</v>
      </c>
      <c r="I153" s="529" t="s">
        <v>762</v>
      </c>
      <c r="J153" s="529" t="s">
        <v>763</v>
      </c>
      <c r="K153" s="529" t="s">
        <v>764</v>
      </c>
      <c r="L153" s="532">
        <v>149.52000000000001</v>
      </c>
      <c r="M153" s="532">
        <v>149.52000000000001</v>
      </c>
      <c r="N153" s="529">
        <v>1</v>
      </c>
      <c r="O153" s="533">
        <v>1</v>
      </c>
      <c r="P153" s="532"/>
      <c r="Q153" s="534">
        <v>0</v>
      </c>
      <c r="R153" s="529"/>
      <c r="S153" s="534">
        <v>0</v>
      </c>
      <c r="T153" s="533"/>
      <c r="U153" s="535">
        <v>0</v>
      </c>
    </row>
    <row r="154" spans="1:21" ht="14.4" customHeight="1" x14ac:dyDescent="0.3">
      <c r="A154" s="528">
        <v>29</v>
      </c>
      <c r="B154" s="529" t="s">
        <v>454</v>
      </c>
      <c r="C154" s="529" t="s">
        <v>737</v>
      </c>
      <c r="D154" s="530" t="s">
        <v>1581</v>
      </c>
      <c r="E154" s="531" t="s">
        <v>749</v>
      </c>
      <c r="F154" s="529" t="s">
        <v>734</v>
      </c>
      <c r="G154" s="529" t="s">
        <v>753</v>
      </c>
      <c r="H154" s="529" t="s">
        <v>1582</v>
      </c>
      <c r="I154" s="529" t="s">
        <v>768</v>
      </c>
      <c r="J154" s="529" t="s">
        <v>758</v>
      </c>
      <c r="K154" s="529" t="s">
        <v>769</v>
      </c>
      <c r="L154" s="532">
        <v>225.06</v>
      </c>
      <c r="M154" s="532">
        <v>675.18000000000006</v>
      </c>
      <c r="N154" s="529">
        <v>3</v>
      </c>
      <c r="O154" s="533">
        <v>3</v>
      </c>
      <c r="P154" s="532">
        <v>675.18000000000006</v>
      </c>
      <c r="Q154" s="534">
        <v>1</v>
      </c>
      <c r="R154" s="529">
        <v>3</v>
      </c>
      <c r="S154" s="534">
        <v>1</v>
      </c>
      <c r="T154" s="533">
        <v>3</v>
      </c>
      <c r="U154" s="535">
        <v>1</v>
      </c>
    </row>
    <row r="155" spans="1:21" ht="14.4" customHeight="1" x14ac:dyDescent="0.3">
      <c r="A155" s="528">
        <v>29</v>
      </c>
      <c r="B155" s="529" t="s">
        <v>454</v>
      </c>
      <c r="C155" s="529" t="s">
        <v>737</v>
      </c>
      <c r="D155" s="530" t="s">
        <v>1581</v>
      </c>
      <c r="E155" s="531" t="s">
        <v>749</v>
      </c>
      <c r="F155" s="529" t="s">
        <v>734</v>
      </c>
      <c r="G155" s="529" t="s">
        <v>1073</v>
      </c>
      <c r="H155" s="529" t="s">
        <v>455</v>
      </c>
      <c r="I155" s="529" t="s">
        <v>1074</v>
      </c>
      <c r="J155" s="529" t="s">
        <v>1075</v>
      </c>
      <c r="K155" s="529" t="s">
        <v>1076</v>
      </c>
      <c r="L155" s="532">
        <v>582.21</v>
      </c>
      <c r="M155" s="532">
        <v>582.21</v>
      </c>
      <c r="N155" s="529">
        <v>1</v>
      </c>
      <c r="O155" s="533">
        <v>0.5</v>
      </c>
      <c r="P155" s="532">
        <v>582.21</v>
      </c>
      <c r="Q155" s="534">
        <v>1</v>
      </c>
      <c r="R155" s="529">
        <v>1</v>
      </c>
      <c r="S155" s="534">
        <v>1</v>
      </c>
      <c r="T155" s="533">
        <v>0.5</v>
      </c>
      <c r="U155" s="535">
        <v>1</v>
      </c>
    </row>
    <row r="156" spans="1:21" ht="14.4" customHeight="1" x14ac:dyDescent="0.3">
      <c r="A156" s="528">
        <v>29</v>
      </c>
      <c r="B156" s="529" t="s">
        <v>454</v>
      </c>
      <c r="C156" s="529" t="s">
        <v>737</v>
      </c>
      <c r="D156" s="530" t="s">
        <v>1581</v>
      </c>
      <c r="E156" s="531" t="s">
        <v>749</v>
      </c>
      <c r="F156" s="529" t="s">
        <v>734</v>
      </c>
      <c r="G156" s="529" t="s">
        <v>770</v>
      </c>
      <c r="H156" s="529" t="s">
        <v>455</v>
      </c>
      <c r="I156" s="529" t="s">
        <v>774</v>
      </c>
      <c r="J156" s="529" t="s">
        <v>775</v>
      </c>
      <c r="K156" s="529" t="s">
        <v>776</v>
      </c>
      <c r="L156" s="532">
        <v>0</v>
      </c>
      <c r="M156" s="532">
        <v>0</v>
      </c>
      <c r="N156" s="529">
        <v>22</v>
      </c>
      <c r="O156" s="533">
        <v>22</v>
      </c>
      <c r="P156" s="532">
        <v>0</v>
      </c>
      <c r="Q156" s="534"/>
      <c r="R156" s="529">
        <v>21</v>
      </c>
      <c r="S156" s="534">
        <v>0.95454545454545459</v>
      </c>
      <c r="T156" s="533">
        <v>21</v>
      </c>
      <c r="U156" s="535">
        <v>0.95454545454545459</v>
      </c>
    </row>
    <row r="157" spans="1:21" ht="14.4" customHeight="1" x14ac:dyDescent="0.3">
      <c r="A157" s="528">
        <v>29</v>
      </c>
      <c r="B157" s="529" t="s">
        <v>454</v>
      </c>
      <c r="C157" s="529" t="s">
        <v>737</v>
      </c>
      <c r="D157" s="530" t="s">
        <v>1581</v>
      </c>
      <c r="E157" s="531" t="s">
        <v>749</v>
      </c>
      <c r="F157" s="529" t="s">
        <v>734</v>
      </c>
      <c r="G157" s="529" t="s">
        <v>1077</v>
      </c>
      <c r="H157" s="529" t="s">
        <v>455</v>
      </c>
      <c r="I157" s="529" t="s">
        <v>1078</v>
      </c>
      <c r="J157" s="529" t="s">
        <v>1079</v>
      </c>
      <c r="K157" s="529" t="s">
        <v>1080</v>
      </c>
      <c r="L157" s="532">
        <v>0</v>
      </c>
      <c r="M157" s="532">
        <v>0</v>
      </c>
      <c r="N157" s="529">
        <v>1</v>
      </c>
      <c r="O157" s="533">
        <v>1</v>
      </c>
      <c r="P157" s="532">
        <v>0</v>
      </c>
      <c r="Q157" s="534"/>
      <c r="R157" s="529">
        <v>1</v>
      </c>
      <c r="S157" s="534">
        <v>1</v>
      </c>
      <c r="T157" s="533">
        <v>1</v>
      </c>
      <c r="U157" s="535">
        <v>1</v>
      </c>
    </row>
    <row r="158" spans="1:21" ht="14.4" customHeight="1" x14ac:dyDescent="0.3">
      <c r="A158" s="528">
        <v>29</v>
      </c>
      <c r="B158" s="529" t="s">
        <v>454</v>
      </c>
      <c r="C158" s="529" t="s">
        <v>737</v>
      </c>
      <c r="D158" s="530" t="s">
        <v>1581</v>
      </c>
      <c r="E158" s="531" t="s">
        <v>749</v>
      </c>
      <c r="F158" s="529" t="s">
        <v>734</v>
      </c>
      <c r="G158" s="529" t="s">
        <v>779</v>
      </c>
      <c r="H158" s="529" t="s">
        <v>455</v>
      </c>
      <c r="I158" s="529" t="s">
        <v>972</v>
      </c>
      <c r="J158" s="529" t="s">
        <v>784</v>
      </c>
      <c r="K158" s="529" t="s">
        <v>787</v>
      </c>
      <c r="L158" s="532">
        <v>170.52</v>
      </c>
      <c r="M158" s="532">
        <v>1193.6400000000001</v>
      </c>
      <c r="N158" s="529">
        <v>7</v>
      </c>
      <c r="O158" s="533">
        <v>3.5</v>
      </c>
      <c r="P158" s="532">
        <v>511.56000000000006</v>
      </c>
      <c r="Q158" s="534">
        <v>0.4285714285714286</v>
      </c>
      <c r="R158" s="529">
        <v>3</v>
      </c>
      <c r="S158" s="534">
        <v>0.42857142857142855</v>
      </c>
      <c r="T158" s="533">
        <v>1.5</v>
      </c>
      <c r="U158" s="535">
        <v>0.42857142857142855</v>
      </c>
    </row>
    <row r="159" spans="1:21" ht="14.4" customHeight="1" x14ac:dyDescent="0.3">
      <c r="A159" s="528">
        <v>29</v>
      </c>
      <c r="B159" s="529" t="s">
        <v>454</v>
      </c>
      <c r="C159" s="529" t="s">
        <v>737</v>
      </c>
      <c r="D159" s="530" t="s">
        <v>1581</v>
      </c>
      <c r="E159" s="531" t="s">
        <v>749</v>
      </c>
      <c r="F159" s="529" t="s">
        <v>734</v>
      </c>
      <c r="G159" s="529" t="s">
        <v>1081</v>
      </c>
      <c r="H159" s="529" t="s">
        <v>455</v>
      </c>
      <c r="I159" s="529" t="s">
        <v>1082</v>
      </c>
      <c r="J159" s="529" t="s">
        <v>1083</v>
      </c>
      <c r="K159" s="529" t="s">
        <v>1084</v>
      </c>
      <c r="L159" s="532">
        <v>72.5</v>
      </c>
      <c r="M159" s="532">
        <v>72.5</v>
      </c>
      <c r="N159" s="529">
        <v>1</v>
      </c>
      <c r="O159" s="533">
        <v>0.5</v>
      </c>
      <c r="P159" s="532"/>
      <c r="Q159" s="534">
        <v>0</v>
      </c>
      <c r="R159" s="529"/>
      <c r="S159" s="534">
        <v>0</v>
      </c>
      <c r="T159" s="533"/>
      <c r="U159" s="535">
        <v>0</v>
      </c>
    </row>
    <row r="160" spans="1:21" ht="14.4" customHeight="1" x14ac:dyDescent="0.3">
      <c r="A160" s="528">
        <v>29</v>
      </c>
      <c r="B160" s="529" t="s">
        <v>454</v>
      </c>
      <c r="C160" s="529" t="s">
        <v>737</v>
      </c>
      <c r="D160" s="530" t="s">
        <v>1581</v>
      </c>
      <c r="E160" s="531" t="s">
        <v>749</v>
      </c>
      <c r="F160" s="529" t="s">
        <v>734</v>
      </c>
      <c r="G160" s="529" t="s">
        <v>788</v>
      </c>
      <c r="H160" s="529" t="s">
        <v>455</v>
      </c>
      <c r="I160" s="529" t="s">
        <v>789</v>
      </c>
      <c r="J160" s="529" t="s">
        <v>790</v>
      </c>
      <c r="K160" s="529" t="s">
        <v>787</v>
      </c>
      <c r="L160" s="532">
        <v>78.33</v>
      </c>
      <c r="M160" s="532">
        <v>78.33</v>
      </c>
      <c r="N160" s="529">
        <v>1</v>
      </c>
      <c r="O160" s="533">
        <v>1</v>
      </c>
      <c r="P160" s="532">
        <v>78.33</v>
      </c>
      <c r="Q160" s="534">
        <v>1</v>
      </c>
      <c r="R160" s="529">
        <v>1</v>
      </c>
      <c r="S160" s="534">
        <v>1</v>
      </c>
      <c r="T160" s="533">
        <v>1</v>
      </c>
      <c r="U160" s="535">
        <v>1</v>
      </c>
    </row>
    <row r="161" spans="1:21" ht="14.4" customHeight="1" x14ac:dyDescent="0.3">
      <c r="A161" s="528">
        <v>29</v>
      </c>
      <c r="B161" s="529" t="s">
        <v>454</v>
      </c>
      <c r="C161" s="529" t="s">
        <v>737</v>
      </c>
      <c r="D161" s="530" t="s">
        <v>1581</v>
      </c>
      <c r="E161" s="531" t="s">
        <v>749</v>
      </c>
      <c r="F161" s="529" t="s">
        <v>734</v>
      </c>
      <c r="G161" s="529" t="s">
        <v>788</v>
      </c>
      <c r="H161" s="529" t="s">
        <v>455</v>
      </c>
      <c r="I161" s="529" t="s">
        <v>791</v>
      </c>
      <c r="J161" s="529" t="s">
        <v>792</v>
      </c>
      <c r="K161" s="529" t="s">
        <v>787</v>
      </c>
      <c r="L161" s="532">
        <v>78.33</v>
      </c>
      <c r="M161" s="532">
        <v>626.64</v>
      </c>
      <c r="N161" s="529">
        <v>8</v>
      </c>
      <c r="O161" s="533">
        <v>4</v>
      </c>
      <c r="P161" s="532">
        <v>626.64</v>
      </c>
      <c r="Q161" s="534">
        <v>1</v>
      </c>
      <c r="R161" s="529">
        <v>8</v>
      </c>
      <c r="S161" s="534">
        <v>1</v>
      </c>
      <c r="T161" s="533">
        <v>4</v>
      </c>
      <c r="U161" s="535">
        <v>1</v>
      </c>
    </row>
    <row r="162" spans="1:21" ht="14.4" customHeight="1" x14ac:dyDescent="0.3">
      <c r="A162" s="528">
        <v>29</v>
      </c>
      <c r="B162" s="529" t="s">
        <v>454</v>
      </c>
      <c r="C162" s="529" t="s">
        <v>737</v>
      </c>
      <c r="D162" s="530" t="s">
        <v>1581</v>
      </c>
      <c r="E162" s="531" t="s">
        <v>749</v>
      </c>
      <c r="F162" s="529" t="s">
        <v>734</v>
      </c>
      <c r="G162" s="529" t="s">
        <v>788</v>
      </c>
      <c r="H162" s="529" t="s">
        <v>455</v>
      </c>
      <c r="I162" s="529" t="s">
        <v>973</v>
      </c>
      <c r="J162" s="529" t="s">
        <v>790</v>
      </c>
      <c r="K162" s="529" t="s">
        <v>974</v>
      </c>
      <c r="L162" s="532">
        <v>0</v>
      </c>
      <c r="M162" s="532">
        <v>0</v>
      </c>
      <c r="N162" s="529">
        <v>1</v>
      </c>
      <c r="O162" s="533">
        <v>1</v>
      </c>
      <c r="P162" s="532">
        <v>0</v>
      </c>
      <c r="Q162" s="534"/>
      <c r="R162" s="529">
        <v>1</v>
      </c>
      <c r="S162" s="534">
        <v>1</v>
      </c>
      <c r="T162" s="533">
        <v>1</v>
      </c>
      <c r="U162" s="535">
        <v>1</v>
      </c>
    </row>
    <row r="163" spans="1:21" ht="14.4" customHeight="1" x14ac:dyDescent="0.3">
      <c r="A163" s="528">
        <v>29</v>
      </c>
      <c r="B163" s="529" t="s">
        <v>454</v>
      </c>
      <c r="C163" s="529" t="s">
        <v>737</v>
      </c>
      <c r="D163" s="530" t="s">
        <v>1581</v>
      </c>
      <c r="E163" s="531" t="s">
        <v>749</v>
      </c>
      <c r="F163" s="529" t="s">
        <v>734</v>
      </c>
      <c r="G163" s="529" t="s">
        <v>980</v>
      </c>
      <c r="H163" s="529" t="s">
        <v>455</v>
      </c>
      <c r="I163" s="529" t="s">
        <v>1085</v>
      </c>
      <c r="J163" s="529" t="s">
        <v>1086</v>
      </c>
      <c r="K163" s="529" t="s">
        <v>1087</v>
      </c>
      <c r="L163" s="532">
        <v>24.35</v>
      </c>
      <c r="M163" s="532">
        <v>24.35</v>
      </c>
      <c r="N163" s="529">
        <v>1</v>
      </c>
      <c r="O163" s="533">
        <v>1</v>
      </c>
      <c r="P163" s="532"/>
      <c r="Q163" s="534">
        <v>0</v>
      </c>
      <c r="R163" s="529"/>
      <c r="S163" s="534">
        <v>0</v>
      </c>
      <c r="T163" s="533"/>
      <c r="U163" s="535">
        <v>0</v>
      </c>
    </row>
    <row r="164" spans="1:21" ht="14.4" customHeight="1" x14ac:dyDescent="0.3">
      <c r="A164" s="528">
        <v>29</v>
      </c>
      <c r="B164" s="529" t="s">
        <v>454</v>
      </c>
      <c r="C164" s="529" t="s">
        <v>737</v>
      </c>
      <c r="D164" s="530" t="s">
        <v>1581</v>
      </c>
      <c r="E164" s="531" t="s">
        <v>749</v>
      </c>
      <c r="F164" s="529" t="s">
        <v>734</v>
      </c>
      <c r="G164" s="529" t="s">
        <v>1088</v>
      </c>
      <c r="H164" s="529" t="s">
        <v>455</v>
      </c>
      <c r="I164" s="529" t="s">
        <v>1089</v>
      </c>
      <c r="J164" s="529" t="s">
        <v>1090</v>
      </c>
      <c r="K164" s="529" t="s">
        <v>1091</v>
      </c>
      <c r="L164" s="532">
        <v>91.11</v>
      </c>
      <c r="M164" s="532">
        <v>91.11</v>
      </c>
      <c r="N164" s="529">
        <v>1</v>
      </c>
      <c r="O164" s="533">
        <v>0.5</v>
      </c>
      <c r="P164" s="532">
        <v>91.11</v>
      </c>
      <c r="Q164" s="534">
        <v>1</v>
      </c>
      <c r="R164" s="529">
        <v>1</v>
      </c>
      <c r="S164" s="534">
        <v>1</v>
      </c>
      <c r="T164" s="533">
        <v>0.5</v>
      </c>
      <c r="U164" s="535">
        <v>1</v>
      </c>
    </row>
    <row r="165" spans="1:21" ht="14.4" customHeight="1" x14ac:dyDescent="0.3">
      <c r="A165" s="528">
        <v>29</v>
      </c>
      <c r="B165" s="529" t="s">
        <v>454</v>
      </c>
      <c r="C165" s="529" t="s">
        <v>737</v>
      </c>
      <c r="D165" s="530" t="s">
        <v>1581</v>
      </c>
      <c r="E165" s="531" t="s">
        <v>749</v>
      </c>
      <c r="F165" s="529" t="s">
        <v>734</v>
      </c>
      <c r="G165" s="529" t="s">
        <v>1088</v>
      </c>
      <c r="H165" s="529" t="s">
        <v>455</v>
      </c>
      <c r="I165" s="529" t="s">
        <v>1092</v>
      </c>
      <c r="J165" s="529" t="s">
        <v>1090</v>
      </c>
      <c r="K165" s="529" t="s">
        <v>1091</v>
      </c>
      <c r="L165" s="532">
        <v>91.11</v>
      </c>
      <c r="M165" s="532">
        <v>182.22</v>
      </c>
      <c r="N165" s="529">
        <v>2</v>
      </c>
      <c r="O165" s="533">
        <v>0.5</v>
      </c>
      <c r="P165" s="532"/>
      <c r="Q165" s="534">
        <v>0</v>
      </c>
      <c r="R165" s="529"/>
      <c r="S165" s="534">
        <v>0</v>
      </c>
      <c r="T165" s="533"/>
      <c r="U165" s="535">
        <v>0</v>
      </c>
    </row>
    <row r="166" spans="1:21" ht="14.4" customHeight="1" x14ac:dyDescent="0.3">
      <c r="A166" s="528">
        <v>29</v>
      </c>
      <c r="B166" s="529" t="s">
        <v>454</v>
      </c>
      <c r="C166" s="529" t="s">
        <v>737</v>
      </c>
      <c r="D166" s="530" t="s">
        <v>1581</v>
      </c>
      <c r="E166" s="531" t="s">
        <v>749</v>
      </c>
      <c r="F166" s="529" t="s">
        <v>734</v>
      </c>
      <c r="G166" s="529" t="s">
        <v>1093</v>
      </c>
      <c r="H166" s="529" t="s">
        <v>1582</v>
      </c>
      <c r="I166" s="529" t="s">
        <v>1094</v>
      </c>
      <c r="J166" s="529" t="s">
        <v>1095</v>
      </c>
      <c r="K166" s="529" t="s">
        <v>1096</v>
      </c>
      <c r="L166" s="532">
        <v>173.14</v>
      </c>
      <c r="M166" s="532">
        <v>173.14</v>
      </c>
      <c r="N166" s="529">
        <v>1</v>
      </c>
      <c r="O166" s="533">
        <v>1</v>
      </c>
      <c r="P166" s="532"/>
      <c r="Q166" s="534">
        <v>0</v>
      </c>
      <c r="R166" s="529"/>
      <c r="S166" s="534">
        <v>0</v>
      </c>
      <c r="T166" s="533"/>
      <c r="U166" s="535">
        <v>0</v>
      </c>
    </row>
    <row r="167" spans="1:21" ht="14.4" customHeight="1" x14ac:dyDescent="0.3">
      <c r="A167" s="528">
        <v>29</v>
      </c>
      <c r="B167" s="529" t="s">
        <v>454</v>
      </c>
      <c r="C167" s="529" t="s">
        <v>737</v>
      </c>
      <c r="D167" s="530" t="s">
        <v>1581</v>
      </c>
      <c r="E167" s="531" t="s">
        <v>749</v>
      </c>
      <c r="F167" s="529" t="s">
        <v>734</v>
      </c>
      <c r="G167" s="529" t="s">
        <v>1097</v>
      </c>
      <c r="H167" s="529" t="s">
        <v>455</v>
      </c>
      <c r="I167" s="529" t="s">
        <v>1098</v>
      </c>
      <c r="J167" s="529" t="s">
        <v>1099</v>
      </c>
      <c r="K167" s="529" t="s">
        <v>1100</v>
      </c>
      <c r="L167" s="532">
        <v>107.27</v>
      </c>
      <c r="M167" s="532">
        <v>107.27</v>
      </c>
      <c r="N167" s="529">
        <v>1</v>
      </c>
      <c r="O167" s="533">
        <v>1</v>
      </c>
      <c r="P167" s="532"/>
      <c r="Q167" s="534">
        <v>0</v>
      </c>
      <c r="R167" s="529"/>
      <c r="S167" s="534">
        <v>0</v>
      </c>
      <c r="T167" s="533"/>
      <c r="U167" s="535">
        <v>0</v>
      </c>
    </row>
    <row r="168" spans="1:21" ht="14.4" customHeight="1" x14ac:dyDescent="0.3">
      <c r="A168" s="528">
        <v>29</v>
      </c>
      <c r="B168" s="529" t="s">
        <v>454</v>
      </c>
      <c r="C168" s="529" t="s">
        <v>737</v>
      </c>
      <c r="D168" s="530" t="s">
        <v>1581</v>
      </c>
      <c r="E168" s="531" t="s">
        <v>749</v>
      </c>
      <c r="F168" s="529" t="s">
        <v>734</v>
      </c>
      <c r="G168" s="529" t="s">
        <v>1097</v>
      </c>
      <c r="H168" s="529" t="s">
        <v>455</v>
      </c>
      <c r="I168" s="529" t="s">
        <v>1101</v>
      </c>
      <c r="J168" s="529" t="s">
        <v>1099</v>
      </c>
      <c r="K168" s="529" t="s">
        <v>1100</v>
      </c>
      <c r="L168" s="532">
        <v>107.27</v>
      </c>
      <c r="M168" s="532">
        <v>214.54</v>
      </c>
      <c r="N168" s="529">
        <v>2</v>
      </c>
      <c r="O168" s="533">
        <v>1</v>
      </c>
      <c r="P168" s="532"/>
      <c r="Q168" s="534">
        <v>0</v>
      </c>
      <c r="R168" s="529"/>
      <c r="S168" s="534">
        <v>0</v>
      </c>
      <c r="T168" s="533"/>
      <c r="U168" s="535">
        <v>0</v>
      </c>
    </row>
    <row r="169" spans="1:21" ht="14.4" customHeight="1" x14ac:dyDescent="0.3">
      <c r="A169" s="528">
        <v>29</v>
      </c>
      <c r="B169" s="529" t="s">
        <v>454</v>
      </c>
      <c r="C169" s="529" t="s">
        <v>737</v>
      </c>
      <c r="D169" s="530" t="s">
        <v>1581</v>
      </c>
      <c r="E169" s="531" t="s">
        <v>749</v>
      </c>
      <c r="F169" s="529" t="s">
        <v>734</v>
      </c>
      <c r="G169" s="529" t="s">
        <v>1102</v>
      </c>
      <c r="H169" s="529" t="s">
        <v>455</v>
      </c>
      <c r="I169" s="529" t="s">
        <v>1103</v>
      </c>
      <c r="J169" s="529" t="s">
        <v>1104</v>
      </c>
      <c r="K169" s="529" t="s">
        <v>1105</v>
      </c>
      <c r="L169" s="532">
        <v>0</v>
      </c>
      <c r="M169" s="532">
        <v>0</v>
      </c>
      <c r="N169" s="529">
        <v>1</v>
      </c>
      <c r="O169" s="533">
        <v>0.5</v>
      </c>
      <c r="P169" s="532"/>
      <c r="Q169" s="534"/>
      <c r="R169" s="529"/>
      <c r="S169" s="534">
        <v>0</v>
      </c>
      <c r="T169" s="533"/>
      <c r="U169" s="535">
        <v>0</v>
      </c>
    </row>
    <row r="170" spans="1:21" ht="14.4" customHeight="1" x14ac:dyDescent="0.3">
      <c r="A170" s="528">
        <v>29</v>
      </c>
      <c r="B170" s="529" t="s">
        <v>454</v>
      </c>
      <c r="C170" s="529" t="s">
        <v>737</v>
      </c>
      <c r="D170" s="530" t="s">
        <v>1581</v>
      </c>
      <c r="E170" s="531" t="s">
        <v>749</v>
      </c>
      <c r="F170" s="529" t="s">
        <v>734</v>
      </c>
      <c r="G170" s="529" t="s">
        <v>1106</v>
      </c>
      <c r="H170" s="529" t="s">
        <v>455</v>
      </c>
      <c r="I170" s="529" t="s">
        <v>1107</v>
      </c>
      <c r="J170" s="529" t="s">
        <v>1108</v>
      </c>
      <c r="K170" s="529" t="s">
        <v>1109</v>
      </c>
      <c r="L170" s="532">
        <v>0</v>
      </c>
      <c r="M170" s="532">
        <v>0</v>
      </c>
      <c r="N170" s="529">
        <v>1</v>
      </c>
      <c r="O170" s="533">
        <v>1</v>
      </c>
      <c r="P170" s="532">
        <v>0</v>
      </c>
      <c r="Q170" s="534"/>
      <c r="R170" s="529">
        <v>1</v>
      </c>
      <c r="S170" s="534">
        <v>1</v>
      </c>
      <c r="T170" s="533">
        <v>1</v>
      </c>
      <c r="U170" s="535">
        <v>1</v>
      </c>
    </row>
    <row r="171" spans="1:21" ht="14.4" customHeight="1" x14ac:dyDescent="0.3">
      <c r="A171" s="528">
        <v>29</v>
      </c>
      <c r="B171" s="529" t="s">
        <v>454</v>
      </c>
      <c r="C171" s="529" t="s">
        <v>737</v>
      </c>
      <c r="D171" s="530" t="s">
        <v>1581</v>
      </c>
      <c r="E171" s="531" t="s">
        <v>749</v>
      </c>
      <c r="F171" s="529" t="s">
        <v>734</v>
      </c>
      <c r="G171" s="529" t="s">
        <v>1110</v>
      </c>
      <c r="H171" s="529" t="s">
        <v>455</v>
      </c>
      <c r="I171" s="529" t="s">
        <v>1111</v>
      </c>
      <c r="J171" s="529" t="s">
        <v>1112</v>
      </c>
      <c r="K171" s="529" t="s">
        <v>1113</v>
      </c>
      <c r="L171" s="532">
        <v>30.46</v>
      </c>
      <c r="M171" s="532">
        <v>60.92</v>
      </c>
      <c r="N171" s="529">
        <v>2</v>
      </c>
      <c r="O171" s="533">
        <v>1</v>
      </c>
      <c r="P171" s="532">
        <v>60.92</v>
      </c>
      <c r="Q171" s="534">
        <v>1</v>
      </c>
      <c r="R171" s="529">
        <v>2</v>
      </c>
      <c r="S171" s="534">
        <v>1</v>
      </c>
      <c r="T171" s="533">
        <v>1</v>
      </c>
      <c r="U171" s="535">
        <v>1</v>
      </c>
    </row>
    <row r="172" spans="1:21" ht="14.4" customHeight="1" x14ac:dyDescent="0.3">
      <c r="A172" s="528">
        <v>29</v>
      </c>
      <c r="B172" s="529" t="s">
        <v>454</v>
      </c>
      <c r="C172" s="529" t="s">
        <v>737</v>
      </c>
      <c r="D172" s="530" t="s">
        <v>1581</v>
      </c>
      <c r="E172" s="531" t="s">
        <v>749</v>
      </c>
      <c r="F172" s="529" t="s">
        <v>734</v>
      </c>
      <c r="G172" s="529" t="s">
        <v>1110</v>
      </c>
      <c r="H172" s="529" t="s">
        <v>455</v>
      </c>
      <c r="I172" s="529" t="s">
        <v>531</v>
      </c>
      <c r="J172" s="529" t="s">
        <v>532</v>
      </c>
      <c r="K172" s="529" t="s">
        <v>533</v>
      </c>
      <c r="L172" s="532">
        <v>60.9</v>
      </c>
      <c r="M172" s="532">
        <v>304.5</v>
      </c>
      <c r="N172" s="529">
        <v>5</v>
      </c>
      <c r="O172" s="533">
        <v>3</v>
      </c>
      <c r="P172" s="532">
        <v>182.7</v>
      </c>
      <c r="Q172" s="534">
        <v>0.6</v>
      </c>
      <c r="R172" s="529">
        <v>3</v>
      </c>
      <c r="S172" s="534">
        <v>0.6</v>
      </c>
      <c r="T172" s="533">
        <v>1.5</v>
      </c>
      <c r="U172" s="535">
        <v>0.5</v>
      </c>
    </row>
    <row r="173" spans="1:21" ht="14.4" customHeight="1" x14ac:dyDescent="0.3">
      <c r="A173" s="528">
        <v>29</v>
      </c>
      <c r="B173" s="529" t="s">
        <v>454</v>
      </c>
      <c r="C173" s="529" t="s">
        <v>737</v>
      </c>
      <c r="D173" s="530" t="s">
        <v>1581</v>
      </c>
      <c r="E173" s="531" t="s">
        <v>749</v>
      </c>
      <c r="F173" s="529" t="s">
        <v>734</v>
      </c>
      <c r="G173" s="529" t="s">
        <v>1114</v>
      </c>
      <c r="H173" s="529" t="s">
        <v>455</v>
      </c>
      <c r="I173" s="529" t="s">
        <v>647</v>
      </c>
      <c r="J173" s="529" t="s">
        <v>648</v>
      </c>
      <c r="K173" s="529" t="s">
        <v>1115</v>
      </c>
      <c r="L173" s="532">
        <v>48.09</v>
      </c>
      <c r="M173" s="532">
        <v>336.63</v>
      </c>
      <c r="N173" s="529">
        <v>7</v>
      </c>
      <c r="O173" s="533">
        <v>5.5</v>
      </c>
      <c r="P173" s="532">
        <v>288.54000000000002</v>
      </c>
      <c r="Q173" s="534">
        <v>0.85714285714285721</v>
      </c>
      <c r="R173" s="529">
        <v>6</v>
      </c>
      <c r="S173" s="534">
        <v>0.8571428571428571</v>
      </c>
      <c r="T173" s="533">
        <v>4.5</v>
      </c>
      <c r="U173" s="535">
        <v>0.81818181818181823</v>
      </c>
    </row>
    <row r="174" spans="1:21" ht="14.4" customHeight="1" x14ac:dyDescent="0.3">
      <c r="A174" s="528">
        <v>29</v>
      </c>
      <c r="B174" s="529" t="s">
        <v>454</v>
      </c>
      <c r="C174" s="529" t="s">
        <v>737</v>
      </c>
      <c r="D174" s="530" t="s">
        <v>1581</v>
      </c>
      <c r="E174" s="531" t="s">
        <v>749</v>
      </c>
      <c r="F174" s="529" t="s">
        <v>734</v>
      </c>
      <c r="G174" s="529" t="s">
        <v>990</v>
      </c>
      <c r="H174" s="529" t="s">
        <v>455</v>
      </c>
      <c r="I174" s="529" t="s">
        <v>991</v>
      </c>
      <c r="J174" s="529" t="s">
        <v>992</v>
      </c>
      <c r="K174" s="529" t="s">
        <v>993</v>
      </c>
      <c r="L174" s="532">
        <v>0</v>
      </c>
      <c r="M174" s="532">
        <v>0</v>
      </c>
      <c r="N174" s="529">
        <v>3</v>
      </c>
      <c r="O174" s="533">
        <v>1</v>
      </c>
      <c r="P174" s="532">
        <v>0</v>
      </c>
      <c r="Q174" s="534"/>
      <c r="R174" s="529">
        <v>3</v>
      </c>
      <c r="S174" s="534">
        <v>1</v>
      </c>
      <c r="T174" s="533">
        <v>1</v>
      </c>
      <c r="U174" s="535">
        <v>1</v>
      </c>
    </row>
    <row r="175" spans="1:21" ht="14.4" customHeight="1" x14ac:dyDescent="0.3">
      <c r="A175" s="528">
        <v>29</v>
      </c>
      <c r="B175" s="529" t="s">
        <v>454</v>
      </c>
      <c r="C175" s="529" t="s">
        <v>737</v>
      </c>
      <c r="D175" s="530" t="s">
        <v>1581</v>
      </c>
      <c r="E175" s="531" t="s">
        <v>749</v>
      </c>
      <c r="F175" s="529" t="s">
        <v>734</v>
      </c>
      <c r="G175" s="529" t="s">
        <v>990</v>
      </c>
      <c r="H175" s="529" t="s">
        <v>455</v>
      </c>
      <c r="I175" s="529" t="s">
        <v>994</v>
      </c>
      <c r="J175" s="529" t="s">
        <v>992</v>
      </c>
      <c r="K175" s="529" t="s">
        <v>995</v>
      </c>
      <c r="L175" s="532">
        <v>0</v>
      </c>
      <c r="M175" s="532">
        <v>0</v>
      </c>
      <c r="N175" s="529">
        <v>5</v>
      </c>
      <c r="O175" s="533">
        <v>2.5</v>
      </c>
      <c r="P175" s="532">
        <v>0</v>
      </c>
      <c r="Q175" s="534"/>
      <c r="R175" s="529">
        <v>2</v>
      </c>
      <c r="S175" s="534">
        <v>0.4</v>
      </c>
      <c r="T175" s="533">
        <v>1</v>
      </c>
      <c r="U175" s="535">
        <v>0.4</v>
      </c>
    </row>
    <row r="176" spans="1:21" ht="14.4" customHeight="1" x14ac:dyDescent="0.3">
      <c r="A176" s="528">
        <v>29</v>
      </c>
      <c r="B176" s="529" t="s">
        <v>454</v>
      </c>
      <c r="C176" s="529" t="s">
        <v>737</v>
      </c>
      <c r="D176" s="530" t="s">
        <v>1581</v>
      </c>
      <c r="E176" s="531" t="s">
        <v>749</v>
      </c>
      <c r="F176" s="529" t="s">
        <v>734</v>
      </c>
      <c r="G176" s="529" t="s">
        <v>990</v>
      </c>
      <c r="H176" s="529" t="s">
        <v>455</v>
      </c>
      <c r="I176" s="529" t="s">
        <v>996</v>
      </c>
      <c r="J176" s="529" t="s">
        <v>992</v>
      </c>
      <c r="K176" s="529" t="s">
        <v>997</v>
      </c>
      <c r="L176" s="532">
        <v>0</v>
      </c>
      <c r="M176" s="532">
        <v>0</v>
      </c>
      <c r="N176" s="529">
        <v>1</v>
      </c>
      <c r="O176" s="533">
        <v>0.5</v>
      </c>
      <c r="P176" s="532"/>
      <c r="Q176" s="534"/>
      <c r="R176" s="529"/>
      <c r="S176" s="534">
        <v>0</v>
      </c>
      <c r="T176" s="533"/>
      <c r="U176" s="535">
        <v>0</v>
      </c>
    </row>
    <row r="177" spans="1:21" ht="14.4" customHeight="1" x14ac:dyDescent="0.3">
      <c r="A177" s="528">
        <v>29</v>
      </c>
      <c r="B177" s="529" t="s">
        <v>454</v>
      </c>
      <c r="C177" s="529" t="s">
        <v>737</v>
      </c>
      <c r="D177" s="530" t="s">
        <v>1581</v>
      </c>
      <c r="E177" s="531" t="s">
        <v>749</v>
      </c>
      <c r="F177" s="529" t="s">
        <v>734</v>
      </c>
      <c r="G177" s="529" t="s">
        <v>1116</v>
      </c>
      <c r="H177" s="529" t="s">
        <v>455</v>
      </c>
      <c r="I177" s="529" t="s">
        <v>1117</v>
      </c>
      <c r="J177" s="529" t="s">
        <v>1118</v>
      </c>
      <c r="K177" s="529" t="s">
        <v>785</v>
      </c>
      <c r="L177" s="532">
        <v>98.75</v>
      </c>
      <c r="M177" s="532">
        <v>98.75</v>
      </c>
      <c r="N177" s="529">
        <v>1</v>
      </c>
      <c r="O177" s="533">
        <v>0.5</v>
      </c>
      <c r="P177" s="532">
        <v>98.75</v>
      </c>
      <c r="Q177" s="534">
        <v>1</v>
      </c>
      <c r="R177" s="529">
        <v>1</v>
      </c>
      <c r="S177" s="534">
        <v>1</v>
      </c>
      <c r="T177" s="533">
        <v>0.5</v>
      </c>
      <c r="U177" s="535">
        <v>1</v>
      </c>
    </row>
    <row r="178" spans="1:21" ht="14.4" customHeight="1" x14ac:dyDescent="0.3">
      <c r="A178" s="528">
        <v>29</v>
      </c>
      <c r="B178" s="529" t="s">
        <v>454</v>
      </c>
      <c r="C178" s="529" t="s">
        <v>737</v>
      </c>
      <c r="D178" s="530" t="s">
        <v>1581</v>
      </c>
      <c r="E178" s="531" t="s">
        <v>749</v>
      </c>
      <c r="F178" s="529" t="s">
        <v>734</v>
      </c>
      <c r="G178" s="529" t="s">
        <v>1119</v>
      </c>
      <c r="H178" s="529" t="s">
        <v>455</v>
      </c>
      <c r="I178" s="529" t="s">
        <v>1120</v>
      </c>
      <c r="J178" s="529" t="s">
        <v>1121</v>
      </c>
      <c r="K178" s="529" t="s">
        <v>1122</v>
      </c>
      <c r="L178" s="532">
        <v>0</v>
      </c>
      <c r="M178" s="532">
        <v>0</v>
      </c>
      <c r="N178" s="529">
        <v>1</v>
      </c>
      <c r="O178" s="533">
        <v>0.5</v>
      </c>
      <c r="P178" s="532">
        <v>0</v>
      </c>
      <c r="Q178" s="534"/>
      <c r="R178" s="529">
        <v>1</v>
      </c>
      <c r="S178" s="534">
        <v>1</v>
      </c>
      <c r="T178" s="533">
        <v>0.5</v>
      </c>
      <c r="U178" s="535">
        <v>1</v>
      </c>
    </row>
    <row r="179" spans="1:21" ht="14.4" customHeight="1" x14ac:dyDescent="0.3">
      <c r="A179" s="528">
        <v>29</v>
      </c>
      <c r="B179" s="529" t="s">
        <v>454</v>
      </c>
      <c r="C179" s="529" t="s">
        <v>737</v>
      </c>
      <c r="D179" s="530" t="s">
        <v>1581</v>
      </c>
      <c r="E179" s="531" t="s">
        <v>749</v>
      </c>
      <c r="F179" s="529" t="s">
        <v>734</v>
      </c>
      <c r="G179" s="529" t="s">
        <v>998</v>
      </c>
      <c r="H179" s="529" t="s">
        <v>455</v>
      </c>
      <c r="I179" s="529" t="s">
        <v>999</v>
      </c>
      <c r="J179" s="529" t="s">
        <v>613</v>
      </c>
      <c r="K179" s="529" t="s">
        <v>490</v>
      </c>
      <c r="L179" s="532">
        <v>244.64</v>
      </c>
      <c r="M179" s="532">
        <v>244.64</v>
      </c>
      <c r="N179" s="529">
        <v>1</v>
      </c>
      <c r="O179" s="533">
        <v>1</v>
      </c>
      <c r="P179" s="532"/>
      <c r="Q179" s="534">
        <v>0</v>
      </c>
      <c r="R179" s="529"/>
      <c r="S179" s="534">
        <v>0</v>
      </c>
      <c r="T179" s="533"/>
      <c r="U179" s="535">
        <v>0</v>
      </c>
    </row>
    <row r="180" spans="1:21" ht="14.4" customHeight="1" x14ac:dyDescent="0.3">
      <c r="A180" s="528">
        <v>29</v>
      </c>
      <c r="B180" s="529" t="s">
        <v>454</v>
      </c>
      <c r="C180" s="529" t="s">
        <v>737</v>
      </c>
      <c r="D180" s="530" t="s">
        <v>1581</v>
      </c>
      <c r="E180" s="531" t="s">
        <v>749</v>
      </c>
      <c r="F180" s="529" t="s">
        <v>734</v>
      </c>
      <c r="G180" s="529" t="s">
        <v>1000</v>
      </c>
      <c r="H180" s="529" t="s">
        <v>455</v>
      </c>
      <c r="I180" s="529" t="s">
        <v>651</v>
      </c>
      <c r="J180" s="529" t="s">
        <v>652</v>
      </c>
      <c r="K180" s="529" t="s">
        <v>1001</v>
      </c>
      <c r="L180" s="532">
        <v>61.97</v>
      </c>
      <c r="M180" s="532">
        <v>185.91</v>
      </c>
      <c r="N180" s="529">
        <v>3</v>
      </c>
      <c r="O180" s="533">
        <v>3</v>
      </c>
      <c r="P180" s="532">
        <v>185.91</v>
      </c>
      <c r="Q180" s="534">
        <v>1</v>
      </c>
      <c r="R180" s="529">
        <v>3</v>
      </c>
      <c r="S180" s="534">
        <v>1</v>
      </c>
      <c r="T180" s="533">
        <v>3</v>
      </c>
      <c r="U180" s="535">
        <v>1</v>
      </c>
    </row>
    <row r="181" spans="1:21" ht="14.4" customHeight="1" x14ac:dyDescent="0.3">
      <c r="A181" s="528">
        <v>29</v>
      </c>
      <c r="B181" s="529" t="s">
        <v>454</v>
      </c>
      <c r="C181" s="529" t="s">
        <v>737</v>
      </c>
      <c r="D181" s="530" t="s">
        <v>1581</v>
      </c>
      <c r="E181" s="531" t="s">
        <v>749</v>
      </c>
      <c r="F181" s="529" t="s">
        <v>734</v>
      </c>
      <c r="G181" s="529" t="s">
        <v>1123</v>
      </c>
      <c r="H181" s="529" t="s">
        <v>455</v>
      </c>
      <c r="I181" s="529" t="s">
        <v>1124</v>
      </c>
      <c r="J181" s="529" t="s">
        <v>1125</v>
      </c>
      <c r="K181" s="529" t="s">
        <v>1126</v>
      </c>
      <c r="L181" s="532">
        <v>58.63</v>
      </c>
      <c r="M181" s="532">
        <v>58.63</v>
      </c>
      <c r="N181" s="529">
        <v>1</v>
      </c>
      <c r="O181" s="533">
        <v>1</v>
      </c>
      <c r="P181" s="532">
        <v>58.63</v>
      </c>
      <c r="Q181" s="534">
        <v>1</v>
      </c>
      <c r="R181" s="529">
        <v>1</v>
      </c>
      <c r="S181" s="534">
        <v>1</v>
      </c>
      <c r="T181" s="533">
        <v>1</v>
      </c>
      <c r="U181" s="535">
        <v>1</v>
      </c>
    </row>
    <row r="182" spans="1:21" ht="14.4" customHeight="1" x14ac:dyDescent="0.3">
      <c r="A182" s="528">
        <v>29</v>
      </c>
      <c r="B182" s="529" t="s">
        <v>454</v>
      </c>
      <c r="C182" s="529" t="s">
        <v>737</v>
      </c>
      <c r="D182" s="530" t="s">
        <v>1581</v>
      </c>
      <c r="E182" s="531" t="s">
        <v>749</v>
      </c>
      <c r="F182" s="529" t="s">
        <v>734</v>
      </c>
      <c r="G182" s="529" t="s">
        <v>1127</v>
      </c>
      <c r="H182" s="529" t="s">
        <v>1582</v>
      </c>
      <c r="I182" s="529" t="s">
        <v>1128</v>
      </c>
      <c r="J182" s="529" t="s">
        <v>1129</v>
      </c>
      <c r="K182" s="529" t="s">
        <v>1130</v>
      </c>
      <c r="L182" s="532">
        <v>115.27</v>
      </c>
      <c r="M182" s="532">
        <v>115.27</v>
      </c>
      <c r="N182" s="529">
        <v>1</v>
      </c>
      <c r="O182" s="533">
        <v>0.5</v>
      </c>
      <c r="P182" s="532">
        <v>115.27</v>
      </c>
      <c r="Q182" s="534">
        <v>1</v>
      </c>
      <c r="R182" s="529">
        <v>1</v>
      </c>
      <c r="S182" s="534">
        <v>1</v>
      </c>
      <c r="T182" s="533">
        <v>0.5</v>
      </c>
      <c r="U182" s="535">
        <v>1</v>
      </c>
    </row>
    <row r="183" spans="1:21" ht="14.4" customHeight="1" x14ac:dyDescent="0.3">
      <c r="A183" s="528">
        <v>29</v>
      </c>
      <c r="B183" s="529" t="s">
        <v>454</v>
      </c>
      <c r="C183" s="529" t="s">
        <v>737</v>
      </c>
      <c r="D183" s="530" t="s">
        <v>1581</v>
      </c>
      <c r="E183" s="531" t="s">
        <v>749</v>
      </c>
      <c r="F183" s="529" t="s">
        <v>734</v>
      </c>
      <c r="G183" s="529" t="s">
        <v>1131</v>
      </c>
      <c r="H183" s="529" t="s">
        <v>455</v>
      </c>
      <c r="I183" s="529" t="s">
        <v>1132</v>
      </c>
      <c r="J183" s="529" t="s">
        <v>1133</v>
      </c>
      <c r="K183" s="529" t="s">
        <v>1109</v>
      </c>
      <c r="L183" s="532">
        <v>38.56</v>
      </c>
      <c r="M183" s="532">
        <v>38.56</v>
      </c>
      <c r="N183" s="529">
        <v>1</v>
      </c>
      <c r="O183" s="533">
        <v>0.5</v>
      </c>
      <c r="P183" s="532"/>
      <c r="Q183" s="534">
        <v>0</v>
      </c>
      <c r="R183" s="529"/>
      <c r="S183" s="534">
        <v>0</v>
      </c>
      <c r="T183" s="533"/>
      <c r="U183" s="535">
        <v>0</v>
      </c>
    </row>
    <row r="184" spans="1:21" ht="14.4" customHeight="1" x14ac:dyDescent="0.3">
      <c r="A184" s="528">
        <v>29</v>
      </c>
      <c r="B184" s="529" t="s">
        <v>454</v>
      </c>
      <c r="C184" s="529" t="s">
        <v>737</v>
      </c>
      <c r="D184" s="530" t="s">
        <v>1581</v>
      </c>
      <c r="E184" s="531" t="s">
        <v>749</v>
      </c>
      <c r="F184" s="529" t="s">
        <v>734</v>
      </c>
      <c r="G184" s="529" t="s">
        <v>818</v>
      </c>
      <c r="H184" s="529" t="s">
        <v>1582</v>
      </c>
      <c r="I184" s="529" t="s">
        <v>819</v>
      </c>
      <c r="J184" s="529" t="s">
        <v>820</v>
      </c>
      <c r="K184" s="529" t="s">
        <v>821</v>
      </c>
      <c r="L184" s="532">
        <v>21.13</v>
      </c>
      <c r="M184" s="532">
        <v>21.13</v>
      </c>
      <c r="N184" s="529">
        <v>1</v>
      </c>
      <c r="O184" s="533">
        <v>1</v>
      </c>
      <c r="P184" s="532">
        <v>21.13</v>
      </c>
      <c r="Q184" s="534">
        <v>1</v>
      </c>
      <c r="R184" s="529">
        <v>1</v>
      </c>
      <c r="S184" s="534">
        <v>1</v>
      </c>
      <c r="T184" s="533">
        <v>1</v>
      </c>
      <c r="U184" s="535">
        <v>1</v>
      </c>
    </row>
    <row r="185" spans="1:21" ht="14.4" customHeight="1" x14ac:dyDescent="0.3">
      <c r="A185" s="528">
        <v>29</v>
      </c>
      <c r="B185" s="529" t="s">
        <v>454</v>
      </c>
      <c r="C185" s="529" t="s">
        <v>737</v>
      </c>
      <c r="D185" s="530" t="s">
        <v>1581</v>
      </c>
      <c r="E185" s="531" t="s">
        <v>749</v>
      </c>
      <c r="F185" s="529" t="s">
        <v>734</v>
      </c>
      <c r="G185" s="529" t="s">
        <v>824</v>
      </c>
      <c r="H185" s="529" t="s">
        <v>1582</v>
      </c>
      <c r="I185" s="529" t="s">
        <v>830</v>
      </c>
      <c r="J185" s="529" t="s">
        <v>826</v>
      </c>
      <c r="K185" s="529" t="s">
        <v>831</v>
      </c>
      <c r="L185" s="532">
        <v>543.39</v>
      </c>
      <c r="M185" s="532">
        <v>543.39</v>
      </c>
      <c r="N185" s="529">
        <v>1</v>
      </c>
      <c r="O185" s="533">
        <v>0.5</v>
      </c>
      <c r="P185" s="532"/>
      <c r="Q185" s="534">
        <v>0</v>
      </c>
      <c r="R185" s="529"/>
      <c r="S185" s="534">
        <v>0</v>
      </c>
      <c r="T185" s="533"/>
      <c r="U185" s="535">
        <v>0</v>
      </c>
    </row>
    <row r="186" spans="1:21" ht="14.4" customHeight="1" x14ac:dyDescent="0.3">
      <c r="A186" s="528">
        <v>29</v>
      </c>
      <c r="B186" s="529" t="s">
        <v>454</v>
      </c>
      <c r="C186" s="529" t="s">
        <v>737</v>
      </c>
      <c r="D186" s="530" t="s">
        <v>1581</v>
      </c>
      <c r="E186" s="531" t="s">
        <v>749</v>
      </c>
      <c r="F186" s="529" t="s">
        <v>734</v>
      </c>
      <c r="G186" s="529" t="s">
        <v>824</v>
      </c>
      <c r="H186" s="529" t="s">
        <v>1582</v>
      </c>
      <c r="I186" s="529" t="s">
        <v>1018</v>
      </c>
      <c r="J186" s="529" t="s">
        <v>826</v>
      </c>
      <c r="K186" s="529" t="s">
        <v>1019</v>
      </c>
      <c r="L186" s="532">
        <v>736.33</v>
      </c>
      <c r="M186" s="532">
        <v>1472.66</v>
      </c>
      <c r="N186" s="529">
        <v>2</v>
      </c>
      <c r="O186" s="533">
        <v>2</v>
      </c>
      <c r="P186" s="532">
        <v>1472.66</v>
      </c>
      <c r="Q186" s="534">
        <v>1</v>
      </c>
      <c r="R186" s="529">
        <v>2</v>
      </c>
      <c r="S186" s="534">
        <v>1</v>
      </c>
      <c r="T186" s="533">
        <v>2</v>
      </c>
      <c r="U186" s="535">
        <v>1</v>
      </c>
    </row>
    <row r="187" spans="1:21" ht="14.4" customHeight="1" x14ac:dyDescent="0.3">
      <c r="A187" s="528">
        <v>29</v>
      </c>
      <c r="B187" s="529" t="s">
        <v>454</v>
      </c>
      <c r="C187" s="529" t="s">
        <v>737</v>
      </c>
      <c r="D187" s="530" t="s">
        <v>1581</v>
      </c>
      <c r="E187" s="531" t="s">
        <v>749</v>
      </c>
      <c r="F187" s="529" t="s">
        <v>734</v>
      </c>
      <c r="G187" s="529" t="s">
        <v>824</v>
      </c>
      <c r="H187" s="529" t="s">
        <v>1582</v>
      </c>
      <c r="I187" s="529" t="s">
        <v>1134</v>
      </c>
      <c r="J187" s="529" t="s">
        <v>826</v>
      </c>
      <c r="K187" s="529" t="s">
        <v>831</v>
      </c>
      <c r="L187" s="532">
        <v>543.39</v>
      </c>
      <c r="M187" s="532">
        <v>1086.78</v>
      </c>
      <c r="N187" s="529">
        <v>2</v>
      </c>
      <c r="O187" s="533">
        <v>1</v>
      </c>
      <c r="P187" s="532">
        <v>1086.78</v>
      </c>
      <c r="Q187" s="534">
        <v>1</v>
      </c>
      <c r="R187" s="529">
        <v>2</v>
      </c>
      <c r="S187" s="534">
        <v>1</v>
      </c>
      <c r="T187" s="533">
        <v>1</v>
      </c>
      <c r="U187" s="535">
        <v>1</v>
      </c>
    </row>
    <row r="188" spans="1:21" ht="14.4" customHeight="1" x14ac:dyDescent="0.3">
      <c r="A188" s="528">
        <v>29</v>
      </c>
      <c r="B188" s="529" t="s">
        <v>454</v>
      </c>
      <c r="C188" s="529" t="s">
        <v>737</v>
      </c>
      <c r="D188" s="530" t="s">
        <v>1581</v>
      </c>
      <c r="E188" s="531" t="s">
        <v>749</v>
      </c>
      <c r="F188" s="529" t="s">
        <v>734</v>
      </c>
      <c r="G188" s="529" t="s">
        <v>838</v>
      </c>
      <c r="H188" s="529" t="s">
        <v>1582</v>
      </c>
      <c r="I188" s="529" t="s">
        <v>839</v>
      </c>
      <c r="J188" s="529" t="s">
        <v>608</v>
      </c>
      <c r="K188" s="529" t="s">
        <v>840</v>
      </c>
      <c r="L188" s="532">
        <v>36.54</v>
      </c>
      <c r="M188" s="532">
        <v>146.16</v>
      </c>
      <c r="N188" s="529">
        <v>4</v>
      </c>
      <c r="O188" s="533">
        <v>1.5</v>
      </c>
      <c r="P188" s="532">
        <v>36.54</v>
      </c>
      <c r="Q188" s="534">
        <v>0.25</v>
      </c>
      <c r="R188" s="529">
        <v>1</v>
      </c>
      <c r="S188" s="534">
        <v>0.25</v>
      </c>
      <c r="T188" s="533">
        <v>0.5</v>
      </c>
      <c r="U188" s="535">
        <v>0.33333333333333331</v>
      </c>
    </row>
    <row r="189" spans="1:21" ht="14.4" customHeight="1" x14ac:dyDescent="0.3">
      <c r="A189" s="528">
        <v>29</v>
      </c>
      <c r="B189" s="529" t="s">
        <v>454</v>
      </c>
      <c r="C189" s="529" t="s">
        <v>737</v>
      </c>
      <c r="D189" s="530" t="s">
        <v>1581</v>
      </c>
      <c r="E189" s="531" t="s">
        <v>749</v>
      </c>
      <c r="F189" s="529" t="s">
        <v>734</v>
      </c>
      <c r="G189" s="529" t="s">
        <v>838</v>
      </c>
      <c r="H189" s="529" t="s">
        <v>1582</v>
      </c>
      <c r="I189" s="529" t="s">
        <v>1135</v>
      </c>
      <c r="J189" s="529" t="s">
        <v>608</v>
      </c>
      <c r="K189" s="529" t="s">
        <v>1136</v>
      </c>
      <c r="L189" s="532">
        <v>0</v>
      </c>
      <c r="M189" s="532">
        <v>0</v>
      </c>
      <c r="N189" s="529">
        <v>1</v>
      </c>
      <c r="O189" s="533">
        <v>0.5</v>
      </c>
      <c r="P189" s="532">
        <v>0</v>
      </c>
      <c r="Q189" s="534"/>
      <c r="R189" s="529">
        <v>1</v>
      </c>
      <c r="S189" s="534">
        <v>1</v>
      </c>
      <c r="T189" s="533">
        <v>0.5</v>
      </c>
      <c r="U189" s="535">
        <v>1</v>
      </c>
    </row>
    <row r="190" spans="1:21" ht="14.4" customHeight="1" x14ac:dyDescent="0.3">
      <c r="A190" s="528">
        <v>29</v>
      </c>
      <c r="B190" s="529" t="s">
        <v>454</v>
      </c>
      <c r="C190" s="529" t="s">
        <v>737</v>
      </c>
      <c r="D190" s="530" t="s">
        <v>1581</v>
      </c>
      <c r="E190" s="531" t="s">
        <v>749</v>
      </c>
      <c r="F190" s="529" t="s">
        <v>734</v>
      </c>
      <c r="G190" s="529" t="s">
        <v>838</v>
      </c>
      <c r="H190" s="529" t="s">
        <v>455</v>
      </c>
      <c r="I190" s="529" t="s">
        <v>607</v>
      </c>
      <c r="J190" s="529" t="s">
        <v>608</v>
      </c>
      <c r="K190" s="529" t="s">
        <v>1137</v>
      </c>
      <c r="L190" s="532">
        <v>36.54</v>
      </c>
      <c r="M190" s="532">
        <v>109.62</v>
      </c>
      <c r="N190" s="529">
        <v>3</v>
      </c>
      <c r="O190" s="533">
        <v>2</v>
      </c>
      <c r="P190" s="532">
        <v>109.62</v>
      </c>
      <c r="Q190" s="534">
        <v>1</v>
      </c>
      <c r="R190" s="529">
        <v>3</v>
      </c>
      <c r="S190" s="534">
        <v>1</v>
      </c>
      <c r="T190" s="533">
        <v>2</v>
      </c>
      <c r="U190" s="535">
        <v>1</v>
      </c>
    </row>
    <row r="191" spans="1:21" ht="14.4" customHeight="1" x14ac:dyDescent="0.3">
      <c r="A191" s="528">
        <v>29</v>
      </c>
      <c r="B191" s="529" t="s">
        <v>454</v>
      </c>
      <c r="C191" s="529" t="s">
        <v>737</v>
      </c>
      <c r="D191" s="530" t="s">
        <v>1581</v>
      </c>
      <c r="E191" s="531" t="s">
        <v>749</v>
      </c>
      <c r="F191" s="529" t="s">
        <v>734</v>
      </c>
      <c r="G191" s="529" t="s">
        <v>838</v>
      </c>
      <c r="H191" s="529" t="s">
        <v>455</v>
      </c>
      <c r="I191" s="529" t="s">
        <v>1138</v>
      </c>
      <c r="J191" s="529" t="s">
        <v>1139</v>
      </c>
      <c r="K191" s="529" t="s">
        <v>1140</v>
      </c>
      <c r="L191" s="532">
        <v>0</v>
      </c>
      <c r="M191" s="532">
        <v>0</v>
      </c>
      <c r="N191" s="529">
        <v>7</v>
      </c>
      <c r="O191" s="533">
        <v>3</v>
      </c>
      <c r="P191" s="532">
        <v>0</v>
      </c>
      <c r="Q191" s="534"/>
      <c r="R191" s="529">
        <v>4</v>
      </c>
      <c r="S191" s="534">
        <v>0.5714285714285714</v>
      </c>
      <c r="T191" s="533">
        <v>1.5</v>
      </c>
      <c r="U191" s="535">
        <v>0.5</v>
      </c>
    </row>
    <row r="192" spans="1:21" ht="14.4" customHeight="1" x14ac:dyDescent="0.3">
      <c r="A192" s="528">
        <v>29</v>
      </c>
      <c r="B192" s="529" t="s">
        <v>454</v>
      </c>
      <c r="C192" s="529" t="s">
        <v>737</v>
      </c>
      <c r="D192" s="530" t="s">
        <v>1581</v>
      </c>
      <c r="E192" s="531" t="s">
        <v>749</v>
      </c>
      <c r="F192" s="529" t="s">
        <v>734</v>
      </c>
      <c r="G192" s="529" t="s">
        <v>838</v>
      </c>
      <c r="H192" s="529" t="s">
        <v>455</v>
      </c>
      <c r="I192" s="529" t="s">
        <v>1141</v>
      </c>
      <c r="J192" s="529" t="s">
        <v>1139</v>
      </c>
      <c r="K192" s="529" t="s">
        <v>1142</v>
      </c>
      <c r="L192" s="532">
        <v>0</v>
      </c>
      <c r="M192" s="532">
        <v>0</v>
      </c>
      <c r="N192" s="529">
        <v>4</v>
      </c>
      <c r="O192" s="533">
        <v>1.5</v>
      </c>
      <c r="P192" s="532">
        <v>0</v>
      </c>
      <c r="Q192" s="534"/>
      <c r="R192" s="529">
        <v>1</v>
      </c>
      <c r="S192" s="534">
        <v>0.25</v>
      </c>
      <c r="T192" s="533">
        <v>0.5</v>
      </c>
      <c r="U192" s="535">
        <v>0.33333333333333331</v>
      </c>
    </row>
    <row r="193" spans="1:21" ht="14.4" customHeight="1" x14ac:dyDescent="0.3">
      <c r="A193" s="528">
        <v>29</v>
      </c>
      <c r="B193" s="529" t="s">
        <v>454</v>
      </c>
      <c r="C193" s="529" t="s">
        <v>737</v>
      </c>
      <c r="D193" s="530" t="s">
        <v>1581</v>
      </c>
      <c r="E193" s="531" t="s">
        <v>749</v>
      </c>
      <c r="F193" s="529" t="s">
        <v>734</v>
      </c>
      <c r="G193" s="529" t="s">
        <v>1143</v>
      </c>
      <c r="H193" s="529" t="s">
        <v>455</v>
      </c>
      <c r="I193" s="529" t="s">
        <v>1144</v>
      </c>
      <c r="J193" s="529" t="s">
        <v>1145</v>
      </c>
      <c r="K193" s="529" t="s">
        <v>1146</v>
      </c>
      <c r="L193" s="532">
        <v>173.31</v>
      </c>
      <c r="M193" s="532">
        <v>173.31</v>
      </c>
      <c r="N193" s="529">
        <v>1</v>
      </c>
      <c r="O193" s="533">
        <v>1</v>
      </c>
      <c r="P193" s="532">
        <v>173.31</v>
      </c>
      <c r="Q193" s="534">
        <v>1</v>
      </c>
      <c r="R193" s="529">
        <v>1</v>
      </c>
      <c r="S193" s="534">
        <v>1</v>
      </c>
      <c r="T193" s="533">
        <v>1</v>
      </c>
      <c r="U193" s="535">
        <v>1</v>
      </c>
    </row>
    <row r="194" spans="1:21" ht="14.4" customHeight="1" x14ac:dyDescent="0.3">
      <c r="A194" s="528">
        <v>29</v>
      </c>
      <c r="B194" s="529" t="s">
        <v>454</v>
      </c>
      <c r="C194" s="529" t="s">
        <v>737</v>
      </c>
      <c r="D194" s="530" t="s">
        <v>1581</v>
      </c>
      <c r="E194" s="531" t="s">
        <v>749</v>
      </c>
      <c r="F194" s="529" t="s">
        <v>734</v>
      </c>
      <c r="G194" s="529" t="s">
        <v>1143</v>
      </c>
      <c r="H194" s="529" t="s">
        <v>455</v>
      </c>
      <c r="I194" s="529" t="s">
        <v>1147</v>
      </c>
      <c r="J194" s="529" t="s">
        <v>1145</v>
      </c>
      <c r="K194" s="529" t="s">
        <v>1148</v>
      </c>
      <c r="L194" s="532">
        <v>34.659999999999997</v>
      </c>
      <c r="M194" s="532">
        <v>34.659999999999997</v>
      </c>
      <c r="N194" s="529">
        <v>1</v>
      </c>
      <c r="O194" s="533">
        <v>1</v>
      </c>
      <c r="P194" s="532"/>
      <c r="Q194" s="534">
        <v>0</v>
      </c>
      <c r="R194" s="529"/>
      <c r="S194" s="534">
        <v>0</v>
      </c>
      <c r="T194" s="533"/>
      <c r="U194" s="535">
        <v>0</v>
      </c>
    </row>
    <row r="195" spans="1:21" ht="14.4" customHeight="1" x14ac:dyDescent="0.3">
      <c r="A195" s="528">
        <v>29</v>
      </c>
      <c r="B195" s="529" t="s">
        <v>454</v>
      </c>
      <c r="C195" s="529" t="s">
        <v>737</v>
      </c>
      <c r="D195" s="530" t="s">
        <v>1581</v>
      </c>
      <c r="E195" s="531" t="s">
        <v>749</v>
      </c>
      <c r="F195" s="529" t="s">
        <v>734</v>
      </c>
      <c r="G195" s="529" t="s">
        <v>1143</v>
      </c>
      <c r="H195" s="529" t="s">
        <v>455</v>
      </c>
      <c r="I195" s="529" t="s">
        <v>1149</v>
      </c>
      <c r="J195" s="529" t="s">
        <v>1145</v>
      </c>
      <c r="K195" s="529" t="s">
        <v>1150</v>
      </c>
      <c r="L195" s="532">
        <v>173.31</v>
      </c>
      <c r="M195" s="532">
        <v>346.62</v>
      </c>
      <c r="N195" s="529">
        <v>2</v>
      </c>
      <c r="O195" s="533">
        <v>1</v>
      </c>
      <c r="P195" s="532"/>
      <c r="Q195" s="534">
        <v>0</v>
      </c>
      <c r="R195" s="529"/>
      <c r="S195" s="534">
        <v>0</v>
      </c>
      <c r="T195" s="533"/>
      <c r="U195" s="535">
        <v>0</v>
      </c>
    </row>
    <row r="196" spans="1:21" ht="14.4" customHeight="1" x14ac:dyDescent="0.3">
      <c r="A196" s="528">
        <v>29</v>
      </c>
      <c r="B196" s="529" t="s">
        <v>454</v>
      </c>
      <c r="C196" s="529" t="s">
        <v>737</v>
      </c>
      <c r="D196" s="530" t="s">
        <v>1581</v>
      </c>
      <c r="E196" s="531" t="s">
        <v>749</v>
      </c>
      <c r="F196" s="529" t="s">
        <v>734</v>
      </c>
      <c r="G196" s="529" t="s">
        <v>1151</v>
      </c>
      <c r="H196" s="529" t="s">
        <v>455</v>
      </c>
      <c r="I196" s="529" t="s">
        <v>1152</v>
      </c>
      <c r="J196" s="529" t="s">
        <v>1153</v>
      </c>
      <c r="K196" s="529" t="s">
        <v>1154</v>
      </c>
      <c r="L196" s="532">
        <v>0</v>
      </c>
      <c r="M196" s="532">
        <v>0</v>
      </c>
      <c r="N196" s="529">
        <v>2</v>
      </c>
      <c r="O196" s="533">
        <v>0.5</v>
      </c>
      <c r="P196" s="532"/>
      <c r="Q196" s="534"/>
      <c r="R196" s="529"/>
      <c r="S196" s="534">
        <v>0</v>
      </c>
      <c r="T196" s="533"/>
      <c r="U196" s="535">
        <v>0</v>
      </c>
    </row>
    <row r="197" spans="1:21" ht="14.4" customHeight="1" x14ac:dyDescent="0.3">
      <c r="A197" s="528">
        <v>29</v>
      </c>
      <c r="B197" s="529" t="s">
        <v>454</v>
      </c>
      <c r="C197" s="529" t="s">
        <v>737</v>
      </c>
      <c r="D197" s="530" t="s">
        <v>1581</v>
      </c>
      <c r="E197" s="531" t="s">
        <v>749</v>
      </c>
      <c r="F197" s="529" t="s">
        <v>734</v>
      </c>
      <c r="G197" s="529" t="s">
        <v>1155</v>
      </c>
      <c r="H197" s="529" t="s">
        <v>455</v>
      </c>
      <c r="I197" s="529" t="s">
        <v>1156</v>
      </c>
      <c r="J197" s="529" t="s">
        <v>1157</v>
      </c>
      <c r="K197" s="529" t="s">
        <v>1158</v>
      </c>
      <c r="L197" s="532">
        <v>83.68</v>
      </c>
      <c r="M197" s="532">
        <v>502.08000000000004</v>
      </c>
      <c r="N197" s="529">
        <v>6</v>
      </c>
      <c r="O197" s="533">
        <v>3.5</v>
      </c>
      <c r="P197" s="532">
        <v>83.68</v>
      </c>
      <c r="Q197" s="534">
        <v>0.16666666666666666</v>
      </c>
      <c r="R197" s="529">
        <v>1</v>
      </c>
      <c r="S197" s="534">
        <v>0.16666666666666666</v>
      </c>
      <c r="T197" s="533">
        <v>0.5</v>
      </c>
      <c r="U197" s="535">
        <v>0.14285714285714285</v>
      </c>
    </row>
    <row r="198" spans="1:21" ht="14.4" customHeight="1" x14ac:dyDescent="0.3">
      <c r="A198" s="528">
        <v>29</v>
      </c>
      <c r="B198" s="529" t="s">
        <v>454</v>
      </c>
      <c r="C198" s="529" t="s">
        <v>737</v>
      </c>
      <c r="D198" s="530" t="s">
        <v>1581</v>
      </c>
      <c r="E198" s="531" t="s">
        <v>749</v>
      </c>
      <c r="F198" s="529" t="s">
        <v>734</v>
      </c>
      <c r="G198" s="529" t="s">
        <v>853</v>
      </c>
      <c r="H198" s="529" t="s">
        <v>455</v>
      </c>
      <c r="I198" s="529" t="s">
        <v>492</v>
      </c>
      <c r="J198" s="529" t="s">
        <v>854</v>
      </c>
      <c r="K198" s="529" t="s">
        <v>855</v>
      </c>
      <c r="L198" s="532">
        <v>0</v>
      </c>
      <c r="M198" s="532">
        <v>0</v>
      </c>
      <c r="N198" s="529">
        <v>43</v>
      </c>
      <c r="O198" s="533">
        <v>27</v>
      </c>
      <c r="P198" s="532">
        <v>0</v>
      </c>
      <c r="Q198" s="534"/>
      <c r="R198" s="529">
        <v>26</v>
      </c>
      <c r="S198" s="534">
        <v>0.60465116279069764</v>
      </c>
      <c r="T198" s="533">
        <v>16</v>
      </c>
      <c r="U198" s="535">
        <v>0.59259259259259256</v>
      </c>
    </row>
    <row r="199" spans="1:21" ht="14.4" customHeight="1" x14ac:dyDescent="0.3">
      <c r="A199" s="528">
        <v>29</v>
      </c>
      <c r="B199" s="529" t="s">
        <v>454</v>
      </c>
      <c r="C199" s="529" t="s">
        <v>737</v>
      </c>
      <c r="D199" s="530" t="s">
        <v>1581</v>
      </c>
      <c r="E199" s="531" t="s">
        <v>749</v>
      </c>
      <c r="F199" s="529" t="s">
        <v>734</v>
      </c>
      <c r="G199" s="529" t="s">
        <v>856</v>
      </c>
      <c r="H199" s="529" t="s">
        <v>455</v>
      </c>
      <c r="I199" s="529" t="s">
        <v>663</v>
      </c>
      <c r="J199" s="529" t="s">
        <v>656</v>
      </c>
      <c r="K199" s="529" t="s">
        <v>1159</v>
      </c>
      <c r="L199" s="532">
        <v>208.57</v>
      </c>
      <c r="M199" s="532">
        <v>417.14</v>
      </c>
      <c r="N199" s="529">
        <v>2</v>
      </c>
      <c r="O199" s="533">
        <v>1.5</v>
      </c>
      <c r="P199" s="532">
        <v>208.57</v>
      </c>
      <c r="Q199" s="534">
        <v>0.5</v>
      </c>
      <c r="R199" s="529">
        <v>1</v>
      </c>
      <c r="S199" s="534">
        <v>0.5</v>
      </c>
      <c r="T199" s="533">
        <v>1</v>
      </c>
      <c r="U199" s="535">
        <v>0.66666666666666663</v>
      </c>
    </row>
    <row r="200" spans="1:21" ht="14.4" customHeight="1" x14ac:dyDescent="0.3">
      <c r="A200" s="528">
        <v>29</v>
      </c>
      <c r="B200" s="529" t="s">
        <v>454</v>
      </c>
      <c r="C200" s="529" t="s">
        <v>737</v>
      </c>
      <c r="D200" s="530" t="s">
        <v>1581</v>
      </c>
      <c r="E200" s="531" t="s">
        <v>749</v>
      </c>
      <c r="F200" s="529" t="s">
        <v>734</v>
      </c>
      <c r="G200" s="529" t="s">
        <v>856</v>
      </c>
      <c r="H200" s="529" t="s">
        <v>455</v>
      </c>
      <c r="I200" s="529" t="s">
        <v>723</v>
      </c>
      <c r="J200" s="529" t="s">
        <v>656</v>
      </c>
      <c r="K200" s="529" t="s">
        <v>857</v>
      </c>
      <c r="L200" s="532">
        <v>99.75</v>
      </c>
      <c r="M200" s="532">
        <v>99.75</v>
      </c>
      <c r="N200" s="529">
        <v>1</v>
      </c>
      <c r="O200" s="533">
        <v>0.5</v>
      </c>
      <c r="P200" s="532"/>
      <c r="Q200" s="534">
        <v>0</v>
      </c>
      <c r="R200" s="529"/>
      <c r="S200" s="534">
        <v>0</v>
      </c>
      <c r="T200" s="533"/>
      <c r="U200" s="535">
        <v>0</v>
      </c>
    </row>
    <row r="201" spans="1:21" ht="14.4" customHeight="1" x14ac:dyDescent="0.3">
      <c r="A201" s="528">
        <v>29</v>
      </c>
      <c r="B201" s="529" t="s">
        <v>454</v>
      </c>
      <c r="C201" s="529" t="s">
        <v>737</v>
      </c>
      <c r="D201" s="530" t="s">
        <v>1581</v>
      </c>
      <c r="E201" s="531" t="s">
        <v>749</v>
      </c>
      <c r="F201" s="529" t="s">
        <v>734</v>
      </c>
      <c r="G201" s="529" t="s">
        <v>856</v>
      </c>
      <c r="H201" s="529" t="s">
        <v>455</v>
      </c>
      <c r="I201" s="529" t="s">
        <v>655</v>
      </c>
      <c r="J201" s="529" t="s">
        <v>656</v>
      </c>
      <c r="K201" s="529" t="s">
        <v>858</v>
      </c>
      <c r="L201" s="532">
        <v>299.24</v>
      </c>
      <c r="M201" s="532">
        <v>4787.84</v>
      </c>
      <c r="N201" s="529">
        <v>16</v>
      </c>
      <c r="O201" s="533">
        <v>14</v>
      </c>
      <c r="P201" s="532">
        <v>2992.3999999999996</v>
      </c>
      <c r="Q201" s="534">
        <v>0.62499999999999989</v>
      </c>
      <c r="R201" s="529">
        <v>10</v>
      </c>
      <c r="S201" s="534">
        <v>0.625</v>
      </c>
      <c r="T201" s="533">
        <v>9.5</v>
      </c>
      <c r="U201" s="535">
        <v>0.6785714285714286</v>
      </c>
    </row>
    <row r="202" spans="1:21" ht="14.4" customHeight="1" x14ac:dyDescent="0.3">
      <c r="A202" s="528">
        <v>29</v>
      </c>
      <c r="B202" s="529" t="s">
        <v>454</v>
      </c>
      <c r="C202" s="529" t="s">
        <v>737</v>
      </c>
      <c r="D202" s="530" t="s">
        <v>1581</v>
      </c>
      <c r="E202" s="531" t="s">
        <v>749</v>
      </c>
      <c r="F202" s="529" t="s">
        <v>734</v>
      </c>
      <c r="G202" s="529" t="s">
        <v>871</v>
      </c>
      <c r="H202" s="529" t="s">
        <v>455</v>
      </c>
      <c r="I202" s="529" t="s">
        <v>659</v>
      </c>
      <c r="J202" s="529" t="s">
        <v>660</v>
      </c>
      <c r="K202" s="529" t="s">
        <v>872</v>
      </c>
      <c r="L202" s="532">
        <v>61.97</v>
      </c>
      <c r="M202" s="532">
        <v>123.94</v>
      </c>
      <c r="N202" s="529">
        <v>2</v>
      </c>
      <c r="O202" s="533">
        <v>1</v>
      </c>
      <c r="P202" s="532">
        <v>61.97</v>
      </c>
      <c r="Q202" s="534">
        <v>0.5</v>
      </c>
      <c r="R202" s="529">
        <v>1</v>
      </c>
      <c r="S202" s="534">
        <v>0.5</v>
      </c>
      <c r="T202" s="533">
        <v>0.5</v>
      </c>
      <c r="U202" s="535">
        <v>0.5</v>
      </c>
    </row>
    <row r="203" spans="1:21" ht="14.4" customHeight="1" x14ac:dyDescent="0.3">
      <c r="A203" s="528">
        <v>29</v>
      </c>
      <c r="B203" s="529" t="s">
        <v>454</v>
      </c>
      <c r="C203" s="529" t="s">
        <v>737</v>
      </c>
      <c r="D203" s="530" t="s">
        <v>1581</v>
      </c>
      <c r="E203" s="531" t="s">
        <v>749</v>
      </c>
      <c r="F203" s="529" t="s">
        <v>734</v>
      </c>
      <c r="G203" s="529" t="s">
        <v>873</v>
      </c>
      <c r="H203" s="529" t="s">
        <v>455</v>
      </c>
      <c r="I203" s="529" t="s">
        <v>1160</v>
      </c>
      <c r="J203" s="529" t="s">
        <v>626</v>
      </c>
      <c r="K203" s="529" t="s">
        <v>1161</v>
      </c>
      <c r="L203" s="532">
        <v>50.32</v>
      </c>
      <c r="M203" s="532">
        <v>654.16</v>
      </c>
      <c r="N203" s="529">
        <v>13</v>
      </c>
      <c r="O203" s="533">
        <v>7.5</v>
      </c>
      <c r="P203" s="532">
        <v>402.56</v>
      </c>
      <c r="Q203" s="534">
        <v>0.61538461538461542</v>
      </c>
      <c r="R203" s="529">
        <v>8</v>
      </c>
      <c r="S203" s="534">
        <v>0.61538461538461542</v>
      </c>
      <c r="T203" s="533">
        <v>4</v>
      </c>
      <c r="U203" s="535">
        <v>0.53333333333333333</v>
      </c>
    </row>
    <row r="204" spans="1:21" ht="14.4" customHeight="1" x14ac:dyDescent="0.3">
      <c r="A204" s="528">
        <v>29</v>
      </c>
      <c r="B204" s="529" t="s">
        <v>454</v>
      </c>
      <c r="C204" s="529" t="s">
        <v>737</v>
      </c>
      <c r="D204" s="530" t="s">
        <v>1581</v>
      </c>
      <c r="E204" s="531" t="s">
        <v>749</v>
      </c>
      <c r="F204" s="529" t="s">
        <v>734</v>
      </c>
      <c r="G204" s="529" t="s">
        <v>873</v>
      </c>
      <c r="H204" s="529" t="s">
        <v>455</v>
      </c>
      <c r="I204" s="529" t="s">
        <v>1162</v>
      </c>
      <c r="J204" s="529" t="s">
        <v>626</v>
      </c>
      <c r="K204" s="529" t="s">
        <v>1163</v>
      </c>
      <c r="L204" s="532">
        <v>100.62</v>
      </c>
      <c r="M204" s="532">
        <v>100.62</v>
      </c>
      <c r="N204" s="529">
        <v>1</v>
      </c>
      <c r="O204" s="533">
        <v>0.5</v>
      </c>
      <c r="P204" s="532">
        <v>100.62</v>
      </c>
      <c r="Q204" s="534">
        <v>1</v>
      </c>
      <c r="R204" s="529">
        <v>1</v>
      </c>
      <c r="S204" s="534">
        <v>1</v>
      </c>
      <c r="T204" s="533">
        <v>0.5</v>
      </c>
      <c r="U204" s="535">
        <v>1</v>
      </c>
    </row>
    <row r="205" spans="1:21" ht="14.4" customHeight="1" x14ac:dyDescent="0.3">
      <c r="A205" s="528">
        <v>29</v>
      </c>
      <c r="B205" s="529" t="s">
        <v>454</v>
      </c>
      <c r="C205" s="529" t="s">
        <v>737</v>
      </c>
      <c r="D205" s="530" t="s">
        <v>1581</v>
      </c>
      <c r="E205" s="531" t="s">
        <v>749</v>
      </c>
      <c r="F205" s="529" t="s">
        <v>734</v>
      </c>
      <c r="G205" s="529" t="s">
        <v>873</v>
      </c>
      <c r="H205" s="529" t="s">
        <v>455</v>
      </c>
      <c r="I205" s="529" t="s">
        <v>1164</v>
      </c>
      <c r="J205" s="529" t="s">
        <v>626</v>
      </c>
      <c r="K205" s="529" t="s">
        <v>1165</v>
      </c>
      <c r="L205" s="532">
        <v>50.32</v>
      </c>
      <c r="M205" s="532">
        <v>50.32</v>
      </c>
      <c r="N205" s="529">
        <v>1</v>
      </c>
      <c r="O205" s="533">
        <v>0.5</v>
      </c>
      <c r="P205" s="532">
        <v>50.32</v>
      </c>
      <c r="Q205" s="534">
        <v>1</v>
      </c>
      <c r="R205" s="529">
        <v>1</v>
      </c>
      <c r="S205" s="534">
        <v>1</v>
      </c>
      <c r="T205" s="533">
        <v>0.5</v>
      </c>
      <c r="U205" s="535">
        <v>1</v>
      </c>
    </row>
    <row r="206" spans="1:21" ht="14.4" customHeight="1" x14ac:dyDescent="0.3">
      <c r="A206" s="528">
        <v>29</v>
      </c>
      <c r="B206" s="529" t="s">
        <v>454</v>
      </c>
      <c r="C206" s="529" t="s">
        <v>737</v>
      </c>
      <c r="D206" s="530" t="s">
        <v>1581</v>
      </c>
      <c r="E206" s="531" t="s">
        <v>749</v>
      </c>
      <c r="F206" s="529" t="s">
        <v>734</v>
      </c>
      <c r="G206" s="529" t="s">
        <v>876</v>
      </c>
      <c r="H206" s="529" t="s">
        <v>455</v>
      </c>
      <c r="I206" s="529" t="s">
        <v>877</v>
      </c>
      <c r="J206" s="529" t="s">
        <v>878</v>
      </c>
      <c r="K206" s="529" t="s">
        <v>879</v>
      </c>
      <c r="L206" s="532">
        <v>0</v>
      </c>
      <c r="M206" s="532">
        <v>0</v>
      </c>
      <c r="N206" s="529">
        <v>1</v>
      </c>
      <c r="O206" s="533">
        <v>1</v>
      </c>
      <c r="P206" s="532">
        <v>0</v>
      </c>
      <c r="Q206" s="534"/>
      <c r="R206" s="529">
        <v>1</v>
      </c>
      <c r="S206" s="534">
        <v>1</v>
      </c>
      <c r="T206" s="533">
        <v>1</v>
      </c>
      <c r="U206" s="535">
        <v>1</v>
      </c>
    </row>
    <row r="207" spans="1:21" ht="14.4" customHeight="1" x14ac:dyDescent="0.3">
      <c r="A207" s="528">
        <v>29</v>
      </c>
      <c r="B207" s="529" t="s">
        <v>454</v>
      </c>
      <c r="C207" s="529" t="s">
        <v>737</v>
      </c>
      <c r="D207" s="530" t="s">
        <v>1581</v>
      </c>
      <c r="E207" s="531" t="s">
        <v>749</v>
      </c>
      <c r="F207" s="529" t="s">
        <v>736</v>
      </c>
      <c r="G207" s="529" t="s">
        <v>887</v>
      </c>
      <c r="H207" s="529" t="s">
        <v>455</v>
      </c>
      <c r="I207" s="529" t="s">
        <v>891</v>
      </c>
      <c r="J207" s="529" t="s">
        <v>889</v>
      </c>
      <c r="K207" s="529" t="s">
        <v>892</v>
      </c>
      <c r="L207" s="532">
        <v>56.25</v>
      </c>
      <c r="M207" s="532">
        <v>168.75</v>
      </c>
      <c r="N207" s="529">
        <v>3</v>
      </c>
      <c r="O207" s="533">
        <v>3</v>
      </c>
      <c r="P207" s="532">
        <v>168.75</v>
      </c>
      <c r="Q207" s="534">
        <v>1</v>
      </c>
      <c r="R207" s="529">
        <v>3</v>
      </c>
      <c r="S207" s="534">
        <v>1</v>
      </c>
      <c r="T207" s="533">
        <v>3</v>
      </c>
      <c r="U207" s="535">
        <v>1</v>
      </c>
    </row>
    <row r="208" spans="1:21" ht="14.4" customHeight="1" x14ac:dyDescent="0.3">
      <c r="A208" s="528">
        <v>29</v>
      </c>
      <c r="B208" s="529" t="s">
        <v>454</v>
      </c>
      <c r="C208" s="529" t="s">
        <v>737</v>
      </c>
      <c r="D208" s="530" t="s">
        <v>1581</v>
      </c>
      <c r="E208" s="531" t="s">
        <v>749</v>
      </c>
      <c r="F208" s="529" t="s">
        <v>736</v>
      </c>
      <c r="G208" s="529" t="s">
        <v>887</v>
      </c>
      <c r="H208" s="529" t="s">
        <v>455</v>
      </c>
      <c r="I208" s="529" t="s">
        <v>893</v>
      </c>
      <c r="J208" s="529" t="s">
        <v>889</v>
      </c>
      <c r="K208" s="529" t="s">
        <v>894</v>
      </c>
      <c r="L208" s="532">
        <v>100</v>
      </c>
      <c r="M208" s="532">
        <v>200</v>
      </c>
      <c r="N208" s="529">
        <v>2</v>
      </c>
      <c r="O208" s="533">
        <v>1</v>
      </c>
      <c r="P208" s="532">
        <v>200</v>
      </c>
      <c r="Q208" s="534">
        <v>1</v>
      </c>
      <c r="R208" s="529">
        <v>2</v>
      </c>
      <c r="S208" s="534">
        <v>1</v>
      </c>
      <c r="T208" s="533">
        <v>1</v>
      </c>
      <c r="U208" s="535">
        <v>1</v>
      </c>
    </row>
    <row r="209" spans="1:21" ht="14.4" customHeight="1" x14ac:dyDescent="0.3">
      <c r="A209" s="528">
        <v>29</v>
      </c>
      <c r="B209" s="529" t="s">
        <v>454</v>
      </c>
      <c r="C209" s="529" t="s">
        <v>737</v>
      </c>
      <c r="D209" s="530" t="s">
        <v>1581</v>
      </c>
      <c r="E209" s="531" t="s">
        <v>749</v>
      </c>
      <c r="F209" s="529" t="s">
        <v>736</v>
      </c>
      <c r="G209" s="529" t="s">
        <v>887</v>
      </c>
      <c r="H209" s="529" t="s">
        <v>455</v>
      </c>
      <c r="I209" s="529" t="s">
        <v>895</v>
      </c>
      <c r="J209" s="529" t="s">
        <v>896</v>
      </c>
      <c r="K209" s="529" t="s">
        <v>897</v>
      </c>
      <c r="L209" s="532">
        <v>156</v>
      </c>
      <c r="M209" s="532">
        <v>156</v>
      </c>
      <c r="N209" s="529">
        <v>1</v>
      </c>
      <c r="O209" s="533">
        <v>1</v>
      </c>
      <c r="P209" s="532">
        <v>156</v>
      </c>
      <c r="Q209" s="534">
        <v>1</v>
      </c>
      <c r="R209" s="529">
        <v>1</v>
      </c>
      <c r="S209" s="534">
        <v>1</v>
      </c>
      <c r="T209" s="533">
        <v>1</v>
      </c>
      <c r="U209" s="535">
        <v>1</v>
      </c>
    </row>
    <row r="210" spans="1:21" ht="14.4" customHeight="1" x14ac:dyDescent="0.3">
      <c r="A210" s="528">
        <v>29</v>
      </c>
      <c r="B210" s="529" t="s">
        <v>454</v>
      </c>
      <c r="C210" s="529" t="s">
        <v>737</v>
      </c>
      <c r="D210" s="530" t="s">
        <v>1581</v>
      </c>
      <c r="E210" s="531" t="s">
        <v>749</v>
      </c>
      <c r="F210" s="529" t="s">
        <v>736</v>
      </c>
      <c r="G210" s="529" t="s">
        <v>887</v>
      </c>
      <c r="H210" s="529" t="s">
        <v>455</v>
      </c>
      <c r="I210" s="529" t="s">
        <v>1166</v>
      </c>
      <c r="J210" s="529" t="s">
        <v>896</v>
      </c>
      <c r="K210" s="529" t="s">
        <v>1167</v>
      </c>
      <c r="L210" s="532">
        <v>96</v>
      </c>
      <c r="M210" s="532">
        <v>192</v>
      </c>
      <c r="N210" s="529">
        <v>2</v>
      </c>
      <c r="O210" s="533">
        <v>1</v>
      </c>
      <c r="P210" s="532">
        <v>192</v>
      </c>
      <c r="Q210" s="534">
        <v>1</v>
      </c>
      <c r="R210" s="529">
        <v>2</v>
      </c>
      <c r="S210" s="534">
        <v>1</v>
      </c>
      <c r="T210" s="533">
        <v>1</v>
      </c>
      <c r="U210" s="535">
        <v>1</v>
      </c>
    </row>
    <row r="211" spans="1:21" ht="14.4" customHeight="1" x14ac:dyDescent="0.3">
      <c r="A211" s="528">
        <v>29</v>
      </c>
      <c r="B211" s="529" t="s">
        <v>454</v>
      </c>
      <c r="C211" s="529" t="s">
        <v>737</v>
      </c>
      <c r="D211" s="530" t="s">
        <v>1581</v>
      </c>
      <c r="E211" s="531" t="s">
        <v>749</v>
      </c>
      <c r="F211" s="529" t="s">
        <v>736</v>
      </c>
      <c r="G211" s="529" t="s">
        <v>887</v>
      </c>
      <c r="H211" s="529" t="s">
        <v>455</v>
      </c>
      <c r="I211" s="529" t="s">
        <v>1168</v>
      </c>
      <c r="J211" s="529" t="s">
        <v>1050</v>
      </c>
      <c r="K211" s="529" t="s">
        <v>1169</v>
      </c>
      <c r="L211" s="532">
        <v>112.5</v>
      </c>
      <c r="M211" s="532">
        <v>112.5</v>
      </c>
      <c r="N211" s="529">
        <v>1</v>
      </c>
      <c r="O211" s="533">
        <v>1</v>
      </c>
      <c r="P211" s="532"/>
      <c r="Q211" s="534">
        <v>0</v>
      </c>
      <c r="R211" s="529"/>
      <c r="S211" s="534">
        <v>0</v>
      </c>
      <c r="T211" s="533"/>
      <c r="U211" s="535">
        <v>0</v>
      </c>
    </row>
    <row r="212" spans="1:21" ht="14.4" customHeight="1" x14ac:dyDescent="0.3">
      <c r="A212" s="528">
        <v>29</v>
      </c>
      <c r="B212" s="529" t="s">
        <v>454</v>
      </c>
      <c r="C212" s="529" t="s">
        <v>737</v>
      </c>
      <c r="D212" s="530" t="s">
        <v>1581</v>
      </c>
      <c r="E212" s="531" t="s">
        <v>749</v>
      </c>
      <c r="F212" s="529" t="s">
        <v>736</v>
      </c>
      <c r="G212" s="529" t="s">
        <v>918</v>
      </c>
      <c r="H212" s="529" t="s">
        <v>455</v>
      </c>
      <c r="I212" s="529" t="s">
        <v>919</v>
      </c>
      <c r="J212" s="529" t="s">
        <v>920</v>
      </c>
      <c r="K212" s="529" t="s">
        <v>921</v>
      </c>
      <c r="L212" s="532">
        <v>410</v>
      </c>
      <c r="M212" s="532">
        <v>8610</v>
      </c>
      <c r="N212" s="529">
        <v>21</v>
      </c>
      <c r="O212" s="533">
        <v>14</v>
      </c>
      <c r="P212" s="532">
        <v>6150</v>
      </c>
      <c r="Q212" s="534">
        <v>0.7142857142857143</v>
      </c>
      <c r="R212" s="529">
        <v>15</v>
      </c>
      <c r="S212" s="534">
        <v>0.7142857142857143</v>
      </c>
      <c r="T212" s="533">
        <v>11</v>
      </c>
      <c r="U212" s="535">
        <v>0.7857142857142857</v>
      </c>
    </row>
    <row r="213" spans="1:21" ht="14.4" customHeight="1" x14ac:dyDescent="0.3">
      <c r="A213" s="528">
        <v>29</v>
      </c>
      <c r="B213" s="529" t="s">
        <v>454</v>
      </c>
      <c r="C213" s="529" t="s">
        <v>737</v>
      </c>
      <c r="D213" s="530" t="s">
        <v>1581</v>
      </c>
      <c r="E213" s="531" t="s">
        <v>749</v>
      </c>
      <c r="F213" s="529" t="s">
        <v>736</v>
      </c>
      <c r="G213" s="529" t="s">
        <v>918</v>
      </c>
      <c r="H213" s="529" t="s">
        <v>455</v>
      </c>
      <c r="I213" s="529" t="s">
        <v>922</v>
      </c>
      <c r="J213" s="529" t="s">
        <v>923</v>
      </c>
      <c r="K213" s="529" t="s">
        <v>924</v>
      </c>
      <c r="L213" s="532">
        <v>566</v>
      </c>
      <c r="M213" s="532">
        <v>1132</v>
      </c>
      <c r="N213" s="529">
        <v>2</v>
      </c>
      <c r="O213" s="533">
        <v>2</v>
      </c>
      <c r="P213" s="532">
        <v>566</v>
      </c>
      <c r="Q213" s="534">
        <v>0.5</v>
      </c>
      <c r="R213" s="529">
        <v>1</v>
      </c>
      <c r="S213" s="534">
        <v>0.5</v>
      </c>
      <c r="T213" s="533">
        <v>1</v>
      </c>
      <c r="U213" s="535">
        <v>0.5</v>
      </c>
    </row>
    <row r="214" spans="1:21" ht="14.4" customHeight="1" x14ac:dyDescent="0.3">
      <c r="A214" s="528">
        <v>29</v>
      </c>
      <c r="B214" s="529" t="s">
        <v>454</v>
      </c>
      <c r="C214" s="529" t="s">
        <v>737</v>
      </c>
      <c r="D214" s="530" t="s">
        <v>1581</v>
      </c>
      <c r="E214" s="531" t="s">
        <v>749</v>
      </c>
      <c r="F214" s="529" t="s">
        <v>736</v>
      </c>
      <c r="G214" s="529" t="s">
        <v>925</v>
      </c>
      <c r="H214" s="529" t="s">
        <v>455</v>
      </c>
      <c r="I214" s="529" t="s">
        <v>1170</v>
      </c>
      <c r="J214" s="529" t="s">
        <v>1171</v>
      </c>
      <c r="K214" s="529" t="s">
        <v>1172</v>
      </c>
      <c r="L214" s="532">
        <v>492.18</v>
      </c>
      <c r="M214" s="532">
        <v>492.18</v>
      </c>
      <c r="N214" s="529">
        <v>1</v>
      </c>
      <c r="O214" s="533">
        <v>1</v>
      </c>
      <c r="P214" s="532">
        <v>492.18</v>
      </c>
      <c r="Q214" s="534">
        <v>1</v>
      </c>
      <c r="R214" s="529">
        <v>1</v>
      </c>
      <c r="S214" s="534">
        <v>1</v>
      </c>
      <c r="T214" s="533">
        <v>1</v>
      </c>
      <c r="U214" s="535">
        <v>1</v>
      </c>
    </row>
    <row r="215" spans="1:21" ht="14.4" customHeight="1" x14ac:dyDescent="0.3">
      <c r="A215" s="528">
        <v>29</v>
      </c>
      <c r="B215" s="529" t="s">
        <v>454</v>
      </c>
      <c r="C215" s="529" t="s">
        <v>737</v>
      </c>
      <c r="D215" s="530" t="s">
        <v>1581</v>
      </c>
      <c r="E215" s="531" t="s">
        <v>749</v>
      </c>
      <c r="F215" s="529" t="s">
        <v>736</v>
      </c>
      <c r="G215" s="529" t="s">
        <v>925</v>
      </c>
      <c r="H215" s="529" t="s">
        <v>455</v>
      </c>
      <c r="I215" s="529" t="s">
        <v>1173</v>
      </c>
      <c r="J215" s="529" t="s">
        <v>1056</v>
      </c>
      <c r="K215" s="529" t="s">
        <v>1174</v>
      </c>
      <c r="L215" s="532">
        <v>58.5</v>
      </c>
      <c r="M215" s="532">
        <v>58.5</v>
      </c>
      <c r="N215" s="529">
        <v>1</v>
      </c>
      <c r="O215" s="533">
        <v>1</v>
      </c>
      <c r="P215" s="532">
        <v>58.5</v>
      </c>
      <c r="Q215" s="534">
        <v>1</v>
      </c>
      <c r="R215" s="529">
        <v>1</v>
      </c>
      <c r="S215" s="534">
        <v>1</v>
      </c>
      <c r="T215" s="533">
        <v>1</v>
      </c>
      <c r="U215" s="535">
        <v>1</v>
      </c>
    </row>
    <row r="216" spans="1:21" ht="14.4" customHeight="1" x14ac:dyDescent="0.3">
      <c r="A216" s="528">
        <v>29</v>
      </c>
      <c r="B216" s="529" t="s">
        <v>454</v>
      </c>
      <c r="C216" s="529" t="s">
        <v>737</v>
      </c>
      <c r="D216" s="530" t="s">
        <v>1581</v>
      </c>
      <c r="E216" s="531" t="s">
        <v>749</v>
      </c>
      <c r="F216" s="529" t="s">
        <v>736</v>
      </c>
      <c r="G216" s="529" t="s">
        <v>925</v>
      </c>
      <c r="H216" s="529" t="s">
        <v>455</v>
      </c>
      <c r="I216" s="529" t="s">
        <v>1052</v>
      </c>
      <c r="J216" s="529" t="s">
        <v>1053</v>
      </c>
      <c r="K216" s="529" t="s">
        <v>1054</v>
      </c>
      <c r="L216" s="532">
        <v>378.48</v>
      </c>
      <c r="M216" s="532">
        <v>378.48</v>
      </c>
      <c r="N216" s="529">
        <v>1</v>
      </c>
      <c r="O216" s="533">
        <v>1</v>
      </c>
      <c r="P216" s="532"/>
      <c r="Q216" s="534">
        <v>0</v>
      </c>
      <c r="R216" s="529"/>
      <c r="S216" s="534">
        <v>0</v>
      </c>
      <c r="T216" s="533"/>
      <c r="U216" s="535">
        <v>0</v>
      </c>
    </row>
    <row r="217" spans="1:21" ht="14.4" customHeight="1" x14ac:dyDescent="0.3">
      <c r="A217" s="528">
        <v>29</v>
      </c>
      <c r="B217" s="529" t="s">
        <v>454</v>
      </c>
      <c r="C217" s="529" t="s">
        <v>737</v>
      </c>
      <c r="D217" s="530" t="s">
        <v>1581</v>
      </c>
      <c r="E217" s="531" t="s">
        <v>749</v>
      </c>
      <c r="F217" s="529" t="s">
        <v>736</v>
      </c>
      <c r="G217" s="529" t="s">
        <v>925</v>
      </c>
      <c r="H217" s="529" t="s">
        <v>455</v>
      </c>
      <c r="I217" s="529" t="s">
        <v>932</v>
      </c>
      <c r="J217" s="529" t="s">
        <v>933</v>
      </c>
      <c r="K217" s="529" t="s">
        <v>934</v>
      </c>
      <c r="L217" s="532">
        <v>409.87</v>
      </c>
      <c r="M217" s="532">
        <v>1639.48</v>
      </c>
      <c r="N217" s="529">
        <v>4</v>
      </c>
      <c r="O217" s="533">
        <v>4</v>
      </c>
      <c r="P217" s="532">
        <v>1639.48</v>
      </c>
      <c r="Q217" s="534">
        <v>1</v>
      </c>
      <c r="R217" s="529">
        <v>4</v>
      </c>
      <c r="S217" s="534">
        <v>1</v>
      </c>
      <c r="T217" s="533">
        <v>4</v>
      </c>
      <c r="U217" s="535">
        <v>1</v>
      </c>
    </row>
    <row r="218" spans="1:21" ht="14.4" customHeight="1" x14ac:dyDescent="0.3">
      <c r="A218" s="528">
        <v>29</v>
      </c>
      <c r="B218" s="529" t="s">
        <v>454</v>
      </c>
      <c r="C218" s="529" t="s">
        <v>737</v>
      </c>
      <c r="D218" s="530" t="s">
        <v>1581</v>
      </c>
      <c r="E218" s="531" t="s">
        <v>749</v>
      </c>
      <c r="F218" s="529" t="s">
        <v>736</v>
      </c>
      <c r="G218" s="529" t="s">
        <v>925</v>
      </c>
      <c r="H218" s="529" t="s">
        <v>455</v>
      </c>
      <c r="I218" s="529" t="s">
        <v>1055</v>
      </c>
      <c r="J218" s="529" t="s">
        <v>1056</v>
      </c>
      <c r="K218" s="529" t="s">
        <v>1057</v>
      </c>
      <c r="L218" s="532">
        <v>58.5</v>
      </c>
      <c r="M218" s="532">
        <v>117</v>
      </c>
      <c r="N218" s="529">
        <v>2</v>
      </c>
      <c r="O218" s="533">
        <v>2</v>
      </c>
      <c r="P218" s="532">
        <v>58.5</v>
      </c>
      <c r="Q218" s="534">
        <v>0.5</v>
      </c>
      <c r="R218" s="529">
        <v>1</v>
      </c>
      <c r="S218" s="534">
        <v>0.5</v>
      </c>
      <c r="T218" s="533">
        <v>1</v>
      </c>
      <c r="U218" s="535">
        <v>0.5</v>
      </c>
    </row>
    <row r="219" spans="1:21" ht="14.4" customHeight="1" x14ac:dyDescent="0.3">
      <c r="A219" s="528">
        <v>29</v>
      </c>
      <c r="B219" s="529" t="s">
        <v>454</v>
      </c>
      <c r="C219" s="529" t="s">
        <v>737</v>
      </c>
      <c r="D219" s="530" t="s">
        <v>1581</v>
      </c>
      <c r="E219" s="531" t="s">
        <v>749</v>
      </c>
      <c r="F219" s="529" t="s">
        <v>736</v>
      </c>
      <c r="G219" s="529" t="s">
        <v>925</v>
      </c>
      <c r="H219" s="529" t="s">
        <v>455</v>
      </c>
      <c r="I219" s="529" t="s">
        <v>1175</v>
      </c>
      <c r="J219" s="529" t="s">
        <v>1176</v>
      </c>
      <c r="K219" s="529" t="s">
        <v>1177</v>
      </c>
      <c r="L219" s="532">
        <v>45.52</v>
      </c>
      <c r="M219" s="532">
        <v>182.08</v>
      </c>
      <c r="N219" s="529">
        <v>4</v>
      </c>
      <c r="O219" s="533">
        <v>4</v>
      </c>
      <c r="P219" s="532">
        <v>136.56</v>
      </c>
      <c r="Q219" s="534">
        <v>0.75</v>
      </c>
      <c r="R219" s="529">
        <v>3</v>
      </c>
      <c r="S219" s="534">
        <v>0.75</v>
      </c>
      <c r="T219" s="533">
        <v>3</v>
      </c>
      <c r="U219" s="535">
        <v>0.75</v>
      </c>
    </row>
    <row r="220" spans="1:21" ht="14.4" customHeight="1" x14ac:dyDescent="0.3">
      <c r="A220" s="528">
        <v>29</v>
      </c>
      <c r="B220" s="529" t="s">
        <v>454</v>
      </c>
      <c r="C220" s="529" t="s">
        <v>737</v>
      </c>
      <c r="D220" s="530" t="s">
        <v>1581</v>
      </c>
      <c r="E220" s="531" t="s">
        <v>749</v>
      </c>
      <c r="F220" s="529" t="s">
        <v>736</v>
      </c>
      <c r="G220" s="529" t="s">
        <v>925</v>
      </c>
      <c r="H220" s="529" t="s">
        <v>455</v>
      </c>
      <c r="I220" s="529" t="s">
        <v>1178</v>
      </c>
      <c r="J220" s="529" t="s">
        <v>1179</v>
      </c>
      <c r="K220" s="529" t="s">
        <v>1180</v>
      </c>
      <c r="L220" s="532">
        <v>331.32</v>
      </c>
      <c r="M220" s="532">
        <v>993.96</v>
      </c>
      <c r="N220" s="529">
        <v>3</v>
      </c>
      <c r="O220" s="533">
        <v>3</v>
      </c>
      <c r="P220" s="532">
        <v>662.64</v>
      </c>
      <c r="Q220" s="534">
        <v>0.66666666666666663</v>
      </c>
      <c r="R220" s="529">
        <v>2</v>
      </c>
      <c r="S220" s="534">
        <v>0.66666666666666663</v>
      </c>
      <c r="T220" s="533">
        <v>2</v>
      </c>
      <c r="U220" s="535">
        <v>0.66666666666666663</v>
      </c>
    </row>
    <row r="221" spans="1:21" ht="14.4" customHeight="1" x14ac:dyDescent="0.3">
      <c r="A221" s="528">
        <v>29</v>
      </c>
      <c r="B221" s="529" t="s">
        <v>454</v>
      </c>
      <c r="C221" s="529" t="s">
        <v>737</v>
      </c>
      <c r="D221" s="530" t="s">
        <v>1581</v>
      </c>
      <c r="E221" s="531" t="s">
        <v>749</v>
      </c>
      <c r="F221" s="529" t="s">
        <v>736</v>
      </c>
      <c r="G221" s="529" t="s">
        <v>925</v>
      </c>
      <c r="H221" s="529" t="s">
        <v>455</v>
      </c>
      <c r="I221" s="529" t="s">
        <v>1181</v>
      </c>
      <c r="J221" s="529" t="s">
        <v>1182</v>
      </c>
      <c r="K221" s="529" t="s">
        <v>1183</v>
      </c>
      <c r="L221" s="532">
        <v>345.18</v>
      </c>
      <c r="M221" s="532">
        <v>1035.54</v>
      </c>
      <c r="N221" s="529">
        <v>3</v>
      </c>
      <c r="O221" s="533">
        <v>3</v>
      </c>
      <c r="P221" s="532">
        <v>1035.54</v>
      </c>
      <c r="Q221" s="534">
        <v>1</v>
      </c>
      <c r="R221" s="529">
        <v>3</v>
      </c>
      <c r="S221" s="534">
        <v>1</v>
      </c>
      <c r="T221" s="533">
        <v>3</v>
      </c>
      <c r="U221" s="535">
        <v>1</v>
      </c>
    </row>
    <row r="222" spans="1:21" ht="14.4" customHeight="1" x14ac:dyDescent="0.3">
      <c r="A222" s="528">
        <v>29</v>
      </c>
      <c r="B222" s="529" t="s">
        <v>454</v>
      </c>
      <c r="C222" s="529" t="s">
        <v>737</v>
      </c>
      <c r="D222" s="530" t="s">
        <v>1581</v>
      </c>
      <c r="E222" s="531" t="s">
        <v>749</v>
      </c>
      <c r="F222" s="529" t="s">
        <v>736</v>
      </c>
      <c r="G222" s="529" t="s">
        <v>925</v>
      </c>
      <c r="H222" s="529" t="s">
        <v>455</v>
      </c>
      <c r="I222" s="529" t="s">
        <v>938</v>
      </c>
      <c r="J222" s="529" t="s">
        <v>939</v>
      </c>
      <c r="K222" s="529" t="s">
        <v>940</v>
      </c>
      <c r="L222" s="532">
        <v>246.48</v>
      </c>
      <c r="M222" s="532">
        <v>246.48</v>
      </c>
      <c r="N222" s="529">
        <v>1</v>
      </c>
      <c r="O222" s="533">
        <v>1</v>
      </c>
      <c r="P222" s="532">
        <v>246.48</v>
      </c>
      <c r="Q222" s="534">
        <v>1</v>
      </c>
      <c r="R222" s="529">
        <v>1</v>
      </c>
      <c r="S222" s="534">
        <v>1</v>
      </c>
      <c r="T222" s="533">
        <v>1</v>
      </c>
      <c r="U222" s="535">
        <v>1</v>
      </c>
    </row>
    <row r="223" spans="1:21" ht="14.4" customHeight="1" x14ac:dyDescent="0.3">
      <c r="A223" s="528">
        <v>29</v>
      </c>
      <c r="B223" s="529" t="s">
        <v>454</v>
      </c>
      <c r="C223" s="529" t="s">
        <v>737</v>
      </c>
      <c r="D223" s="530" t="s">
        <v>1581</v>
      </c>
      <c r="E223" s="531" t="s">
        <v>749</v>
      </c>
      <c r="F223" s="529" t="s">
        <v>736</v>
      </c>
      <c r="G223" s="529" t="s">
        <v>925</v>
      </c>
      <c r="H223" s="529" t="s">
        <v>455</v>
      </c>
      <c r="I223" s="529" t="s">
        <v>1184</v>
      </c>
      <c r="J223" s="529" t="s">
        <v>1185</v>
      </c>
      <c r="K223" s="529" t="s">
        <v>1186</v>
      </c>
      <c r="L223" s="532">
        <v>680.84</v>
      </c>
      <c r="M223" s="532">
        <v>680.84</v>
      </c>
      <c r="N223" s="529">
        <v>1</v>
      </c>
      <c r="O223" s="533">
        <v>1</v>
      </c>
      <c r="P223" s="532">
        <v>680.84</v>
      </c>
      <c r="Q223" s="534">
        <v>1</v>
      </c>
      <c r="R223" s="529">
        <v>1</v>
      </c>
      <c r="S223" s="534">
        <v>1</v>
      </c>
      <c r="T223" s="533">
        <v>1</v>
      </c>
      <c r="U223" s="535">
        <v>1</v>
      </c>
    </row>
    <row r="224" spans="1:21" ht="14.4" customHeight="1" x14ac:dyDescent="0.3">
      <c r="A224" s="528">
        <v>29</v>
      </c>
      <c r="B224" s="529" t="s">
        <v>454</v>
      </c>
      <c r="C224" s="529" t="s">
        <v>737</v>
      </c>
      <c r="D224" s="530" t="s">
        <v>1581</v>
      </c>
      <c r="E224" s="531" t="s">
        <v>749</v>
      </c>
      <c r="F224" s="529" t="s">
        <v>736</v>
      </c>
      <c r="G224" s="529" t="s">
        <v>925</v>
      </c>
      <c r="H224" s="529" t="s">
        <v>455</v>
      </c>
      <c r="I224" s="529" t="s">
        <v>1187</v>
      </c>
      <c r="J224" s="529" t="s">
        <v>1188</v>
      </c>
      <c r="K224" s="529" t="s">
        <v>1189</v>
      </c>
      <c r="L224" s="532">
        <v>318.76</v>
      </c>
      <c r="M224" s="532">
        <v>318.76</v>
      </c>
      <c r="N224" s="529">
        <v>1</v>
      </c>
      <c r="O224" s="533">
        <v>1</v>
      </c>
      <c r="P224" s="532"/>
      <c r="Q224" s="534">
        <v>0</v>
      </c>
      <c r="R224" s="529"/>
      <c r="S224" s="534">
        <v>0</v>
      </c>
      <c r="T224" s="533"/>
      <c r="U224" s="535">
        <v>0</v>
      </c>
    </row>
    <row r="225" spans="1:21" ht="14.4" customHeight="1" x14ac:dyDescent="0.3">
      <c r="A225" s="528">
        <v>29</v>
      </c>
      <c r="B225" s="529" t="s">
        <v>454</v>
      </c>
      <c r="C225" s="529" t="s">
        <v>737</v>
      </c>
      <c r="D225" s="530" t="s">
        <v>1581</v>
      </c>
      <c r="E225" s="531" t="s">
        <v>749</v>
      </c>
      <c r="F225" s="529" t="s">
        <v>736</v>
      </c>
      <c r="G225" s="529" t="s">
        <v>925</v>
      </c>
      <c r="H225" s="529" t="s">
        <v>455</v>
      </c>
      <c r="I225" s="529" t="s">
        <v>1190</v>
      </c>
      <c r="J225" s="529" t="s">
        <v>1191</v>
      </c>
      <c r="K225" s="529" t="s">
        <v>1192</v>
      </c>
      <c r="L225" s="532">
        <v>245.11</v>
      </c>
      <c r="M225" s="532">
        <v>245.11</v>
      </c>
      <c r="N225" s="529">
        <v>1</v>
      </c>
      <c r="O225" s="533">
        <v>1</v>
      </c>
      <c r="P225" s="532">
        <v>245.11</v>
      </c>
      <c r="Q225" s="534">
        <v>1</v>
      </c>
      <c r="R225" s="529">
        <v>1</v>
      </c>
      <c r="S225" s="534">
        <v>1</v>
      </c>
      <c r="T225" s="533">
        <v>1</v>
      </c>
      <c r="U225" s="535">
        <v>1</v>
      </c>
    </row>
    <row r="226" spans="1:21" ht="14.4" customHeight="1" x14ac:dyDescent="0.3">
      <c r="A226" s="528">
        <v>29</v>
      </c>
      <c r="B226" s="529" t="s">
        <v>454</v>
      </c>
      <c r="C226" s="529" t="s">
        <v>737</v>
      </c>
      <c r="D226" s="530" t="s">
        <v>1581</v>
      </c>
      <c r="E226" s="531" t="s">
        <v>749</v>
      </c>
      <c r="F226" s="529" t="s">
        <v>736</v>
      </c>
      <c r="G226" s="529" t="s">
        <v>949</v>
      </c>
      <c r="H226" s="529" t="s">
        <v>455</v>
      </c>
      <c r="I226" s="529" t="s">
        <v>950</v>
      </c>
      <c r="J226" s="529" t="s">
        <v>951</v>
      </c>
      <c r="K226" s="529" t="s">
        <v>952</v>
      </c>
      <c r="L226" s="532">
        <v>200</v>
      </c>
      <c r="M226" s="532">
        <v>200</v>
      </c>
      <c r="N226" s="529">
        <v>1</v>
      </c>
      <c r="O226" s="533">
        <v>1</v>
      </c>
      <c r="P226" s="532">
        <v>200</v>
      </c>
      <c r="Q226" s="534">
        <v>1</v>
      </c>
      <c r="R226" s="529">
        <v>1</v>
      </c>
      <c r="S226" s="534">
        <v>1</v>
      </c>
      <c r="T226" s="533">
        <v>1</v>
      </c>
      <c r="U226" s="535">
        <v>1</v>
      </c>
    </row>
    <row r="227" spans="1:21" ht="14.4" customHeight="1" x14ac:dyDescent="0.3">
      <c r="A227" s="528">
        <v>29</v>
      </c>
      <c r="B227" s="529" t="s">
        <v>454</v>
      </c>
      <c r="C227" s="529" t="s">
        <v>737</v>
      </c>
      <c r="D227" s="530" t="s">
        <v>1581</v>
      </c>
      <c r="E227" s="531" t="s">
        <v>749</v>
      </c>
      <c r="F227" s="529" t="s">
        <v>736</v>
      </c>
      <c r="G227" s="529" t="s">
        <v>949</v>
      </c>
      <c r="H227" s="529" t="s">
        <v>455</v>
      </c>
      <c r="I227" s="529" t="s">
        <v>1193</v>
      </c>
      <c r="J227" s="529" t="s">
        <v>1194</v>
      </c>
      <c r="K227" s="529" t="s">
        <v>1195</v>
      </c>
      <c r="L227" s="532">
        <v>190</v>
      </c>
      <c r="M227" s="532">
        <v>380</v>
      </c>
      <c r="N227" s="529">
        <v>2</v>
      </c>
      <c r="O227" s="533">
        <v>2</v>
      </c>
      <c r="P227" s="532">
        <v>190</v>
      </c>
      <c r="Q227" s="534">
        <v>0.5</v>
      </c>
      <c r="R227" s="529">
        <v>1</v>
      </c>
      <c r="S227" s="534">
        <v>0.5</v>
      </c>
      <c r="T227" s="533">
        <v>1</v>
      </c>
      <c r="U227" s="535">
        <v>0.5</v>
      </c>
    </row>
    <row r="228" spans="1:21" ht="14.4" customHeight="1" x14ac:dyDescent="0.3">
      <c r="A228" s="528">
        <v>29</v>
      </c>
      <c r="B228" s="529" t="s">
        <v>454</v>
      </c>
      <c r="C228" s="529" t="s">
        <v>737</v>
      </c>
      <c r="D228" s="530" t="s">
        <v>1581</v>
      </c>
      <c r="E228" s="531" t="s">
        <v>749</v>
      </c>
      <c r="F228" s="529" t="s">
        <v>736</v>
      </c>
      <c r="G228" s="529" t="s">
        <v>949</v>
      </c>
      <c r="H228" s="529" t="s">
        <v>455</v>
      </c>
      <c r="I228" s="529" t="s">
        <v>1196</v>
      </c>
      <c r="J228" s="529" t="s">
        <v>1197</v>
      </c>
      <c r="K228" s="529" t="s">
        <v>1198</v>
      </c>
      <c r="L228" s="532">
        <v>190</v>
      </c>
      <c r="M228" s="532">
        <v>760</v>
      </c>
      <c r="N228" s="529">
        <v>4</v>
      </c>
      <c r="O228" s="533">
        <v>1</v>
      </c>
      <c r="P228" s="532">
        <v>760</v>
      </c>
      <c r="Q228" s="534">
        <v>1</v>
      </c>
      <c r="R228" s="529">
        <v>4</v>
      </c>
      <c r="S228" s="534">
        <v>1</v>
      </c>
      <c r="T228" s="533">
        <v>1</v>
      </c>
      <c r="U228" s="535">
        <v>1</v>
      </c>
    </row>
    <row r="229" spans="1:21" ht="14.4" customHeight="1" x14ac:dyDescent="0.3">
      <c r="A229" s="528">
        <v>29</v>
      </c>
      <c r="B229" s="529" t="s">
        <v>454</v>
      </c>
      <c r="C229" s="529" t="s">
        <v>737</v>
      </c>
      <c r="D229" s="530" t="s">
        <v>1581</v>
      </c>
      <c r="E229" s="531" t="s">
        <v>749</v>
      </c>
      <c r="F229" s="529" t="s">
        <v>736</v>
      </c>
      <c r="G229" s="529" t="s">
        <v>1067</v>
      </c>
      <c r="H229" s="529" t="s">
        <v>455</v>
      </c>
      <c r="I229" s="529" t="s">
        <v>1068</v>
      </c>
      <c r="J229" s="529" t="s">
        <v>1069</v>
      </c>
      <c r="K229" s="529"/>
      <c r="L229" s="532">
        <v>0</v>
      </c>
      <c r="M229" s="532">
        <v>0</v>
      </c>
      <c r="N229" s="529">
        <v>1</v>
      </c>
      <c r="O229" s="533">
        <v>1</v>
      </c>
      <c r="P229" s="532"/>
      <c r="Q229" s="534"/>
      <c r="R229" s="529"/>
      <c r="S229" s="534">
        <v>0</v>
      </c>
      <c r="T229" s="533"/>
      <c r="U229" s="535">
        <v>0</v>
      </c>
    </row>
    <row r="230" spans="1:21" ht="14.4" customHeight="1" x14ac:dyDescent="0.3">
      <c r="A230" s="528">
        <v>29</v>
      </c>
      <c r="B230" s="529" t="s">
        <v>454</v>
      </c>
      <c r="C230" s="529" t="s">
        <v>737</v>
      </c>
      <c r="D230" s="530" t="s">
        <v>1581</v>
      </c>
      <c r="E230" s="531" t="s">
        <v>749</v>
      </c>
      <c r="F230" s="529" t="s">
        <v>736</v>
      </c>
      <c r="G230" s="529" t="s">
        <v>1199</v>
      </c>
      <c r="H230" s="529" t="s">
        <v>455</v>
      </c>
      <c r="I230" s="529" t="s">
        <v>492</v>
      </c>
      <c r="J230" s="529" t="s">
        <v>1200</v>
      </c>
      <c r="K230" s="529" t="s">
        <v>1201</v>
      </c>
      <c r="L230" s="532">
        <v>2066</v>
      </c>
      <c r="M230" s="532">
        <v>2066</v>
      </c>
      <c r="N230" s="529">
        <v>1</v>
      </c>
      <c r="O230" s="533">
        <v>0.5</v>
      </c>
      <c r="P230" s="532">
        <v>2066</v>
      </c>
      <c r="Q230" s="534">
        <v>1</v>
      </c>
      <c r="R230" s="529">
        <v>1</v>
      </c>
      <c r="S230" s="534">
        <v>1</v>
      </c>
      <c r="T230" s="533">
        <v>0.5</v>
      </c>
      <c r="U230" s="535">
        <v>1</v>
      </c>
    </row>
    <row r="231" spans="1:21" ht="14.4" customHeight="1" x14ac:dyDescent="0.3">
      <c r="A231" s="528">
        <v>29</v>
      </c>
      <c r="B231" s="529" t="s">
        <v>454</v>
      </c>
      <c r="C231" s="529" t="s">
        <v>737</v>
      </c>
      <c r="D231" s="530" t="s">
        <v>1581</v>
      </c>
      <c r="E231" s="531" t="s">
        <v>750</v>
      </c>
      <c r="F231" s="529" t="s">
        <v>734</v>
      </c>
      <c r="G231" s="529" t="s">
        <v>1202</v>
      </c>
      <c r="H231" s="529" t="s">
        <v>455</v>
      </c>
      <c r="I231" s="529" t="s">
        <v>1203</v>
      </c>
      <c r="J231" s="529" t="s">
        <v>1204</v>
      </c>
      <c r="K231" s="529" t="s">
        <v>1205</v>
      </c>
      <c r="L231" s="532">
        <v>0</v>
      </c>
      <c r="M231" s="532">
        <v>0</v>
      </c>
      <c r="N231" s="529">
        <v>1</v>
      </c>
      <c r="O231" s="533">
        <v>0.5</v>
      </c>
      <c r="P231" s="532"/>
      <c r="Q231" s="534"/>
      <c r="R231" s="529"/>
      <c r="S231" s="534">
        <v>0</v>
      </c>
      <c r="T231" s="533"/>
      <c r="U231" s="535">
        <v>0</v>
      </c>
    </row>
    <row r="232" spans="1:21" ht="14.4" customHeight="1" x14ac:dyDescent="0.3">
      <c r="A232" s="528">
        <v>29</v>
      </c>
      <c r="B232" s="529" t="s">
        <v>454</v>
      </c>
      <c r="C232" s="529" t="s">
        <v>737</v>
      </c>
      <c r="D232" s="530" t="s">
        <v>1581</v>
      </c>
      <c r="E232" s="531" t="s">
        <v>750</v>
      </c>
      <c r="F232" s="529" t="s">
        <v>734</v>
      </c>
      <c r="G232" s="529" t="s">
        <v>753</v>
      </c>
      <c r="H232" s="529" t="s">
        <v>455</v>
      </c>
      <c r="I232" s="529" t="s">
        <v>754</v>
      </c>
      <c r="J232" s="529" t="s">
        <v>755</v>
      </c>
      <c r="K232" s="529" t="s">
        <v>756</v>
      </c>
      <c r="L232" s="532">
        <v>154.36000000000001</v>
      </c>
      <c r="M232" s="532">
        <v>2778.4800000000005</v>
      </c>
      <c r="N232" s="529">
        <v>18</v>
      </c>
      <c r="O232" s="533">
        <v>8</v>
      </c>
      <c r="P232" s="532">
        <v>1234.8800000000001</v>
      </c>
      <c r="Q232" s="534">
        <v>0.44444444444444442</v>
      </c>
      <c r="R232" s="529">
        <v>8</v>
      </c>
      <c r="S232" s="534">
        <v>0.44444444444444442</v>
      </c>
      <c r="T232" s="533">
        <v>3.5</v>
      </c>
      <c r="U232" s="535">
        <v>0.4375</v>
      </c>
    </row>
    <row r="233" spans="1:21" ht="14.4" customHeight="1" x14ac:dyDescent="0.3">
      <c r="A233" s="528">
        <v>29</v>
      </c>
      <c r="B233" s="529" t="s">
        <v>454</v>
      </c>
      <c r="C233" s="529" t="s">
        <v>737</v>
      </c>
      <c r="D233" s="530" t="s">
        <v>1581</v>
      </c>
      <c r="E233" s="531" t="s">
        <v>750</v>
      </c>
      <c r="F233" s="529" t="s">
        <v>734</v>
      </c>
      <c r="G233" s="529" t="s">
        <v>753</v>
      </c>
      <c r="H233" s="529" t="s">
        <v>1582</v>
      </c>
      <c r="I233" s="529" t="s">
        <v>760</v>
      </c>
      <c r="J233" s="529" t="s">
        <v>758</v>
      </c>
      <c r="K233" s="529" t="s">
        <v>761</v>
      </c>
      <c r="L233" s="532">
        <v>154.36000000000001</v>
      </c>
      <c r="M233" s="532">
        <v>308.72000000000003</v>
      </c>
      <c r="N233" s="529">
        <v>2</v>
      </c>
      <c r="O233" s="533">
        <v>2</v>
      </c>
      <c r="P233" s="532">
        <v>308.72000000000003</v>
      </c>
      <c r="Q233" s="534">
        <v>1</v>
      </c>
      <c r="R233" s="529">
        <v>2</v>
      </c>
      <c r="S233" s="534">
        <v>1</v>
      </c>
      <c r="T233" s="533">
        <v>2</v>
      </c>
      <c r="U233" s="535">
        <v>1</v>
      </c>
    </row>
    <row r="234" spans="1:21" ht="14.4" customHeight="1" x14ac:dyDescent="0.3">
      <c r="A234" s="528">
        <v>29</v>
      </c>
      <c r="B234" s="529" t="s">
        <v>454</v>
      </c>
      <c r="C234" s="529" t="s">
        <v>737</v>
      </c>
      <c r="D234" s="530" t="s">
        <v>1581</v>
      </c>
      <c r="E234" s="531" t="s">
        <v>750</v>
      </c>
      <c r="F234" s="529" t="s">
        <v>734</v>
      </c>
      <c r="G234" s="529" t="s">
        <v>753</v>
      </c>
      <c r="H234" s="529" t="s">
        <v>455</v>
      </c>
      <c r="I234" s="529" t="s">
        <v>1206</v>
      </c>
      <c r="J234" s="529" t="s">
        <v>755</v>
      </c>
      <c r="K234" s="529" t="s">
        <v>761</v>
      </c>
      <c r="L234" s="532">
        <v>0</v>
      </c>
      <c r="M234" s="532">
        <v>0</v>
      </c>
      <c r="N234" s="529">
        <v>6</v>
      </c>
      <c r="O234" s="533">
        <v>2.5</v>
      </c>
      <c r="P234" s="532">
        <v>0</v>
      </c>
      <c r="Q234" s="534"/>
      <c r="R234" s="529">
        <v>2</v>
      </c>
      <c r="S234" s="534">
        <v>0.33333333333333331</v>
      </c>
      <c r="T234" s="533">
        <v>1</v>
      </c>
      <c r="U234" s="535">
        <v>0.4</v>
      </c>
    </row>
    <row r="235" spans="1:21" ht="14.4" customHeight="1" x14ac:dyDescent="0.3">
      <c r="A235" s="528">
        <v>29</v>
      </c>
      <c r="B235" s="529" t="s">
        <v>454</v>
      </c>
      <c r="C235" s="529" t="s">
        <v>737</v>
      </c>
      <c r="D235" s="530" t="s">
        <v>1581</v>
      </c>
      <c r="E235" s="531" t="s">
        <v>750</v>
      </c>
      <c r="F235" s="529" t="s">
        <v>734</v>
      </c>
      <c r="G235" s="529" t="s">
        <v>1207</v>
      </c>
      <c r="H235" s="529" t="s">
        <v>455</v>
      </c>
      <c r="I235" s="529" t="s">
        <v>504</v>
      </c>
      <c r="J235" s="529" t="s">
        <v>1208</v>
      </c>
      <c r="K235" s="529" t="s">
        <v>1209</v>
      </c>
      <c r="L235" s="532">
        <v>0</v>
      </c>
      <c r="M235" s="532">
        <v>0</v>
      </c>
      <c r="N235" s="529">
        <v>4</v>
      </c>
      <c r="O235" s="533">
        <v>0.5</v>
      </c>
      <c r="P235" s="532">
        <v>0</v>
      </c>
      <c r="Q235" s="534"/>
      <c r="R235" s="529">
        <v>4</v>
      </c>
      <c r="S235" s="534">
        <v>1</v>
      </c>
      <c r="T235" s="533">
        <v>0.5</v>
      </c>
      <c r="U235" s="535">
        <v>1</v>
      </c>
    </row>
    <row r="236" spans="1:21" ht="14.4" customHeight="1" x14ac:dyDescent="0.3">
      <c r="A236" s="528">
        <v>29</v>
      </c>
      <c r="B236" s="529" t="s">
        <v>454</v>
      </c>
      <c r="C236" s="529" t="s">
        <v>737</v>
      </c>
      <c r="D236" s="530" t="s">
        <v>1581</v>
      </c>
      <c r="E236" s="531" t="s">
        <v>750</v>
      </c>
      <c r="F236" s="529" t="s">
        <v>734</v>
      </c>
      <c r="G236" s="529" t="s">
        <v>1207</v>
      </c>
      <c r="H236" s="529" t="s">
        <v>455</v>
      </c>
      <c r="I236" s="529" t="s">
        <v>1210</v>
      </c>
      <c r="J236" s="529" t="s">
        <v>1211</v>
      </c>
      <c r="K236" s="529" t="s">
        <v>1212</v>
      </c>
      <c r="L236" s="532">
        <v>0</v>
      </c>
      <c r="M236" s="532">
        <v>0</v>
      </c>
      <c r="N236" s="529">
        <v>2</v>
      </c>
      <c r="O236" s="533">
        <v>1.5</v>
      </c>
      <c r="P236" s="532"/>
      <c r="Q236" s="534"/>
      <c r="R236" s="529"/>
      <c r="S236" s="534">
        <v>0</v>
      </c>
      <c r="T236" s="533"/>
      <c r="U236" s="535">
        <v>0</v>
      </c>
    </row>
    <row r="237" spans="1:21" ht="14.4" customHeight="1" x14ac:dyDescent="0.3">
      <c r="A237" s="528">
        <v>29</v>
      </c>
      <c r="B237" s="529" t="s">
        <v>454</v>
      </c>
      <c r="C237" s="529" t="s">
        <v>737</v>
      </c>
      <c r="D237" s="530" t="s">
        <v>1581</v>
      </c>
      <c r="E237" s="531" t="s">
        <v>750</v>
      </c>
      <c r="F237" s="529" t="s">
        <v>734</v>
      </c>
      <c r="G237" s="529" t="s">
        <v>788</v>
      </c>
      <c r="H237" s="529" t="s">
        <v>455</v>
      </c>
      <c r="I237" s="529" t="s">
        <v>789</v>
      </c>
      <c r="J237" s="529" t="s">
        <v>790</v>
      </c>
      <c r="K237" s="529" t="s">
        <v>787</v>
      </c>
      <c r="L237" s="532">
        <v>78.33</v>
      </c>
      <c r="M237" s="532">
        <v>156.66</v>
      </c>
      <c r="N237" s="529">
        <v>2</v>
      </c>
      <c r="O237" s="533">
        <v>0.5</v>
      </c>
      <c r="P237" s="532">
        <v>156.66</v>
      </c>
      <c r="Q237" s="534">
        <v>1</v>
      </c>
      <c r="R237" s="529">
        <v>2</v>
      </c>
      <c r="S237" s="534">
        <v>1</v>
      </c>
      <c r="T237" s="533">
        <v>0.5</v>
      </c>
      <c r="U237" s="535">
        <v>1</v>
      </c>
    </row>
    <row r="238" spans="1:21" ht="14.4" customHeight="1" x14ac:dyDescent="0.3">
      <c r="A238" s="528">
        <v>29</v>
      </c>
      <c r="B238" s="529" t="s">
        <v>454</v>
      </c>
      <c r="C238" s="529" t="s">
        <v>737</v>
      </c>
      <c r="D238" s="530" t="s">
        <v>1581</v>
      </c>
      <c r="E238" s="531" t="s">
        <v>750</v>
      </c>
      <c r="F238" s="529" t="s">
        <v>734</v>
      </c>
      <c r="G238" s="529" t="s">
        <v>788</v>
      </c>
      <c r="H238" s="529" t="s">
        <v>455</v>
      </c>
      <c r="I238" s="529" t="s">
        <v>1213</v>
      </c>
      <c r="J238" s="529" t="s">
        <v>1214</v>
      </c>
      <c r="K238" s="529" t="s">
        <v>1215</v>
      </c>
      <c r="L238" s="532">
        <v>39.17</v>
      </c>
      <c r="M238" s="532">
        <v>78.34</v>
      </c>
      <c r="N238" s="529">
        <v>2</v>
      </c>
      <c r="O238" s="533">
        <v>0.5</v>
      </c>
      <c r="P238" s="532">
        <v>78.34</v>
      </c>
      <c r="Q238" s="534">
        <v>1</v>
      </c>
      <c r="R238" s="529">
        <v>2</v>
      </c>
      <c r="S238" s="534">
        <v>1</v>
      </c>
      <c r="T238" s="533">
        <v>0.5</v>
      </c>
      <c r="U238" s="535">
        <v>1</v>
      </c>
    </row>
    <row r="239" spans="1:21" ht="14.4" customHeight="1" x14ac:dyDescent="0.3">
      <c r="A239" s="528">
        <v>29</v>
      </c>
      <c r="B239" s="529" t="s">
        <v>454</v>
      </c>
      <c r="C239" s="529" t="s">
        <v>737</v>
      </c>
      <c r="D239" s="530" t="s">
        <v>1581</v>
      </c>
      <c r="E239" s="531" t="s">
        <v>750</v>
      </c>
      <c r="F239" s="529" t="s">
        <v>734</v>
      </c>
      <c r="G239" s="529" t="s">
        <v>1216</v>
      </c>
      <c r="H239" s="529" t="s">
        <v>1582</v>
      </c>
      <c r="I239" s="529" t="s">
        <v>1217</v>
      </c>
      <c r="J239" s="529" t="s">
        <v>1218</v>
      </c>
      <c r="K239" s="529" t="s">
        <v>1219</v>
      </c>
      <c r="L239" s="532">
        <v>65.989999999999995</v>
      </c>
      <c r="M239" s="532">
        <v>65.989999999999995</v>
      </c>
      <c r="N239" s="529">
        <v>1</v>
      </c>
      <c r="O239" s="533">
        <v>1</v>
      </c>
      <c r="P239" s="532">
        <v>65.989999999999995</v>
      </c>
      <c r="Q239" s="534">
        <v>1</v>
      </c>
      <c r="R239" s="529">
        <v>1</v>
      </c>
      <c r="S239" s="534">
        <v>1</v>
      </c>
      <c r="T239" s="533">
        <v>1</v>
      </c>
      <c r="U239" s="535">
        <v>1</v>
      </c>
    </row>
    <row r="240" spans="1:21" ht="14.4" customHeight="1" x14ac:dyDescent="0.3">
      <c r="A240" s="528">
        <v>29</v>
      </c>
      <c r="B240" s="529" t="s">
        <v>454</v>
      </c>
      <c r="C240" s="529" t="s">
        <v>737</v>
      </c>
      <c r="D240" s="530" t="s">
        <v>1581</v>
      </c>
      <c r="E240" s="531" t="s">
        <v>750</v>
      </c>
      <c r="F240" s="529" t="s">
        <v>734</v>
      </c>
      <c r="G240" s="529" t="s">
        <v>1216</v>
      </c>
      <c r="H240" s="529" t="s">
        <v>1582</v>
      </c>
      <c r="I240" s="529" t="s">
        <v>1217</v>
      </c>
      <c r="J240" s="529" t="s">
        <v>1218</v>
      </c>
      <c r="K240" s="529" t="s">
        <v>1219</v>
      </c>
      <c r="L240" s="532">
        <v>42.57</v>
      </c>
      <c r="M240" s="532">
        <v>127.71000000000001</v>
      </c>
      <c r="N240" s="529">
        <v>3</v>
      </c>
      <c r="O240" s="533">
        <v>2</v>
      </c>
      <c r="P240" s="532">
        <v>85.14</v>
      </c>
      <c r="Q240" s="534">
        <v>0.66666666666666663</v>
      </c>
      <c r="R240" s="529">
        <v>2</v>
      </c>
      <c r="S240" s="534">
        <v>0.66666666666666663</v>
      </c>
      <c r="T240" s="533">
        <v>1</v>
      </c>
      <c r="U240" s="535">
        <v>0.5</v>
      </c>
    </row>
    <row r="241" spans="1:21" ht="14.4" customHeight="1" x14ac:dyDescent="0.3">
      <c r="A241" s="528">
        <v>29</v>
      </c>
      <c r="B241" s="529" t="s">
        <v>454</v>
      </c>
      <c r="C241" s="529" t="s">
        <v>737</v>
      </c>
      <c r="D241" s="530" t="s">
        <v>1581</v>
      </c>
      <c r="E241" s="531" t="s">
        <v>750</v>
      </c>
      <c r="F241" s="529" t="s">
        <v>734</v>
      </c>
      <c r="G241" s="529" t="s">
        <v>1220</v>
      </c>
      <c r="H241" s="529" t="s">
        <v>455</v>
      </c>
      <c r="I241" s="529" t="s">
        <v>1221</v>
      </c>
      <c r="J241" s="529" t="s">
        <v>1222</v>
      </c>
      <c r="K241" s="529" t="s">
        <v>1223</v>
      </c>
      <c r="L241" s="532">
        <v>69.16</v>
      </c>
      <c r="M241" s="532">
        <v>69.16</v>
      </c>
      <c r="N241" s="529">
        <v>1</v>
      </c>
      <c r="O241" s="533">
        <v>0.5</v>
      </c>
      <c r="P241" s="532"/>
      <c r="Q241" s="534">
        <v>0</v>
      </c>
      <c r="R241" s="529"/>
      <c r="S241" s="534">
        <v>0</v>
      </c>
      <c r="T241" s="533"/>
      <c r="U241" s="535">
        <v>0</v>
      </c>
    </row>
    <row r="242" spans="1:21" ht="14.4" customHeight="1" x14ac:dyDescent="0.3">
      <c r="A242" s="528">
        <v>29</v>
      </c>
      <c r="B242" s="529" t="s">
        <v>454</v>
      </c>
      <c r="C242" s="529" t="s">
        <v>737</v>
      </c>
      <c r="D242" s="530" t="s">
        <v>1581</v>
      </c>
      <c r="E242" s="531" t="s">
        <v>750</v>
      </c>
      <c r="F242" s="529" t="s">
        <v>734</v>
      </c>
      <c r="G242" s="529" t="s">
        <v>975</v>
      </c>
      <c r="H242" s="529" t="s">
        <v>455</v>
      </c>
      <c r="I242" s="529" t="s">
        <v>1224</v>
      </c>
      <c r="J242" s="529" t="s">
        <v>1225</v>
      </c>
      <c r="K242" s="529" t="s">
        <v>1226</v>
      </c>
      <c r="L242" s="532">
        <v>42.05</v>
      </c>
      <c r="M242" s="532">
        <v>42.05</v>
      </c>
      <c r="N242" s="529">
        <v>1</v>
      </c>
      <c r="O242" s="533">
        <v>0.5</v>
      </c>
      <c r="P242" s="532">
        <v>42.05</v>
      </c>
      <c r="Q242" s="534">
        <v>1</v>
      </c>
      <c r="R242" s="529">
        <v>1</v>
      </c>
      <c r="S242" s="534">
        <v>1</v>
      </c>
      <c r="T242" s="533">
        <v>0.5</v>
      </c>
      <c r="U242" s="535">
        <v>1</v>
      </c>
    </row>
    <row r="243" spans="1:21" ht="14.4" customHeight="1" x14ac:dyDescent="0.3">
      <c r="A243" s="528">
        <v>29</v>
      </c>
      <c r="B243" s="529" t="s">
        <v>454</v>
      </c>
      <c r="C243" s="529" t="s">
        <v>737</v>
      </c>
      <c r="D243" s="530" t="s">
        <v>1581</v>
      </c>
      <c r="E243" s="531" t="s">
        <v>750</v>
      </c>
      <c r="F243" s="529" t="s">
        <v>734</v>
      </c>
      <c r="G243" s="529" t="s">
        <v>975</v>
      </c>
      <c r="H243" s="529" t="s">
        <v>455</v>
      </c>
      <c r="I243" s="529" t="s">
        <v>1227</v>
      </c>
      <c r="J243" s="529" t="s">
        <v>1225</v>
      </c>
      <c r="K243" s="529" t="s">
        <v>1228</v>
      </c>
      <c r="L243" s="532">
        <v>42.05</v>
      </c>
      <c r="M243" s="532">
        <v>42.05</v>
      </c>
      <c r="N243" s="529">
        <v>1</v>
      </c>
      <c r="O243" s="533">
        <v>0.5</v>
      </c>
      <c r="P243" s="532">
        <v>42.05</v>
      </c>
      <c r="Q243" s="534">
        <v>1</v>
      </c>
      <c r="R243" s="529">
        <v>1</v>
      </c>
      <c r="S243" s="534">
        <v>1</v>
      </c>
      <c r="T243" s="533">
        <v>0.5</v>
      </c>
      <c r="U243" s="535">
        <v>1</v>
      </c>
    </row>
    <row r="244" spans="1:21" ht="14.4" customHeight="1" x14ac:dyDescent="0.3">
      <c r="A244" s="528">
        <v>29</v>
      </c>
      <c r="B244" s="529" t="s">
        <v>454</v>
      </c>
      <c r="C244" s="529" t="s">
        <v>737</v>
      </c>
      <c r="D244" s="530" t="s">
        <v>1581</v>
      </c>
      <c r="E244" s="531" t="s">
        <v>750</v>
      </c>
      <c r="F244" s="529" t="s">
        <v>734</v>
      </c>
      <c r="G244" s="529" t="s">
        <v>1229</v>
      </c>
      <c r="H244" s="529" t="s">
        <v>455</v>
      </c>
      <c r="I244" s="529" t="s">
        <v>1230</v>
      </c>
      <c r="J244" s="529" t="s">
        <v>1231</v>
      </c>
      <c r="K244" s="529" t="s">
        <v>1232</v>
      </c>
      <c r="L244" s="532">
        <v>37.68</v>
      </c>
      <c r="M244" s="532">
        <v>113.03999999999999</v>
      </c>
      <c r="N244" s="529">
        <v>3</v>
      </c>
      <c r="O244" s="533">
        <v>3</v>
      </c>
      <c r="P244" s="532"/>
      <c r="Q244" s="534">
        <v>0</v>
      </c>
      <c r="R244" s="529"/>
      <c r="S244" s="534">
        <v>0</v>
      </c>
      <c r="T244" s="533"/>
      <c r="U244" s="535">
        <v>0</v>
      </c>
    </row>
    <row r="245" spans="1:21" ht="14.4" customHeight="1" x14ac:dyDescent="0.3">
      <c r="A245" s="528">
        <v>29</v>
      </c>
      <c r="B245" s="529" t="s">
        <v>454</v>
      </c>
      <c r="C245" s="529" t="s">
        <v>737</v>
      </c>
      <c r="D245" s="530" t="s">
        <v>1581</v>
      </c>
      <c r="E245" s="531" t="s">
        <v>750</v>
      </c>
      <c r="F245" s="529" t="s">
        <v>734</v>
      </c>
      <c r="G245" s="529" t="s">
        <v>1110</v>
      </c>
      <c r="H245" s="529" t="s">
        <v>455</v>
      </c>
      <c r="I245" s="529" t="s">
        <v>531</v>
      </c>
      <c r="J245" s="529" t="s">
        <v>532</v>
      </c>
      <c r="K245" s="529" t="s">
        <v>533</v>
      </c>
      <c r="L245" s="532">
        <v>60.9</v>
      </c>
      <c r="M245" s="532">
        <v>121.8</v>
      </c>
      <c r="N245" s="529">
        <v>2</v>
      </c>
      <c r="O245" s="533">
        <v>1</v>
      </c>
      <c r="P245" s="532">
        <v>121.8</v>
      </c>
      <c r="Q245" s="534">
        <v>1</v>
      </c>
      <c r="R245" s="529">
        <v>2</v>
      </c>
      <c r="S245" s="534">
        <v>1</v>
      </c>
      <c r="T245" s="533">
        <v>1</v>
      </c>
      <c r="U245" s="535">
        <v>1</v>
      </c>
    </row>
    <row r="246" spans="1:21" ht="14.4" customHeight="1" x14ac:dyDescent="0.3">
      <c r="A246" s="528">
        <v>29</v>
      </c>
      <c r="B246" s="529" t="s">
        <v>454</v>
      </c>
      <c r="C246" s="529" t="s">
        <v>737</v>
      </c>
      <c r="D246" s="530" t="s">
        <v>1581</v>
      </c>
      <c r="E246" s="531" t="s">
        <v>750</v>
      </c>
      <c r="F246" s="529" t="s">
        <v>734</v>
      </c>
      <c r="G246" s="529" t="s">
        <v>1114</v>
      </c>
      <c r="H246" s="529" t="s">
        <v>455</v>
      </c>
      <c r="I246" s="529" t="s">
        <v>647</v>
      </c>
      <c r="J246" s="529" t="s">
        <v>648</v>
      </c>
      <c r="K246" s="529" t="s">
        <v>1115</v>
      </c>
      <c r="L246" s="532">
        <v>48.09</v>
      </c>
      <c r="M246" s="532">
        <v>1009.8900000000001</v>
      </c>
      <c r="N246" s="529">
        <v>21</v>
      </c>
      <c r="O246" s="533">
        <v>12.5</v>
      </c>
      <c r="P246" s="532">
        <v>577.08000000000004</v>
      </c>
      <c r="Q246" s="534">
        <v>0.5714285714285714</v>
      </c>
      <c r="R246" s="529">
        <v>12</v>
      </c>
      <c r="S246" s="534">
        <v>0.5714285714285714</v>
      </c>
      <c r="T246" s="533">
        <v>6</v>
      </c>
      <c r="U246" s="535">
        <v>0.48</v>
      </c>
    </row>
    <row r="247" spans="1:21" ht="14.4" customHeight="1" x14ac:dyDescent="0.3">
      <c r="A247" s="528">
        <v>29</v>
      </c>
      <c r="B247" s="529" t="s">
        <v>454</v>
      </c>
      <c r="C247" s="529" t="s">
        <v>737</v>
      </c>
      <c r="D247" s="530" t="s">
        <v>1581</v>
      </c>
      <c r="E247" s="531" t="s">
        <v>750</v>
      </c>
      <c r="F247" s="529" t="s">
        <v>734</v>
      </c>
      <c r="G247" s="529" t="s">
        <v>1114</v>
      </c>
      <c r="H247" s="529" t="s">
        <v>455</v>
      </c>
      <c r="I247" s="529" t="s">
        <v>1233</v>
      </c>
      <c r="J247" s="529" t="s">
        <v>1234</v>
      </c>
      <c r="K247" s="529" t="s">
        <v>1235</v>
      </c>
      <c r="L247" s="532">
        <v>89.91</v>
      </c>
      <c r="M247" s="532">
        <v>179.82</v>
      </c>
      <c r="N247" s="529">
        <v>2</v>
      </c>
      <c r="O247" s="533">
        <v>0.5</v>
      </c>
      <c r="P247" s="532"/>
      <c r="Q247" s="534">
        <v>0</v>
      </c>
      <c r="R247" s="529"/>
      <c r="S247" s="534">
        <v>0</v>
      </c>
      <c r="T247" s="533"/>
      <c r="U247" s="535">
        <v>0</v>
      </c>
    </row>
    <row r="248" spans="1:21" ht="14.4" customHeight="1" x14ac:dyDescent="0.3">
      <c r="A248" s="528">
        <v>29</v>
      </c>
      <c r="B248" s="529" t="s">
        <v>454</v>
      </c>
      <c r="C248" s="529" t="s">
        <v>737</v>
      </c>
      <c r="D248" s="530" t="s">
        <v>1581</v>
      </c>
      <c r="E248" s="531" t="s">
        <v>750</v>
      </c>
      <c r="F248" s="529" t="s">
        <v>734</v>
      </c>
      <c r="G248" s="529" t="s">
        <v>811</v>
      </c>
      <c r="H248" s="529" t="s">
        <v>455</v>
      </c>
      <c r="I248" s="529" t="s">
        <v>1236</v>
      </c>
      <c r="J248" s="529" t="s">
        <v>563</v>
      </c>
      <c r="K248" s="529" t="s">
        <v>1237</v>
      </c>
      <c r="L248" s="532">
        <v>22.79</v>
      </c>
      <c r="M248" s="532">
        <v>22.79</v>
      </c>
      <c r="N248" s="529">
        <v>1</v>
      </c>
      <c r="O248" s="533">
        <v>0.5</v>
      </c>
      <c r="P248" s="532"/>
      <c r="Q248" s="534">
        <v>0</v>
      </c>
      <c r="R248" s="529"/>
      <c r="S248" s="534">
        <v>0</v>
      </c>
      <c r="T248" s="533"/>
      <c r="U248" s="535">
        <v>0</v>
      </c>
    </row>
    <row r="249" spans="1:21" ht="14.4" customHeight="1" x14ac:dyDescent="0.3">
      <c r="A249" s="528">
        <v>29</v>
      </c>
      <c r="B249" s="529" t="s">
        <v>454</v>
      </c>
      <c r="C249" s="529" t="s">
        <v>737</v>
      </c>
      <c r="D249" s="530" t="s">
        <v>1581</v>
      </c>
      <c r="E249" s="531" t="s">
        <v>750</v>
      </c>
      <c r="F249" s="529" t="s">
        <v>734</v>
      </c>
      <c r="G249" s="529" t="s">
        <v>813</v>
      </c>
      <c r="H249" s="529" t="s">
        <v>455</v>
      </c>
      <c r="I249" s="529" t="s">
        <v>814</v>
      </c>
      <c r="J249" s="529" t="s">
        <v>815</v>
      </c>
      <c r="K249" s="529" t="s">
        <v>816</v>
      </c>
      <c r="L249" s="532">
        <v>132.97999999999999</v>
      </c>
      <c r="M249" s="532">
        <v>132.97999999999999</v>
      </c>
      <c r="N249" s="529">
        <v>1</v>
      </c>
      <c r="O249" s="533">
        <v>0.5</v>
      </c>
      <c r="P249" s="532">
        <v>132.97999999999999</v>
      </c>
      <c r="Q249" s="534">
        <v>1</v>
      </c>
      <c r="R249" s="529">
        <v>1</v>
      </c>
      <c r="S249" s="534">
        <v>1</v>
      </c>
      <c r="T249" s="533">
        <v>0.5</v>
      </c>
      <c r="U249" s="535">
        <v>1</v>
      </c>
    </row>
    <row r="250" spans="1:21" ht="14.4" customHeight="1" x14ac:dyDescent="0.3">
      <c r="A250" s="528">
        <v>29</v>
      </c>
      <c r="B250" s="529" t="s">
        <v>454</v>
      </c>
      <c r="C250" s="529" t="s">
        <v>737</v>
      </c>
      <c r="D250" s="530" t="s">
        <v>1581</v>
      </c>
      <c r="E250" s="531" t="s">
        <v>750</v>
      </c>
      <c r="F250" s="529" t="s">
        <v>734</v>
      </c>
      <c r="G250" s="529" t="s">
        <v>1119</v>
      </c>
      <c r="H250" s="529" t="s">
        <v>455</v>
      </c>
      <c r="I250" s="529" t="s">
        <v>1238</v>
      </c>
      <c r="J250" s="529" t="s">
        <v>1239</v>
      </c>
      <c r="K250" s="529" t="s">
        <v>1240</v>
      </c>
      <c r="L250" s="532">
        <v>0</v>
      </c>
      <c r="M250" s="532">
        <v>0</v>
      </c>
      <c r="N250" s="529">
        <v>1</v>
      </c>
      <c r="O250" s="533">
        <v>0.5</v>
      </c>
      <c r="P250" s="532"/>
      <c r="Q250" s="534"/>
      <c r="R250" s="529"/>
      <c r="S250" s="534">
        <v>0</v>
      </c>
      <c r="T250" s="533"/>
      <c r="U250" s="535">
        <v>0</v>
      </c>
    </row>
    <row r="251" spans="1:21" ht="14.4" customHeight="1" x14ac:dyDescent="0.3">
      <c r="A251" s="528">
        <v>29</v>
      </c>
      <c r="B251" s="529" t="s">
        <v>454</v>
      </c>
      <c r="C251" s="529" t="s">
        <v>737</v>
      </c>
      <c r="D251" s="530" t="s">
        <v>1581</v>
      </c>
      <c r="E251" s="531" t="s">
        <v>750</v>
      </c>
      <c r="F251" s="529" t="s">
        <v>734</v>
      </c>
      <c r="G251" s="529" t="s">
        <v>818</v>
      </c>
      <c r="H251" s="529" t="s">
        <v>1582</v>
      </c>
      <c r="I251" s="529" t="s">
        <v>819</v>
      </c>
      <c r="J251" s="529" t="s">
        <v>820</v>
      </c>
      <c r="K251" s="529" t="s">
        <v>821</v>
      </c>
      <c r="L251" s="532">
        <v>21.13</v>
      </c>
      <c r="M251" s="532">
        <v>105.64999999999999</v>
      </c>
      <c r="N251" s="529">
        <v>5</v>
      </c>
      <c r="O251" s="533">
        <v>5</v>
      </c>
      <c r="P251" s="532">
        <v>105.64999999999999</v>
      </c>
      <c r="Q251" s="534">
        <v>1</v>
      </c>
      <c r="R251" s="529">
        <v>5</v>
      </c>
      <c r="S251" s="534">
        <v>1</v>
      </c>
      <c r="T251" s="533">
        <v>5</v>
      </c>
      <c r="U251" s="535">
        <v>1</v>
      </c>
    </row>
    <row r="252" spans="1:21" ht="14.4" customHeight="1" x14ac:dyDescent="0.3">
      <c r="A252" s="528">
        <v>29</v>
      </c>
      <c r="B252" s="529" t="s">
        <v>454</v>
      </c>
      <c r="C252" s="529" t="s">
        <v>737</v>
      </c>
      <c r="D252" s="530" t="s">
        <v>1581</v>
      </c>
      <c r="E252" s="531" t="s">
        <v>750</v>
      </c>
      <c r="F252" s="529" t="s">
        <v>734</v>
      </c>
      <c r="G252" s="529" t="s">
        <v>818</v>
      </c>
      <c r="H252" s="529" t="s">
        <v>455</v>
      </c>
      <c r="I252" s="529" t="s">
        <v>1241</v>
      </c>
      <c r="J252" s="529" t="s">
        <v>820</v>
      </c>
      <c r="K252" s="529" t="s">
        <v>1242</v>
      </c>
      <c r="L252" s="532">
        <v>0</v>
      </c>
      <c r="M252" s="532">
        <v>0</v>
      </c>
      <c r="N252" s="529">
        <v>2</v>
      </c>
      <c r="O252" s="533">
        <v>2</v>
      </c>
      <c r="P252" s="532">
        <v>0</v>
      </c>
      <c r="Q252" s="534"/>
      <c r="R252" s="529">
        <v>1</v>
      </c>
      <c r="S252" s="534">
        <v>0.5</v>
      </c>
      <c r="T252" s="533">
        <v>1</v>
      </c>
      <c r="U252" s="535">
        <v>0.5</v>
      </c>
    </row>
    <row r="253" spans="1:21" ht="14.4" customHeight="1" x14ac:dyDescent="0.3">
      <c r="A253" s="528">
        <v>29</v>
      </c>
      <c r="B253" s="529" t="s">
        <v>454</v>
      </c>
      <c r="C253" s="529" t="s">
        <v>737</v>
      </c>
      <c r="D253" s="530" t="s">
        <v>1581</v>
      </c>
      <c r="E253" s="531" t="s">
        <v>750</v>
      </c>
      <c r="F253" s="529" t="s">
        <v>734</v>
      </c>
      <c r="G253" s="529" t="s">
        <v>818</v>
      </c>
      <c r="H253" s="529" t="s">
        <v>1582</v>
      </c>
      <c r="I253" s="529" t="s">
        <v>1243</v>
      </c>
      <c r="J253" s="529" t="s">
        <v>1244</v>
      </c>
      <c r="K253" s="529" t="s">
        <v>1245</v>
      </c>
      <c r="L253" s="532">
        <v>13.74</v>
      </c>
      <c r="M253" s="532">
        <v>13.74</v>
      </c>
      <c r="N253" s="529">
        <v>1</v>
      </c>
      <c r="O253" s="533">
        <v>1</v>
      </c>
      <c r="P253" s="532"/>
      <c r="Q253" s="534">
        <v>0</v>
      </c>
      <c r="R253" s="529"/>
      <c r="S253" s="534">
        <v>0</v>
      </c>
      <c r="T253" s="533"/>
      <c r="U253" s="535">
        <v>0</v>
      </c>
    </row>
    <row r="254" spans="1:21" ht="14.4" customHeight="1" x14ac:dyDescent="0.3">
      <c r="A254" s="528">
        <v>29</v>
      </c>
      <c r="B254" s="529" t="s">
        <v>454</v>
      </c>
      <c r="C254" s="529" t="s">
        <v>737</v>
      </c>
      <c r="D254" s="530" t="s">
        <v>1581</v>
      </c>
      <c r="E254" s="531" t="s">
        <v>750</v>
      </c>
      <c r="F254" s="529" t="s">
        <v>734</v>
      </c>
      <c r="G254" s="529" t="s">
        <v>838</v>
      </c>
      <c r="H254" s="529" t="s">
        <v>455</v>
      </c>
      <c r="I254" s="529" t="s">
        <v>1246</v>
      </c>
      <c r="J254" s="529" t="s">
        <v>1247</v>
      </c>
      <c r="K254" s="529" t="s">
        <v>1248</v>
      </c>
      <c r="L254" s="532">
        <v>36.54</v>
      </c>
      <c r="M254" s="532">
        <v>219.24</v>
      </c>
      <c r="N254" s="529">
        <v>6</v>
      </c>
      <c r="O254" s="533">
        <v>1.5</v>
      </c>
      <c r="P254" s="532">
        <v>146.16</v>
      </c>
      <c r="Q254" s="534">
        <v>0.66666666666666663</v>
      </c>
      <c r="R254" s="529">
        <v>4</v>
      </c>
      <c r="S254" s="534">
        <v>0.66666666666666663</v>
      </c>
      <c r="T254" s="533">
        <v>1</v>
      </c>
      <c r="U254" s="535">
        <v>0.66666666666666663</v>
      </c>
    </row>
    <row r="255" spans="1:21" ht="14.4" customHeight="1" x14ac:dyDescent="0.3">
      <c r="A255" s="528">
        <v>29</v>
      </c>
      <c r="B255" s="529" t="s">
        <v>454</v>
      </c>
      <c r="C255" s="529" t="s">
        <v>737</v>
      </c>
      <c r="D255" s="530" t="s">
        <v>1581</v>
      </c>
      <c r="E255" s="531" t="s">
        <v>750</v>
      </c>
      <c r="F255" s="529" t="s">
        <v>734</v>
      </c>
      <c r="G255" s="529" t="s">
        <v>838</v>
      </c>
      <c r="H255" s="529" t="s">
        <v>455</v>
      </c>
      <c r="I255" s="529" t="s">
        <v>1138</v>
      </c>
      <c r="J255" s="529" t="s">
        <v>1139</v>
      </c>
      <c r="K255" s="529" t="s">
        <v>1140</v>
      </c>
      <c r="L255" s="532">
        <v>0</v>
      </c>
      <c r="M255" s="532">
        <v>0</v>
      </c>
      <c r="N255" s="529">
        <v>1</v>
      </c>
      <c r="O255" s="533">
        <v>1</v>
      </c>
      <c r="P255" s="532">
        <v>0</v>
      </c>
      <c r="Q255" s="534"/>
      <c r="R255" s="529">
        <v>1</v>
      </c>
      <c r="S255" s="534">
        <v>1</v>
      </c>
      <c r="T255" s="533">
        <v>1</v>
      </c>
      <c r="U255" s="535">
        <v>1</v>
      </c>
    </row>
    <row r="256" spans="1:21" ht="14.4" customHeight="1" x14ac:dyDescent="0.3">
      <c r="A256" s="528">
        <v>29</v>
      </c>
      <c r="B256" s="529" t="s">
        <v>454</v>
      </c>
      <c r="C256" s="529" t="s">
        <v>737</v>
      </c>
      <c r="D256" s="530" t="s">
        <v>1581</v>
      </c>
      <c r="E256" s="531" t="s">
        <v>750</v>
      </c>
      <c r="F256" s="529" t="s">
        <v>734</v>
      </c>
      <c r="G256" s="529" t="s">
        <v>838</v>
      </c>
      <c r="H256" s="529" t="s">
        <v>455</v>
      </c>
      <c r="I256" s="529" t="s">
        <v>1249</v>
      </c>
      <c r="J256" s="529" t="s">
        <v>608</v>
      </c>
      <c r="K256" s="529" t="s">
        <v>1248</v>
      </c>
      <c r="L256" s="532">
        <v>36.54</v>
      </c>
      <c r="M256" s="532">
        <v>36.54</v>
      </c>
      <c r="N256" s="529">
        <v>1</v>
      </c>
      <c r="O256" s="533">
        <v>1</v>
      </c>
      <c r="P256" s="532"/>
      <c r="Q256" s="534">
        <v>0</v>
      </c>
      <c r="R256" s="529"/>
      <c r="S256" s="534">
        <v>0</v>
      </c>
      <c r="T256" s="533"/>
      <c r="U256" s="535">
        <v>0</v>
      </c>
    </row>
    <row r="257" spans="1:21" ht="14.4" customHeight="1" x14ac:dyDescent="0.3">
      <c r="A257" s="528">
        <v>29</v>
      </c>
      <c r="B257" s="529" t="s">
        <v>454</v>
      </c>
      <c r="C257" s="529" t="s">
        <v>737</v>
      </c>
      <c r="D257" s="530" t="s">
        <v>1581</v>
      </c>
      <c r="E257" s="531" t="s">
        <v>750</v>
      </c>
      <c r="F257" s="529" t="s">
        <v>734</v>
      </c>
      <c r="G257" s="529" t="s">
        <v>838</v>
      </c>
      <c r="H257" s="529" t="s">
        <v>455</v>
      </c>
      <c r="I257" s="529" t="s">
        <v>1250</v>
      </c>
      <c r="J257" s="529" t="s">
        <v>1139</v>
      </c>
      <c r="K257" s="529" t="s">
        <v>1251</v>
      </c>
      <c r="L257" s="532">
        <v>0</v>
      </c>
      <c r="M257" s="532">
        <v>0</v>
      </c>
      <c r="N257" s="529">
        <v>1</v>
      </c>
      <c r="O257" s="533">
        <v>1</v>
      </c>
      <c r="P257" s="532"/>
      <c r="Q257" s="534"/>
      <c r="R257" s="529"/>
      <c r="S257" s="534">
        <v>0</v>
      </c>
      <c r="T257" s="533"/>
      <c r="U257" s="535">
        <v>0</v>
      </c>
    </row>
    <row r="258" spans="1:21" ht="14.4" customHeight="1" x14ac:dyDescent="0.3">
      <c r="A258" s="528">
        <v>29</v>
      </c>
      <c r="B258" s="529" t="s">
        <v>454</v>
      </c>
      <c r="C258" s="529" t="s">
        <v>737</v>
      </c>
      <c r="D258" s="530" t="s">
        <v>1581</v>
      </c>
      <c r="E258" s="531" t="s">
        <v>750</v>
      </c>
      <c r="F258" s="529" t="s">
        <v>734</v>
      </c>
      <c r="G258" s="529" t="s">
        <v>1252</v>
      </c>
      <c r="H258" s="529" t="s">
        <v>455</v>
      </c>
      <c r="I258" s="529" t="s">
        <v>1253</v>
      </c>
      <c r="J258" s="529" t="s">
        <v>1254</v>
      </c>
      <c r="K258" s="529" t="s">
        <v>1255</v>
      </c>
      <c r="L258" s="532">
        <v>0</v>
      </c>
      <c r="M258" s="532">
        <v>0</v>
      </c>
      <c r="N258" s="529">
        <v>2</v>
      </c>
      <c r="O258" s="533">
        <v>2</v>
      </c>
      <c r="P258" s="532">
        <v>0</v>
      </c>
      <c r="Q258" s="534"/>
      <c r="R258" s="529">
        <v>1</v>
      </c>
      <c r="S258" s="534">
        <v>0.5</v>
      </c>
      <c r="T258" s="533">
        <v>1</v>
      </c>
      <c r="U258" s="535">
        <v>0.5</v>
      </c>
    </row>
    <row r="259" spans="1:21" ht="14.4" customHeight="1" x14ac:dyDescent="0.3">
      <c r="A259" s="528">
        <v>29</v>
      </c>
      <c r="B259" s="529" t="s">
        <v>454</v>
      </c>
      <c r="C259" s="529" t="s">
        <v>737</v>
      </c>
      <c r="D259" s="530" t="s">
        <v>1581</v>
      </c>
      <c r="E259" s="531" t="s">
        <v>750</v>
      </c>
      <c r="F259" s="529" t="s">
        <v>734</v>
      </c>
      <c r="G259" s="529" t="s">
        <v>1256</v>
      </c>
      <c r="H259" s="529" t="s">
        <v>455</v>
      </c>
      <c r="I259" s="529" t="s">
        <v>1257</v>
      </c>
      <c r="J259" s="529" t="s">
        <v>1258</v>
      </c>
      <c r="K259" s="529" t="s">
        <v>1259</v>
      </c>
      <c r="L259" s="532">
        <v>108.44</v>
      </c>
      <c r="M259" s="532">
        <v>108.44</v>
      </c>
      <c r="N259" s="529">
        <v>1</v>
      </c>
      <c r="O259" s="533">
        <v>1</v>
      </c>
      <c r="P259" s="532">
        <v>108.44</v>
      </c>
      <c r="Q259" s="534">
        <v>1</v>
      </c>
      <c r="R259" s="529">
        <v>1</v>
      </c>
      <c r="S259" s="534">
        <v>1</v>
      </c>
      <c r="T259" s="533">
        <v>1</v>
      </c>
      <c r="U259" s="535">
        <v>1</v>
      </c>
    </row>
    <row r="260" spans="1:21" ht="14.4" customHeight="1" x14ac:dyDescent="0.3">
      <c r="A260" s="528">
        <v>29</v>
      </c>
      <c r="B260" s="529" t="s">
        <v>454</v>
      </c>
      <c r="C260" s="529" t="s">
        <v>737</v>
      </c>
      <c r="D260" s="530" t="s">
        <v>1581</v>
      </c>
      <c r="E260" s="531" t="s">
        <v>750</v>
      </c>
      <c r="F260" s="529" t="s">
        <v>734</v>
      </c>
      <c r="G260" s="529" t="s">
        <v>1260</v>
      </c>
      <c r="H260" s="529" t="s">
        <v>1582</v>
      </c>
      <c r="I260" s="529" t="s">
        <v>1261</v>
      </c>
      <c r="J260" s="529" t="s">
        <v>1262</v>
      </c>
      <c r="K260" s="529" t="s">
        <v>1263</v>
      </c>
      <c r="L260" s="532">
        <v>63.75</v>
      </c>
      <c r="M260" s="532">
        <v>63.75</v>
      </c>
      <c r="N260" s="529">
        <v>1</v>
      </c>
      <c r="O260" s="533">
        <v>0.5</v>
      </c>
      <c r="P260" s="532"/>
      <c r="Q260" s="534">
        <v>0</v>
      </c>
      <c r="R260" s="529"/>
      <c r="S260" s="534">
        <v>0</v>
      </c>
      <c r="T260" s="533"/>
      <c r="U260" s="535">
        <v>0</v>
      </c>
    </row>
    <row r="261" spans="1:21" ht="14.4" customHeight="1" x14ac:dyDescent="0.3">
      <c r="A261" s="528">
        <v>29</v>
      </c>
      <c r="B261" s="529" t="s">
        <v>454</v>
      </c>
      <c r="C261" s="529" t="s">
        <v>737</v>
      </c>
      <c r="D261" s="530" t="s">
        <v>1581</v>
      </c>
      <c r="E261" s="531" t="s">
        <v>750</v>
      </c>
      <c r="F261" s="529" t="s">
        <v>734</v>
      </c>
      <c r="G261" s="529" t="s">
        <v>1264</v>
      </c>
      <c r="H261" s="529" t="s">
        <v>455</v>
      </c>
      <c r="I261" s="529" t="s">
        <v>1265</v>
      </c>
      <c r="J261" s="529" t="s">
        <v>1266</v>
      </c>
      <c r="K261" s="529" t="s">
        <v>1267</v>
      </c>
      <c r="L261" s="532">
        <v>77.14</v>
      </c>
      <c r="M261" s="532">
        <v>77.14</v>
      </c>
      <c r="N261" s="529">
        <v>1</v>
      </c>
      <c r="O261" s="533">
        <v>1</v>
      </c>
      <c r="P261" s="532">
        <v>77.14</v>
      </c>
      <c r="Q261" s="534">
        <v>1</v>
      </c>
      <c r="R261" s="529">
        <v>1</v>
      </c>
      <c r="S261" s="534">
        <v>1</v>
      </c>
      <c r="T261" s="533">
        <v>1</v>
      </c>
      <c r="U261" s="535">
        <v>1</v>
      </c>
    </row>
    <row r="262" spans="1:21" ht="14.4" customHeight="1" x14ac:dyDescent="0.3">
      <c r="A262" s="528">
        <v>29</v>
      </c>
      <c r="B262" s="529" t="s">
        <v>454</v>
      </c>
      <c r="C262" s="529" t="s">
        <v>737</v>
      </c>
      <c r="D262" s="530" t="s">
        <v>1581</v>
      </c>
      <c r="E262" s="531" t="s">
        <v>750</v>
      </c>
      <c r="F262" s="529" t="s">
        <v>734</v>
      </c>
      <c r="G262" s="529" t="s">
        <v>853</v>
      </c>
      <c r="H262" s="529" t="s">
        <v>455</v>
      </c>
      <c r="I262" s="529" t="s">
        <v>492</v>
      </c>
      <c r="J262" s="529" t="s">
        <v>854</v>
      </c>
      <c r="K262" s="529" t="s">
        <v>855</v>
      </c>
      <c r="L262" s="532">
        <v>0</v>
      </c>
      <c r="M262" s="532">
        <v>0</v>
      </c>
      <c r="N262" s="529">
        <v>20</v>
      </c>
      <c r="O262" s="533">
        <v>13</v>
      </c>
      <c r="P262" s="532">
        <v>0</v>
      </c>
      <c r="Q262" s="534"/>
      <c r="R262" s="529">
        <v>10</v>
      </c>
      <c r="S262" s="534">
        <v>0.5</v>
      </c>
      <c r="T262" s="533">
        <v>7</v>
      </c>
      <c r="U262" s="535">
        <v>0.53846153846153844</v>
      </c>
    </row>
    <row r="263" spans="1:21" ht="14.4" customHeight="1" x14ac:dyDescent="0.3">
      <c r="A263" s="528">
        <v>29</v>
      </c>
      <c r="B263" s="529" t="s">
        <v>454</v>
      </c>
      <c r="C263" s="529" t="s">
        <v>737</v>
      </c>
      <c r="D263" s="530" t="s">
        <v>1581</v>
      </c>
      <c r="E263" s="531" t="s">
        <v>750</v>
      </c>
      <c r="F263" s="529" t="s">
        <v>734</v>
      </c>
      <c r="G263" s="529" t="s">
        <v>856</v>
      </c>
      <c r="H263" s="529" t="s">
        <v>455</v>
      </c>
      <c r="I263" s="529" t="s">
        <v>655</v>
      </c>
      <c r="J263" s="529" t="s">
        <v>656</v>
      </c>
      <c r="K263" s="529" t="s">
        <v>858</v>
      </c>
      <c r="L263" s="532">
        <v>289.27</v>
      </c>
      <c r="M263" s="532">
        <v>2024.8899999999999</v>
      </c>
      <c r="N263" s="529">
        <v>7</v>
      </c>
      <c r="O263" s="533">
        <v>6</v>
      </c>
      <c r="P263" s="532">
        <v>867.81</v>
      </c>
      <c r="Q263" s="534">
        <v>0.42857142857142855</v>
      </c>
      <c r="R263" s="529">
        <v>3</v>
      </c>
      <c r="S263" s="534">
        <v>0.42857142857142855</v>
      </c>
      <c r="T263" s="533">
        <v>3</v>
      </c>
      <c r="U263" s="535">
        <v>0.5</v>
      </c>
    </row>
    <row r="264" spans="1:21" ht="14.4" customHeight="1" x14ac:dyDescent="0.3">
      <c r="A264" s="528">
        <v>29</v>
      </c>
      <c r="B264" s="529" t="s">
        <v>454</v>
      </c>
      <c r="C264" s="529" t="s">
        <v>737</v>
      </c>
      <c r="D264" s="530" t="s">
        <v>1581</v>
      </c>
      <c r="E264" s="531" t="s">
        <v>750</v>
      </c>
      <c r="F264" s="529" t="s">
        <v>734</v>
      </c>
      <c r="G264" s="529" t="s">
        <v>856</v>
      </c>
      <c r="H264" s="529" t="s">
        <v>455</v>
      </c>
      <c r="I264" s="529" t="s">
        <v>655</v>
      </c>
      <c r="J264" s="529" t="s">
        <v>656</v>
      </c>
      <c r="K264" s="529" t="s">
        <v>858</v>
      </c>
      <c r="L264" s="532">
        <v>299.24</v>
      </c>
      <c r="M264" s="532">
        <v>3291.64</v>
      </c>
      <c r="N264" s="529">
        <v>11</v>
      </c>
      <c r="O264" s="533">
        <v>8.5</v>
      </c>
      <c r="P264" s="532">
        <v>2693.16</v>
      </c>
      <c r="Q264" s="534">
        <v>0.81818181818181812</v>
      </c>
      <c r="R264" s="529">
        <v>9</v>
      </c>
      <c r="S264" s="534">
        <v>0.81818181818181823</v>
      </c>
      <c r="T264" s="533">
        <v>6.5</v>
      </c>
      <c r="U264" s="535">
        <v>0.76470588235294112</v>
      </c>
    </row>
    <row r="265" spans="1:21" ht="14.4" customHeight="1" x14ac:dyDescent="0.3">
      <c r="A265" s="528">
        <v>29</v>
      </c>
      <c r="B265" s="529" t="s">
        <v>454</v>
      </c>
      <c r="C265" s="529" t="s">
        <v>737</v>
      </c>
      <c r="D265" s="530" t="s">
        <v>1581</v>
      </c>
      <c r="E265" s="531" t="s">
        <v>750</v>
      </c>
      <c r="F265" s="529" t="s">
        <v>734</v>
      </c>
      <c r="G265" s="529" t="s">
        <v>856</v>
      </c>
      <c r="H265" s="529" t="s">
        <v>455</v>
      </c>
      <c r="I265" s="529" t="s">
        <v>1268</v>
      </c>
      <c r="J265" s="529" t="s">
        <v>656</v>
      </c>
      <c r="K265" s="529" t="s">
        <v>1269</v>
      </c>
      <c r="L265" s="532">
        <v>96.42</v>
      </c>
      <c r="M265" s="532">
        <v>96.42</v>
      </c>
      <c r="N265" s="529">
        <v>1</v>
      </c>
      <c r="O265" s="533">
        <v>1</v>
      </c>
      <c r="P265" s="532"/>
      <c r="Q265" s="534">
        <v>0</v>
      </c>
      <c r="R265" s="529"/>
      <c r="S265" s="534">
        <v>0</v>
      </c>
      <c r="T265" s="533"/>
      <c r="U265" s="535">
        <v>0</v>
      </c>
    </row>
    <row r="266" spans="1:21" ht="14.4" customHeight="1" x14ac:dyDescent="0.3">
      <c r="A266" s="528">
        <v>29</v>
      </c>
      <c r="B266" s="529" t="s">
        <v>454</v>
      </c>
      <c r="C266" s="529" t="s">
        <v>737</v>
      </c>
      <c r="D266" s="530" t="s">
        <v>1581</v>
      </c>
      <c r="E266" s="531" t="s">
        <v>750</v>
      </c>
      <c r="F266" s="529" t="s">
        <v>734</v>
      </c>
      <c r="G266" s="529" t="s">
        <v>863</v>
      </c>
      <c r="H266" s="529" t="s">
        <v>455</v>
      </c>
      <c r="I266" s="529" t="s">
        <v>864</v>
      </c>
      <c r="J266" s="529" t="s">
        <v>865</v>
      </c>
      <c r="K266" s="529" t="s">
        <v>866</v>
      </c>
      <c r="L266" s="532">
        <v>186.27</v>
      </c>
      <c r="M266" s="532">
        <v>372.54</v>
      </c>
      <c r="N266" s="529">
        <v>2</v>
      </c>
      <c r="O266" s="533">
        <v>1</v>
      </c>
      <c r="P266" s="532">
        <v>372.54</v>
      </c>
      <c r="Q266" s="534">
        <v>1</v>
      </c>
      <c r="R266" s="529">
        <v>2</v>
      </c>
      <c r="S266" s="534">
        <v>1</v>
      </c>
      <c r="T266" s="533">
        <v>1</v>
      </c>
      <c r="U266" s="535">
        <v>1</v>
      </c>
    </row>
    <row r="267" spans="1:21" ht="14.4" customHeight="1" x14ac:dyDescent="0.3">
      <c r="A267" s="528">
        <v>29</v>
      </c>
      <c r="B267" s="529" t="s">
        <v>454</v>
      </c>
      <c r="C267" s="529" t="s">
        <v>737</v>
      </c>
      <c r="D267" s="530" t="s">
        <v>1581</v>
      </c>
      <c r="E267" s="531" t="s">
        <v>750</v>
      </c>
      <c r="F267" s="529" t="s">
        <v>734</v>
      </c>
      <c r="G267" s="529" t="s">
        <v>871</v>
      </c>
      <c r="H267" s="529" t="s">
        <v>455</v>
      </c>
      <c r="I267" s="529" t="s">
        <v>659</v>
      </c>
      <c r="J267" s="529" t="s">
        <v>660</v>
      </c>
      <c r="K267" s="529" t="s">
        <v>872</v>
      </c>
      <c r="L267" s="532">
        <v>61.97</v>
      </c>
      <c r="M267" s="532">
        <v>61.97</v>
      </c>
      <c r="N267" s="529">
        <v>1</v>
      </c>
      <c r="O267" s="533">
        <v>1</v>
      </c>
      <c r="P267" s="532">
        <v>61.97</v>
      </c>
      <c r="Q267" s="534">
        <v>1</v>
      </c>
      <c r="R267" s="529">
        <v>1</v>
      </c>
      <c r="S267" s="534">
        <v>1</v>
      </c>
      <c r="T267" s="533">
        <v>1</v>
      </c>
      <c r="U267" s="535">
        <v>1</v>
      </c>
    </row>
    <row r="268" spans="1:21" ht="14.4" customHeight="1" x14ac:dyDescent="0.3">
      <c r="A268" s="528">
        <v>29</v>
      </c>
      <c r="B268" s="529" t="s">
        <v>454</v>
      </c>
      <c r="C268" s="529" t="s">
        <v>737</v>
      </c>
      <c r="D268" s="530" t="s">
        <v>1581</v>
      </c>
      <c r="E268" s="531" t="s">
        <v>750</v>
      </c>
      <c r="F268" s="529" t="s">
        <v>734</v>
      </c>
      <c r="G268" s="529" t="s">
        <v>873</v>
      </c>
      <c r="H268" s="529" t="s">
        <v>455</v>
      </c>
      <c r="I268" s="529" t="s">
        <v>962</v>
      </c>
      <c r="J268" s="529" t="s">
        <v>626</v>
      </c>
      <c r="K268" s="529" t="s">
        <v>963</v>
      </c>
      <c r="L268" s="532">
        <v>16.77</v>
      </c>
      <c r="M268" s="532">
        <v>16.77</v>
      </c>
      <c r="N268" s="529">
        <v>1</v>
      </c>
      <c r="O268" s="533">
        <v>1</v>
      </c>
      <c r="P268" s="532">
        <v>16.77</v>
      </c>
      <c r="Q268" s="534">
        <v>1</v>
      </c>
      <c r="R268" s="529">
        <v>1</v>
      </c>
      <c r="S268" s="534">
        <v>1</v>
      </c>
      <c r="T268" s="533">
        <v>1</v>
      </c>
      <c r="U268" s="535">
        <v>1</v>
      </c>
    </row>
    <row r="269" spans="1:21" ht="14.4" customHeight="1" x14ac:dyDescent="0.3">
      <c r="A269" s="528">
        <v>29</v>
      </c>
      <c r="B269" s="529" t="s">
        <v>454</v>
      </c>
      <c r="C269" s="529" t="s">
        <v>737</v>
      </c>
      <c r="D269" s="530" t="s">
        <v>1581</v>
      </c>
      <c r="E269" s="531" t="s">
        <v>750</v>
      </c>
      <c r="F269" s="529" t="s">
        <v>734</v>
      </c>
      <c r="G269" s="529" t="s">
        <v>873</v>
      </c>
      <c r="H269" s="529" t="s">
        <v>455</v>
      </c>
      <c r="I269" s="529" t="s">
        <v>1160</v>
      </c>
      <c r="J269" s="529" t="s">
        <v>626</v>
      </c>
      <c r="K269" s="529" t="s">
        <v>1161</v>
      </c>
      <c r="L269" s="532">
        <v>50.32</v>
      </c>
      <c r="M269" s="532">
        <v>150.96</v>
      </c>
      <c r="N269" s="529">
        <v>3</v>
      </c>
      <c r="O269" s="533">
        <v>1.5</v>
      </c>
      <c r="P269" s="532">
        <v>50.32</v>
      </c>
      <c r="Q269" s="534">
        <v>0.33333333333333331</v>
      </c>
      <c r="R269" s="529">
        <v>1</v>
      </c>
      <c r="S269" s="534">
        <v>0.33333333333333331</v>
      </c>
      <c r="T269" s="533">
        <v>1</v>
      </c>
      <c r="U269" s="535">
        <v>0.66666666666666663</v>
      </c>
    </row>
    <row r="270" spans="1:21" ht="14.4" customHeight="1" x14ac:dyDescent="0.3">
      <c r="A270" s="528">
        <v>29</v>
      </c>
      <c r="B270" s="529" t="s">
        <v>454</v>
      </c>
      <c r="C270" s="529" t="s">
        <v>737</v>
      </c>
      <c r="D270" s="530" t="s">
        <v>1581</v>
      </c>
      <c r="E270" s="531" t="s">
        <v>750</v>
      </c>
      <c r="F270" s="529" t="s">
        <v>736</v>
      </c>
      <c r="G270" s="529" t="s">
        <v>887</v>
      </c>
      <c r="H270" s="529" t="s">
        <v>455</v>
      </c>
      <c r="I270" s="529" t="s">
        <v>888</v>
      </c>
      <c r="J270" s="529" t="s">
        <v>889</v>
      </c>
      <c r="K270" s="529" t="s">
        <v>890</v>
      </c>
      <c r="L270" s="532">
        <v>25</v>
      </c>
      <c r="M270" s="532">
        <v>375</v>
      </c>
      <c r="N270" s="529">
        <v>15</v>
      </c>
      <c r="O270" s="533">
        <v>8</v>
      </c>
      <c r="P270" s="532">
        <v>175</v>
      </c>
      <c r="Q270" s="534">
        <v>0.46666666666666667</v>
      </c>
      <c r="R270" s="529">
        <v>7</v>
      </c>
      <c r="S270" s="534">
        <v>0.46666666666666667</v>
      </c>
      <c r="T270" s="533">
        <v>4</v>
      </c>
      <c r="U270" s="535">
        <v>0.5</v>
      </c>
    </row>
    <row r="271" spans="1:21" ht="14.4" customHeight="1" x14ac:dyDescent="0.3">
      <c r="A271" s="528">
        <v>29</v>
      </c>
      <c r="B271" s="529" t="s">
        <v>454</v>
      </c>
      <c r="C271" s="529" t="s">
        <v>737</v>
      </c>
      <c r="D271" s="530" t="s">
        <v>1581</v>
      </c>
      <c r="E271" s="531" t="s">
        <v>750</v>
      </c>
      <c r="F271" s="529" t="s">
        <v>736</v>
      </c>
      <c r="G271" s="529" t="s">
        <v>887</v>
      </c>
      <c r="H271" s="529" t="s">
        <v>455</v>
      </c>
      <c r="I271" s="529" t="s">
        <v>891</v>
      </c>
      <c r="J271" s="529" t="s">
        <v>889</v>
      </c>
      <c r="K271" s="529" t="s">
        <v>892</v>
      </c>
      <c r="L271" s="532">
        <v>56.25</v>
      </c>
      <c r="M271" s="532">
        <v>1068.75</v>
      </c>
      <c r="N271" s="529">
        <v>19</v>
      </c>
      <c r="O271" s="533">
        <v>6</v>
      </c>
      <c r="P271" s="532">
        <v>281.25</v>
      </c>
      <c r="Q271" s="534">
        <v>0.26315789473684209</v>
      </c>
      <c r="R271" s="529">
        <v>5</v>
      </c>
      <c r="S271" s="534">
        <v>0.26315789473684209</v>
      </c>
      <c r="T271" s="533">
        <v>3</v>
      </c>
      <c r="U271" s="535">
        <v>0.5</v>
      </c>
    </row>
    <row r="272" spans="1:21" ht="14.4" customHeight="1" x14ac:dyDescent="0.3">
      <c r="A272" s="528">
        <v>29</v>
      </c>
      <c r="B272" s="529" t="s">
        <v>454</v>
      </c>
      <c r="C272" s="529" t="s">
        <v>737</v>
      </c>
      <c r="D272" s="530" t="s">
        <v>1581</v>
      </c>
      <c r="E272" s="531" t="s">
        <v>750</v>
      </c>
      <c r="F272" s="529" t="s">
        <v>736</v>
      </c>
      <c r="G272" s="529" t="s">
        <v>887</v>
      </c>
      <c r="H272" s="529" t="s">
        <v>455</v>
      </c>
      <c r="I272" s="529" t="s">
        <v>893</v>
      </c>
      <c r="J272" s="529" t="s">
        <v>889</v>
      </c>
      <c r="K272" s="529" t="s">
        <v>894</v>
      </c>
      <c r="L272" s="532">
        <v>100</v>
      </c>
      <c r="M272" s="532">
        <v>3600</v>
      </c>
      <c r="N272" s="529">
        <v>36</v>
      </c>
      <c r="O272" s="533">
        <v>16</v>
      </c>
      <c r="P272" s="532">
        <v>2900</v>
      </c>
      <c r="Q272" s="534">
        <v>0.80555555555555558</v>
      </c>
      <c r="R272" s="529">
        <v>29</v>
      </c>
      <c r="S272" s="534">
        <v>0.80555555555555558</v>
      </c>
      <c r="T272" s="533">
        <v>12</v>
      </c>
      <c r="U272" s="535">
        <v>0.75</v>
      </c>
    </row>
    <row r="273" spans="1:21" ht="14.4" customHeight="1" x14ac:dyDescent="0.3">
      <c r="A273" s="528">
        <v>29</v>
      </c>
      <c r="B273" s="529" t="s">
        <v>454</v>
      </c>
      <c r="C273" s="529" t="s">
        <v>737</v>
      </c>
      <c r="D273" s="530" t="s">
        <v>1581</v>
      </c>
      <c r="E273" s="531" t="s">
        <v>750</v>
      </c>
      <c r="F273" s="529" t="s">
        <v>736</v>
      </c>
      <c r="G273" s="529" t="s">
        <v>887</v>
      </c>
      <c r="H273" s="529" t="s">
        <v>455</v>
      </c>
      <c r="I273" s="529" t="s">
        <v>895</v>
      </c>
      <c r="J273" s="529" t="s">
        <v>896</v>
      </c>
      <c r="K273" s="529" t="s">
        <v>897</v>
      </c>
      <c r="L273" s="532">
        <v>156</v>
      </c>
      <c r="M273" s="532">
        <v>156</v>
      </c>
      <c r="N273" s="529">
        <v>1</v>
      </c>
      <c r="O273" s="533">
        <v>1</v>
      </c>
      <c r="P273" s="532">
        <v>156</v>
      </c>
      <c r="Q273" s="534">
        <v>1</v>
      </c>
      <c r="R273" s="529">
        <v>1</v>
      </c>
      <c r="S273" s="534">
        <v>1</v>
      </c>
      <c r="T273" s="533">
        <v>1</v>
      </c>
      <c r="U273" s="535">
        <v>1</v>
      </c>
    </row>
    <row r="274" spans="1:21" ht="14.4" customHeight="1" x14ac:dyDescent="0.3">
      <c r="A274" s="528">
        <v>29</v>
      </c>
      <c r="B274" s="529" t="s">
        <v>454</v>
      </c>
      <c r="C274" s="529" t="s">
        <v>737</v>
      </c>
      <c r="D274" s="530" t="s">
        <v>1581</v>
      </c>
      <c r="E274" s="531" t="s">
        <v>750</v>
      </c>
      <c r="F274" s="529" t="s">
        <v>736</v>
      </c>
      <c r="G274" s="529" t="s">
        <v>887</v>
      </c>
      <c r="H274" s="529" t="s">
        <v>455</v>
      </c>
      <c r="I274" s="529" t="s">
        <v>1166</v>
      </c>
      <c r="J274" s="529" t="s">
        <v>896</v>
      </c>
      <c r="K274" s="529" t="s">
        <v>1167</v>
      </c>
      <c r="L274" s="532">
        <v>96</v>
      </c>
      <c r="M274" s="532">
        <v>480</v>
      </c>
      <c r="N274" s="529">
        <v>5</v>
      </c>
      <c r="O274" s="533">
        <v>2</v>
      </c>
      <c r="P274" s="532">
        <v>192</v>
      </c>
      <c r="Q274" s="534">
        <v>0.4</v>
      </c>
      <c r="R274" s="529">
        <v>2</v>
      </c>
      <c r="S274" s="534">
        <v>0.4</v>
      </c>
      <c r="T274" s="533">
        <v>0.5</v>
      </c>
      <c r="U274" s="535">
        <v>0.25</v>
      </c>
    </row>
    <row r="275" spans="1:21" ht="14.4" customHeight="1" x14ac:dyDescent="0.3">
      <c r="A275" s="528">
        <v>29</v>
      </c>
      <c r="B275" s="529" t="s">
        <v>454</v>
      </c>
      <c r="C275" s="529" t="s">
        <v>737</v>
      </c>
      <c r="D275" s="530" t="s">
        <v>1581</v>
      </c>
      <c r="E275" s="531" t="s">
        <v>750</v>
      </c>
      <c r="F275" s="529" t="s">
        <v>736</v>
      </c>
      <c r="G275" s="529" t="s">
        <v>887</v>
      </c>
      <c r="H275" s="529" t="s">
        <v>455</v>
      </c>
      <c r="I275" s="529" t="s">
        <v>1270</v>
      </c>
      <c r="J275" s="529" t="s">
        <v>1271</v>
      </c>
      <c r="K275" s="529" t="s">
        <v>1051</v>
      </c>
      <c r="L275" s="532">
        <v>25</v>
      </c>
      <c r="M275" s="532">
        <v>25</v>
      </c>
      <c r="N275" s="529">
        <v>1</v>
      </c>
      <c r="O275" s="533">
        <v>1</v>
      </c>
      <c r="P275" s="532"/>
      <c r="Q275" s="534">
        <v>0</v>
      </c>
      <c r="R275" s="529"/>
      <c r="S275" s="534">
        <v>0</v>
      </c>
      <c r="T275" s="533"/>
      <c r="U275" s="535">
        <v>0</v>
      </c>
    </row>
    <row r="276" spans="1:21" ht="14.4" customHeight="1" x14ac:dyDescent="0.3">
      <c r="A276" s="528">
        <v>29</v>
      </c>
      <c r="B276" s="529" t="s">
        <v>454</v>
      </c>
      <c r="C276" s="529" t="s">
        <v>737</v>
      </c>
      <c r="D276" s="530" t="s">
        <v>1581</v>
      </c>
      <c r="E276" s="531" t="s">
        <v>750</v>
      </c>
      <c r="F276" s="529" t="s">
        <v>736</v>
      </c>
      <c r="G276" s="529" t="s">
        <v>918</v>
      </c>
      <c r="H276" s="529" t="s">
        <v>455</v>
      </c>
      <c r="I276" s="529" t="s">
        <v>919</v>
      </c>
      <c r="J276" s="529" t="s">
        <v>920</v>
      </c>
      <c r="K276" s="529" t="s">
        <v>921</v>
      </c>
      <c r="L276" s="532">
        <v>410</v>
      </c>
      <c r="M276" s="532">
        <v>10250</v>
      </c>
      <c r="N276" s="529">
        <v>25</v>
      </c>
      <c r="O276" s="533">
        <v>14</v>
      </c>
      <c r="P276" s="532">
        <v>9430</v>
      </c>
      <c r="Q276" s="534">
        <v>0.92</v>
      </c>
      <c r="R276" s="529">
        <v>23</v>
      </c>
      <c r="S276" s="534">
        <v>0.92</v>
      </c>
      <c r="T276" s="533">
        <v>13</v>
      </c>
      <c r="U276" s="535">
        <v>0.9285714285714286</v>
      </c>
    </row>
    <row r="277" spans="1:21" ht="14.4" customHeight="1" x14ac:dyDescent="0.3">
      <c r="A277" s="528">
        <v>29</v>
      </c>
      <c r="B277" s="529" t="s">
        <v>454</v>
      </c>
      <c r="C277" s="529" t="s">
        <v>737</v>
      </c>
      <c r="D277" s="530" t="s">
        <v>1581</v>
      </c>
      <c r="E277" s="531" t="s">
        <v>750</v>
      </c>
      <c r="F277" s="529" t="s">
        <v>736</v>
      </c>
      <c r="G277" s="529" t="s">
        <v>918</v>
      </c>
      <c r="H277" s="529" t="s">
        <v>455</v>
      </c>
      <c r="I277" s="529" t="s">
        <v>922</v>
      </c>
      <c r="J277" s="529" t="s">
        <v>923</v>
      </c>
      <c r="K277" s="529" t="s">
        <v>924</v>
      </c>
      <c r="L277" s="532">
        <v>566</v>
      </c>
      <c r="M277" s="532">
        <v>1132</v>
      </c>
      <c r="N277" s="529">
        <v>2</v>
      </c>
      <c r="O277" s="533">
        <v>2</v>
      </c>
      <c r="P277" s="532">
        <v>1132</v>
      </c>
      <c r="Q277" s="534">
        <v>1</v>
      </c>
      <c r="R277" s="529">
        <v>2</v>
      </c>
      <c r="S277" s="534">
        <v>1</v>
      </c>
      <c r="T277" s="533">
        <v>2</v>
      </c>
      <c r="U277" s="535">
        <v>1</v>
      </c>
    </row>
    <row r="278" spans="1:21" ht="14.4" customHeight="1" x14ac:dyDescent="0.3">
      <c r="A278" s="528">
        <v>29</v>
      </c>
      <c r="B278" s="529" t="s">
        <v>454</v>
      </c>
      <c r="C278" s="529" t="s">
        <v>737</v>
      </c>
      <c r="D278" s="530" t="s">
        <v>1581</v>
      </c>
      <c r="E278" s="531" t="s">
        <v>750</v>
      </c>
      <c r="F278" s="529" t="s">
        <v>736</v>
      </c>
      <c r="G278" s="529" t="s">
        <v>925</v>
      </c>
      <c r="H278" s="529" t="s">
        <v>455</v>
      </c>
      <c r="I278" s="529" t="s">
        <v>1272</v>
      </c>
      <c r="J278" s="529" t="s">
        <v>1273</v>
      </c>
      <c r="K278" s="529" t="s">
        <v>1274</v>
      </c>
      <c r="L278" s="532">
        <v>378.48</v>
      </c>
      <c r="M278" s="532">
        <v>378.48</v>
      </c>
      <c r="N278" s="529">
        <v>1</v>
      </c>
      <c r="O278" s="533">
        <v>1</v>
      </c>
      <c r="P278" s="532"/>
      <c r="Q278" s="534">
        <v>0</v>
      </c>
      <c r="R278" s="529"/>
      <c r="S278" s="534">
        <v>0</v>
      </c>
      <c r="T278" s="533"/>
      <c r="U278" s="535">
        <v>0</v>
      </c>
    </row>
    <row r="279" spans="1:21" ht="14.4" customHeight="1" x14ac:dyDescent="0.3">
      <c r="A279" s="528">
        <v>29</v>
      </c>
      <c r="B279" s="529" t="s">
        <v>454</v>
      </c>
      <c r="C279" s="529" t="s">
        <v>737</v>
      </c>
      <c r="D279" s="530" t="s">
        <v>1581</v>
      </c>
      <c r="E279" s="531" t="s">
        <v>750</v>
      </c>
      <c r="F279" s="529" t="s">
        <v>736</v>
      </c>
      <c r="G279" s="529" t="s">
        <v>925</v>
      </c>
      <c r="H279" s="529" t="s">
        <v>455</v>
      </c>
      <c r="I279" s="529" t="s">
        <v>1175</v>
      </c>
      <c r="J279" s="529" t="s">
        <v>1176</v>
      </c>
      <c r="K279" s="529" t="s">
        <v>1177</v>
      </c>
      <c r="L279" s="532">
        <v>45.52</v>
      </c>
      <c r="M279" s="532">
        <v>45.52</v>
      </c>
      <c r="N279" s="529">
        <v>1</v>
      </c>
      <c r="O279" s="533">
        <v>1</v>
      </c>
      <c r="P279" s="532">
        <v>45.52</v>
      </c>
      <c r="Q279" s="534">
        <v>1</v>
      </c>
      <c r="R279" s="529">
        <v>1</v>
      </c>
      <c r="S279" s="534">
        <v>1</v>
      </c>
      <c r="T279" s="533">
        <v>1</v>
      </c>
      <c r="U279" s="535">
        <v>1</v>
      </c>
    </row>
    <row r="280" spans="1:21" ht="14.4" customHeight="1" x14ac:dyDescent="0.3">
      <c r="A280" s="528">
        <v>29</v>
      </c>
      <c r="B280" s="529" t="s">
        <v>454</v>
      </c>
      <c r="C280" s="529" t="s">
        <v>737</v>
      </c>
      <c r="D280" s="530" t="s">
        <v>1581</v>
      </c>
      <c r="E280" s="531" t="s">
        <v>750</v>
      </c>
      <c r="F280" s="529" t="s">
        <v>736</v>
      </c>
      <c r="G280" s="529" t="s">
        <v>925</v>
      </c>
      <c r="H280" s="529" t="s">
        <v>455</v>
      </c>
      <c r="I280" s="529" t="s">
        <v>938</v>
      </c>
      <c r="J280" s="529" t="s">
        <v>939</v>
      </c>
      <c r="K280" s="529" t="s">
        <v>940</v>
      </c>
      <c r="L280" s="532">
        <v>246.48</v>
      </c>
      <c r="M280" s="532">
        <v>492.96</v>
      </c>
      <c r="N280" s="529">
        <v>2</v>
      </c>
      <c r="O280" s="533">
        <v>1</v>
      </c>
      <c r="P280" s="532">
        <v>492.96</v>
      </c>
      <c r="Q280" s="534">
        <v>1</v>
      </c>
      <c r="R280" s="529">
        <v>2</v>
      </c>
      <c r="S280" s="534">
        <v>1</v>
      </c>
      <c r="T280" s="533">
        <v>1</v>
      </c>
      <c r="U280" s="535">
        <v>1</v>
      </c>
    </row>
    <row r="281" spans="1:21" ht="14.4" customHeight="1" x14ac:dyDescent="0.3">
      <c r="A281" s="528">
        <v>29</v>
      </c>
      <c r="B281" s="529" t="s">
        <v>454</v>
      </c>
      <c r="C281" s="529" t="s">
        <v>737</v>
      </c>
      <c r="D281" s="530" t="s">
        <v>1581</v>
      </c>
      <c r="E281" s="531" t="s">
        <v>750</v>
      </c>
      <c r="F281" s="529" t="s">
        <v>736</v>
      </c>
      <c r="G281" s="529" t="s">
        <v>925</v>
      </c>
      <c r="H281" s="529" t="s">
        <v>455</v>
      </c>
      <c r="I281" s="529" t="s">
        <v>1275</v>
      </c>
      <c r="J281" s="529" t="s">
        <v>1276</v>
      </c>
      <c r="K281" s="529" t="s">
        <v>1277</v>
      </c>
      <c r="L281" s="532">
        <v>999.46</v>
      </c>
      <c r="M281" s="532">
        <v>1998.92</v>
      </c>
      <c r="N281" s="529">
        <v>2</v>
      </c>
      <c r="O281" s="533">
        <v>1</v>
      </c>
      <c r="P281" s="532">
        <v>1998.92</v>
      </c>
      <c r="Q281" s="534">
        <v>1</v>
      </c>
      <c r="R281" s="529">
        <v>2</v>
      </c>
      <c r="S281" s="534">
        <v>1</v>
      </c>
      <c r="T281" s="533">
        <v>1</v>
      </c>
      <c r="U281" s="535">
        <v>1</v>
      </c>
    </row>
    <row r="282" spans="1:21" ht="14.4" customHeight="1" x14ac:dyDescent="0.3">
      <c r="A282" s="528">
        <v>29</v>
      </c>
      <c r="B282" s="529" t="s">
        <v>454</v>
      </c>
      <c r="C282" s="529" t="s">
        <v>737</v>
      </c>
      <c r="D282" s="530" t="s">
        <v>1581</v>
      </c>
      <c r="E282" s="531" t="s">
        <v>750</v>
      </c>
      <c r="F282" s="529" t="s">
        <v>736</v>
      </c>
      <c r="G282" s="529" t="s">
        <v>949</v>
      </c>
      <c r="H282" s="529" t="s">
        <v>455</v>
      </c>
      <c r="I282" s="529" t="s">
        <v>950</v>
      </c>
      <c r="J282" s="529" t="s">
        <v>951</v>
      </c>
      <c r="K282" s="529" t="s">
        <v>952</v>
      </c>
      <c r="L282" s="532">
        <v>200</v>
      </c>
      <c r="M282" s="532">
        <v>800</v>
      </c>
      <c r="N282" s="529">
        <v>4</v>
      </c>
      <c r="O282" s="533">
        <v>2</v>
      </c>
      <c r="P282" s="532">
        <v>400</v>
      </c>
      <c r="Q282" s="534">
        <v>0.5</v>
      </c>
      <c r="R282" s="529">
        <v>2</v>
      </c>
      <c r="S282" s="534">
        <v>0.5</v>
      </c>
      <c r="T282" s="533">
        <v>1</v>
      </c>
      <c r="U282" s="535">
        <v>0.5</v>
      </c>
    </row>
    <row r="283" spans="1:21" ht="14.4" customHeight="1" x14ac:dyDescent="0.3">
      <c r="A283" s="528">
        <v>29</v>
      </c>
      <c r="B283" s="529" t="s">
        <v>454</v>
      </c>
      <c r="C283" s="529" t="s">
        <v>737</v>
      </c>
      <c r="D283" s="530" t="s">
        <v>1581</v>
      </c>
      <c r="E283" s="531" t="s">
        <v>750</v>
      </c>
      <c r="F283" s="529" t="s">
        <v>736</v>
      </c>
      <c r="G283" s="529" t="s">
        <v>1067</v>
      </c>
      <c r="H283" s="529" t="s">
        <v>455</v>
      </c>
      <c r="I283" s="529" t="s">
        <v>1068</v>
      </c>
      <c r="J283" s="529" t="s">
        <v>1069</v>
      </c>
      <c r="K283" s="529"/>
      <c r="L283" s="532">
        <v>0</v>
      </c>
      <c r="M283" s="532">
        <v>0</v>
      </c>
      <c r="N283" s="529">
        <v>1</v>
      </c>
      <c r="O283" s="533">
        <v>1</v>
      </c>
      <c r="P283" s="532"/>
      <c r="Q283" s="534"/>
      <c r="R283" s="529"/>
      <c r="S283" s="534">
        <v>0</v>
      </c>
      <c r="T283" s="533"/>
      <c r="U283" s="535">
        <v>0</v>
      </c>
    </row>
    <row r="284" spans="1:21" ht="14.4" customHeight="1" x14ac:dyDescent="0.3">
      <c r="A284" s="528">
        <v>29</v>
      </c>
      <c r="B284" s="529" t="s">
        <v>454</v>
      </c>
      <c r="C284" s="529" t="s">
        <v>737</v>
      </c>
      <c r="D284" s="530" t="s">
        <v>1581</v>
      </c>
      <c r="E284" s="531" t="s">
        <v>752</v>
      </c>
      <c r="F284" s="529" t="s">
        <v>734</v>
      </c>
      <c r="G284" s="529" t="s">
        <v>1278</v>
      </c>
      <c r="H284" s="529" t="s">
        <v>455</v>
      </c>
      <c r="I284" s="529" t="s">
        <v>580</v>
      </c>
      <c r="J284" s="529" t="s">
        <v>1279</v>
      </c>
      <c r="K284" s="529" t="s">
        <v>1280</v>
      </c>
      <c r="L284" s="532">
        <v>0</v>
      </c>
      <c r="M284" s="532">
        <v>0</v>
      </c>
      <c r="N284" s="529">
        <v>2</v>
      </c>
      <c r="O284" s="533">
        <v>2</v>
      </c>
      <c r="P284" s="532"/>
      <c r="Q284" s="534"/>
      <c r="R284" s="529"/>
      <c r="S284" s="534">
        <v>0</v>
      </c>
      <c r="T284" s="533"/>
      <c r="U284" s="535">
        <v>0</v>
      </c>
    </row>
    <row r="285" spans="1:21" ht="14.4" customHeight="1" x14ac:dyDescent="0.3">
      <c r="A285" s="528">
        <v>29</v>
      </c>
      <c r="B285" s="529" t="s">
        <v>454</v>
      </c>
      <c r="C285" s="529" t="s">
        <v>737</v>
      </c>
      <c r="D285" s="530" t="s">
        <v>1581</v>
      </c>
      <c r="E285" s="531" t="s">
        <v>752</v>
      </c>
      <c r="F285" s="529" t="s">
        <v>734</v>
      </c>
      <c r="G285" s="529" t="s">
        <v>753</v>
      </c>
      <c r="H285" s="529" t="s">
        <v>1582</v>
      </c>
      <c r="I285" s="529" t="s">
        <v>760</v>
      </c>
      <c r="J285" s="529" t="s">
        <v>758</v>
      </c>
      <c r="K285" s="529" t="s">
        <v>761</v>
      </c>
      <c r="L285" s="532">
        <v>154.36000000000001</v>
      </c>
      <c r="M285" s="532">
        <v>154.36000000000001</v>
      </c>
      <c r="N285" s="529">
        <v>1</v>
      </c>
      <c r="O285" s="533">
        <v>1</v>
      </c>
      <c r="P285" s="532">
        <v>154.36000000000001</v>
      </c>
      <c r="Q285" s="534">
        <v>1</v>
      </c>
      <c r="R285" s="529">
        <v>1</v>
      </c>
      <c r="S285" s="534">
        <v>1</v>
      </c>
      <c r="T285" s="533">
        <v>1</v>
      </c>
      <c r="U285" s="535">
        <v>1</v>
      </c>
    </row>
    <row r="286" spans="1:21" ht="14.4" customHeight="1" x14ac:dyDescent="0.3">
      <c r="A286" s="528">
        <v>29</v>
      </c>
      <c r="B286" s="529" t="s">
        <v>454</v>
      </c>
      <c r="C286" s="529" t="s">
        <v>737</v>
      </c>
      <c r="D286" s="530" t="s">
        <v>1581</v>
      </c>
      <c r="E286" s="531" t="s">
        <v>752</v>
      </c>
      <c r="F286" s="529" t="s">
        <v>734</v>
      </c>
      <c r="G286" s="529" t="s">
        <v>753</v>
      </c>
      <c r="H286" s="529" t="s">
        <v>1582</v>
      </c>
      <c r="I286" s="529" t="s">
        <v>762</v>
      </c>
      <c r="J286" s="529" t="s">
        <v>763</v>
      </c>
      <c r="K286" s="529" t="s">
        <v>764</v>
      </c>
      <c r="L286" s="532">
        <v>149.52000000000001</v>
      </c>
      <c r="M286" s="532">
        <v>598.08000000000004</v>
      </c>
      <c r="N286" s="529">
        <v>4</v>
      </c>
      <c r="O286" s="533">
        <v>4</v>
      </c>
      <c r="P286" s="532">
        <v>598.08000000000004</v>
      </c>
      <c r="Q286" s="534">
        <v>1</v>
      </c>
      <c r="R286" s="529">
        <v>4</v>
      </c>
      <c r="S286" s="534">
        <v>1</v>
      </c>
      <c r="T286" s="533">
        <v>4</v>
      </c>
      <c r="U286" s="535">
        <v>1</v>
      </c>
    </row>
    <row r="287" spans="1:21" ht="14.4" customHeight="1" x14ac:dyDescent="0.3">
      <c r="A287" s="528">
        <v>29</v>
      </c>
      <c r="B287" s="529" t="s">
        <v>454</v>
      </c>
      <c r="C287" s="529" t="s">
        <v>737</v>
      </c>
      <c r="D287" s="530" t="s">
        <v>1581</v>
      </c>
      <c r="E287" s="531" t="s">
        <v>752</v>
      </c>
      <c r="F287" s="529" t="s">
        <v>734</v>
      </c>
      <c r="G287" s="529" t="s">
        <v>753</v>
      </c>
      <c r="H287" s="529" t="s">
        <v>1582</v>
      </c>
      <c r="I287" s="529" t="s">
        <v>768</v>
      </c>
      <c r="J287" s="529" t="s">
        <v>758</v>
      </c>
      <c r="K287" s="529" t="s">
        <v>769</v>
      </c>
      <c r="L287" s="532">
        <v>225.06</v>
      </c>
      <c r="M287" s="532">
        <v>1800.48</v>
      </c>
      <c r="N287" s="529">
        <v>8</v>
      </c>
      <c r="O287" s="533">
        <v>4</v>
      </c>
      <c r="P287" s="532">
        <v>1800.48</v>
      </c>
      <c r="Q287" s="534">
        <v>1</v>
      </c>
      <c r="R287" s="529">
        <v>8</v>
      </c>
      <c r="S287" s="534">
        <v>1</v>
      </c>
      <c r="T287" s="533">
        <v>4</v>
      </c>
      <c r="U287" s="535">
        <v>1</v>
      </c>
    </row>
    <row r="288" spans="1:21" ht="14.4" customHeight="1" x14ac:dyDescent="0.3">
      <c r="A288" s="528">
        <v>29</v>
      </c>
      <c r="B288" s="529" t="s">
        <v>454</v>
      </c>
      <c r="C288" s="529" t="s">
        <v>737</v>
      </c>
      <c r="D288" s="530" t="s">
        <v>1581</v>
      </c>
      <c r="E288" s="531" t="s">
        <v>752</v>
      </c>
      <c r="F288" s="529" t="s">
        <v>734</v>
      </c>
      <c r="G288" s="529" t="s">
        <v>770</v>
      </c>
      <c r="H288" s="529" t="s">
        <v>455</v>
      </c>
      <c r="I288" s="529" t="s">
        <v>774</v>
      </c>
      <c r="J288" s="529" t="s">
        <v>775</v>
      </c>
      <c r="K288" s="529" t="s">
        <v>776</v>
      </c>
      <c r="L288" s="532">
        <v>0</v>
      </c>
      <c r="M288" s="532">
        <v>0</v>
      </c>
      <c r="N288" s="529">
        <v>8</v>
      </c>
      <c r="O288" s="533">
        <v>8</v>
      </c>
      <c r="P288" s="532">
        <v>0</v>
      </c>
      <c r="Q288" s="534"/>
      <c r="R288" s="529">
        <v>8</v>
      </c>
      <c r="S288" s="534">
        <v>1</v>
      </c>
      <c r="T288" s="533">
        <v>8</v>
      </c>
      <c r="U288" s="535">
        <v>1</v>
      </c>
    </row>
    <row r="289" spans="1:21" ht="14.4" customHeight="1" x14ac:dyDescent="0.3">
      <c r="A289" s="528">
        <v>29</v>
      </c>
      <c r="B289" s="529" t="s">
        <v>454</v>
      </c>
      <c r="C289" s="529" t="s">
        <v>737</v>
      </c>
      <c r="D289" s="530" t="s">
        <v>1581</v>
      </c>
      <c r="E289" s="531" t="s">
        <v>752</v>
      </c>
      <c r="F289" s="529" t="s">
        <v>734</v>
      </c>
      <c r="G289" s="529" t="s">
        <v>788</v>
      </c>
      <c r="H289" s="529" t="s">
        <v>455</v>
      </c>
      <c r="I289" s="529" t="s">
        <v>789</v>
      </c>
      <c r="J289" s="529" t="s">
        <v>790</v>
      </c>
      <c r="K289" s="529" t="s">
        <v>787</v>
      </c>
      <c r="L289" s="532">
        <v>78.33</v>
      </c>
      <c r="M289" s="532">
        <v>156.66</v>
      </c>
      <c r="N289" s="529">
        <v>2</v>
      </c>
      <c r="O289" s="533">
        <v>1</v>
      </c>
      <c r="P289" s="532">
        <v>156.66</v>
      </c>
      <c r="Q289" s="534">
        <v>1</v>
      </c>
      <c r="R289" s="529">
        <v>2</v>
      </c>
      <c r="S289" s="534">
        <v>1</v>
      </c>
      <c r="T289" s="533">
        <v>1</v>
      </c>
      <c r="U289" s="535">
        <v>1</v>
      </c>
    </row>
    <row r="290" spans="1:21" ht="14.4" customHeight="1" x14ac:dyDescent="0.3">
      <c r="A290" s="528">
        <v>29</v>
      </c>
      <c r="B290" s="529" t="s">
        <v>454</v>
      </c>
      <c r="C290" s="529" t="s">
        <v>737</v>
      </c>
      <c r="D290" s="530" t="s">
        <v>1581</v>
      </c>
      <c r="E290" s="531" t="s">
        <v>752</v>
      </c>
      <c r="F290" s="529" t="s">
        <v>734</v>
      </c>
      <c r="G290" s="529" t="s">
        <v>1216</v>
      </c>
      <c r="H290" s="529" t="s">
        <v>1582</v>
      </c>
      <c r="I290" s="529" t="s">
        <v>1217</v>
      </c>
      <c r="J290" s="529" t="s">
        <v>1218</v>
      </c>
      <c r="K290" s="529" t="s">
        <v>1219</v>
      </c>
      <c r="L290" s="532">
        <v>42.57</v>
      </c>
      <c r="M290" s="532">
        <v>85.14</v>
      </c>
      <c r="N290" s="529">
        <v>2</v>
      </c>
      <c r="O290" s="533">
        <v>1</v>
      </c>
      <c r="P290" s="532">
        <v>85.14</v>
      </c>
      <c r="Q290" s="534">
        <v>1</v>
      </c>
      <c r="R290" s="529">
        <v>2</v>
      </c>
      <c r="S290" s="534">
        <v>1</v>
      </c>
      <c r="T290" s="533">
        <v>1</v>
      </c>
      <c r="U290" s="535">
        <v>1</v>
      </c>
    </row>
    <row r="291" spans="1:21" ht="14.4" customHeight="1" x14ac:dyDescent="0.3">
      <c r="A291" s="528">
        <v>29</v>
      </c>
      <c r="B291" s="529" t="s">
        <v>454</v>
      </c>
      <c r="C291" s="529" t="s">
        <v>737</v>
      </c>
      <c r="D291" s="530" t="s">
        <v>1581</v>
      </c>
      <c r="E291" s="531" t="s">
        <v>752</v>
      </c>
      <c r="F291" s="529" t="s">
        <v>734</v>
      </c>
      <c r="G291" s="529" t="s">
        <v>975</v>
      </c>
      <c r="H291" s="529" t="s">
        <v>455</v>
      </c>
      <c r="I291" s="529" t="s">
        <v>524</v>
      </c>
      <c r="J291" s="529" t="s">
        <v>525</v>
      </c>
      <c r="K291" s="529" t="s">
        <v>976</v>
      </c>
      <c r="L291" s="532">
        <v>47.47</v>
      </c>
      <c r="M291" s="532">
        <v>47.47</v>
      </c>
      <c r="N291" s="529">
        <v>1</v>
      </c>
      <c r="O291" s="533">
        <v>1</v>
      </c>
      <c r="P291" s="532"/>
      <c r="Q291" s="534">
        <v>0</v>
      </c>
      <c r="R291" s="529"/>
      <c r="S291" s="534">
        <v>0</v>
      </c>
      <c r="T291" s="533"/>
      <c r="U291" s="535">
        <v>0</v>
      </c>
    </row>
    <row r="292" spans="1:21" ht="14.4" customHeight="1" x14ac:dyDescent="0.3">
      <c r="A292" s="528">
        <v>29</v>
      </c>
      <c r="B292" s="529" t="s">
        <v>454</v>
      </c>
      <c r="C292" s="529" t="s">
        <v>737</v>
      </c>
      <c r="D292" s="530" t="s">
        <v>1581</v>
      </c>
      <c r="E292" s="531" t="s">
        <v>752</v>
      </c>
      <c r="F292" s="529" t="s">
        <v>734</v>
      </c>
      <c r="G292" s="529" t="s">
        <v>1281</v>
      </c>
      <c r="H292" s="529" t="s">
        <v>455</v>
      </c>
      <c r="I292" s="529" t="s">
        <v>1282</v>
      </c>
      <c r="J292" s="529" t="s">
        <v>1283</v>
      </c>
      <c r="K292" s="529" t="s">
        <v>1284</v>
      </c>
      <c r="L292" s="532">
        <v>0</v>
      </c>
      <c r="M292" s="532">
        <v>0</v>
      </c>
      <c r="N292" s="529">
        <v>3</v>
      </c>
      <c r="O292" s="533">
        <v>2</v>
      </c>
      <c r="P292" s="532">
        <v>0</v>
      </c>
      <c r="Q292" s="534"/>
      <c r="R292" s="529">
        <v>3</v>
      </c>
      <c r="S292" s="534">
        <v>1</v>
      </c>
      <c r="T292" s="533">
        <v>2</v>
      </c>
      <c r="U292" s="535">
        <v>1</v>
      </c>
    </row>
    <row r="293" spans="1:21" ht="14.4" customHeight="1" x14ac:dyDescent="0.3">
      <c r="A293" s="528">
        <v>29</v>
      </c>
      <c r="B293" s="529" t="s">
        <v>454</v>
      </c>
      <c r="C293" s="529" t="s">
        <v>737</v>
      </c>
      <c r="D293" s="530" t="s">
        <v>1581</v>
      </c>
      <c r="E293" s="531" t="s">
        <v>752</v>
      </c>
      <c r="F293" s="529" t="s">
        <v>734</v>
      </c>
      <c r="G293" s="529" t="s">
        <v>1097</v>
      </c>
      <c r="H293" s="529" t="s">
        <v>455</v>
      </c>
      <c r="I293" s="529" t="s">
        <v>1098</v>
      </c>
      <c r="J293" s="529" t="s">
        <v>1099</v>
      </c>
      <c r="K293" s="529" t="s">
        <v>1100</v>
      </c>
      <c r="L293" s="532">
        <v>107.27</v>
      </c>
      <c r="M293" s="532">
        <v>429.08</v>
      </c>
      <c r="N293" s="529">
        <v>4</v>
      </c>
      <c r="O293" s="533">
        <v>1.5</v>
      </c>
      <c r="P293" s="532">
        <v>214.54</v>
      </c>
      <c r="Q293" s="534">
        <v>0.5</v>
      </c>
      <c r="R293" s="529">
        <v>2</v>
      </c>
      <c r="S293" s="534">
        <v>0.5</v>
      </c>
      <c r="T293" s="533">
        <v>1</v>
      </c>
      <c r="U293" s="535">
        <v>0.66666666666666663</v>
      </c>
    </row>
    <row r="294" spans="1:21" ht="14.4" customHeight="1" x14ac:dyDescent="0.3">
      <c r="A294" s="528">
        <v>29</v>
      </c>
      <c r="B294" s="529" t="s">
        <v>454</v>
      </c>
      <c r="C294" s="529" t="s">
        <v>737</v>
      </c>
      <c r="D294" s="530" t="s">
        <v>1581</v>
      </c>
      <c r="E294" s="531" t="s">
        <v>752</v>
      </c>
      <c r="F294" s="529" t="s">
        <v>734</v>
      </c>
      <c r="G294" s="529" t="s">
        <v>811</v>
      </c>
      <c r="H294" s="529" t="s">
        <v>455</v>
      </c>
      <c r="I294" s="529" t="s">
        <v>570</v>
      </c>
      <c r="J294" s="529" t="s">
        <v>563</v>
      </c>
      <c r="K294" s="529" t="s">
        <v>812</v>
      </c>
      <c r="L294" s="532">
        <v>114</v>
      </c>
      <c r="M294" s="532">
        <v>342</v>
      </c>
      <c r="N294" s="529">
        <v>3</v>
      </c>
      <c r="O294" s="533">
        <v>3</v>
      </c>
      <c r="P294" s="532">
        <v>228</v>
      </c>
      <c r="Q294" s="534">
        <v>0.66666666666666663</v>
      </c>
      <c r="R294" s="529">
        <v>2</v>
      </c>
      <c r="S294" s="534">
        <v>0.66666666666666663</v>
      </c>
      <c r="T294" s="533">
        <v>2</v>
      </c>
      <c r="U294" s="535">
        <v>0.66666666666666663</v>
      </c>
    </row>
    <row r="295" spans="1:21" ht="14.4" customHeight="1" x14ac:dyDescent="0.3">
      <c r="A295" s="528">
        <v>29</v>
      </c>
      <c r="B295" s="529" t="s">
        <v>454</v>
      </c>
      <c r="C295" s="529" t="s">
        <v>737</v>
      </c>
      <c r="D295" s="530" t="s">
        <v>1581</v>
      </c>
      <c r="E295" s="531" t="s">
        <v>752</v>
      </c>
      <c r="F295" s="529" t="s">
        <v>734</v>
      </c>
      <c r="G295" s="529" t="s">
        <v>811</v>
      </c>
      <c r="H295" s="529" t="s">
        <v>455</v>
      </c>
      <c r="I295" s="529" t="s">
        <v>562</v>
      </c>
      <c r="J295" s="529" t="s">
        <v>563</v>
      </c>
      <c r="K295" s="529" t="s">
        <v>1285</v>
      </c>
      <c r="L295" s="532">
        <v>285.01</v>
      </c>
      <c r="M295" s="532">
        <v>1140.04</v>
      </c>
      <c r="N295" s="529">
        <v>4</v>
      </c>
      <c r="O295" s="533">
        <v>4</v>
      </c>
      <c r="P295" s="532">
        <v>570.02</v>
      </c>
      <c r="Q295" s="534">
        <v>0.5</v>
      </c>
      <c r="R295" s="529">
        <v>2</v>
      </c>
      <c r="S295" s="534">
        <v>0.5</v>
      </c>
      <c r="T295" s="533">
        <v>2</v>
      </c>
      <c r="U295" s="535">
        <v>0.5</v>
      </c>
    </row>
    <row r="296" spans="1:21" ht="14.4" customHeight="1" x14ac:dyDescent="0.3">
      <c r="A296" s="528">
        <v>29</v>
      </c>
      <c r="B296" s="529" t="s">
        <v>454</v>
      </c>
      <c r="C296" s="529" t="s">
        <v>737</v>
      </c>
      <c r="D296" s="530" t="s">
        <v>1581</v>
      </c>
      <c r="E296" s="531" t="s">
        <v>752</v>
      </c>
      <c r="F296" s="529" t="s">
        <v>734</v>
      </c>
      <c r="G296" s="529" t="s">
        <v>811</v>
      </c>
      <c r="H296" s="529" t="s">
        <v>455</v>
      </c>
      <c r="I296" s="529" t="s">
        <v>1286</v>
      </c>
      <c r="J296" s="529" t="s">
        <v>563</v>
      </c>
      <c r="K296" s="529" t="s">
        <v>1285</v>
      </c>
      <c r="L296" s="532">
        <v>0</v>
      </c>
      <c r="M296" s="532">
        <v>0</v>
      </c>
      <c r="N296" s="529">
        <v>1</v>
      </c>
      <c r="O296" s="533">
        <v>1</v>
      </c>
      <c r="P296" s="532">
        <v>0</v>
      </c>
      <c r="Q296" s="534"/>
      <c r="R296" s="529">
        <v>1</v>
      </c>
      <c r="S296" s="534">
        <v>1</v>
      </c>
      <c r="T296" s="533">
        <v>1</v>
      </c>
      <c r="U296" s="535">
        <v>1</v>
      </c>
    </row>
    <row r="297" spans="1:21" ht="14.4" customHeight="1" x14ac:dyDescent="0.3">
      <c r="A297" s="528">
        <v>29</v>
      </c>
      <c r="B297" s="529" t="s">
        <v>454</v>
      </c>
      <c r="C297" s="529" t="s">
        <v>737</v>
      </c>
      <c r="D297" s="530" t="s">
        <v>1581</v>
      </c>
      <c r="E297" s="531" t="s">
        <v>752</v>
      </c>
      <c r="F297" s="529" t="s">
        <v>734</v>
      </c>
      <c r="G297" s="529" t="s">
        <v>813</v>
      </c>
      <c r="H297" s="529" t="s">
        <v>455</v>
      </c>
      <c r="I297" s="529" t="s">
        <v>814</v>
      </c>
      <c r="J297" s="529" t="s">
        <v>815</v>
      </c>
      <c r="K297" s="529" t="s">
        <v>816</v>
      </c>
      <c r="L297" s="532">
        <v>132.97999999999999</v>
      </c>
      <c r="M297" s="532">
        <v>265.95999999999998</v>
      </c>
      <c r="N297" s="529">
        <v>2</v>
      </c>
      <c r="O297" s="533">
        <v>1</v>
      </c>
      <c r="P297" s="532"/>
      <c r="Q297" s="534">
        <v>0</v>
      </c>
      <c r="R297" s="529"/>
      <c r="S297" s="534">
        <v>0</v>
      </c>
      <c r="T297" s="533"/>
      <c r="U297" s="535">
        <v>0</v>
      </c>
    </row>
    <row r="298" spans="1:21" ht="14.4" customHeight="1" x14ac:dyDescent="0.3">
      <c r="A298" s="528">
        <v>29</v>
      </c>
      <c r="B298" s="529" t="s">
        <v>454</v>
      </c>
      <c r="C298" s="529" t="s">
        <v>737</v>
      </c>
      <c r="D298" s="530" t="s">
        <v>1581</v>
      </c>
      <c r="E298" s="531" t="s">
        <v>752</v>
      </c>
      <c r="F298" s="529" t="s">
        <v>734</v>
      </c>
      <c r="G298" s="529" t="s">
        <v>1000</v>
      </c>
      <c r="H298" s="529" t="s">
        <v>455</v>
      </c>
      <c r="I298" s="529" t="s">
        <v>651</v>
      </c>
      <c r="J298" s="529" t="s">
        <v>652</v>
      </c>
      <c r="K298" s="529" t="s">
        <v>1001</v>
      </c>
      <c r="L298" s="532">
        <v>61.97</v>
      </c>
      <c r="M298" s="532">
        <v>247.88</v>
      </c>
      <c r="N298" s="529">
        <v>4</v>
      </c>
      <c r="O298" s="533">
        <v>2</v>
      </c>
      <c r="P298" s="532">
        <v>123.94</v>
      </c>
      <c r="Q298" s="534">
        <v>0.5</v>
      </c>
      <c r="R298" s="529">
        <v>2</v>
      </c>
      <c r="S298" s="534">
        <v>0.5</v>
      </c>
      <c r="T298" s="533">
        <v>1</v>
      </c>
      <c r="U298" s="535">
        <v>0.5</v>
      </c>
    </row>
    <row r="299" spans="1:21" ht="14.4" customHeight="1" x14ac:dyDescent="0.3">
      <c r="A299" s="528">
        <v>29</v>
      </c>
      <c r="B299" s="529" t="s">
        <v>454</v>
      </c>
      <c r="C299" s="529" t="s">
        <v>737</v>
      </c>
      <c r="D299" s="530" t="s">
        <v>1581</v>
      </c>
      <c r="E299" s="531" t="s">
        <v>752</v>
      </c>
      <c r="F299" s="529" t="s">
        <v>734</v>
      </c>
      <c r="G299" s="529" t="s">
        <v>818</v>
      </c>
      <c r="H299" s="529" t="s">
        <v>1582</v>
      </c>
      <c r="I299" s="529" t="s">
        <v>819</v>
      </c>
      <c r="J299" s="529" t="s">
        <v>820</v>
      </c>
      <c r="K299" s="529" t="s">
        <v>821</v>
      </c>
      <c r="L299" s="532">
        <v>21.13</v>
      </c>
      <c r="M299" s="532">
        <v>21.13</v>
      </c>
      <c r="N299" s="529">
        <v>1</v>
      </c>
      <c r="O299" s="533">
        <v>1</v>
      </c>
      <c r="P299" s="532">
        <v>21.13</v>
      </c>
      <c r="Q299" s="534">
        <v>1</v>
      </c>
      <c r="R299" s="529">
        <v>1</v>
      </c>
      <c r="S299" s="534">
        <v>1</v>
      </c>
      <c r="T299" s="533">
        <v>1</v>
      </c>
      <c r="U299" s="535">
        <v>1</v>
      </c>
    </row>
    <row r="300" spans="1:21" ht="14.4" customHeight="1" x14ac:dyDescent="0.3">
      <c r="A300" s="528">
        <v>29</v>
      </c>
      <c r="B300" s="529" t="s">
        <v>454</v>
      </c>
      <c r="C300" s="529" t="s">
        <v>737</v>
      </c>
      <c r="D300" s="530" t="s">
        <v>1581</v>
      </c>
      <c r="E300" s="531" t="s">
        <v>752</v>
      </c>
      <c r="F300" s="529" t="s">
        <v>734</v>
      </c>
      <c r="G300" s="529" t="s">
        <v>1287</v>
      </c>
      <c r="H300" s="529" t="s">
        <v>455</v>
      </c>
      <c r="I300" s="529" t="s">
        <v>1288</v>
      </c>
      <c r="J300" s="529" t="s">
        <v>1289</v>
      </c>
      <c r="K300" s="529" t="s">
        <v>1290</v>
      </c>
      <c r="L300" s="532">
        <v>70.23</v>
      </c>
      <c r="M300" s="532">
        <v>140.46</v>
      </c>
      <c r="N300" s="529">
        <v>2</v>
      </c>
      <c r="O300" s="533">
        <v>0.5</v>
      </c>
      <c r="P300" s="532"/>
      <c r="Q300" s="534">
        <v>0</v>
      </c>
      <c r="R300" s="529"/>
      <c r="S300" s="534">
        <v>0</v>
      </c>
      <c r="T300" s="533"/>
      <c r="U300" s="535">
        <v>0</v>
      </c>
    </row>
    <row r="301" spans="1:21" ht="14.4" customHeight="1" x14ac:dyDescent="0.3">
      <c r="A301" s="528">
        <v>29</v>
      </c>
      <c r="B301" s="529" t="s">
        <v>454</v>
      </c>
      <c r="C301" s="529" t="s">
        <v>737</v>
      </c>
      <c r="D301" s="530" t="s">
        <v>1581</v>
      </c>
      <c r="E301" s="531" t="s">
        <v>752</v>
      </c>
      <c r="F301" s="529" t="s">
        <v>734</v>
      </c>
      <c r="G301" s="529" t="s">
        <v>1291</v>
      </c>
      <c r="H301" s="529" t="s">
        <v>455</v>
      </c>
      <c r="I301" s="529" t="s">
        <v>1292</v>
      </c>
      <c r="J301" s="529" t="s">
        <v>1293</v>
      </c>
      <c r="K301" s="529" t="s">
        <v>1294</v>
      </c>
      <c r="L301" s="532">
        <v>0</v>
      </c>
      <c r="M301" s="532">
        <v>0</v>
      </c>
      <c r="N301" s="529">
        <v>1</v>
      </c>
      <c r="O301" s="533">
        <v>0.5</v>
      </c>
      <c r="P301" s="532"/>
      <c r="Q301" s="534"/>
      <c r="R301" s="529"/>
      <c r="S301" s="534">
        <v>0</v>
      </c>
      <c r="T301" s="533"/>
      <c r="U301" s="535">
        <v>0</v>
      </c>
    </row>
    <row r="302" spans="1:21" ht="14.4" customHeight="1" x14ac:dyDescent="0.3">
      <c r="A302" s="528">
        <v>29</v>
      </c>
      <c r="B302" s="529" t="s">
        <v>454</v>
      </c>
      <c r="C302" s="529" t="s">
        <v>737</v>
      </c>
      <c r="D302" s="530" t="s">
        <v>1581</v>
      </c>
      <c r="E302" s="531" t="s">
        <v>752</v>
      </c>
      <c r="F302" s="529" t="s">
        <v>734</v>
      </c>
      <c r="G302" s="529" t="s">
        <v>1295</v>
      </c>
      <c r="H302" s="529" t="s">
        <v>1582</v>
      </c>
      <c r="I302" s="529" t="s">
        <v>1296</v>
      </c>
      <c r="J302" s="529" t="s">
        <v>1297</v>
      </c>
      <c r="K302" s="529" t="s">
        <v>1298</v>
      </c>
      <c r="L302" s="532">
        <v>87.41</v>
      </c>
      <c r="M302" s="532">
        <v>87.41</v>
      </c>
      <c r="N302" s="529">
        <v>1</v>
      </c>
      <c r="O302" s="533">
        <v>0.5</v>
      </c>
      <c r="P302" s="532"/>
      <c r="Q302" s="534">
        <v>0</v>
      </c>
      <c r="R302" s="529"/>
      <c r="S302" s="534">
        <v>0</v>
      </c>
      <c r="T302" s="533"/>
      <c r="U302" s="535">
        <v>0</v>
      </c>
    </row>
    <row r="303" spans="1:21" ht="14.4" customHeight="1" x14ac:dyDescent="0.3">
      <c r="A303" s="528">
        <v>29</v>
      </c>
      <c r="B303" s="529" t="s">
        <v>454</v>
      </c>
      <c r="C303" s="529" t="s">
        <v>737</v>
      </c>
      <c r="D303" s="530" t="s">
        <v>1581</v>
      </c>
      <c r="E303" s="531" t="s">
        <v>752</v>
      </c>
      <c r="F303" s="529" t="s">
        <v>734</v>
      </c>
      <c r="G303" s="529" t="s">
        <v>1295</v>
      </c>
      <c r="H303" s="529" t="s">
        <v>1582</v>
      </c>
      <c r="I303" s="529" t="s">
        <v>1299</v>
      </c>
      <c r="J303" s="529" t="s">
        <v>1297</v>
      </c>
      <c r="K303" s="529" t="s">
        <v>1300</v>
      </c>
      <c r="L303" s="532">
        <v>291.82</v>
      </c>
      <c r="M303" s="532">
        <v>291.82</v>
      </c>
      <c r="N303" s="529">
        <v>1</v>
      </c>
      <c r="O303" s="533">
        <v>1</v>
      </c>
      <c r="P303" s="532">
        <v>291.82</v>
      </c>
      <c r="Q303" s="534">
        <v>1</v>
      </c>
      <c r="R303" s="529">
        <v>1</v>
      </c>
      <c r="S303" s="534">
        <v>1</v>
      </c>
      <c r="T303" s="533">
        <v>1</v>
      </c>
      <c r="U303" s="535">
        <v>1</v>
      </c>
    </row>
    <row r="304" spans="1:21" ht="14.4" customHeight="1" x14ac:dyDescent="0.3">
      <c r="A304" s="528">
        <v>29</v>
      </c>
      <c r="B304" s="529" t="s">
        <v>454</v>
      </c>
      <c r="C304" s="529" t="s">
        <v>737</v>
      </c>
      <c r="D304" s="530" t="s">
        <v>1581</v>
      </c>
      <c r="E304" s="531" t="s">
        <v>752</v>
      </c>
      <c r="F304" s="529" t="s">
        <v>734</v>
      </c>
      <c r="G304" s="529" t="s">
        <v>1256</v>
      </c>
      <c r="H304" s="529" t="s">
        <v>455</v>
      </c>
      <c r="I304" s="529" t="s">
        <v>1301</v>
      </c>
      <c r="J304" s="529" t="s">
        <v>1258</v>
      </c>
      <c r="K304" s="529" t="s">
        <v>1302</v>
      </c>
      <c r="L304" s="532">
        <v>54.23</v>
      </c>
      <c r="M304" s="532">
        <v>54.23</v>
      </c>
      <c r="N304" s="529">
        <v>1</v>
      </c>
      <c r="O304" s="533">
        <v>1</v>
      </c>
      <c r="P304" s="532"/>
      <c r="Q304" s="534">
        <v>0</v>
      </c>
      <c r="R304" s="529"/>
      <c r="S304" s="534">
        <v>0</v>
      </c>
      <c r="T304" s="533"/>
      <c r="U304" s="535">
        <v>0</v>
      </c>
    </row>
    <row r="305" spans="1:21" ht="14.4" customHeight="1" x14ac:dyDescent="0.3">
      <c r="A305" s="528">
        <v>29</v>
      </c>
      <c r="B305" s="529" t="s">
        <v>454</v>
      </c>
      <c r="C305" s="529" t="s">
        <v>737</v>
      </c>
      <c r="D305" s="530" t="s">
        <v>1581</v>
      </c>
      <c r="E305" s="531" t="s">
        <v>752</v>
      </c>
      <c r="F305" s="529" t="s">
        <v>734</v>
      </c>
      <c r="G305" s="529" t="s">
        <v>1022</v>
      </c>
      <c r="H305" s="529" t="s">
        <v>455</v>
      </c>
      <c r="I305" s="529" t="s">
        <v>1303</v>
      </c>
      <c r="J305" s="529" t="s">
        <v>1024</v>
      </c>
      <c r="K305" s="529" t="s">
        <v>1304</v>
      </c>
      <c r="L305" s="532">
        <v>128.69999999999999</v>
      </c>
      <c r="M305" s="532">
        <v>128.69999999999999</v>
      </c>
      <c r="N305" s="529">
        <v>1</v>
      </c>
      <c r="O305" s="533">
        <v>1</v>
      </c>
      <c r="P305" s="532"/>
      <c r="Q305" s="534">
        <v>0</v>
      </c>
      <c r="R305" s="529"/>
      <c r="S305" s="534">
        <v>0</v>
      </c>
      <c r="T305" s="533"/>
      <c r="U305" s="535">
        <v>0</v>
      </c>
    </row>
    <row r="306" spans="1:21" ht="14.4" customHeight="1" x14ac:dyDescent="0.3">
      <c r="A306" s="528">
        <v>29</v>
      </c>
      <c r="B306" s="529" t="s">
        <v>454</v>
      </c>
      <c r="C306" s="529" t="s">
        <v>737</v>
      </c>
      <c r="D306" s="530" t="s">
        <v>1581</v>
      </c>
      <c r="E306" s="531" t="s">
        <v>752</v>
      </c>
      <c r="F306" s="529" t="s">
        <v>734</v>
      </c>
      <c r="G306" s="529" t="s">
        <v>856</v>
      </c>
      <c r="H306" s="529" t="s">
        <v>455</v>
      </c>
      <c r="I306" s="529" t="s">
        <v>655</v>
      </c>
      <c r="J306" s="529" t="s">
        <v>656</v>
      </c>
      <c r="K306" s="529" t="s">
        <v>858</v>
      </c>
      <c r="L306" s="532">
        <v>289.27</v>
      </c>
      <c r="M306" s="532">
        <v>1735.62</v>
      </c>
      <c r="N306" s="529">
        <v>6</v>
      </c>
      <c r="O306" s="533">
        <v>2</v>
      </c>
      <c r="P306" s="532">
        <v>1735.62</v>
      </c>
      <c r="Q306" s="534">
        <v>1</v>
      </c>
      <c r="R306" s="529">
        <v>6</v>
      </c>
      <c r="S306" s="534">
        <v>1</v>
      </c>
      <c r="T306" s="533">
        <v>2</v>
      </c>
      <c r="U306" s="535">
        <v>1</v>
      </c>
    </row>
    <row r="307" spans="1:21" ht="14.4" customHeight="1" x14ac:dyDescent="0.3">
      <c r="A307" s="528">
        <v>29</v>
      </c>
      <c r="B307" s="529" t="s">
        <v>454</v>
      </c>
      <c r="C307" s="529" t="s">
        <v>737</v>
      </c>
      <c r="D307" s="530" t="s">
        <v>1581</v>
      </c>
      <c r="E307" s="531" t="s">
        <v>752</v>
      </c>
      <c r="F307" s="529" t="s">
        <v>734</v>
      </c>
      <c r="G307" s="529" t="s">
        <v>856</v>
      </c>
      <c r="H307" s="529" t="s">
        <v>455</v>
      </c>
      <c r="I307" s="529" t="s">
        <v>655</v>
      </c>
      <c r="J307" s="529" t="s">
        <v>656</v>
      </c>
      <c r="K307" s="529" t="s">
        <v>858</v>
      </c>
      <c r="L307" s="532">
        <v>299.24</v>
      </c>
      <c r="M307" s="532">
        <v>299.24</v>
      </c>
      <c r="N307" s="529">
        <v>1</v>
      </c>
      <c r="O307" s="533">
        <v>1</v>
      </c>
      <c r="P307" s="532"/>
      <c r="Q307" s="534">
        <v>0</v>
      </c>
      <c r="R307" s="529"/>
      <c r="S307" s="534">
        <v>0</v>
      </c>
      <c r="T307" s="533"/>
      <c r="U307" s="535">
        <v>0</v>
      </c>
    </row>
    <row r="308" spans="1:21" ht="14.4" customHeight="1" x14ac:dyDescent="0.3">
      <c r="A308" s="528">
        <v>29</v>
      </c>
      <c r="B308" s="529" t="s">
        <v>454</v>
      </c>
      <c r="C308" s="529" t="s">
        <v>737</v>
      </c>
      <c r="D308" s="530" t="s">
        <v>1581</v>
      </c>
      <c r="E308" s="531" t="s">
        <v>752</v>
      </c>
      <c r="F308" s="529" t="s">
        <v>734</v>
      </c>
      <c r="G308" s="529" t="s">
        <v>863</v>
      </c>
      <c r="H308" s="529" t="s">
        <v>455</v>
      </c>
      <c r="I308" s="529" t="s">
        <v>864</v>
      </c>
      <c r="J308" s="529" t="s">
        <v>865</v>
      </c>
      <c r="K308" s="529" t="s">
        <v>866</v>
      </c>
      <c r="L308" s="532">
        <v>186.27</v>
      </c>
      <c r="M308" s="532">
        <v>745.08</v>
      </c>
      <c r="N308" s="529">
        <v>4</v>
      </c>
      <c r="O308" s="533">
        <v>2</v>
      </c>
      <c r="P308" s="532">
        <v>745.08</v>
      </c>
      <c r="Q308" s="534">
        <v>1</v>
      </c>
      <c r="R308" s="529">
        <v>4</v>
      </c>
      <c r="S308" s="534">
        <v>1</v>
      </c>
      <c r="T308" s="533">
        <v>2</v>
      </c>
      <c r="U308" s="535">
        <v>1</v>
      </c>
    </row>
    <row r="309" spans="1:21" ht="14.4" customHeight="1" x14ac:dyDescent="0.3">
      <c r="A309" s="528">
        <v>29</v>
      </c>
      <c r="B309" s="529" t="s">
        <v>454</v>
      </c>
      <c r="C309" s="529" t="s">
        <v>737</v>
      </c>
      <c r="D309" s="530" t="s">
        <v>1581</v>
      </c>
      <c r="E309" s="531" t="s">
        <v>752</v>
      </c>
      <c r="F309" s="529" t="s">
        <v>734</v>
      </c>
      <c r="G309" s="529" t="s">
        <v>1305</v>
      </c>
      <c r="H309" s="529" t="s">
        <v>455</v>
      </c>
      <c r="I309" s="529" t="s">
        <v>1306</v>
      </c>
      <c r="J309" s="529" t="s">
        <v>1307</v>
      </c>
      <c r="K309" s="529" t="s">
        <v>1308</v>
      </c>
      <c r="L309" s="532">
        <v>0</v>
      </c>
      <c r="M309" s="532">
        <v>0</v>
      </c>
      <c r="N309" s="529">
        <v>2</v>
      </c>
      <c r="O309" s="533">
        <v>1</v>
      </c>
      <c r="P309" s="532">
        <v>0</v>
      </c>
      <c r="Q309" s="534"/>
      <c r="R309" s="529">
        <v>2</v>
      </c>
      <c r="S309" s="534">
        <v>1</v>
      </c>
      <c r="T309" s="533">
        <v>1</v>
      </c>
      <c r="U309" s="535">
        <v>1</v>
      </c>
    </row>
    <row r="310" spans="1:21" ht="14.4" customHeight="1" x14ac:dyDescent="0.3">
      <c r="A310" s="528">
        <v>29</v>
      </c>
      <c r="B310" s="529" t="s">
        <v>454</v>
      </c>
      <c r="C310" s="529" t="s">
        <v>737</v>
      </c>
      <c r="D310" s="530" t="s">
        <v>1581</v>
      </c>
      <c r="E310" s="531" t="s">
        <v>752</v>
      </c>
      <c r="F310" s="529" t="s">
        <v>735</v>
      </c>
      <c r="G310" s="529" t="s">
        <v>880</v>
      </c>
      <c r="H310" s="529" t="s">
        <v>455</v>
      </c>
      <c r="I310" s="529" t="s">
        <v>1309</v>
      </c>
      <c r="J310" s="529" t="s">
        <v>744</v>
      </c>
      <c r="K310" s="529"/>
      <c r="L310" s="532">
        <v>0</v>
      </c>
      <c r="M310" s="532">
        <v>0</v>
      </c>
      <c r="N310" s="529">
        <v>2</v>
      </c>
      <c r="O310" s="533">
        <v>2</v>
      </c>
      <c r="P310" s="532">
        <v>0</v>
      </c>
      <c r="Q310" s="534"/>
      <c r="R310" s="529">
        <v>2</v>
      </c>
      <c r="S310" s="534">
        <v>1</v>
      </c>
      <c r="T310" s="533">
        <v>2</v>
      </c>
      <c r="U310" s="535">
        <v>1</v>
      </c>
    </row>
    <row r="311" spans="1:21" ht="14.4" customHeight="1" x14ac:dyDescent="0.3">
      <c r="A311" s="528">
        <v>29</v>
      </c>
      <c r="B311" s="529" t="s">
        <v>454</v>
      </c>
      <c r="C311" s="529" t="s">
        <v>737</v>
      </c>
      <c r="D311" s="530" t="s">
        <v>1581</v>
      </c>
      <c r="E311" s="531" t="s">
        <v>752</v>
      </c>
      <c r="F311" s="529" t="s">
        <v>736</v>
      </c>
      <c r="G311" s="529" t="s">
        <v>887</v>
      </c>
      <c r="H311" s="529" t="s">
        <v>455</v>
      </c>
      <c r="I311" s="529" t="s">
        <v>1310</v>
      </c>
      <c r="J311" s="529" t="s">
        <v>1311</v>
      </c>
      <c r="K311" s="529" t="s">
        <v>1312</v>
      </c>
      <c r="L311" s="532">
        <v>100</v>
      </c>
      <c r="M311" s="532">
        <v>800</v>
      </c>
      <c r="N311" s="529">
        <v>8</v>
      </c>
      <c r="O311" s="533">
        <v>1</v>
      </c>
      <c r="P311" s="532">
        <v>800</v>
      </c>
      <c r="Q311" s="534">
        <v>1</v>
      </c>
      <c r="R311" s="529">
        <v>8</v>
      </c>
      <c r="S311" s="534">
        <v>1</v>
      </c>
      <c r="T311" s="533">
        <v>1</v>
      </c>
      <c r="U311" s="535">
        <v>1</v>
      </c>
    </row>
    <row r="312" spans="1:21" ht="14.4" customHeight="1" x14ac:dyDescent="0.3">
      <c r="A312" s="528">
        <v>29</v>
      </c>
      <c r="B312" s="529" t="s">
        <v>454</v>
      </c>
      <c r="C312" s="529" t="s">
        <v>737</v>
      </c>
      <c r="D312" s="530" t="s">
        <v>1581</v>
      </c>
      <c r="E312" s="531" t="s">
        <v>752</v>
      </c>
      <c r="F312" s="529" t="s">
        <v>736</v>
      </c>
      <c r="G312" s="529" t="s">
        <v>887</v>
      </c>
      <c r="H312" s="529" t="s">
        <v>455</v>
      </c>
      <c r="I312" s="529" t="s">
        <v>891</v>
      </c>
      <c r="J312" s="529" t="s">
        <v>889</v>
      </c>
      <c r="K312" s="529" t="s">
        <v>892</v>
      </c>
      <c r="L312" s="532">
        <v>56.25</v>
      </c>
      <c r="M312" s="532">
        <v>112.5</v>
      </c>
      <c r="N312" s="529">
        <v>2</v>
      </c>
      <c r="O312" s="533">
        <v>1</v>
      </c>
      <c r="P312" s="532">
        <v>112.5</v>
      </c>
      <c r="Q312" s="534">
        <v>1</v>
      </c>
      <c r="R312" s="529">
        <v>2</v>
      </c>
      <c r="S312" s="534">
        <v>1</v>
      </c>
      <c r="T312" s="533">
        <v>1</v>
      </c>
      <c r="U312" s="535">
        <v>1</v>
      </c>
    </row>
    <row r="313" spans="1:21" ht="14.4" customHeight="1" x14ac:dyDescent="0.3">
      <c r="A313" s="528">
        <v>29</v>
      </c>
      <c r="B313" s="529" t="s">
        <v>454</v>
      </c>
      <c r="C313" s="529" t="s">
        <v>737</v>
      </c>
      <c r="D313" s="530" t="s">
        <v>1581</v>
      </c>
      <c r="E313" s="531" t="s">
        <v>752</v>
      </c>
      <c r="F313" s="529" t="s">
        <v>736</v>
      </c>
      <c r="G313" s="529" t="s">
        <v>887</v>
      </c>
      <c r="H313" s="529" t="s">
        <v>455</v>
      </c>
      <c r="I313" s="529" t="s">
        <v>893</v>
      </c>
      <c r="J313" s="529" t="s">
        <v>889</v>
      </c>
      <c r="K313" s="529" t="s">
        <v>894</v>
      </c>
      <c r="L313" s="532">
        <v>100</v>
      </c>
      <c r="M313" s="532">
        <v>1900</v>
      </c>
      <c r="N313" s="529">
        <v>19</v>
      </c>
      <c r="O313" s="533">
        <v>5</v>
      </c>
      <c r="P313" s="532">
        <v>1900</v>
      </c>
      <c r="Q313" s="534">
        <v>1</v>
      </c>
      <c r="R313" s="529">
        <v>19</v>
      </c>
      <c r="S313" s="534">
        <v>1</v>
      </c>
      <c r="T313" s="533">
        <v>5</v>
      </c>
      <c r="U313" s="535">
        <v>1</v>
      </c>
    </row>
    <row r="314" spans="1:21" ht="14.4" customHeight="1" x14ac:dyDescent="0.3">
      <c r="A314" s="528">
        <v>29</v>
      </c>
      <c r="B314" s="529" t="s">
        <v>454</v>
      </c>
      <c r="C314" s="529" t="s">
        <v>737</v>
      </c>
      <c r="D314" s="530" t="s">
        <v>1581</v>
      </c>
      <c r="E314" s="531" t="s">
        <v>752</v>
      </c>
      <c r="F314" s="529" t="s">
        <v>736</v>
      </c>
      <c r="G314" s="529" t="s">
        <v>887</v>
      </c>
      <c r="H314" s="529" t="s">
        <v>455</v>
      </c>
      <c r="I314" s="529" t="s">
        <v>1313</v>
      </c>
      <c r="J314" s="529" t="s">
        <v>1044</v>
      </c>
      <c r="K314" s="529" t="s">
        <v>1314</v>
      </c>
      <c r="L314" s="532">
        <v>128</v>
      </c>
      <c r="M314" s="532">
        <v>256</v>
      </c>
      <c r="N314" s="529">
        <v>2</v>
      </c>
      <c r="O314" s="533">
        <v>1</v>
      </c>
      <c r="P314" s="532">
        <v>256</v>
      </c>
      <c r="Q314" s="534">
        <v>1</v>
      </c>
      <c r="R314" s="529">
        <v>2</v>
      </c>
      <c r="S314" s="534">
        <v>1</v>
      </c>
      <c r="T314" s="533">
        <v>1</v>
      </c>
      <c r="U314" s="535">
        <v>1</v>
      </c>
    </row>
    <row r="315" spans="1:21" ht="14.4" customHeight="1" x14ac:dyDescent="0.3">
      <c r="A315" s="528">
        <v>29</v>
      </c>
      <c r="B315" s="529" t="s">
        <v>454</v>
      </c>
      <c r="C315" s="529" t="s">
        <v>737</v>
      </c>
      <c r="D315" s="530" t="s">
        <v>1581</v>
      </c>
      <c r="E315" s="531" t="s">
        <v>752</v>
      </c>
      <c r="F315" s="529" t="s">
        <v>736</v>
      </c>
      <c r="G315" s="529" t="s">
        <v>887</v>
      </c>
      <c r="H315" s="529" t="s">
        <v>455</v>
      </c>
      <c r="I315" s="529" t="s">
        <v>1315</v>
      </c>
      <c r="J315" s="529" t="s">
        <v>1050</v>
      </c>
      <c r="K315" s="529" t="s">
        <v>1316</v>
      </c>
      <c r="L315" s="532">
        <v>2.25</v>
      </c>
      <c r="M315" s="532">
        <v>4.5</v>
      </c>
      <c r="N315" s="529">
        <v>2</v>
      </c>
      <c r="O315" s="533">
        <v>1</v>
      </c>
      <c r="P315" s="532">
        <v>4.5</v>
      </c>
      <c r="Q315" s="534">
        <v>1</v>
      </c>
      <c r="R315" s="529">
        <v>2</v>
      </c>
      <c r="S315" s="534">
        <v>1</v>
      </c>
      <c r="T315" s="533">
        <v>1</v>
      </c>
      <c r="U315" s="535">
        <v>1</v>
      </c>
    </row>
    <row r="316" spans="1:21" ht="14.4" customHeight="1" x14ac:dyDescent="0.3">
      <c r="A316" s="528">
        <v>29</v>
      </c>
      <c r="B316" s="529" t="s">
        <v>454</v>
      </c>
      <c r="C316" s="529" t="s">
        <v>737</v>
      </c>
      <c r="D316" s="530" t="s">
        <v>1581</v>
      </c>
      <c r="E316" s="531" t="s">
        <v>752</v>
      </c>
      <c r="F316" s="529" t="s">
        <v>736</v>
      </c>
      <c r="G316" s="529" t="s">
        <v>887</v>
      </c>
      <c r="H316" s="529" t="s">
        <v>455</v>
      </c>
      <c r="I316" s="529" t="s">
        <v>1043</v>
      </c>
      <c r="J316" s="529" t="s">
        <v>1044</v>
      </c>
      <c r="K316" s="529" t="s">
        <v>1045</v>
      </c>
      <c r="L316" s="532">
        <v>96</v>
      </c>
      <c r="M316" s="532">
        <v>288</v>
      </c>
      <c r="N316" s="529">
        <v>3</v>
      </c>
      <c r="O316" s="533">
        <v>2</v>
      </c>
      <c r="P316" s="532">
        <v>288</v>
      </c>
      <c r="Q316" s="534">
        <v>1</v>
      </c>
      <c r="R316" s="529">
        <v>3</v>
      </c>
      <c r="S316" s="534">
        <v>1</v>
      </c>
      <c r="T316" s="533">
        <v>2</v>
      </c>
      <c r="U316" s="535">
        <v>1</v>
      </c>
    </row>
    <row r="317" spans="1:21" ht="14.4" customHeight="1" x14ac:dyDescent="0.3">
      <c r="A317" s="528">
        <v>29</v>
      </c>
      <c r="B317" s="529" t="s">
        <v>454</v>
      </c>
      <c r="C317" s="529" t="s">
        <v>737</v>
      </c>
      <c r="D317" s="530" t="s">
        <v>1581</v>
      </c>
      <c r="E317" s="531" t="s">
        <v>752</v>
      </c>
      <c r="F317" s="529" t="s">
        <v>736</v>
      </c>
      <c r="G317" s="529" t="s">
        <v>918</v>
      </c>
      <c r="H317" s="529" t="s">
        <v>455</v>
      </c>
      <c r="I317" s="529" t="s">
        <v>922</v>
      </c>
      <c r="J317" s="529" t="s">
        <v>923</v>
      </c>
      <c r="K317" s="529" t="s">
        <v>924</v>
      </c>
      <c r="L317" s="532">
        <v>566</v>
      </c>
      <c r="M317" s="532">
        <v>1132</v>
      </c>
      <c r="N317" s="529">
        <v>2</v>
      </c>
      <c r="O317" s="533">
        <v>1</v>
      </c>
      <c r="P317" s="532">
        <v>1132</v>
      </c>
      <c r="Q317" s="534">
        <v>1</v>
      </c>
      <c r="R317" s="529">
        <v>2</v>
      </c>
      <c r="S317" s="534">
        <v>1</v>
      </c>
      <c r="T317" s="533">
        <v>1</v>
      </c>
      <c r="U317" s="535">
        <v>1</v>
      </c>
    </row>
    <row r="318" spans="1:21" ht="14.4" customHeight="1" x14ac:dyDescent="0.3">
      <c r="A318" s="528">
        <v>29</v>
      </c>
      <c r="B318" s="529" t="s">
        <v>454</v>
      </c>
      <c r="C318" s="529" t="s">
        <v>737</v>
      </c>
      <c r="D318" s="530" t="s">
        <v>1581</v>
      </c>
      <c r="E318" s="531" t="s">
        <v>752</v>
      </c>
      <c r="F318" s="529" t="s">
        <v>736</v>
      </c>
      <c r="G318" s="529" t="s">
        <v>925</v>
      </c>
      <c r="H318" s="529" t="s">
        <v>455</v>
      </c>
      <c r="I318" s="529" t="s">
        <v>1173</v>
      </c>
      <c r="J318" s="529" t="s">
        <v>1056</v>
      </c>
      <c r="K318" s="529" t="s">
        <v>1174</v>
      </c>
      <c r="L318" s="532">
        <v>58.5</v>
      </c>
      <c r="M318" s="532">
        <v>58.5</v>
      </c>
      <c r="N318" s="529">
        <v>1</v>
      </c>
      <c r="O318" s="533">
        <v>1</v>
      </c>
      <c r="P318" s="532">
        <v>58.5</v>
      </c>
      <c r="Q318" s="534">
        <v>1</v>
      </c>
      <c r="R318" s="529">
        <v>1</v>
      </c>
      <c r="S318" s="534">
        <v>1</v>
      </c>
      <c r="T318" s="533">
        <v>1</v>
      </c>
      <c r="U318" s="535">
        <v>1</v>
      </c>
    </row>
    <row r="319" spans="1:21" ht="14.4" customHeight="1" x14ac:dyDescent="0.3">
      <c r="A319" s="528">
        <v>29</v>
      </c>
      <c r="B319" s="529" t="s">
        <v>454</v>
      </c>
      <c r="C319" s="529" t="s">
        <v>737</v>
      </c>
      <c r="D319" s="530" t="s">
        <v>1581</v>
      </c>
      <c r="E319" s="531" t="s">
        <v>752</v>
      </c>
      <c r="F319" s="529" t="s">
        <v>736</v>
      </c>
      <c r="G319" s="529" t="s">
        <v>925</v>
      </c>
      <c r="H319" s="529" t="s">
        <v>455</v>
      </c>
      <c r="I319" s="529" t="s">
        <v>1055</v>
      </c>
      <c r="J319" s="529" t="s">
        <v>1056</v>
      </c>
      <c r="K319" s="529" t="s">
        <v>1057</v>
      </c>
      <c r="L319" s="532">
        <v>58.5</v>
      </c>
      <c r="M319" s="532">
        <v>117</v>
      </c>
      <c r="N319" s="529">
        <v>2</v>
      </c>
      <c r="O319" s="533">
        <v>1</v>
      </c>
      <c r="P319" s="532">
        <v>117</v>
      </c>
      <c r="Q319" s="534">
        <v>1</v>
      </c>
      <c r="R319" s="529">
        <v>2</v>
      </c>
      <c r="S319" s="534">
        <v>1</v>
      </c>
      <c r="T319" s="533">
        <v>1</v>
      </c>
      <c r="U319" s="535">
        <v>1</v>
      </c>
    </row>
    <row r="320" spans="1:21" ht="14.4" customHeight="1" x14ac:dyDescent="0.3">
      <c r="A320" s="528">
        <v>29</v>
      </c>
      <c r="B320" s="529" t="s">
        <v>454</v>
      </c>
      <c r="C320" s="529" t="s">
        <v>737</v>
      </c>
      <c r="D320" s="530" t="s">
        <v>1581</v>
      </c>
      <c r="E320" s="531" t="s">
        <v>752</v>
      </c>
      <c r="F320" s="529" t="s">
        <v>736</v>
      </c>
      <c r="G320" s="529" t="s">
        <v>1067</v>
      </c>
      <c r="H320" s="529" t="s">
        <v>455</v>
      </c>
      <c r="I320" s="529" t="s">
        <v>1068</v>
      </c>
      <c r="J320" s="529" t="s">
        <v>1069</v>
      </c>
      <c r="K320" s="529"/>
      <c r="L320" s="532">
        <v>0</v>
      </c>
      <c r="M320" s="532">
        <v>0</v>
      </c>
      <c r="N320" s="529">
        <v>2</v>
      </c>
      <c r="O320" s="533">
        <v>2</v>
      </c>
      <c r="P320" s="532"/>
      <c r="Q320" s="534"/>
      <c r="R320" s="529"/>
      <c r="S320" s="534">
        <v>0</v>
      </c>
      <c r="T320" s="533"/>
      <c r="U320" s="535">
        <v>0</v>
      </c>
    </row>
    <row r="321" spans="1:21" ht="14.4" customHeight="1" x14ac:dyDescent="0.3">
      <c r="A321" s="528">
        <v>29</v>
      </c>
      <c r="B321" s="529" t="s">
        <v>454</v>
      </c>
      <c r="C321" s="529" t="s">
        <v>737</v>
      </c>
      <c r="D321" s="530" t="s">
        <v>1581</v>
      </c>
      <c r="E321" s="531" t="s">
        <v>751</v>
      </c>
      <c r="F321" s="529" t="s">
        <v>734</v>
      </c>
      <c r="G321" s="529" t="s">
        <v>753</v>
      </c>
      <c r="H321" s="529" t="s">
        <v>1582</v>
      </c>
      <c r="I321" s="529" t="s">
        <v>760</v>
      </c>
      <c r="J321" s="529" t="s">
        <v>758</v>
      </c>
      <c r="K321" s="529" t="s">
        <v>761</v>
      </c>
      <c r="L321" s="532">
        <v>154.36000000000001</v>
      </c>
      <c r="M321" s="532">
        <v>463.08000000000004</v>
      </c>
      <c r="N321" s="529">
        <v>3</v>
      </c>
      <c r="O321" s="533">
        <v>1.5</v>
      </c>
      <c r="P321" s="532">
        <v>308.72000000000003</v>
      </c>
      <c r="Q321" s="534">
        <v>0.66666666666666663</v>
      </c>
      <c r="R321" s="529">
        <v>2</v>
      </c>
      <c r="S321" s="534">
        <v>0.66666666666666663</v>
      </c>
      <c r="T321" s="533">
        <v>0.5</v>
      </c>
      <c r="U321" s="535">
        <v>0.33333333333333331</v>
      </c>
    </row>
    <row r="322" spans="1:21" ht="14.4" customHeight="1" x14ac:dyDescent="0.3">
      <c r="A322" s="528">
        <v>29</v>
      </c>
      <c r="B322" s="529" t="s">
        <v>454</v>
      </c>
      <c r="C322" s="529" t="s">
        <v>737</v>
      </c>
      <c r="D322" s="530" t="s">
        <v>1581</v>
      </c>
      <c r="E322" s="531" t="s">
        <v>751</v>
      </c>
      <c r="F322" s="529" t="s">
        <v>734</v>
      </c>
      <c r="G322" s="529" t="s">
        <v>753</v>
      </c>
      <c r="H322" s="529" t="s">
        <v>1582</v>
      </c>
      <c r="I322" s="529" t="s">
        <v>768</v>
      </c>
      <c r="J322" s="529" t="s">
        <v>758</v>
      </c>
      <c r="K322" s="529" t="s">
        <v>769</v>
      </c>
      <c r="L322" s="532">
        <v>225.06</v>
      </c>
      <c r="M322" s="532">
        <v>225.06</v>
      </c>
      <c r="N322" s="529">
        <v>1</v>
      </c>
      <c r="O322" s="533">
        <v>0.5</v>
      </c>
      <c r="P322" s="532"/>
      <c r="Q322" s="534">
        <v>0</v>
      </c>
      <c r="R322" s="529"/>
      <c r="S322" s="534">
        <v>0</v>
      </c>
      <c r="T322" s="533"/>
      <c r="U322" s="535">
        <v>0</v>
      </c>
    </row>
    <row r="323" spans="1:21" ht="14.4" customHeight="1" x14ac:dyDescent="0.3">
      <c r="A323" s="528">
        <v>29</v>
      </c>
      <c r="B323" s="529" t="s">
        <v>454</v>
      </c>
      <c r="C323" s="529" t="s">
        <v>737</v>
      </c>
      <c r="D323" s="530" t="s">
        <v>1581</v>
      </c>
      <c r="E323" s="531" t="s">
        <v>751</v>
      </c>
      <c r="F323" s="529" t="s">
        <v>734</v>
      </c>
      <c r="G323" s="529" t="s">
        <v>770</v>
      </c>
      <c r="H323" s="529" t="s">
        <v>455</v>
      </c>
      <c r="I323" s="529" t="s">
        <v>774</v>
      </c>
      <c r="J323" s="529" t="s">
        <v>775</v>
      </c>
      <c r="K323" s="529" t="s">
        <v>776</v>
      </c>
      <c r="L323" s="532">
        <v>0</v>
      </c>
      <c r="M323" s="532">
        <v>0</v>
      </c>
      <c r="N323" s="529">
        <v>1</v>
      </c>
      <c r="O323" s="533">
        <v>1</v>
      </c>
      <c r="P323" s="532">
        <v>0</v>
      </c>
      <c r="Q323" s="534"/>
      <c r="R323" s="529">
        <v>1</v>
      </c>
      <c r="S323" s="534">
        <v>1</v>
      </c>
      <c r="T323" s="533">
        <v>1</v>
      </c>
      <c r="U323" s="535">
        <v>1</v>
      </c>
    </row>
    <row r="324" spans="1:21" ht="14.4" customHeight="1" x14ac:dyDescent="0.3">
      <c r="A324" s="528">
        <v>29</v>
      </c>
      <c r="B324" s="529" t="s">
        <v>454</v>
      </c>
      <c r="C324" s="529" t="s">
        <v>737</v>
      </c>
      <c r="D324" s="530" t="s">
        <v>1581</v>
      </c>
      <c r="E324" s="531" t="s">
        <v>751</v>
      </c>
      <c r="F324" s="529" t="s">
        <v>734</v>
      </c>
      <c r="G324" s="529" t="s">
        <v>1097</v>
      </c>
      <c r="H324" s="529" t="s">
        <v>455</v>
      </c>
      <c r="I324" s="529" t="s">
        <v>1098</v>
      </c>
      <c r="J324" s="529" t="s">
        <v>1099</v>
      </c>
      <c r="K324" s="529" t="s">
        <v>1100</v>
      </c>
      <c r="L324" s="532">
        <v>107.27</v>
      </c>
      <c r="M324" s="532">
        <v>214.54</v>
      </c>
      <c r="N324" s="529">
        <v>2</v>
      </c>
      <c r="O324" s="533">
        <v>1</v>
      </c>
      <c r="P324" s="532"/>
      <c r="Q324" s="534">
        <v>0</v>
      </c>
      <c r="R324" s="529"/>
      <c r="S324" s="534">
        <v>0</v>
      </c>
      <c r="T324" s="533"/>
      <c r="U324" s="535">
        <v>0</v>
      </c>
    </row>
    <row r="325" spans="1:21" ht="14.4" customHeight="1" x14ac:dyDescent="0.3">
      <c r="A325" s="528">
        <v>29</v>
      </c>
      <c r="B325" s="529" t="s">
        <v>454</v>
      </c>
      <c r="C325" s="529" t="s">
        <v>737</v>
      </c>
      <c r="D325" s="530" t="s">
        <v>1581</v>
      </c>
      <c r="E325" s="531" t="s">
        <v>751</v>
      </c>
      <c r="F325" s="529" t="s">
        <v>734</v>
      </c>
      <c r="G325" s="529" t="s">
        <v>1317</v>
      </c>
      <c r="H325" s="529" t="s">
        <v>455</v>
      </c>
      <c r="I325" s="529" t="s">
        <v>1318</v>
      </c>
      <c r="J325" s="529" t="s">
        <v>1319</v>
      </c>
      <c r="K325" s="529" t="s">
        <v>1320</v>
      </c>
      <c r="L325" s="532">
        <v>0</v>
      </c>
      <c r="M325" s="532">
        <v>0</v>
      </c>
      <c r="N325" s="529">
        <v>1</v>
      </c>
      <c r="O325" s="533">
        <v>1</v>
      </c>
      <c r="P325" s="532"/>
      <c r="Q325" s="534"/>
      <c r="R325" s="529"/>
      <c r="S325" s="534">
        <v>0</v>
      </c>
      <c r="T325" s="533"/>
      <c r="U325" s="535">
        <v>0</v>
      </c>
    </row>
    <row r="326" spans="1:21" ht="14.4" customHeight="1" x14ac:dyDescent="0.3">
      <c r="A326" s="528">
        <v>29</v>
      </c>
      <c r="B326" s="529" t="s">
        <v>454</v>
      </c>
      <c r="C326" s="529" t="s">
        <v>737</v>
      </c>
      <c r="D326" s="530" t="s">
        <v>1581</v>
      </c>
      <c r="E326" s="531" t="s">
        <v>751</v>
      </c>
      <c r="F326" s="529" t="s">
        <v>734</v>
      </c>
      <c r="G326" s="529" t="s">
        <v>807</v>
      </c>
      <c r="H326" s="529" t="s">
        <v>455</v>
      </c>
      <c r="I326" s="529" t="s">
        <v>808</v>
      </c>
      <c r="J326" s="529" t="s">
        <v>809</v>
      </c>
      <c r="K326" s="529" t="s">
        <v>810</v>
      </c>
      <c r="L326" s="532">
        <v>0</v>
      </c>
      <c r="M326" s="532">
        <v>0</v>
      </c>
      <c r="N326" s="529">
        <v>2</v>
      </c>
      <c r="O326" s="533">
        <v>2</v>
      </c>
      <c r="P326" s="532">
        <v>0</v>
      </c>
      <c r="Q326" s="534"/>
      <c r="R326" s="529">
        <v>1</v>
      </c>
      <c r="S326" s="534">
        <v>0.5</v>
      </c>
      <c r="T326" s="533">
        <v>1</v>
      </c>
      <c r="U326" s="535">
        <v>0.5</v>
      </c>
    </row>
    <row r="327" spans="1:21" ht="14.4" customHeight="1" x14ac:dyDescent="0.3">
      <c r="A327" s="528">
        <v>29</v>
      </c>
      <c r="B327" s="529" t="s">
        <v>454</v>
      </c>
      <c r="C327" s="529" t="s">
        <v>737</v>
      </c>
      <c r="D327" s="530" t="s">
        <v>1581</v>
      </c>
      <c r="E327" s="531" t="s">
        <v>751</v>
      </c>
      <c r="F327" s="529" t="s">
        <v>734</v>
      </c>
      <c r="G327" s="529" t="s">
        <v>813</v>
      </c>
      <c r="H327" s="529" t="s">
        <v>455</v>
      </c>
      <c r="I327" s="529" t="s">
        <v>814</v>
      </c>
      <c r="J327" s="529" t="s">
        <v>815</v>
      </c>
      <c r="K327" s="529" t="s">
        <v>816</v>
      </c>
      <c r="L327" s="532">
        <v>132.97999999999999</v>
      </c>
      <c r="M327" s="532">
        <v>265.95999999999998</v>
      </c>
      <c r="N327" s="529">
        <v>2</v>
      </c>
      <c r="O327" s="533">
        <v>1</v>
      </c>
      <c r="P327" s="532">
        <v>265.95999999999998</v>
      </c>
      <c r="Q327" s="534">
        <v>1</v>
      </c>
      <c r="R327" s="529">
        <v>2</v>
      </c>
      <c r="S327" s="534">
        <v>1</v>
      </c>
      <c r="T327" s="533">
        <v>1</v>
      </c>
      <c r="U327" s="535">
        <v>1</v>
      </c>
    </row>
    <row r="328" spans="1:21" ht="14.4" customHeight="1" x14ac:dyDescent="0.3">
      <c r="A328" s="528">
        <v>29</v>
      </c>
      <c r="B328" s="529" t="s">
        <v>454</v>
      </c>
      <c r="C328" s="529" t="s">
        <v>737</v>
      </c>
      <c r="D328" s="530" t="s">
        <v>1581</v>
      </c>
      <c r="E328" s="531" t="s">
        <v>751</v>
      </c>
      <c r="F328" s="529" t="s">
        <v>734</v>
      </c>
      <c r="G328" s="529" t="s">
        <v>813</v>
      </c>
      <c r="H328" s="529" t="s">
        <v>455</v>
      </c>
      <c r="I328" s="529" t="s">
        <v>1321</v>
      </c>
      <c r="J328" s="529" t="s">
        <v>1322</v>
      </c>
      <c r="K328" s="529" t="s">
        <v>1323</v>
      </c>
      <c r="L328" s="532">
        <v>0</v>
      </c>
      <c r="M328" s="532">
        <v>0</v>
      </c>
      <c r="N328" s="529">
        <v>1</v>
      </c>
      <c r="O328" s="533">
        <v>1</v>
      </c>
      <c r="P328" s="532">
        <v>0</v>
      </c>
      <c r="Q328" s="534"/>
      <c r="R328" s="529">
        <v>1</v>
      </c>
      <c r="S328" s="534">
        <v>1</v>
      </c>
      <c r="T328" s="533">
        <v>1</v>
      </c>
      <c r="U328" s="535">
        <v>1</v>
      </c>
    </row>
    <row r="329" spans="1:21" ht="14.4" customHeight="1" x14ac:dyDescent="0.3">
      <c r="A329" s="528">
        <v>29</v>
      </c>
      <c r="B329" s="529" t="s">
        <v>454</v>
      </c>
      <c r="C329" s="529" t="s">
        <v>737</v>
      </c>
      <c r="D329" s="530" t="s">
        <v>1581</v>
      </c>
      <c r="E329" s="531" t="s">
        <v>751</v>
      </c>
      <c r="F329" s="529" t="s">
        <v>734</v>
      </c>
      <c r="G329" s="529" t="s">
        <v>818</v>
      </c>
      <c r="H329" s="529" t="s">
        <v>1582</v>
      </c>
      <c r="I329" s="529" t="s">
        <v>819</v>
      </c>
      <c r="J329" s="529" t="s">
        <v>820</v>
      </c>
      <c r="K329" s="529" t="s">
        <v>821</v>
      </c>
      <c r="L329" s="532">
        <v>21.13</v>
      </c>
      <c r="M329" s="532">
        <v>21.13</v>
      </c>
      <c r="N329" s="529">
        <v>1</v>
      </c>
      <c r="O329" s="533">
        <v>1</v>
      </c>
      <c r="P329" s="532">
        <v>21.13</v>
      </c>
      <c r="Q329" s="534">
        <v>1</v>
      </c>
      <c r="R329" s="529">
        <v>1</v>
      </c>
      <c r="S329" s="534">
        <v>1</v>
      </c>
      <c r="T329" s="533">
        <v>1</v>
      </c>
      <c r="U329" s="535">
        <v>1</v>
      </c>
    </row>
    <row r="330" spans="1:21" ht="14.4" customHeight="1" x14ac:dyDescent="0.3">
      <c r="A330" s="528">
        <v>29</v>
      </c>
      <c r="B330" s="529" t="s">
        <v>454</v>
      </c>
      <c r="C330" s="529" t="s">
        <v>737</v>
      </c>
      <c r="D330" s="530" t="s">
        <v>1581</v>
      </c>
      <c r="E330" s="531" t="s">
        <v>751</v>
      </c>
      <c r="F330" s="529" t="s">
        <v>734</v>
      </c>
      <c r="G330" s="529" t="s">
        <v>856</v>
      </c>
      <c r="H330" s="529" t="s">
        <v>455</v>
      </c>
      <c r="I330" s="529" t="s">
        <v>655</v>
      </c>
      <c r="J330" s="529" t="s">
        <v>656</v>
      </c>
      <c r="K330" s="529" t="s">
        <v>858</v>
      </c>
      <c r="L330" s="532">
        <v>289.27</v>
      </c>
      <c r="M330" s="532">
        <v>4917.59</v>
      </c>
      <c r="N330" s="529">
        <v>17</v>
      </c>
      <c r="O330" s="533">
        <v>11</v>
      </c>
      <c r="P330" s="532">
        <v>2892.7</v>
      </c>
      <c r="Q330" s="534">
        <v>0.58823529411764697</v>
      </c>
      <c r="R330" s="529">
        <v>10</v>
      </c>
      <c r="S330" s="534">
        <v>0.58823529411764708</v>
      </c>
      <c r="T330" s="533">
        <v>7</v>
      </c>
      <c r="U330" s="535">
        <v>0.63636363636363635</v>
      </c>
    </row>
    <row r="331" spans="1:21" ht="14.4" customHeight="1" x14ac:dyDescent="0.3">
      <c r="A331" s="528">
        <v>29</v>
      </c>
      <c r="B331" s="529" t="s">
        <v>454</v>
      </c>
      <c r="C331" s="529" t="s">
        <v>737</v>
      </c>
      <c r="D331" s="530" t="s">
        <v>1581</v>
      </c>
      <c r="E331" s="531" t="s">
        <v>751</v>
      </c>
      <c r="F331" s="529" t="s">
        <v>734</v>
      </c>
      <c r="G331" s="529" t="s">
        <v>873</v>
      </c>
      <c r="H331" s="529" t="s">
        <v>455</v>
      </c>
      <c r="I331" s="529" t="s">
        <v>962</v>
      </c>
      <c r="J331" s="529" t="s">
        <v>626</v>
      </c>
      <c r="K331" s="529" t="s">
        <v>963</v>
      </c>
      <c r="L331" s="532">
        <v>16.77</v>
      </c>
      <c r="M331" s="532">
        <v>33.54</v>
      </c>
      <c r="N331" s="529">
        <v>2</v>
      </c>
      <c r="O331" s="533">
        <v>1.5</v>
      </c>
      <c r="P331" s="532">
        <v>33.54</v>
      </c>
      <c r="Q331" s="534">
        <v>1</v>
      </c>
      <c r="R331" s="529">
        <v>2</v>
      </c>
      <c r="S331" s="534">
        <v>1</v>
      </c>
      <c r="T331" s="533">
        <v>1.5</v>
      </c>
      <c r="U331" s="535">
        <v>1</v>
      </c>
    </row>
    <row r="332" spans="1:21" ht="14.4" customHeight="1" x14ac:dyDescent="0.3">
      <c r="A332" s="528">
        <v>29</v>
      </c>
      <c r="B332" s="529" t="s">
        <v>454</v>
      </c>
      <c r="C332" s="529" t="s">
        <v>737</v>
      </c>
      <c r="D332" s="530" t="s">
        <v>1581</v>
      </c>
      <c r="E332" s="531" t="s">
        <v>751</v>
      </c>
      <c r="F332" s="529" t="s">
        <v>734</v>
      </c>
      <c r="G332" s="529" t="s">
        <v>873</v>
      </c>
      <c r="H332" s="529" t="s">
        <v>455</v>
      </c>
      <c r="I332" s="529" t="s">
        <v>874</v>
      </c>
      <c r="J332" s="529" t="s">
        <v>626</v>
      </c>
      <c r="K332" s="529" t="s">
        <v>875</v>
      </c>
      <c r="L332" s="532">
        <v>33.549999999999997</v>
      </c>
      <c r="M332" s="532">
        <v>67.099999999999994</v>
      </c>
      <c r="N332" s="529">
        <v>2</v>
      </c>
      <c r="O332" s="533">
        <v>2</v>
      </c>
      <c r="P332" s="532">
        <v>33.549999999999997</v>
      </c>
      <c r="Q332" s="534">
        <v>0.5</v>
      </c>
      <c r="R332" s="529">
        <v>1</v>
      </c>
      <c r="S332" s="534">
        <v>0.5</v>
      </c>
      <c r="T332" s="533">
        <v>1</v>
      </c>
      <c r="U332" s="535">
        <v>0.5</v>
      </c>
    </row>
    <row r="333" spans="1:21" ht="14.4" customHeight="1" x14ac:dyDescent="0.3">
      <c r="A333" s="528">
        <v>29</v>
      </c>
      <c r="B333" s="529" t="s">
        <v>454</v>
      </c>
      <c r="C333" s="529" t="s">
        <v>737</v>
      </c>
      <c r="D333" s="530" t="s">
        <v>1581</v>
      </c>
      <c r="E333" s="531" t="s">
        <v>751</v>
      </c>
      <c r="F333" s="529" t="s">
        <v>734</v>
      </c>
      <c r="G333" s="529" t="s">
        <v>873</v>
      </c>
      <c r="H333" s="529" t="s">
        <v>455</v>
      </c>
      <c r="I333" s="529" t="s">
        <v>1324</v>
      </c>
      <c r="J333" s="529" t="s">
        <v>626</v>
      </c>
      <c r="K333" s="529" t="s">
        <v>1325</v>
      </c>
      <c r="L333" s="532">
        <v>0</v>
      </c>
      <c r="M333" s="532">
        <v>0</v>
      </c>
      <c r="N333" s="529">
        <v>1</v>
      </c>
      <c r="O333" s="533">
        <v>0.5</v>
      </c>
      <c r="P333" s="532"/>
      <c r="Q333" s="534"/>
      <c r="R333" s="529"/>
      <c r="S333" s="534">
        <v>0</v>
      </c>
      <c r="T333" s="533"/>
      <c r="U333" s="535">
        <v>0</v>
      </c>
    </row>
    <row r="334" spans="1:21" ht="14.4" customHeight="1" x14ac:dyDescent="0.3">
      <c r="A334" s="528">
        <v>29</v>
      </c>
      <c r="B334" s="529" t="s">
        <v>454</v>
      </c>
      <c r="C334" s="529" t="s">
        <v>737</v>
      </c>
      <c r="D334" s="530" t="s">
        <v>1581</v>
      </c>
      <c r="E334" s="531" t="s">
        <v>751</v>
      </c>
      <c r="F334" s="529" t="s">
        <v>735</v>
      </c>
      <c r="G334" s="529" t="s">
        <v>880</v>
      </c>
      <c r="H334" s="529" t="s">
        <v>455</v>
      </c>
      <c r="I334" s="529" t="s">
        <v>1309</v>
      </c>
      <c r="J334" s="529" t="s">
        <v>744</v>
      </c>
      <c r="K334" s="529"/>
      <c r="L334" s="532">
        <v>0</v>
      </c>
      <c r="M334" s="532">
        <v>0</v>
      </c>
      <c r="N334" s="529">
        <v>4</v>
      </c>
      <c r="O334" s="533">
        <v>4</v>
      </c>
      <c r="P334" s="532">
        <v>0</v>
      </c>
      <c r="Q334" s="534"/>
      <c r="R334" s="529">
        <v>3</v>
      </c>
      <c r="S334" s="534">
        <v>0.75</v>
      </c>
      <c r="T334" s="533">
        <v>3</v>
      </c>
      <c r="U334" s="535">
        <v>0.75</v>
      </c>
    </row>
    <row r="335" spans="1:21" ht="14.4" customHeight="1" x14ac:dyDescent="0.3">
      <c r="A335" s="528">
        <v>29</v>
      </c>
      <c r="B335" s="529" t="s">
        <v>454</v>
      </c>
      <c r="C335" s="529" t="s">
        <v>737</v>
      </c>
      <c r="D335" s="530" t="s">
        <v>1581</v>
      </c>
      <c r="E335" s="531" t="s">
        <v>751</v>
      </c>
      <c r="F335" s="529" t="s">
        <v>735</v>
      </c>
      <c r="G335" s="529" t="s">
        <v>880</v>
      </c>
      <c r="H335" s="529" t="s">
        <v>455</v>
      </c>
      <c r="I335" s="529" t="s">
        <v>1326</v>
      </c>
      <c r="J335" s="529" t="s">
        <v>744</v>
      </c>
      <c r="K335" s="529"/>
      <c r="L335" s="532">
        <v>0</v>
      </c>
      <c r="M335" s="532">
        <v>0</v>
      </c>
      <c r="N335" s="529">
        <v>1</v>
      </c>
      <c r="O335" s="533">
        <v>1</v>
      </c>
      <c r="P335" s="532">
        <v>0</v>
      </c>
      <c r="Q335" s="534"/>
      <c r="R335" s="529">
        <v>1</v>
      </c>
      <c r="S335" s="534">
        <v>1</v>
      </c>
      <c r="T335" s="533">
        <v>1</v>
      </c>
      <c r="U335" s="535">
        <v>1</v>
      </c>
    </row>
    <row r="336" spans="1:21" ht="14.4" customHeight="1" x14ac:dyDescent="0.3">
      <c r="A336" s="528">
        <v>29</v>
      </c>
      <c r="B336" s="529" t="s">
        <v>454</v>
      </c>
      <c r="C336" s="529" t="s">
        <v>737</v>
      </c>
      <c r="D336" s="530" t="s">
        <v>1581</v>
      </c>
      <c r="E336" s="531" t="s">
        <v>751</v>
      </c>
      <c r="F336" s="529" t="s">
        <v>736</v>
      </c>
      <c r="G336" s="529" t="s">
        <v>887</v>
      </c>
      <c r="H336" s="529" t="s">
        <v>455</v>
      </c>
      <c r="I336" s="529" t="s">
        <v>893</v>
      </c>
      <c r="J336" s="529" t="s">
        <v>889</v>
      </c>
      <c r="K336" s="529" t="s">
        <v>894</v>
      </c>
      <c r="L336" s="532">
        <v>100</v>
      </c>
      <c r="M336" s="532">
        <v>2200</v>
      </c>
      <c r="N336" s="529">
        <v>22</v>
      </c>
      <c r="O336" s="533">
        <v>13</v>
      </c>
      <c r="P336" s="532">
        <v>1500</v>
      </c>
      <c r="Q336" s="534">
        <v>0.68181818181818177</v>
      </c>
      <c r="R336" s="529">
        <v>15</v>
      </c>
      <c r="S336" s="534">
        <v>0.68181818181818177</v>
      </c>
      <c r="T336" s="533">
        <v>9</v>
      </c>
      <c r="U336" s="535">
        <v>0.69230769230769229</v>
      </c>
    </row>
    <row r="337" spans="1:21" ht="14.4" customHeight="1" x14ac:dyDescent="0.3">
      <c r="A337" s="528">
        <v>29</v>
      </c>
      <c r="B337" s="529" t="s">
        <v>454</v>
      </c>
      <c r="C337" s="529" t="s">
        <v>737</v>
      </c>
      <c r="D337" s="530" t="s">
        <v>1581</v>
      </c>
      <c r="E337" s="531" t="s">
        <v>751</v>
      </c>
      <c r="F337" s="529" t="s">
        <v>736</v>
      </c>
      <c r="G337" s="529" t="s">
        <v>887</v>
      </c>
      <c r="H337" s="529" t="s">
        <v>455</v>
      </c>
      <c r="I337" s="529" t="s">
        <v>895</v>
      </c>
      <c r="J337" s="529" t="s">
        <v>896</v>
      </c>
      <c r="K337" s="529" t="s">
        <v>897</v>
      </c>
      <c r="L337" s="532">
        <v>156</v>
      </c>
      <c r="M337" s="532">
        <v>156</v>
      </c>
      <c r="N337" s="529">
        <v>1</v>
      </c>
      <c r="O337" s="533">
        <v>1</v>
      </c>
      <c r="P337" s="532">
        <v>156</v>
      </c>
      <c r="Q337" s="534">
        <v>1</v>
      </c>
      <c r="R337" s="529">
        <v>1</v>
      </c>
      <c r="S337" s="534">
        <v>1</v>
      </c>
      <c r="T337" s="533">
        <v>1</v>
      </c>
      <c r="U337" s="535">
        <v>1</v>
      </c>
    </row>
    <row r="338" spans="1:21" ht="14.4" customHeight="1" x14ac:dyDescent="0.3">
      <c r="A338" s="528">
        <v>29</v>
      </c>
      <c r="B338" s="529" t="s">
        <v>454</v>
      </c>
      <c r="C338" s="529" t="s">
        <v>737</v>
      </c>
      <c r="D338" s="530" t="s">
        <v>1581</v>
      </c>
      <c r="E338" s="531" t="s">
        <v>751</v>
      </c>
      <c r="F338" s="529" t="s">
        <v>736</v>
      </c>
      <c r="G338" s="529" t="s">
        <v>887</v>
      </c>
      <c r="H338" s="529" t="s">
        <v>455</v>
      </c>
      <c r="I338" s="529" t="s">
        <v>1327</v>
      </c>
      <c r="J338" s="529" t="s">
        <v>1328</v>
      </c>
      <c r="K338" s="529" t="s">
        <v>917</v>
      </c>
      <c r="L338" s="532">
        <v>1512.58</v>
      </c>
      <c r="M338" s="532">
        <v>4537.74</v>
      </c>
      <c r="N338" s="529">
        <v>3</v>
      </c>
      <c r="O338" s="533">
        <v>1</v>
      </c>
      <c r="P338" s="532">
        <v>4537.74</v>
      </c>
      <c r="Q338" s="534">
        <v>1</v>
      </c>
      <c r="R338" s="529">
        <v>3</v>
      </c>
      <c r="S338" s="534">
        <v>1</v>
      </c>
      <c r="T338" s="533">
        <v>1</v>
      </c>
      <c r="U338" s="535">
        <v>1</v>
      </c>
    </row>
    <row r="339" spans="1:21" ht="14.4" customHeight="1" x14ac:dyDescent="0.3">
      <c r="A339" s="528">
        <v>29</v>
      </c>
      <c r="B339" s="529" t="s">
        <v>454</v>
      </c>
      <c r="C339" s="529" t="s">
        <v>737</v>
      </c>
      <c r="D339" s="530" t="s">
        <v>1581</v>
      </c>
      <c r="E339" s="531" t="s">
        <v>751</v>
      </c>
      <c r="F339" s="529" t="s">
        <v>736</v>
      </c>
      <c r="G339" s="529" t="s">
        <v>887</v>
      </c>
      <c r="H339" s="529" t="s">
        <v>455</v>
      </c>
      <c r="I339" s="529" t="s">
        <v>903</v>
      </c>
      <c r="J339" s="529" t="s">
        <v>904</v>
      </c>
      <c r="K339" s="529" t="s">
        <v>905</v>
      </c>
      <c r="L339" s="532">
        <v>886.16</v>
      </c>
      <c r="M339" s="532">
        <v>2658.48</v>
      </c>
      <c r="N339" s="529">
        <v>3</v>
      </c>
      <c r="O339" s="533">
        <v>1</v>
      </c>
      <c r="P339" s="532"/>
      <c r="Q339" s="534">
        <v>0</v>
      </c>
      <c r="R339" s="529"/>
      <c r="S339" s="534">
        <v>0</v>
      </c>
      <c r="T339" s="533"/>
      <c r="U339" s="535">
        <v>0</v>
      </c>
    </row>
    <row r="340" spans="1:21" ht="14.4" customHeight="1" x14ac:dyDescent="0.3">
      <c r="A340" s="528">
        <v>29</v>
      </c>
      <c r="B340" s="529" t="s">
        <v>454</v>
      </c>
      <c r="C340" s="529" t="s">
        <v>737</v>
      </c>
      <c r="D340" s="530" t="s">
        <v>1581</v>
      </c>
      <c r="E340" s="531" t="s">
        <v>751</v>
      </c>
      <c r="F340" s="529" t="s">
        <v>736</v>
      </c>
      <c r="G340" s="529" t="s">
        <v>887</v>
      </c>
      <c r="H340" s="529" t="s">
        <v>455</v>
      </c>
      <c r="I340" s="529" t="s">
        <v>1313</v>
      </c>
      <c r="J340" s="529" t="s">
        <v>1044</v>
      </c>
      <c r="K340" s="529" t="s">
        <v>1314</v>
      </c>
      <c r="L340" s="532">
        <v>128</v>
      </c>
      <c r="M340" s="532">
        <v>384</v>
      </c>
      <c r="N340" s="529">
        <v>3</v>
      </c>
      <c r="O340" s="533">
        <v>3</v>
      </c>
      <c r="P340" s="532">
        <v>256</v>
      </c>
      <c r="Q340" s="534">
        <v>0.66666666666666663</v>
      </c>
      <c r="R340" s="529">
        <v>2</v>
      </c>
      <c r="S340" s="534">
        <v>0.66666666666666663</v>
      </c>
      <c r="T340" s="533">
        <v>2</v>
      </c>
      <c r="U340" s="535">
        <v>0.66666666666666663</v>
      </c>
    </row>
    <row r="341" spans="1:21" ht="14.4" customHeight="1" x14ac:dyDescent="0.3">
      <c r="A341" s="528">
        <v>29</v>
      </c>
      <c r="B341" s="529" t="s">
        <v>454</v>
      </c>
      <c r="C341" s="529" t="s">
        <v>737</v>
      </c>
      <c r="D341" s="530" t="s">
        <v>1581</v>
      </c>
      <c r="E341" s="531" t="s">
        <v>751</v>
      </c>
      <c r="F341" s="529" t="s">
        <v>736</v>
      </c>
      <c r="G341" s="529" t="s">
        <v>918</v>
      </c>
      <c r="H341" s="529" t="s">
        <v>455</v>
      </c>
      <c r="I341" s="529" t="s">
        <v>919</v>
      </c>
      <c r="J341" s="529" t="s">
        <v>920</v>
      </c>
      <c r="K341" s="529" t="s">
        <v>921</v>
      </c>
      <c r="L341" s="532">
        <v>410</v>
      </c>
      <c r="M341" s="532">
        <v>18450</v>
      </c>
      <c r="N341" s="529">
        <v>45</v>
      </c>
      <c r="O341" s="533">
        <v>24</v>
      </c>
      <c r="P341" s="532">
        <v>16810</v>
      </c>
      <c r="Q341" s="534">
        <v>0.91111111111111109</v>
      </c>
      <c r="R341" s="529">
        <v>41</v>
      </c>
      <c r="S341" s="534">
        <v>0.91111111111111109</v>
      </c>
      <c r="T341" s="533">
        <v>22</v>
      </c>
      <c r="U341" s="535">
        <v>0.91666666666666663</v>
      </c>
    </row>
    <row r="342" spans="1:21" ht="14.4" customHeight="1" x14ac:dyDescent="0.3">
      <c r="A342" s="528">
        <v>29</v>
      </c>
      <c r="B342" s="529" t="s">
        <v>454</v>
      </c>
      <c r="C342" s="529" t="s">
        <v>737</v>
      </c>
      <c r="D342" s="530" t="s">
        <v>1581</v>
      </c>
      <c r="E342" s="531" t="s">
        <v>751</v>
      </c>
      <c r="F342" s="529" t="s">
        <v>736</v>
      </c>
      <c r="G342" s="529" t="s">
        <v>918</v>
      </c>
      <c r="H342" s="529" t="s">
        <v>455</v>
      </c>
      <c r="I342" s="529" t="s">
        <v>922</v>
      </c>
      <c r="J342" s="529" t="s">
        <v>923</v>
      </c>
      <c r="K342" s="529" t="s">
        <v>924</v>
      </c>
      <c r="L342" s="532">
        <v>566</v>
      </c>
      <c r="M342" s="532">
        <v>1132</v>
      </c>
      <c r="N342" s="529">
        <v>2</v>
      </c>
      <c r="O342" s="533">
        <v>1</v>
      </c>
      <c r="P342" s="532">
        <v>1132</v>
      </c>
      <c r="Q342" s="534">
        <v>1</v>
      </c>
      <c r="R342" s="529">
        <v>2</v>
      </c>
      <c r="S342" s="534">
        <v>1</v>
      </c>
      <c r="T342" s="533">
        <v>1</v>
      </c>
      <c r="U342" s="535">
        <v>1</v>
      </c>
    </row>
    <row r="343" spans="1:21" ht="14.4" customHeight="1" x14ac:dyDescent="0.3">
      <c r="A343" s="528">
        <v>29</v>
      </c>
      <c r="B343" s="529" t="s">
        <v>454</v>
      </c>
      <c r="C343" s="529" t="s">
        <v>737</v>
      </c>
      <c r="D343" s="530" t="s">
        <v>1581</v>
      </c>
      <c r="E343" s="531" t="s">
        <v>751</v>
      </c>
      <c r="F343" s="529" t="s">
        <v>736</v>
      </c>
      <c r="G343" s="529" t="s">
        <v>918</v>
      </c>
      <c r="H343" s="529" t="s">
        <v>455</v>
      </c>
      <c r="I343" s="529" t="s">
        <v>1329</v>
      </c>
      <c r="J343" s="529" t="s">
        <v>923</v>
      </c>
      <c r="K343" s="529" t="s">
        <v>1330</v>
      </c>
      <c r="L343" s="532">
        <v>600</v>
      </c>
      <c r="M343" s="532">
        <v>600</v>
      </c>
      <c r="N343" s="529">
        <v>1</v>
      </c>
      <c r="O343" s="533">
        <v>1</v>
      </c>
      <c r="P343" s="532">
        <v>600</v>
      </c>
      <c r="Q343" s="534">
        <v>1</v>
      </c>
      <c r="R343" s="529">
        <v>1</v>
      </c>
      <c r="S343" s="534">
        <v>1</v>
      </c>
      <c r="T343" s="533">
        <v>1</v>
      </c>
      <c r="U343" s="535">
        <v>1</v>
      </c>
    </row>
    <row r="344" spans="1:21" ht="14.4" customHeight="1" x14ac:dyDescent="0.3">
      <c r="A344" s="528">
        <v>29</v>
      </c>
      <c r="B344" s="529" t="s">
        <v>454</v>
      </c>
      <c r="C344" s="529" t="s">
        <v>737</v>
      </c>
      <c r="D344" s="530" t="s">
        <v>1581</v>
      </c>
      <c r="E344" s="531" t="s">
        <v>751</v>
      </c>
      <c r="F344" s="529" t="s">
        <v>736</v>
      </c>
      <c r="G344" s="529" t="s">
        <v>925</v>
      </c>
      <c r="H344" s="529" t="s">
        <v>455</v>
      </c>
      <c r="I344" s="529" t="s">
        <v>926</v>
      </c>
      <c r="J344" s="529" t="s">
        <v>927</v>
      </c>
      <c r="K344" s="529" t="s">
        <v>928</v>
      </c>
      <c r="L344" s="532">
        <v>378.48</v>
      </c>
      <c r="M344" s="532">
        <v>378.48</v>
      </c>
      <c r="N344" s="529">
        <v>1</v>
      </c>
      <c r="O344" s="533">
        <v>1</v>
      </c>
      <c r="P344" s="532">
        <v>378.48</v>
      </c>
      <c r="Q344" s="534">
        <v>1</v>
      </c>
      <c r="R344" s="529">
        <v>1</v>
      </c>
      <c r="S344" s="534">
        <v>1</v>
      </c>
      <c r="T344" s="533">
        <v>1</v>
      </c>
      <c r="U344" s="535">
        <v>1</v>
      </c>
    </row>
    <row r="345" spans="1:21" ht="14.4" customHeight="1" x14ac:dyDescent="0.3">
      <c r="A345" s="528">
        <v>29</v>
      </c>
      <c r="B345" s="529" t="s">
        <v>454</v>
      </c>
      <c r="C345" s="529" t="s">
        <v>737</v>
      </c>
      <c r="D345" s="530" t="s">
        <v>1581</v>
      </c>
      <c r="E345" s="531" t="s">
        <v>751</v>
      </c>
      <c r="F345" s="529" t="s">
        <v>736</v>
      </c>
      <c r="G345" s="529" t="s">
        <v>925</v>
      </c>
      <c r="H345" s="529" t="s">
        <v>455</v>
      </c>
      <c r="I345" s="529" t="s">
        <v>929</v>
      </c>
      <c r="J345" s="529" t="s">
        <v>930</v>
      </c>
      <c r="K345" s="529" t="s">
        <v>931</v>
      </c>
      <c r="L345" s="532">
        <v>378.48</v>
      </c>
      <c r="M345" s="532">
        <v>378.48</v>
      </c>
      <c r="N345" s="529">
        <v>1</v>
      </c>
      <c r="O345" s="533">
        <v>1</v>
      </c>
      <c r="P345" s="532">
        <v>378.48</v>
      </c>
      <c r="Q345" s="534">
        <v>1</v>
      </c>
      <c r="R345" s="529">
        <v>1</v>
      </c>
      <c r="S345" s="534">
        <v>1</v>
      </c>
      <c r="T345" s="533">
        <v>1</v>
      </c>
      <c r="U345" s="535">
        <v>1</v>
      </c>
    </row>
    <row r="346" spans="1:21" ht="14.4" customHeight="1" x14ac:dyDescent="0.3">
      <c r="A346" s="528">
        <v>29</v>
      </c>
      <c r="B346" s="529" t="s">
        <v>454</v>
      </c>
      <c r="C346" s="529" t="s">
        <v>737</v>
      </c>
      <c r="D346" s="530" t="s">
        <v>1581</v>
      </c>
      <c r="E346" s="531" t="s">
        <v>751</v>
      </c>
      <c r="F346" s="529" t="s">
        <v>736</v>
      </c>
      <c r="G346" s="529" t="s">
        <v>925</v>
      </c>
      <c r="H346" s="529" t="s">
        <v>455</v>
      </c>
      <c r="I346" s="529" t="s">
        <v>1055</v>
      </c>
      <c r="J346" s="529" t="s">
        <v>1056</v>
      </c>
      <c r="K346" s="529" t="s">
        <v>1057</v>
      </c>
      <c r="L346" s="532">
        <v>58.5</v>
      </c>
      <c r="M346" s="532">
        <v>58.5</v>
      </c>
      <c r="N346" s="529">
        <v>1</v>
      </c>
      <c r="O346" s="533">
        <v>1</v>
      </c>
      <c r="P346" s="532">
        <v>58.5</v>
      </c>
      <c r="Q346" s="534">
        <v>1</v>
      </c>
      <c r="R346" s="529">
        <v>1</v>
      </c>
      <c r="S346" s="534">
        <v>1</v>
      </c>
      <c r="T346" s="533">
        <v>1</v>
      </c>
      <c r="U346" s="535">
        <v>1</v>
      </c>
    </row>
    <row r="347" spans="1:21" ht="14.4" customHeight="1" x14ac:dyDescent="0.3">
      <c r="A347" s="528">
        <v>29</v>
      </c>
      <c r="B347" s="529" t="s">
        <v>454</v>
      </c>
      <c r="C347" s="529" t="s">
        <v>737</v>
      </c>
      <c r="D347" s="530" t="s">
        <v>1581</v>
      </c>
      <c r="E347" s="531" t="s">
        <v>751</v>
      </c>
      <c r="F347" s="529" t="s">
        <v>736</v>
      </c>
      <c r="G347" s="529" t="s">
        <v>925</v>
      </c>
      <c r="H347" s="529" t="s">
        <v>455</v>
      </c>
      <c r="I347" s="529" t="s">
        <v>944</v>
      </c>
      <c r="J347" s="529" t="s">
        <v>945</v>
      </c>
      <c r="K347" s="529"/>
      <c r="L347" s="532">
        <v>269</v>
      </c>
      <c r="M347" s="532">
        <v>269</v>
      </c>
      <c r="N347" s="529">
        <v>1</v>
      </c>
      <c r="O347" s="533">
        <v>1</v>
      </c>
      <c r="P347" s="532"/>
      <c r="Q347" s="534">
        <v>0</v>
      </c>
      <c r="R347" s="529"/>
      <c r="S347" s="534">
        <v>0</v>
      </c>
      <c r="T347" s="533"/>
      <c r="U347" s="535">
        <v>0</v>
      </c>
    </row>
    <row r="348" spans="1:21" ht="14.4" customHeight="1" x14ac:dyDescent="0.3">
      <c r="A348" s="528">
        <v>29</v>
      </c>
      <c r="B348" s="529" t="s">
        <v>454</v>
      </c>
      <c r="C348" s="529" t="s">
        <v>737</v>
      </c>
      <c r="D348" s="530" t="s">
        <v>1581</v>
      </c>
      <c r="E348" s="531" t="s">
        <v>751</v>
      </c>
      <c r="F348" s="529" t="s">
        <v>736</v>
      </c>
      <c r="G348" s="529" t="s">
        <v>949</v>
      </c>
      <c r="H348" s="529" t="s">
        <v>455</v>
      </c>
      <c r="I348" s="529" t="s">
        <v>950</v>
      </c>
      <c r="J348" s="529" t="s">
        <v>951</v>
      </c>
      <c r="K348" s="529" t="s">
        <v>952</v>
      </c>
      <c r="L348" s="532">
        <v>200</v>
      </c>
      <c r="M348" s="532">
        <v>400</v>
      </c>
      <c r="N348" s="529">
        <v>2</v>
      </c>
      <c r="O348" s="533">
        <v>1</v>
      </c>
      <c r="P348" s="532">
        <v>400</v>
      </c>
      <c r="Q348" s="534">
        <v>1</v>
      </c>
      <c r="R348" s="529">
        <v>2</v>
      </c>
      <c r="S348" s="534">
        <v>1</v>
      </c>
      <c r="T348" s="533">
        <v>1</v>
      </c>
      <c r="U348" s="535">
        <v>1</v>
      </c>
    </row>
    <row r="349" spans="1:21" ht="14.4" customHeight="1" x14ac:dyDescent="0.3">
      <c r="A349" s="528">
        <v>29</v>
      </c>
      <c r="B349" s="529" t="s">
        <v>454</v>
      </c>
      <c r="C349" s="529" t="s">
        <v>737</v>
      </c>
      <c r="D349" s="530" t="s">
        <v>1581</v>
      </c>
      <c r="E349" s="531" t="s">
        <v>748</v>
      </c>
      <c r="F349" s="529" t="s">
        <v>734</v>
      </c>
      <c r="G349" s="529" t="s">
        <v>1331</v>
      </c>
      <c r="H349" s="529" t="s">
        <v>455</v>
      </c>
      <c r="I349" s="529" t="s">
        <v>1332</v>
      </c>
      <c r="J349" s="529" t="s">
        <v>1333</v>
      </c>
      <c r="K349" s="529" t="s">
        <v>1334</v>
      </c>
      <c r="L349" s="532">
        <v>73.069999999999993</v>
      </c>
      <c r="M349" s="532">
        <v>73.069999999999993</v>
      </c>
      <c r="N349" s="529">
        <v>1</v>
      </c>
      <c r="O349" s="533">
        <v>0.5</v>
      </c>
      <c r="P349" s="532"/>
      <c r="Q349" s="534">
        <v>0</v>
      </c>
      <c r="R349" s="529"/>
      <c r="S349" s="534">
        <v>0</v>
      </c>
      <c r="T349" s="533"/>
      <c r="U349" s="535">
        <v>0</v>
      </c>
    </row>
    <row r="350" spans="1:21" ht="14.4" customHeight="1" x14ac:dyDescent="0.3">
      <c r="A350" s="528">
        <v>29</v>
      </c>
      <c r="B350" s="529" t="s">
        <v>454</v>
      </c>
      <c r="C350" s="529" t="s">
        <v>737</v>
      </c>
      <c r="D350" s="530" t="s">
        <v>1581</v>
      </c>
      <c r="E350" s="531" t="s">
        <v>748</v>
      </c>
      <c r="F350" s="529" t="s">
        <v>734</v>
      </c>
      <c r="G350" s="529" t="s">
        <v>753</v>
      </c>
      <c r="H350" s="529" t="s">
        <v>1582</v>
      </c>
      <c r="I350" s="529" t="s">
        <v>760</v>
      </c>
      <c r="J350" s="529" t="s">
        <v>758</v>
      </c>
      <c r="K350" s="529" t="s">
        <v>761</v>
      </c>
      <c r="L350" s="532">
        <v>154.36000000000001</v>
      </c>
      <c r="M350" s="532">
        <v>1543.6</v>
      </c>
      <c r="N350" s="529">
        <v>10</v>
      </c>
      <c r="O350" s="533">
        <v>8.5</v>
      </c>
      <c r="P350" s="532">
        <v>1080.52</v>
      </c>
      <c r="Q350" s="534">
        <v>0.70000000000000007</v>
      </c>
      <c r="R350" s="529">
        <v>7</v>
      </c>
      <c r="S350" s="534">
        <v>0.7</v>
      </c>
      <c r="T350" s="533">
        <v>6.5</v>
      </c>
      <c r="U350" s="535">
        <v>0.76470588235294112</v>
      </c>
    </row>
    <row r="351" spans="1:21" ht="14.4" customHeight="1" x14ac:dyDescent="0.3">
      <c r="A351" s="528">
        <v>29</v>
      </c>
      <c r="B351" s="529" t="s">
        <v>454</v>
      </c>
      <c r="C351" s="529" t="s">
        <v>737</v>
      </c>
      <c r="D351" s="530" t="s">
        <v>1581</v>
      </c>
      <c r="E351" s="531" t="s">
        <v>748</v>
      </c>
      <c r="F351" s="529" t="s">
        <v>734</v>
      </c>
      <c r="G351" s="529" t="s">
        <v>753</v>
      </c>
      <c r="H351" s="529" t="s">
        <v>1582</v>
      </c>
      <c r="I351" s="529" t="s">
        <v>762</v>
      </c>
      <c r="J351" s="529" t="s">
        <v>763</v>
      </c>
      <c r="K351" s="529" t="s">
        <v>764</v>
      </c>
      <c r="L351" s="532">
        <v>149.52000000000001</v>
      </c>
      <c r="M351" s="532">
        <v>1046.6400000000001</v>
      </c>
      <c r="N351" s="529">
        <v>7</v>
      </c>
      <c r="O351" s="533">
        <v>3.5</v>
      </c>
      <c r="P351" s="532">
        <v>299.04000000000002</v>
      </c>
      <c r="Q351" s="534">
        <v>0.2857142857142857</v>
      </c>
      <c r="R351" s="529">
        <v>2</v>
      </c>
      <c r="S351" s="534">
        <v>0.2857142857142857</v>
      </c>
      <c r="T351" s="533">
        <v>1.5</v>
      </c>
      <c r="U351" s="535">
        <v>0.42857142857142855</v>
      </c>
    </row>
    <row r="352" spans="1:21" ht="14.4" customHeight="1" x14ac:dyDescent="0.3">
      <c r="A352" s="528">
        <v>29</v>
      </c>
      <c r="B352" s="529" t="s">
        <v>454</v>
      </c>
      <c r="C352" s="529" t="s">
        <v>737</v>
      </c>
      <c r="D352" s="530" t="s">
        <v>1581</v>
      </c>
      <c r="E352" s="531" t="s">
        <v>748</v>
      </c>
      <c r="F352" s="529" t="s">
        <v>734</v>
      </c>
      <c r="G352" s="529" t="s">
        <v>753</v>
      </c>
      <c r="H352" s="529" t="s">
        <v>455</v>
      </c>
      <c r="I352" s="529" t="s">
        <v>765</v>
      </c>
      <c r="J352" s="529" t="s">
        <v>766</v>
      </c>
      <c r="K352" s="529" t="s">
        <v>767</v>
      </c>
      <c r="L352" s="532">
        <v>149.52000000000001</v>
      </c>
      <c r="M352" s="532">
        <v>299.04000000000002</v>
      </c>
      <c r="N352" s="529">
        <v>2</v>
      </c>
      <c r="O352" s="533">
        <v>1.5</v>
      </c>
      <c r="P352" s="532">
        <v>299.04000000000002</v>
      </c>
      <c r="Q352" s="534">
        <v>1</v>
      </c>
      <c r="R352" s="529">
        <v>2</v>
      </c>
      <c r="S352" s="534">
        <v>1</v>
      </c>
      <c r="T352" s="533">
        <v>1.5</v>
      </c>
      <c r="U352" s="535">
        <v>1</v>
      </c>
    </row>
    <row r="353" spans="1:21" ht="14.4" customHeight="1" x14ac:dyDescent="0.3">
      <c r="A353" s="528">
        <v>29</v>
      </c>
      <c r="B353" s="529" t="s">
        <v>454</v>
      </c>
      <c r="C353" s="529" t="s">
        <v>737</v>
      </c>
      <c r="D353" s="530" t="s">
        <v>1581</v>
      </c>
      <c r="E353" s="531" t="s">
        <v>748</v>
      </c>
      <c r="F353" s="529" t="s">
        <v>734</v>
      </c>
      <c r="G353" s="529" t="s">
        <v>753</v>
      </c>
      <c r="H353" s="529" t="s">
        <v>455</v>
      </c>
      <c r="I353" s="529" t="s">
        <v>1206</v>
      </c>
      <c r="J353" s="529" t="s">
        <v>755</v>
      </c>
      <c r="K353" s="529" t="s">
        <v>761</v>
      </c>
      <c r="L353" s="532">
        <v>0</v>
      </c>
      <c r="M353" s="532">
        <v>0</v>
      </c>
      <c r="N353" s="529">
        <v>1</v>
      </c>
      <c r="O353" s="533">
        <v>1</v>
      </c>
      <c r="P353" s="532">
        <v>0</v>
      </c>
      <c r="Q353" s="534"/>
      <c r="R353" s="529">
        <v>1</v>
      </c>
      <c r="S353" s="534">
        <v>1</v>
      </c>
      <c r="T353" s="533">
        <v>1</v>
      </c>
      <c r="U353" s="535">
        <v>1</v>
      </c>
    </row>
    <row r="354" spans="1:21" ht="14.4" customHeight="1" x14ac:dyDescent="0.3">
      <c r="A354" s="528">
        <v>29</v>
      </c>
      <c r="B354" s="529" t="s">
        <v>454</v>
      </c>
      <c r="C354" s="529" t="s">
        <v>737</v>
      </c>
      <c r="D354" s="530" t="s">
        <v>1581</v>
      </c>
      <c r="E354" s="531" t="s">
        <v>748</v>
      </c>
      <c r="F354" s="529" t="s">
        <v>734</v>
      </c>
      <c r="G354" s="529" t="s">
        <v>1073</v>
      </c>
      <c r="H354" s="529" t="s">
        <v>455</v>
      </c>
      <c r="I354" s="529" t="s">
        <v>1335</v>
      </c>
      <c r="J354" s="529" t="s">
        <v>1336</v>
      </c>
      <c r="K354" s="529" t="s">
        <v>1337</v>
      </c>
      <c r="L354" s="532">
        <v>815.1</v>
      </c>
      <c r="M354" s="532">
        <v>815.1</v>
      </c>
      <c r="N354" s="529">
        <v>1</v>
      </c>
      <c r="O354" s="533">
        <v>1</v>
      </c>
      <c r="P354" s="532">
        <v>815.1</v>
      </c>
      <c r="Q354" s="534">
        <v>1</v>
      </c>
      <c r="R354" s="529">
        <v>1</v>
      </c>
      <c r="S354" s="534">
        <v>1</v>
      </c>
      <c r="T354" s="533">
        <v>1</v>
      </c>
      <c r="U354" s="535">
        <v>1</v>
      </c>
    </row>
    <row r="355" spans="1:21" ht="14.4" customHeight="1" x14ac:dyDescent="0.3">
      <c r="A355" s="528">
        <v>29</v>
      </c>
      <c r="B355" s="529" t="s">
        <v>454</v>
      </c>
      <c r="C355" s="529" t="s">
        <v>737</v>
      </c>
      <c r="D355" s="530" t="s">
        <v>1581</v>
      </c>
      <c r="E355" s="531" t="s">
        <v>748</v>
      </c>
      <c r="F355" s="529" t="s">
        <v>734</v>
      </c>
      <c r="G355" s="529" t="s">
        <v>770</v>
      </c>
      <c r="H355" s="529" t="s">
        <v>455</v>
      </c>
      <c r="I355" s="529" t="s">
        <v>774</v>
      </c>
      <c r="J355" s="529" t="s">
        <v>775</v>
      </c>
      <c r="K355" s="529" t="s">
        <v>776</v>
      </c>
      <c r="L355" s="532">
        <v>0</v>
      </c>
      <c r="M355" s="532">
        <v>0</v>
      </c>
      <c r="N355" s="529">
        <v>3</v>
      </c>
      <c r="O355" s="533">
        <v>2</v>
      </c>
      <c r="P355" s="532">
        <v>0</v>
      </c>
      <c r="Q355" s="534"/>
      <c r="R355" s="529">
        <v>3</v>
      </c>
      <c r="S355" s="534">
        <v>1</v>
      </c>
      <c r="T355" s="533">
        <v>2</v>
      </c>
      <c r="U355" s="535">
        <v>1</v>
      </c>
    </row>
    <row r="356" spans="1:21" ht="14.4" customHeight="1" x14ac:dyDescent="0.3">
      <c r="A356" s="528">
        <v>29</v>
      </c>
      <c r="B356" s="529" t="s">
        <v>454</v>
      </c>
      <c r="C356" s="529" t="s">
        <v>737</v>
      </c>
      <c r="D356" s="530" t="s">
        <v>1581</v>
      </c>
      <c r="E356" s="531" t="s">
        <v>748</v>
      </c>
      <c r="F356" s="529" t="s">
        <v>734</v>
      </c>
      <c r="G356" s="529" t="s">
        <v>1207</v>
      </c>
      <c r="H356" s="529" t="s">
        <v>455</v>
      </c>
      <c r="I356" s="529" t="s">
        <v>1338</v>
      </c>
      <c r="J356" s="529" t="s">
        <v>1211</v>
      </c>
      <c r="K356" s="529" t="s">
        <v>1212</v>
      </c>
      <c r="L356" s="532">
        <v>0</v>
      </c>
      <c r="M356" s="532">
        <v>0</v>
      </c>
      <c r="N356" s="529">
        <v>1</v>
      </c>
      <c r="O356" s="533">
        <v>1</v>
      </c>
      <c r="P356" s="532">
        <v>0</v>
      </c>
      <c r="Q356" s="534"/>
      <c r="R356" s="529">
        <v>1</v>
      </c>
      <c r="S356" s="534">
        <v>1</v>
      </c>
      <c r="T356" s="533">
        <v>1</v>
      </c>
      <c r="U356" s="535">
        <v>1</v>
      </c>
    </row>
    <row r="357" spans="1:21" ht="14.4" customHeight="1" x14ac:dyDescent="0.3">
      <c r="A357" s="528">
        <v>29</v>
      </c>
      <c r="B357" s="529" t="s">
        <v>454</v>
      </c>
      <c r="C357" s="529" t="s">
        <v>737</v>
      </c>
      <c r="D357" s="530" t="s">
        <v>1581</v>
      </c>
      <c r="E357" s="531" t="s">
        <v>748</v>
      </c>
      <c r="F357" s="529" t="s">
        <v>734</v>
      </c>
      <c r="G357" s="529" t="s">
        <v>779</v>
      </c>
      <c r="H357" s="529" t="s">
        <v>455</v>
      </c>
      <c r="I357" s="529" t="s">
        <v>972</v>
      </c>
      <c r="J357" s="529" t="s">
        <v>784</v>
      </c>
      <c r="K357" s="529" t="s">
        <v>787</v>
      </c>
      <c r="L357" s="532">
        <v>170.52</v>
      </c>
      <c r="M357" s="532">
        <v>170.52</v>
      </c>
      <c r="N357" s="529">
        <v>1</v>
      </c>
      <c r="O357" s="533">
        <v>1</v>
      </c>
      <c r="P357" s="532">
        <v>170.52</v>
      </c>
      <c r="Q357" s="534">
        <v>1</v>
      </c>
      <c r="R357" s="529">
        <v>1</v>
      </c>
      <c r="S357" s="534">
        <v>1</v>
      </c>
      <c r="T357" s="533">
        <v>1</v>
      </c>
      <c r="U357" s="535">
        <v>1</v>
      </c>
    </row>
    <row r="358" spans="1:21" ht="14.4" customHeight="1" x14ac:dyDescent="0.3">
      <c r="A358" s="528">
        <v>29</v>
      </c>
      <c r="B358" s="529" t="s">
        <v>454</v>
      </c>
      <c r="C358" s="529" t="s">
        <v>737</v>
      </c>
      <c r="D358" s="530" t="s">
        <v>1581</v>
      </c>
      <c r="E358" s="531" t="s">
        <v>748</v>
      </c>
      <c r="F358" s="529" t="s">
        <v>734</v>
      </c>
      <c r="G358" s="529" t="s">
        <v>779</v>
      </c>
      <c r="H358" s="529" t="s">
        <v>455</v>
      </c>
      <c r="I358" s="529" t="s">
        <v>1339</v>
      </c>
      <c r="J358" s="529" t="s">
        <v>781</v>
      </c>
      <c r="K358" s="529" t="s">
        <v>1340</v>
      </c>
      <c r="L358" s="532">
        <v>0</v>
      </c>
      <c r="M358" s="532">
        <v>0</v>
      </c>
      <c r="N358" s="529">
        <v>1</v>
      </c>
      <c r="O358" s="533">
        <v>1</v>
      </c>
      <c r="P358" s="532"/>
      <c r="Q358" s="534"/>
      <c r="R358" s="529"/>
      <c r="S358" s="534">
        <v>0</v>
      </c>
      <c r="T358" s="533"/>
      <c r="U358" s="535">
        <v>0</v>
      </c>
    </row>
    <row r="359" spans="1:21" ht="14.4" customHeight="1" x14ac:dyDescent="0.3">
      <c r="A359" s="528">
        <v>29</v>
      </c>
      <c r="B359" s="529" t="s">
        <v>454</v>
      </c>
      <c r="C359" s="529" t="s">
        <v>737</v>
      </c>
      <c r="D359" s="530" t="s">
        <v>1581</v>
      </c>
      <c r="E359" s="531" t="s">
        <v>748</v>
      </c>
      <c r="F359" s="529" t="s">
        <v>734</v>
      </c>
      <c r="G359" s="529" t="s">
        <v>779</v>
      </c>
      <c r="H359" s="529" t="s">
        <v>455</v>
      </c>
      <c r="I359" s="529" t="s">
        <v>1341</v>
      </c>
      <c r="J359" s="529" t="s">
        <v>1342</v>
      </c>
      <c r="K359" s="529" t="s">
        <v>1215</v>
      </c>
      <c r="L359" s="532">
        <v>85.27</v>
      </c>
      <c r="M359" s="532">
        <v>85.27</v>
      </c>
      <c r="N359" s="529">
        <v>1</v>
      </c>
      <c r="O359" s="533">
        <v>1</v>
      </c>
      <c r="P359" s="532">
        <v>85.27</v>
      </c>
      <c r="Q359" s="534">
        <v>1</v>
      </c>
      <c r="R359" s="529">
        <v>1</v>
      </c>
      <c r="S359" s="534">
        <v>1</v>
      </c>
      <c r="T359" s="533">
        <v>1</v>
      </c>
      <c r="U359" s="535">
        <v>1</v>
      </c>
    </row>
    <row r="360" spans="1:21" ht="14.4" customHeight="1" x14ac:dyDescent="0.3">
      <c r="A360" s="528">
        <v>29</v>
      </c>
      <c r="B360" s="529" t="s">
        <v>454</v>
      </c>
      <c r="C360" s="529" t="s">
        <v>737</v>
      </c>
      <c r="D360" s="530" t="s">
        <v>1581</v>
      </c>
      <c r="E360" s="531" t="s">
        <v>748</v>
      </c>
      <c r="F360" s="529" t="s">
        <v>734</v>
      </c>
      <c r="G360" s="529" t="s">
        <v>779</v>
      </c>
      <c r="H360" s="529" t="s">
        <v>455</v>
      </c>
      <c r="I360" s="529" t="s">
        <v>1343</v>
      </c>
      <c r="J360" s="529" t="s">
        <v>1342</v>
      </c>
      <c r="K360" s="529" t="s">
        <v>1344</v>
      </c>
      <c r="L360" s="532">
        <v>0</v>
      </c>
      <c r="M360" s="532">
        <v>0</v>
      </c>
      <c r="N360" s="529">
        <v>1</v>
      </c>
      <c r="O360" s="533">
        <v>1</v>
      </c>
      <c r="P360" s="532">
        <v>0</v>
      </c>
      <c r="Q360" s="534"/>
      <c r="R360" s="529">
        <v>1</v>
      </c>
      <c r="S360" s="534">
        <v>1</v>
      </c>
      <c r="T360" s="533">
        <v>1</v>
      </c>
      <c r="U360" s="535">
        <v>1</v>
      </c>
    </row>
    <row r="361" spans="1:21" ht="14.4" customHeight="1" x14ac:dyDescent="0.3">
      <c r="A361" s="528">
        <v>29</v>
      </c>
      <c r="B361" s="529" t="s">
        <v>454</v>
      </c>
      <c r="C361" s="529" t="s">
        <v>737</v>
      </c>
      <c r="D361" s="530" t="s">
        <v>1581</v>
      </c>
      <c r="E361" s="531" t="s">
        <v>748</v>
      </c>
      <c r="F361" s="529" t="s">
        <v>734</v>
      </c>
      <c r="G361" s="529" t="s">
        <v>779</v>
      </c>
      <c r="H361" s="529" t="s">
        <v>455</v>
      </c>
      <c r="I361" s="529" t="s">
        <v>1345</v>
      </c>
      <c r="J361" s="529" t="s">
        <v>784</v>
      </c>
      <c r="K361" s="529" t="s">
        <v>787</v>
      </c>
      <c r="L361" s="532">
        <v>170.52</v>
      </c>
      <c r="M361" s="532">
        <v>5456.64</v>
      </c>
      <c r="N361" s="529">
        <v>32</v>
      </c>
      <c r="O361" s="533">
        <v>29.5</v>
      </c>
      <c r="P361" s="532">
        <v>3410.4</v>
      </c>
      <c r="Q361" s="534">
        <v>0.625</v>
      </c>
      <c r="R361" s="529">
        <v>20</v>
      </c>
      <c r="S361" s="534">
        <v>0.625</v>
      </c>
      <c r="T361" s="533">
        <v>19</v>
      </c>
      <c r="U361" s="535">
        <v>0.64406779661016944</v>
      </c>
    </row>
    <row r="362" spans="1:21" ht="14.4" customHeight="1" x14ac:dyDescent="0.3">
      <c r="A362" s="528">
        <v>29</v>
      </c>
      <c r="B362" s="529" t="s">
        <v>454</v>
      </c>
      <c r="C362" s="529" t="s">
        <v>737</v>
      </c>
      <c r="D362" s="530" t="s">
        <v>1581</v>
      </c>
      <c r="E362" s="531" t="s">
        <v>748</v>
      </c>
      <c r="F362" s="529" t="s">
        <v>734</v>
      </c>
      <c r="G362" s="529" t="s">
        <v>779</v>
      </c>
      <c r="H362" s="529" t="s">
        <v>455</v>
      </c>
      <c r="I362" s="529" t="s">
        <v>783</v>
      </c>
      <c r="J362" s="529" t="s">
        <v>784</v>
      </c>
      <c r="K362" s="529" t="s">
        <v>785</v>
      </c>
      <c r="L362" s="532">
        <v>0</v>
      </c>
      <c r="M362" s="532">
        <v>0</v>
      </c>
      <c r="N362" s="529">
        <v>5</v>
      </c>
      <c r="O362" s="533">
        <v>4</v>
      </c>
      <c r="P362" s="532">
        <v>0</v>
      </c>
      <c r="Q362" s="534"/>
      <c r="R362" s="529">
        <v>3</v>
      </c>
      <c r="S362" s="534">
        <v>0.6</v>
      </c>
      <c r="T362" s="533">
        <v>3</v>
      </c>
      <c r="U362" s="535">
        <v>0.75</v>
      </c>
    </row>
    <row r="363" spans="1:21" ht="14.4" customHeight="1" x14ac:dyDescent="0.3">
      <c r="A363" s="528">
        <v>29</v>
      </c>
      <c r="B363" s="529" t="s">
        <v>454</v>
      </c>
      <c r="C363" s="529" t="s">
        <v>737</v>
      </c>
      <c r="D363" s="530" t="s">
        <v>1581</v>
      </c>
      <c r="E363" s="531" t="s">
        <v>748</v>
      </c>
      <c r="F363" s="529" t="s">
        <v>734</v>
      </c>
      <c r="G363" s="529" t="s">
        <v>779</v>
      </c>
      <c r="H363" s="529" t="s">
        <v>455</v>
      </c>
      <c r="I363" s="529" t="s">
        <v>783</v>
      </c>
      <c r="J363" s="529" t="s">
        <v>784</v>
      </c>
      <c r="K363" s="529" t="s">
        <v>785</v>
      </c>
      <c r="L363" s="532">
        <v>238.72</v>
      </c>
      <c r="M363" s="532">
        <v>238.72</v>
      </c>
      <c r="N363" s="529">
        <v>1</v>
      </c>
      <c r="O363" s="533">
        <v>0.5</v>
      </c>
      <c r="P363" s="532">
        <v>238.72</v>
      </c>
      <c r="Q363" s="534">
        <v>1</v>
      </c>
      <c r="R363" s="529">
        <v>1</v>
      </c>
      <c r="S363" s="534">
        <v>1</v>
      </c>
      <c r="T363" s="533">
        <v>0.5</v>
      </c>
      <c r="U363" s="535">
        <v>1</v>
      </c>
    </row>
    <row r="364" spans="1:21" ht="14.4" customHeight="1" x14ac:dyDescent="0.3">
      <c r="A364" s="528">
        <v>29</v>
      </c>
      <c r="B364" s="529" t="s">
        <v>454</v>
      </c>
      <c r="C364" s="529" t="s">
        <v>737</v>
      </c>
      <c r="D364" s="530" t="s">
        <v>1581</v>
      </c>
      <c r="E364" s="531" t="s">
        <v>748</v>
      </c>
      <c r="F364" s="529" t="s">
        <v>734</v>
      </c>
      <c r="G364" s="529" t="s">
        <v>779</v>
      </c>
      <c r="H364" s="529" t="s">
        <v>455</v>
      </c>
      <c r="I364" s="529" t="s">
        <v>786</v>
      </c>
      <c r="J364" s="529" t="s">
        <v>784</v>
      </c>
      <c r="K364" s="529" t="s">
        <v>787</v>
      </c>
      <c r="L364" s="532">
        <v>0</v>
      </c>
      <c r="M364" s="532">
        <v>0</v>
      </c>
      <c r="N364" s="529">
        <v>4</v>
      </c>
      <c r="O364" s="533">
        <v>4</v>
      </c>
      <c r="P364" s="532">
        <v>0</v>
      </c>
      <c r="Q364" s="534"/>
      <c r="R364" s="529">
        <v>3</v>
      </c>
      <c r="S364" s="534">
        <v>0.75</v>
      </c>
      <c r="T364" s="533">
        <v>3</v>
      </c>
      <c r="U364" s="535">
        <v>0.75</v>
      </c>
    </row>
    <row r="365" spans="1:21" ht="14.4" customHeight="1" x14ac:dyDescent="0.3">
      <c r="A365" s="528">
        <v>29</v>
      </c>
      <c r="B365" s="529" t="s">
        <v>454</v>
      </c>
      <c r="C365" s="529" t="s">
        <v>737</v>
      </c>
      <c r="D365" s="530" t="s">
        <v>1581</v>
      </c>
      <c r="E365" s="531" t="s">
        <v>748</v>
      </c>
      <c r="F365" s="529" t="s">
        <v>734</v>
      </c>
      <c r="G365" s="529" t="s">
        <v>1346</v>
      </c>
      <c r="H365" s="529" t="s">
        <v>455</v>
      </c>
      <c r="I365" s="529" t="s">
        <v>1347</v>
      </c>
      <c r="J365" s="529" t="s">
        <v>1348</v>
      </c>
      <c r="K365" s="529" t="s">
        <v>1308</v>
      </c>
      <c r="L365" s="532">
        <v>0</v>
      </c>
      <c r="M365" s="532">
        <v>0</v>
      </c>
      <c r="N365" s="529">
        <v>1</v>
      </c>
      <c r="O365" s="533">
        <v>1</v>
      </c>
      <c r="P365" s="532"/>
      <c r="Q365" s="534"/>
      <c r="R365" s="529"/>
      <c r="S365" s="534">
        <v>0</v>
      </c>
      <c r="T365" s="533"/>
      <c r="U365" s="535">
        <v>0</v>
      </c>
    </row>
    <row r="366" spans="1:21" ht="14.4" customHeight="1" x14ac:dyDescent="0.3">
      <c r="A366" s="528">
        <v>29</v>
      </c>
      <c r="B366" s="529" t="s">
        <v>454</v>
      </c>
      <c r="C366" s="529" t="s">
        <v>737</v>
      </c>
      <c r="D366" s="530" t="s">
        <v>1581</v>
      </c>
      <c r="E366" s="531" t="s">
        <v>748</v>
      </c>
      <c r="F366" s="529" t="s">
        <v>734</v>
      </c>
      <c r="G366" s="529" t="s">
        <v>788</v>
      </c>
      <c r="H366" s="529" t="s">
        <v>455</v>
      </c>
      <c r="I366" s="529" t="s">
        <v>791</v>
      </c>
      <c r="J366" s="529" t="s">
        <v>792</v>
      </c>
      <c r="K366" s="529" t="s">
        <v>787</v>
      </c>
      <c r="L366" s="532">
        <v>78.33</v>
      </c>
      <c r="M366" s="532">
        <v>156.66</v>
      </c>
      <c r="N366" s="529">
        <v>2</v>
      </c>
      <c r="O366" s="533">
        <v>1.5</v>
      </c>
      <c r="P366" s="532">
        <v>78.33</v>
      </c>
      <c r="Q366" s="534">
        <v>0.5</v>
      </c>
      <c r="R366" s="529">
        <v>1</v>
      </c>
      <c r="S366" s="534">
        <v>0.5</v>
      </c>
      <c r="T366" s="533">
        <v>1</v>
      </c>
      <c r="U366" s="535">
        <v>0.66666666666666663</v>
      </c>
    </row>
    <row r="367" spans="1:21" ht="14.4" customHeight="1" x14ac:dyDescent="0.3">
      <c r="A367" s="528">
        <v>29</v>
      </c>
      <c r="B367" s="529" t="s">
        <v>454</v>
      </c>
      <c r="C367" s="529" t="s">
        <v>737</v>
      </c>
      <c r="D367" s="530" t="s">
        <v>1581</v>
      </c>
      <c r="E367" s="531" t="s">
        <v>748</v>
      </c>
      <c r="F367" s="529" t="s">
        <v>734</v>
      </c>
      <c r="G367" s="529" t="s">
        <v>788</v>
      </c>
      <c r="H367" s="529" t="s">
        <v>455</v>
      </c>
      <c r="I367" s="529" t="s">
        <v>793</v>
      </c>
      <c r="J367" s="529" t="s">
        <v>794</v>
      </c>
      <c r="K367" s="529" t="s">
        <v>787</v>
      </c>
      <c r="L367" s="532">
        <v>78.33</v>
      </c>
      <c r="M367" s="532">
        <v>548.30999999999995</v>
      </c>
      <c r="N367" s="529">
        <v>7</v>
      </c>
      <c r="O367" s="533">
        <v>5</v>
      </c>
      <c r="P367" s="532">
        <v>391.65</v>
      </c>
      <c r="Q367" s="534">
        <v>0.7142857142857143</v>
      </c>
      <c r="R367" s="529">
        <v>5</v>
      </c>
      <c r="S367" s="534">
        <v>0.7142857142857143</v>
      </c>
      <c r="T367" s="533">
        <v>3.5</v>
      </c>
      <c r="U367" s="535">
        <v>0.7</v>
      </c>
    </row>
    <row r="368" spans="1:21" ht="14.4" customHeight="1" x14ac:dyDescent="0.3">
      <c r="A368" s="528">
        <v>29</v>
      </c>
      <c r="B368" s="529" t="s">
        <v>454</v>
      </c>
      <c r="C368" s="529" t="s">
        <v>737</v>
      </c>
      <c r="D368" s="530" t="s">
        <v>1581</v>
      </c>
      <c r="E368" s="531" t="s">
        <v>748</v>
      </c>
      <c r="F368" s="529" t="s">
        <v>734</v>
      </c>
      <c r="G368" s="529" t="s">
        <v>975</v>
      </c>
      <c r="H368" s="529" t="s">
        <v>455</v>
      </c>
      <c r="I368" s="529" t="s">
        <v>524</v>
      </c>
      <c r="J368" s="529" t="s">
        <v>525</v>
      </c>
      <c r="K368" s="529" t="s">
        <v>976</v>
      </c>
      <c r="L368" s="532">
        <v>47.47</v>
      </c>
      <c r="M368" s="532">
        <v>237.35</v>
      </c>
      <c r="N368" s="529">
        <v>5</v>
      </c>
      <c r="O368" s="533">
        <v>5</v>
      </c>
      <c r="P368" s="532">
        <v>142.41</v>
      </c>
      <c r="Q368" s="534">
        <v>0.6</v>
      </c>
      <c r="R368" s="529">
        <v>3</v>
      </c>
      <c r="S368" s="534">
        <v>0.6</v>
      </c>
      <c r="T368" s="533">
        <v>3</v>
      </c>
      <c r="U368" s="535">
        <v>0.6</v>
      </c>
    </row>
    <row r="369" spans="1:21" ht="14.4" customHeight="1" x14ac:dyDescent="0.3">
      <c r="A369" s="528">
        <v>29</v>
      </c>
      <c r="B369" s="529" t="s">
        <v>454</v>
      </c>
      <c r="C369" s="529" t="s">
        <v>737</v>
      </c>
      <c r="D369" s="530" t="s">
        <v>1581</v>
      </c>
      <c r="E369" s="531" t="s">
        <v>748</v>
      </c>
      <c r="F369" s="529" t="s">
        <v>734</v>
      </c>
      <c r="G369" s="529" t="s">
        <v>975</v>
      </c>
      <c r="H369" s="529" t="s">
        <v>455</v>
      </c>
      <c r="I369" s="529" t="s">
        <v>1224</v>
      </c>
      <c r="J369" s="529" t="s">
        <v>1225</v>
      </c>
      <c r="K369" s="529" t="s">
        <v>1226</v>
      </c>
      <c r="L369" s="532">
        <v>42.05</v>
      </c>
      <c r="M369" s="532">
        <v>42.05</v>
      </c>
      <c r="N369" s="529">
        <v>1</v>
      </c>
      <c r="O369" s="533">
        <v>1</v>
      </c>
      <c r="P369" s="532"/>
      <c r="Q369" s="534">
        <v>0</v>
      </c>
      <c r="R369" s="529"/>
      <c r="S369" s="534">
        <v>0</v>
      </c>
      <c r="T369" s="533"/>
      <c r="U369" s="535">
        <v>0</v>
      </c>
    </row>
    <row r="370" spans="1:21" ht="14.4" customHeight="1" x14ac:dyDescent="0.3">
      <c r="A370" s="528">
        <v>29</v>
      </c>
      <c r="B370" s="529" t="s">
        <v>454</v>
      </c>
      <c r="C370" s="529" t="s">
        <v>737</v>
      </c>
      <c r="D370" s="530" t="s">
        <v>1581</v>
      </c>
      <c r="E370" s="531" t="s">
        <v>748</v>
      </c>
      <c r="F370" s="529" t="s">
        <v>734</v>
      </c>
      <c r="G370" s="529" t="s">
        <v>975</v>
      </c>
      <c r="H370" s="529" t="s">
        <v>455</v>
      </c>
      <c r="I370" s="529" t="s">
        <v>1227</v>
      </c>
      <c r="J370" s="529" t="s">
        <v>1225</v>
      </c>
      <c r="K370" s="529" t="s">
        <v>1228</v>
      </c>
      <c r="L370" s="532">
        <v>42.05</v>
      </c>
      <c r="M370" s="532">
        <v>42.05</v>
      </c>
      <c r="N370" s="529">
        <v>1</v>
      </c>
      <c r="O370" s="533">
        <v>1</v>
      </c>
      <c r="P370" s="532">
        <v>42.05</v>
      </c>
      <c r="Q370" s="534">
        <v>1</v>
      </c>
      <c r="R370" s="529">
        <v>1</v>
      </c>
      <c r="S370" s="534">
        <v>1</v>
      </c>
      <c r="T370" s="533">
        <v>1</v>
      </c>
      <c r="U370" s="535">
        <v>1</v>
      </c>
    </row>
    <row r="371" spans="1:21" ht="14.4" customHeight="1" x14ac:dyDescent="0.3">
      <c r="A371" s="528">
        <v>29</v>
      </c>
      <c r="B371" s="529" t="s">
        <v>454</v>
      </c>
      <c r="C371" s="529" t="s">
        <v>737</v>
      </c>
      <c r="D371" s="530" t="s">
        <v>1581</v>
      </c>
      <c r="E371" s="531" t="s">
        <v>748</v>
      </c>
      <c r="F371" s="529" t="s">
        <v>734</v>
      </c>
      <c r="G371" s="529" t="s">
        <v>980</v>
      </c>
      <c r="H371" s="529" t="s">
        <v>455</v>
      </c>
      <c r="I371" s="529" t="s">
        <v>1349</v>
      </c>
      <c r="J371" s="529" t="s">
        <v>1350</v>
      </c>
      <c r="K371" s="529" t="s">
        <v>1351</v>
      </c>
      <c r="L371" s="532">
        <v>54.81</v>
      </c>
      <c r="M371" s="532">
        <v>328.86</v>
      </c>
      <c r="N371" s="529">
        <v>6</v>
      </c>
      <c r="O371" s="533">
        <v>4</v>
      </c>
      <c r="P371" s="532">
        <v>219.24</v>
      </c>
      <c r="Q371" s="534">
        <v>0.66666666666666663</v>
      </c>
      <c r="R371" s="529">
        <v>4</v>
      </c>
      <c r="S371" s="534">
        <v>0.66666666666666663</v>
      </c>
      <c r="T371" s="533">
        <v>2.5</v>
      </c>
      <c r="U371" s="535">
        <v>0.625</v>
      </c>
    </row>
    <row r="372" spans="1:21" ht="14.4" customHeight="1" x14ac:dyDescent="0.3">
      <c r="A372" s="528">
        <v>29</v>
      </c>
      <c r="B372" s="529" t="s">
        <v>454</v>
      </c>
      <c r="C372" s="529" t="s">
        <v>737</v>
      </c>
      <c r="D372" s="530" t="s">
        <v>1581</v>
      </c>
      <c r="E372" s="531" t="s">
        <v>748</v>
      </c>
      <c r="F372" s="529" t="s">
        <v>734</v>
      </c>
      <c r="G372" s="529" t="s">
        <v>980</v>
      </c>
      <c r="H372" s="529" t="s">
        <v>455</v>
      </c>
      <c r="I372" s="529" t="s">
        <v>981</v>
      </c>
      <c r="J372" s="529" t="s">
        <v>982</v>
      </c>
      <c r="K372" s="529" t="s">
        <v>983</v>
      </c>
      <c r="L372" s="532">
        <v>96.84</v>
      </c>
      <c r="M372" s="532">
        <v>96.84</v>
      </c>
      <c r="N372" s="529">
        <v>1</v>
      </c>
      <c r="O372" s="533">
        <v>0.5</v>
      </c>
      <c r="P372" s="532">
        <v>96.84</v>
      </c>
      <c r="Q372" s="534">
        <v>1</v>
      </c>
      <c r="R372" s="529">
        <v>1</v>
      </c>
      <c r="S372" s="534">
        <v>1</v>
      </c>
      <c r="T372" s="533">
        <v>0.5</v>
      </c>
      <c r="U372" s="535">
        <v>1</v>
      </c>
    </row>
    <row r="373" spans="1:21" ht="14.4" customHeight="1" x14ac:dyDescent="0.3">
      <c r="A373" s="528">
        <v>29</v>
      </c>
      <c r="B373" s="529" t="s">
        <v>454</v>
      </c>
      <c r="C373" s="529" t="s">
        <v>737</v>
      </c>
      <c r="D373" s="530" t="s">
        <v>1581</v>
      </c>
      <c r="E373" s="531" t="s">
        <v>748</v>
      </c>
      <c r="F373" s="529" t="s">
        <v>734</v>
      </c>
      <c r="G373" s="529" t="s">
        <v>980</v>
      </c>
      <c r="H373" s="529" t="s">
        <v>455</v>
      </c>
      <c r="I373" s="529" t="s">
        <v>981</v>
      </c>
      <c r="J373" s="529" t="s">
        <v>982</v>
      </c>
      <c r="K373" s="529" t="s">
        <v>983</v>
      </c>
      <c r="L373" s="532">
        <v>73.069999999999993</v>
      </c>
      <c r="M373" s="532">
        <v>73.069999999999993</v>
      </c>
      <c r="N373" s="529">
        <v>1</v>
      </c>
      <c r="O373" s="533">
        <v>1</v>
      </c>
      <c r="P373" s="532">
        <v>73.069999999999993</v>
      </c>
      <c r="Q373" s="534">
        <v>1</v>
      </c>
      <c r="R373" s="529">
        <v>1</v>
      </c>
      <c r="S373" s="534">
        <v>1</v>
      </c>
      <c r="T373" s="533">
        <v>1</v>
      </c>
      <c r="U373" s="535">
        <v>1</v>
      </c>
    </row>
    <row r="374" spans="1:21" ht="14.4" customHeight="1" x14ac:dyDescent="0.3">
      <c r="A374" s="528">
        <v>29</v>
      </c>
      <c r="B374" s="529" t="s">
        <v>454</v>
      </c>
      <c r="C374" s="529" t="s">
        <v>737</v>
      </c>
      <c r="D374" s="530" t="s">
        <v>1581</v>
      </c>
      <c r="E374" s="531" t="s">
        <v>748</v>
      </c>
      <c r="F374" s="529" t="s">
        <v>734</v>
      </c>
      <c r="G374" s="529" t="s">
        <v>980</v>
      </c>
      <c r="H374" s="529" t="s">
        <v>455</v>
      </c>
      <c r="I374" s="529" t="s">
        <v>1352</v>
      </c>
      <c r="J374" s="529" t="s">
        <v>1353</v>
      </c>
      <c r="K374" s="529" t="s">
        <v>1354</v>
      </c>
      <c r="L374" s="532">
        <v>36.54</v>
      </c>
      <c r="M374" s="532">
        <v>36.54</v>
      </c>
      <c r="N374" s="529">
        <v>1</v>
      </c>
      <c r="O374" s="533">
        <v>0.5</v>
      </c>
      <c r="P374" s="532">
        <v>36.54</v>
      </c>
      <c r="Q374" s="534">
        <v>1</v>
      </c>
      <c r="R374" s="529">
        <v>1</v>
      </c>
      <c r="S374" s="534">
        <v>1</v>
      </c>
      <c r="T374" s="533">
        <v>0.5</v>
      </c>
      <c r="U374" s="535">
        <v>1</v>
      </c>
    </row>
    <row r="375" spans="1:21" ht="14.4" customHeight="1" x14ac:dyDescent="0.3">
      <c r="A375" s="528">
        <v>29</v>
      </c>
      <c r="B375" s="529" t="s">
        <v>454</v>
      </c>
      <c r="C375" s="529" t="s">
        <v>737</v>
      </c>
      <c r="D375" s="530" t="s">
        <v>1581</v>
      </c>
      <c r="E375" s="531" t="s">
        <v>748</v>
      </c>
      <c r="F375" s="529" t="s">
        <v>734</v>
      </c>
      <c r="G375" s="529" t="s">
        <v>1088</v>
      </c>
      <c r="H375" s="529" t="s">
        <v>455</v>
      </c>
      <c r="I375" s="529" t="s">
        <v>1089</v>
      </c>
      <c r="J375" s="529" t="s">
        <v>1090</v>
      </c>
      <c r="K375" s="529" t="s">
        <v>1091</v>
      </c>
      <c r="L375" s="532">
        <v>91.11</v>
      </c>
      <c r="M375" s="532">
        <v>91.11</v>
      </c>
      <c r="N375" s="529">
        <v>1</v>
      </c>
      <c r="O375" s="533">
        <v>1</v>
      </c>
      <c r="P375" s="532">
        <v>91.11</v>
      </c>
      <c r="Q375" s="534">
        <v>1</v>
      </c>
      <c r="R375" s="529">
        <v>1</v>
      </c>
      <c r="S375" s="534">
        <v>1</v>
      </c>
      <c r="T375" s="533">
        <v>1</v>
      </c>
      <c r="U375" s="535">
        <v>1</v>
      </c>
    </row>
    <row r="376" spans="1:21" ht="14.4" customHeight="1" x14ac:dyDescent="0.3">
      <c r="A376" s="528">
        <v>29</v>
      </c>
      <c r="B376" s="529" t="s">
        <v>454</v>
      </c>
      <c r="C376" s="529" t="s">
        <v>737</v>
      </c>
      <c r="D376" s="530" t="s">
        <v>1581</v>
      </c>
      <c r="E376" s="531" t="s">
        <v>748</v>
      </c>
      <c r="F376" s="529" t="s">
        <v>734</v>
      </c>
      <c r="G376" s="529" t="s">
        <v>1088</v>
      </c>
      <c r="H376" s="529" t="s">
        <v>455</v>
      </c>
      <c r="I376" s="529" t="s">
        <v>1092</v>
      </c>
      <c r="J376" s="529" t="s">
        <v>1090</v>
      </c>
      <c r="K376" s="529" t="s">
        <v>1091</v>
      </c>
      <c r="L376" s="532">
        <v>91.11</v>
      </c>
      <c r="M376" s="532">
        <v>91.11</v>
      </c>
      <c r="N376" s="529">
        <v>1</v>
      </c>
      <c r="O376" s="533">
        <v>1</v>
      </c>
      <c r="P376" s="532"/>
      <c r="Q376" s="534">
        <v>0</v>
      </c>
      <c r="R376" s="529"/>
      <c r="S376" s="534">
        <v>0</v>
      </c>
      <c r="T376" s="533"/>
      <c r="U376" s="535">
        <v>0</v>
      </c>
    </row>
    <row r="377" spans="1:21" ht="14.4" customHeight="1" x14ac:dyDescent="0.3">
      <c r="A377" s="528">
        <v>29</v>
      </c>
      <c r="B377" s="529" t="s">
        <v>454</v>
      </c>
      <c r="C377" s="529" t="s">
        <v>737</v>
      </c>
      <c r="D377" s="530" t="s">
        <v>1581</v>
      </c>
      <c r="E377" s="531" t="s">
        <v>748</v>
      </c>
      <c r="F377" s="529" t="s">
        <v>734</v>
      </c>
      <c r="G377" s="529" t="s">
        <v>1355</v>
      </c>
      <c r="H377" s="529" t="s">
        <v>455</v>
      </c>
      <c r="I377" s="529" t="s">
        <v>1356</v>
      </c>
      <c r="J377" s="529" t="s">
        <v>1357</v>
      </c>
      <c r="K377" s="529" t="s">
        <v>1358</v>
      </c>
      <c r="L377" s="532">
        <v>29.13</v>
      </c>
      <c r="M377" s="532">
        <v>29.13</v>
      </c>
      <c r="N377" s="529">
        <v>1</v>
      </c>
      <c r="O377" s="533">
        <v>0.5</v>
      </c>
      <c r="P377" s="532"/>
      <c r="Q377" s="534">
        <v>0</v>
      </c>
      <c r="R377" s="529"/>
      <c r="S377" s="534">
        <v>0</v>
      </c>
      <c r="T377" s="533"/>
      <c r="U377" s="535">
        <v>0</v>
      </c>
    </row>
    <row r="378" spans="1:21" ht="14.4" customHeight="1" x14ac:dyDescent="0.3">
      <c r="A378" s="528">
        <v>29</v>
      </c>
      <c r="B378" s="529" t="s">
        <v>454</v>
      </c>
      <c r="C378" s="529" t="s">
        <v>737</v>
      </c>
      <c r="D378" s="530" t="s">
        <v>1581</v>
      </c>
      <c r="E378" s="531" t="s">
        <v>748</v>
      </c>
      <c r="F378" s="529" t="s">
        <v>734</v>
      </c>
      <c r="G378" s="529" t="s">
        <v>1355</v>
      </c>
      <c r="H378" s="529" t="s">
        <v>455</v>
      </c>
      <c r="I378" s="529" t="s">
        <v>1359</v>
      </c>
      <c r="J378" s="529" t="s">
        <v>1360</v>
      </c>
      <c r="K378" s="529" t="s">
        <v>1361</v>
      </c>
      <c r="L378" s="532">
        <v>74.06</v>
      </c>
      <c r="M378" s="532">
        <v>222.18</v>
      </c>
      <c r="N378" s="529">
        <v>3</v>
      </c>
      <c r="O378" s="533">
        <v>2</v>
      </c>
      <c r="P378" s="532">
        <v>74.06</v>
      </c>
      <c r="Q378" s="534">
        <v>0.33333333333333331</v>
      </c>
      <c r="R378" s="529">
        <v>1</v>
      </c>
      <c r="S378" s="534">
        <v>0.33333333333333331</v>
      </c>
      <c r="T378" s="533">
        <v>0.5</v>
      </c>
      <c r="U378" s="535">
        <v>0.25</v>
      </c>
    </row>
    <row r="379" spans="1:21" ht="14.4" customHeight="1" x14ac:dyDescent="0.3">
      <c r="A379" s="528">
        <v>29</v>
      </c>
      <c r="B379" s="529" t="s">
        <v>454</v>
      </c>
      <c r="C379" s="529" t="s">
        <v>737</v>
      </c>
      <c r="D379" s="530" t="s">
        <v>1581</v>
      </c>
      <c r="E379" s="531" t="s">
        <v>748</v>
      </c>
      <c r="F379" s="529" t="s">
        <v>734</v>
      </c>
      <c r="G379" s="529" t="s">
        <v>1281</v>
      </c>
      <c r="H379" s="529" t="s">
        <v>455</v>
      </c>
      <c r="I379" s="529" t="s">
        <v>1362</v>
      </c>
      <c r="J379" s="529" t="s">
        <v>1363</v>
      </c>
      <c r="K379" s="529" t="s">
        <v>1364</v>
      </c>
      <c r="L379" s="532">
        <v>0</v>
      </c>
      <c r="M379" s="532">
        <v>0</v>
      </c>
      <c r="N379" s="529">
        <v>1</v>
      </c>
      <c r="O379" s="533">
        <v>1</v>
      </c>
      <c r="P379" s="532">
        <v>0</v>
      </c>
      <c r="Q379" s="534"/>
      <c r="R379" s="529">
        <v>1</v>
      </c>
      <c r="S379" s="534">
        <v>1</v>
      </c>
      <c r="T379" s="533">
        <v>1</v>
      </c>
      <c r="U379" s="535">
        <v>1</v>
      </c>
    </row>
    <row r="380" spans="1:21" ht="14.4" customHeight="1" x14ac:dyDescent="0.3">
      <c r="A380" s="528">
        <v>29</v>
      </c>
      <c r="B380" s="529" t="s">
        <v>454</v>
      </c>
      <c r="C380" s="529" t="s">
        <v>737</v>
      </c>
      <c r="D380" s="530" t="s">
        <v>1581</v>
      </c>
      <c r="E380" s="531" t="s">
        <v>748</v>
      </c>
      <c r="F380" s="529" t="s">
        <v>734</v>
      </c>
      <c r="G380" s="529" t="s">
        <v>1365</v>
      </c>
      <c r="H380" s="529" t="s">
        <v>455</v>
      </c>
      <c r="I380" s="529" t="s">
        <v>1366</v>
      </c>
      <c r="J380" s="529" t="s">
        <v>1367</v>
      </c>
      <c r="K380" s="529" t="s">
        <v>1368</v>
      </c>
      <c r="L380" s="532">
        <v>0</v>
      </c>
      <c r="M380" s="532">
        <v>0</v>
      </c>
      <c r="N380" s="529">
        <v>1</v>
      </c>
      <c r="O380" s="533">
        <v>1</v>
      </c>
      <c r="P380" s="532">
        <v>0</v>
      </c>
      <c r="Q380" s="534"/>
      <c r="R380" s="529">
        <v>1</v>
      </c>
      <c r="S380" s="534">
        <v>1</v>
      </c>
      <c r="T380" s="533">
        <v>1</v>
      </c>
      <c r="U380" s="535">
        <v>1</v>
      </c>
    </row>
    <row r="381" spans="1:21" ht="14.4" customHeight="1" x14ac:dyDescent="0.3">
      <c r="A381" s="528">
        <v>29</v>
      </c>
      <c r="B381" s="529" t="s">
        <v>454</v>
      </c>
      <c r="C381" s="529" t="s">
        <v>737</v>
      </c>
      <c r="D381" s="530" t="s">
        <v>1581</v>
      </c>
      <c r="E381" s="531" t="s">
        <v>748</v>
      </c>
      <c r="F381" s="529" t="s">
        <v>734</v>
      </c>
      <c r="G381" s="529" t="s">
        <v>799</v>
      </c>
      <c r="H381" s="529" t="s">
        <v>1582</v>
      </c>
      <c r="I381" s="529" t="s">
        <v>1369</v>
      </c>
      <c r="J381" s="529" t="s">
        <v>801</v>
      </c>
      <c r="K381" s="529" t="s">
        <v>1370</v>
      </c>
      <c r="L381" s="532">
        <v>424.24</v>
      </c>
      <c r="M381" s="532">
        <v>848.48</v>
      </c>
      <c r="N381" s="529">
        <v>2</v>
      </c>
      <c r="O381" s="533">
        <v>1</v>
      </c>
      <c r="P381" s="532">
        <v>424.24</v>
      </c>
      <c r="Q381" s="534">
        <v>0.5</v>
      </c>
      <c r="R381" s="529">
        <v>1</v>
      </c>
      <c r="S381" s="534">
        <v>0.5</v>
      </c>
      <c r="T381" s="533">
        <v>0.5</v>
      </c>
      <c r="U381" s="535">
        <v>0.5</v>
      </c>
    </row>
    <row r="382" spans="1:21" ht="14.4" customHeight="1" x14ac:dyDescent="0.3">
      <c r="A382" s="528">
        <v>29</v>
      </c>
      <c r="B382" s="529" t="s">
        <v>454</v>
      </c>
      <c r="C382" s="529" t="s">
        <v>737</v>
      </c>
      <c r="D382" s="530" t="s">
        <v>1581</v>
      </c>
      <c r="E382" s="531" t="s">
        <v>748</v>
      </c>
      <c r="F382" s="529" t="s">
        <v>734</v>
      </c>
      <c r="G382" s="529" t="s">
        <v>1097</v>
      </c>
      <c r="H382" s="529" t="s">
        <v>455</v>
      </c>
      <c r="I382" s="529" t="s">
        <v>1098</v>
      </c>
      <c r="J382" s="529" t="s">
        <v>1099</v>
      </c>
      <c r="K382" s="529" t="s">
        <v>1100</v>
      </c>
      <c r="L382" s="532">
        <v>107.27</v>
      </c>
      <c r="M382" s="532">
        <v>429.08</v>
      </c>
      <c r="N382" s="529">
        <v>4</v>
      </c>
      <c r="O382" s="533">
        <v>2.5</v>
      </c>
      <c r="P382" s="532">
        <v>321.81</v>
      </c>
      <c r="Q382" s="534">
        <v>0.75</v>
      </c>
      <c r="R382" s="529">
        <v>3</v>
      </c>
      <c r="S382" s="534">
        <v>0.75</v>
      </c>
      <c r="T382" s="533">
        <v>1.5</v>
      </c>
      <c r="U382" s="535">
        <v>0.6</v>
      </c>
    </row>
    <row r="383" spans="1:21" ht="14.4" customHeight="1" x14ac:dyDescent="0.3">
      <c r="A383" s="528">
        <v>29</v>
      </c>
      <c r="B383" s="529" t="s">
        <v>454</v>
      </c>
      <c r="C383" s="529" t="s">
        <v>737</v>
      </c>
      <c r="D383" s="530" t="s">
        <v>1581</v>
      </c>
      <c r="E383" s="531" t="s">
        <v>748</v>
      </c>
      <c r="F383" s="529" t="s">
        <v>734</v>
      </c>
      <c r="G383" s="529" t="s">
        <v>1097</v>
      </c>
      <c r="H383" s="529" t="s">
        <v>455</v>
      </c>
      <c r="I383" s="529" t="s">
        <v>1101</v>
      </c>
      <c r="J383" s="529" t="s">
        <v>1099</v>
      </c>
      <c r="K383" s="529" t="s">
        <v>1100</v>
      </c>
      <c r="L383" s="532">
        <v>107.27</v>
      </c>
      <c r="M383" s="532">
        <v>321.81</v>
      </c>
      <c r="N383" s="529">
        <v>3</v>
      </c>
      <c r="O383" s="533">
        <v>2.5</v>
      </c>
      <c r="P383" s="532">
        <v>107.27</v>
      </c>
      <c r="Q383" s="534">
        <v>0.33333333333333331</v>
      </c>
      <c r="R383" s="529">
        <v>1</v>
      </c>
      <c r="S383" s="534">
        <v>0.33333333333333331</v>
      </c>
      <c r="T383" s="533">
        <v>1</v>
      </c>
      <c r="U383" s="535">
        <v>0.4</v>
      </c>
    </row>
    <row r="384" spans="1:21" ht="14.4" customHeight="1" x14ac:dyDescent="0.3">
      <c r="A384" s="528">
        <v>29</v>
      </c>
      <c r="B384" s="529" t="s">
        <v>454</v>
      </c>
      <c r="C384" s="529" t="s">
        <v>737</v>
      </c>
      <c r="D384" s="530" t="s">
        <v>1581</v>
      </c>
      <c r="E384" s="531" t="s">
        <v>748</v>
      </c>
      <c r="F384" s="529" t="s">
        <v>734</v>
      </c>
      <c r="G384" s="529" t="s">
        <v>1317</v>
      </c>
      <c r="H384" s="529" t="s">
        <v>455</v>
      </c>
      <c r="I384" s="529" t="s">
        <v>1318</v>
      </c>
      <c r="J384" s="529" t="s">
        <v>1319</v>
      </c>
      <c r="K384" s="529" t="s">
        <v>1320</v>
      </c>
      <c r="L384" s="532">
        <v>0</v>
      </c>
      <c r="M384" s="532">
        <v>0</v>
      </c>
      <c r="N384" s="529">
        <v>1</v>
      </c>
      <c r="O384" s="533">
        <v>0.5</v>
      </c>
      <c r="P384" s="532"/>
      <c r="Q384" s="534"/>
      <c r="R384" s="529"/>
      <c r="S384" s="534">
        <v>0</v>
      </c>
      <c r="T384" s="533"/>
      <c r="U384" s="535">
        <v>0</v>
      </c>
    </row>
    <row r="385" spans="1:21" ht="14.4" customHeight="1" x14ac:dyDescent="0.3">
      <c r="A385" s="528">
        <v>29</v>
      </c>
      <c r="B385" s="529" t="s">
        <v>454</v>
      </c>
      <c r="C385" s="529" t="s">
        <v>737</v>
      </c>
      <c r="D385" s="530" t="s">
        <v>1581</v>
      </c>
      <c r="E385" s="531" t="s">
        <v>748</v>
      </c>
      <c r="F385" s="529" t="s">
        <v>734</v>
      </c>
      <c r="G385" s="529" t="s">
        <v>1114</v>
      </c>
      <c r="H385" s="529" t="s">
        <v>455</v>
      </c>
      <c r="I385" s="529" t="s">
        <v>647</v>
      </c>
      <c r="J385" s="529" t="s">
        <v>648</v>
      </c>
      <c r="K385" s="529" t="s">
        <v>1115</v>
      </c>
      <c r="L385" s="532">
        <v>48.09</v>
      </c>
      <c r="M385" s="532">
        <v>577.08000000000004</v>
      </c>
      <c r="N385" s="529">
        <v>12</v>
      </c>
      <c r="O385" s="533">
        <v>8.5</v>
      </c>
      <c r="P385" s="532">
        <v>240.45000000000002</v>
      </c>
      <c r="Q385" s="534">
        <v>0.41666666666666669</v>
      </c>
      <c r="R385" s="529">
        <v>5</v>
      </c>
      <c r="S385" s="534">
        <v>0.41666666666666669</v>
      </c>
      <c r="T385" s="533">
        <v>4.5</v>
      </c>
      <c r="U385" s="535">
        <v>0.52941176470588236</v>
      </c>
    </row>
    <row r="386" spans="1:21" ht="14.4" customHeight="1" x14ac:dyDescent="0.3">
      <c r="A386" s="528">
        <v>29</v>
      </c>
      <c r="B386" s="529" t="s">
        <v>454</v>
      </c>
      <c r="C386" s="529" t="s">
        <v>737</v>
      </c>
      <c r="D386" s="530" t="s">
        <v>1581</v>
      </c>
      <c r="E386" s="531" t="s">
        <v>748</v>
      </c>
      <c r="F386" s="529" t="s">
        <v>734</v>
      </c>
      <c r="G386" s="529" t="s">
        <v>807</v>
      </c>
      <c r="H386" s="529" t="s">
        <v>455</v>
      </c>
      <c r="I386" s="529" t="s">
        <v>808</v>
      </c>
      <c r="J386" s="529" t="s">
        <v>809</v>
      </c>
      <c r="K386" s="529" t="s">
        <v>810</v>
      </c>
      <c r="L386" s="532">
        <v>0</v>
      </c>
      <c r="M386" s="532">
        <v>0</v>
      </c>
      <c r="N386" s="529">
        <v>1</v>
      </c>
      <c r="O386" s="533">
        <v>1</v>
      </c>
      <c r="P386" s="532">
        <v>0</v>
      </c>
      <c r="Q386" s="534"/>
      <c r="R386" s="529">
        <v>1</v>
      </c>
      <c r="S386" s="534">
        <v>1</v>
      </c>
      <c r="T386" s="533">
        <v>1</v>
      </c>
      <c r="U386" s="535">
        <v>1</v>
      </c>
    </row>
    <row r="387" spans="1:21" ht="14.4" customHeight="1" x14ac:dyDescent="0.3">
      <c r="A387" s="528">
        <v>29</v>
      </c>
      <c r="B387" s="529" t="s">
        <v>454</v>
      </c>
      <c r="C387" s="529" t="s">
        <v>737</v>
      </c>
      <c r="D387" s="530" t="s">
        <v>1581</v>
      </c>
      <c r="E387" s="531" t="s">
        <v>748</v>
      </c>
      <c r="F387" s="529" t="s">
        <v>734</v>
      </c>
      <c r="G387" s="529" t="s">
        <v>990</v>
      </c>
      <c r="H387" s="529" t="s">
        <v>455</v>
      </c>
      <c r="I387" s="529" t="s">
        <v>991</v>
      </c>
      <c r="J387" s="529" t="s">
        <v>992</v>
      </c>
      <c r="K387" s="529" t="s">
        <v>993</v>
      </c>
      <c r="L387" s="532">
        <v>0</v>
      </c>
      <c r="M387" s="532">
        <v>0</v>
      </c>
      <c r="N387" s="529">
        <v>4</v>
      </c>
      <c r="O387" s="533">
        <v>2.5</v>
      </c>
      <c r="P387" s="532">
        <v>0</v>
      </c>
      <c r="Q387" s="534"/>
      <c r="R387" s="529">
        <v>2</v>
      </c>
      <c r="S387" s="534">
        <v>0.5</v>
      </c>
      <c r="T387" s="533">
        <v>1</v>
      </c>
      <c r="U387" s="535">
        <v>0.4</v>
      </c>
    </row>
    <row r="388" spans="1:21" ht="14.4" customHeight="1" x14ac:dyDescent="0.3">
      <c r="A388" s="528">
        <v>29</v>
      </c>
      <c r="B388" s="529" t="s">
        <v>454</v>
      </c>
      <c r="C388" s="529" t="s">
        <v>737</v>
      </c>
      <c r="D388" s="530" t="s">
        <v>1581</v>
      </c>
      <c r="E388" s="531" t="s">
        <v>748</v>
      </c>
      <c r="F388" s="529" t="s">
        <v>734</v>
      </c>
      <c r="G388" s="529" t="s">
        <v>990</v>
      </c>
      <c r="H388" s="529" t="s">
        <v>455</v>
      </c>
      <c r="I388" s="529" t="s">
        <v>994</v>
      </c>
      <c r="J388" s="529" t="s">
        <v>992</v>
      </c>
      <c r="K388" s="529" t="s">
        <v>995</v>
      </c>
      <c r="L388" s="532">
        <v>0</v>
      </c>
      <c r="M388" s="532">
        <v>0</v>
      </c>
      <c r="N388" s="529">
        <v>1</v>
      </c>
      <c r="O388" s="533">
        <v>0.5</v>
      </c>
      <c r="P388" s="532"/>
      <c r="Q388" s="534"/>
      <c r="R388" s="529"/>
      <c r="S388" s="534">
        <v>0</v>
      </c>
      <c r="T388" s="533"/>
      <c r="U388" s="535">
        <v>0</v>
      </c>
    </row>
    <row r="389" spans="1:21" ht="14.4" customHeight="1" x14ac:dyDescent="0.3">
      <c r="A389" s="528">
        <v>29</v>
      </c>
      <c r="B389" s="529" t="s">
        <v>454</v>
      </c>
      <c r="C389" s="529" t="s">
        <v>737</v>
      </c>
      <c r="D389" s="530" t="s">
        <v>1581</v>
      </c>
      <c r="E389" s="531" t="s">
        <v>748</v>
      </c>
      <c r="F389" s="529" t="s">
        <v>734</v>
      </c>
      <c r="G389" s="529" t="s">
        <v>811</v>
      </c>
      <c r="H389" s="529" t="s">
        <v>455</v>
      </c>
      <c r="I389" s="529" t="s">
        <v>1286</v>
      </c>
      <c r="J389" s="529" t="s">
        <v>563</v>
      </c>
      <c r="K389" s="529" t="s">
        <v>1285</v>
      </c>
      <c r="L389" s="532">
        <v>0</v>
      </c>
      <c r="M389" s="532">
        <v>0</v>
      </c>
      <c r="N389" s="529">
        <v>1</v>
      </c>
      <c r="O389" s="533">
        <v>1</v>
      </c>
      <c r="P389" s="532">
        <v>0</v>
      </c>
      <c r="Q389" s="534"/>
      <c r="R389" s="529">
        <v>1</v>
      </c>
      <c r="S389" s="534">
        <v>1</v>
      </c>
      <c r="T389" s="533">
        <v>1</v>
      </c>
      <c r="U389" s="535">
        <v>1</v>
      </c>
    </row>
    <row r="390" spans="1:21" ht="14.4" customHeight="1" x14ac:dyDescent="0.3">
      <c r="A390" s="528">
        <v>29</v>
      </c>
      <c r="B390" s="529" t="s">
        <v>454</v>
      </c>
      <c r="C390" s="529" t="s">
        <v>737</v>
      </c>
      <c r="D390" s="530" t="s">
        <v>1581</v>
      </c>
      <c r="E390" s="531" t="s">
        <v>748</v>
      </c>
      <c r="F390" s="529" t="s">
        <v>734</v>
      </c>
      <c r="G390" s="529" t="s">
        <v>813</v>
      </c>
      <c r="H390" s="529" t="s">
        <v>455</v>
      </c>
      <c r="I390" s="529" t="s">
        <v>814</v>
      </c>
      <c r="J390" s="529" t="s">
        <v>815</v>
      </c>
      <c r="K390" s="529" t="s">
        <v>816</v>
      </c>
      <c r="L390" s="532">
        <v>132.97999999999999</v>
      </c>
      <c r="M390" s="532">
        <v>664.89999999999986</v>
      </c>
      <c r="N390" s="529">
        <v>5</v>
      </c>
      <c r="O390" s="533">
        <v>3.5</v>
      </c>
      <c r="P390" s="532">
        <v>398.93999999999994</v>
      </c>
      <c r="Q390" s="534">
        <v>0.60000000000000009</v>
      </c>
      <c r="R390" s="529">
        <v>3</v>
      </c>
      <c r="S390" s="534">
        <v>0.6</v>
      </c>
      <c r="T390" s="533">
        <v>2</v>
      </c>
      <c r="U390" s="535">
        <v>0.5714285714285714</v>
      </c>
    </row>
    <row r="391" spans="1:21" ht="14.4" customHeight="1" x14ac:dyDescent="0.3">
      <c r="A391" s="528">
        <v>29</v>
      </c>
      <c r="B391" s="529" t="s">
        <v>454</v>
      </c>
      <c r="C391" s="529" t="s">
        <v>737</v>
      </c>
      <c r="D391" s="530" t="s">
        <v>1581</v>
      </c>
      <c r="E391" s="531" t="s">
        <v>748</v>
      </c>
      <c r="F391" s="529" t="s">
        <v>734</v>
      </c>
      <c r="G391" s="529" t="s">
        <v>813</v>
      </c>
      <c r="H391" s="529" t="s">
        <v>455</v>
      </c>
      <c r="I391" s="529" t="s">
        <v>817</v>
      </c>
      <c r="J391" s="529" t="s">
        <v>815</v>
      </c>
      <c r="K391" s="529" t="s">
        <v>816</v>
      </c>
      <c r="L391" s="532">
        <v>132.97999999999999</v>
      </c>
      <c r="M391" s="532">
        <v>132.97999999999999</v>
      </c>
      <c r="N391" s="529">
        <v>1</v>
      </c>
      <c r="O391" s="533">
        <v>1</v>
      </c>
      <c r="P391" s="532">
        <v>132.97999999999999</v>
      </c>
      <c r="Q391" s="534">
        <v>1</v>
      </c>
      <c r="R391" s="529">
        <v>1</v>
      </c>
      <c r="S391" s="534">
        <v>1</v>
      </c>
      <c r="T391" s="533">
        <v>1</v>
      </c>
      <c r="U391" s="535">
        <v>1</v>
      </c>
    </row>
    <row r="392" spans="1:21" ht="14.4" customHeight="1" x14ac:dyDescent="0.3">
      <c r="A392" s="528">
        <v>29</v>
      </c>
      <c r="B392" s="529" t="s">
        <v>454</v>
      </c>
      <c r="C392" s="529" t="s">
        <v>737</v>
      </c>
      <c r="D392" s="530" t="s">
        <v>1581</v>
      </c>
      <c r="E392" s="531" t="s">
        <v>748</v>
      </c>
      <c r="F392" s="529" t="s">
        <v>734</v>
      </c>
      <c r="G392" s="529" t="s">
        <v>1371</v>
      </c>
      <c r="H392" s="529" t="s">
        <v>455</v>
      </c>
      <c r="I392" s="529" t="s">
        <v>1372</v>
      </c>
      <c r="J392" s="529" t="s">
        <v>1373</v>
      </c>
      <c r="K392" s="529" t="s">
        <v>1374</v>
      </c>
      <c r="L392" s="532">
        <v>0</v>
      </c>
      <c r="M392" s="532">
        <v>0</v>
      </c>
      <c r="N392" s="529">
        <v>1</v>
      </c>
      <c r="O392" s="533">
        <v>0.5</v>
      </c>
      <c r="P392" s="532">
        <v>0</v>
      </c>
      <c r="Q392" s="534"/>
      <c r="R392" s="529">
        <v>1</v>
      </c>
      <c r="S392" s="534">
        <v>1</v>
      </c>
      <c r="T392" s="533">
        <v>0.5</v>
      </c>
      <c r="U392" s="535">
        <v>1</v>
      </c>
    </row>
    <row r="393" spans="1:21" ht="14.4" customHeight="1" x14ac:dyDescent="0.3">
      <c r="A393" s="528">
        <v>29</v>
      </c>
      <c r="B393" s="529" t="s">
        <v>454</v>
      </c>
      <c r="C393" s="529" t="s">
        <v>737</v>
      </c>
      <c r="D393" s="530" t="s">
        <v>1581</v>
      </c>
      <c r="E393" s="531" t="s">
        <v>748</v>
      </c>
      <c r="F393" s="529" t="s">
        <v>734</v>
      </c>
      <c r="G393" s="529" t="s">
        <v>998</v>
      </c>
      <c r="H393" s="529" t="s">
        <v>455</v>
      </c>
      <c r="I393" s="529" t="s">
        <v>999</v>
      </c>
      <c r="J393" s="529" t="s">
        <v>613</v>
      </c>
      <c r="K393" s="529" t="s">
        <v>490</v>
      </c>
      <c r="L393" s="532">
        <v>244.64</v>
      </c>
      <c r="M393" s="532">
        <v>244.64</v>
      </c>
      <c r="N393" s="529">
        <v>1</v>
      </c>
      <c r="O393" s="533">
        <v>1</v>
      </c>
      <c r="P393" s="532"/>
      <c r="Q393" s="534">
        <v>0</v>
      </c>
      <c r="R393" s="529"/>
      <c r="S393" s="534">
        <v>0</v>
      </c>
      <c r="T393" s="533"/>
      <c r="U393" s="535">
        <v>0</v>
      </c>
    </row>
    <row r="394" spans="1:21" ht="14.4" customHeight="1" x14ac:dyDescent="0.3">
      <c r="A394" s="528">
        <v>29</v>
      </c>
      <c r="B394" s="529" t="s">
        <v>454</v>
      </c>
      <c r="C394" s="529" t="s">
        <v>737</v>
      </c>
      <c r="D394" s="530" t="s">
        <v>1581</v>
      </c>
      <c r="E394" s="531" t="s">
        <v>748</v>
      </c>
      <c r="F394" s="529" t="s">
        <v>734</v>
      </c>
      <c r="G394" s="529" t="s">
        <v>1000</v>
      </c>
      <c r="H394" s="529" t="s">
        <v>455</v>
      </c>
      <c r="I394" s="529" t="s">
        <v>651</v>
      </c>
      <c r="J394" s="529" t="s">
        <v>652</v>
      </c>
      <c r="K394" s="529" t="s">
        <v>1001</v>
      </c>
      <c r="L394" s="532">
        <v>61.97</v>
      </c>
      <c r="M394" s="532">
        <v>619.70000000000005</v>
      </c>
      <c r="N394" s="529">
        <v>10</v>
      </c>
      <c r="O394" s="533">
        <v>8.5</v>
      </c>
      <c r="P394" s="532">
        <v>247.88</v>
      </c>
      <c r="Q394" s="534">
        <v>0.39999999999999997</v>
      </c>
      <c r="R394" s="529">
        <v>4</v>
      </c>
      <c r="S394" s="534">
        <v>0.4</v>
      </c>
      <c r="T394" s="533">
        <v>3.5</v>
      </c>
      <c r="U394" s="535">
        <v>0.41176470588235292</v>
      </c>
    </row>
    <row r="395" spans="1:21" ht="14.4" customHeight="1" x14ac:dyDescent="0.3">
      <c r="A395" s="528">
        <v>29</v>
      </c>
      <c r="B395" s="529" t="s">
        <v>454</v>
      </c>
      <c r="C395" s="529" t="s">
        <v>737</v>
      </c>
      <c r="D395" s="530" t="s">
        <v>1581</v>
      </c>
      <c r="E395" s="531" t="s">
        <v>748</v>
      </c>
      <c r="F395" s="529" t="s">
        <v>734</v>
      </c>
      <c r="G395" s="529" t="s">
        <v>1123</v>
      </c>
      <c r="H395" s="529" t="s">
        <v>455</v>
      </c>
      <c r="I395" s="529" t="s">
        <v>1124</v>
      </c>
      <c r="J395" s="529" t="s">
        <v>1125</v>
      </c>
      <c r="K395" s="529" t="s">
        <v>1126</v>
      </c>
      <c r="L395" s="532">
        <v>52.75</v>
      </c>
      <c r="M395" s="532">
        <v>52.75</v>
      </c>
      <c r="N395" s="529">
        <v>1</v>
      </c>
      <c r="O395" s="533">
        <v>0.5</v>
      </c>
      <c r="P395" s="532"/>
      <c r="Q395" s="534">
        <v>0</v>
      </c>
      <c r="R395" s="529"/>
      <c r="S395" s="534">
        <v>0</v>
      </c>
      <c r="T395" s="533"/>
      <c r="U395" s="535">
        <v>0</v>
      </c>
    </row>
    <row r="396" spans="1:21" ht="14.4" customHeight="1" x14ac:dyDescent="0.3">
      <c r="A396" s="528">
        <v>29</v>
      </c>
      <c r="B396" s="529" t="s">
        <v>454</v>
      </c>
      <c r="C396" s="529" t="s">
        <v>737</v>
      </c>
      <c r="D396" s="530" t="s">
        <v>1581</v>
      </c>
      <c r="E396" s="531" t="s">
        <v>748</v>
      </c>
      <c r="F396" s="529" t="s">
        <v>734</v>
      </c>
      <c r="G396" s="529" t="s">
        <v>1123</v>
      </c>
      <c r="H396" s="529" t="s">
        <v>455</v>
      </c>
      <c r="I396" s="529" t="s">
        <v>1375</v>
      </c>
      <c r="J396" s="529" t="s">
        <v>1125</v>
      </c>
      <c r="K396" s="529" t="s">
        <v>1376</v>
      </c>
      <c r="L396" s="532">
        <v>11.73</v>
      </c>
      <c r="M396" s="532">
        <v>11.73</v>
      </c>
      <c r="N396" s="529">
        <v>1</v>
      </c>
      <c r="O396" s="533">
        <v>1</v>
      </c>
      <c r="P396" s="532"/>
      <c r="Q396" s="534">
        <v>0</v>
      </c>
      <c r="R396" s="529"/>
      <c r="S396" s="534">
        <v>0</v>
      </c>
      <c r="T396" s="533"/>
      <c r="U396" s="535">
        <v>0</v>
      </c>
    </row>
    <row r="397" spans="1:21" ht="14.4" customHeight="1" x14ac:dyDescent="0.3">
      <c r="A397" s="528">
        <v>29</v>
      </c>
      <c r="B397" s="529" t="s">
        <v>454</v>
      </c>
      <c r="C397" s="529" t="s">
        <v>737</v>
      </c>
      <c r="D397" s="530" t="s">
        <v>1581</v>
      </c>
      <c r="E397" s="531" t="s">
        <v>748</v>
      </c>
      <c r="F397" s="529" t="s">
        <v>734</v>
      </c>
      <c r="G397" s="529" t="s">
        <v>1377</v>
      </c>
      <c r="H397" s="529" t="s">
        <v>455</v>
      </c>
      <c r="I397" s="529" t="s">
        <v>1378</v>
      </c>
      <c r="J397" s="529" t="s">
        <v>1379</v>
      </c>
      <c r="K397" s="529" t="s">
        <v>1380</v>
      </c>
      <c r="L397" s="532">
        <v>88.76</v>
      </c>
      <c r="M397" s="532">
        <v>88.76</v>
      </c>
      <c r="N397" s="529">
        <v>1</v>
      </c>
      <c r="O397" s="533">
        <v>1</v>
      </c>
      <c r="P397" s="532">
        <v>88.76</v>
      </c>
      <c r="Q397" s="534">
        <v>1</v>
      </c>
      <c r="R397" s="529">
        <v>1</v>
      </c>
      <c r="S397" s="534">
        <v>1</v>
      </c>
      <c r="T397" s="533">
        <v>1</v>
      </c>
      <c r="U397" s="535">
        <v>1</v>
      </c>
    </row>
    <row r="398" spans="1:21" ht="14.4" customHeight="1" x14ac:dyDescent="0.3">
      <c r="A398" s="528">
        <v>29</v>
      </c>
      <c r="B398" s="529" t="s">
        <v>454</v>
      </c>
      <c r="C398" s="529" t="s">
        <v>737</v>
      </c>
      <c r="D398" s="530" t="s">
        <v>1581</v>
      </c>
      <c r="E398" s="531" t="s">
        <v>748</v>
      </c>
      <c r="F398" s="529" t="s">
        <v>734</v>
      </c>
      <c r="G398" s="529" t="s">
        <v>1381</v>
      </c>
      <c r="H398" s="529" t="s">
        <v>455</v>
      </c>
      <c r="I398" s="529" t="s">
        <v>1382</v>
      </c>
      <c r="J398" s="529" t="s">
        <v>1383</v>
      </c>
      <c r="K398" s="529" t="s">
        <v>1384</v>
      </c>
      <c r="L398" s="532">
        <v>115.26</v>
      </c>
      <c r="M398" s="532">
        <v>115.26</v>
      </c>
      <c r="N398" s="529">
        <v>1</v>
      </c>
      <c r="O398" s="533">
        <v>0.5</v>
      </c>
      <c r="P398" s="532">
        <v>115.26</v>
      </c>
      <c r="Q398" s="534">
        <v>1</v>
      </c>
      <c r="R398" s="529">
        <v>1</v>
      </c>
      <c r="S398" s="534">
        <v>1</v>
      </c>
      <c r="T398" s="533">
        <v>0.5</v>
      </c>
      <c r="U398" s="535">
        <v>1</v>
      </c>
    </row>
    <row r="399" spans="1:21" ht="14.4" customHeight="1" x14ac:dyDescent="0.3">
      <c r="A399" s="528">
        <v>29</v>
      </c>
      <c r="B399" s="529" t="s">
        <v>454</v>
      </c>
      <c r="C399" s="529" t="s">
        <v>737</v>
      </c>
      <c r="D399" s="530" t="s">
        <v>1581</v>
      </c>
      <c r="E399" s="531" t="s">
        <v>748</v>
      </c>
      <c r="F399" s="529" t="s">
        <v>734</v>
      </c>
      <c r="G399" s="529" t="s">
        <v>1381</v>
      </c>
      <c r="H399" s="529" t="s">
        <v>455</v>
      </c>
      <c r="I399" s="529" t="s">
        <v>1385</v>
      </c>
      <c r="J399" s="529" t="s">
        <v>1383</v>
      </c>
      <c r="K399" s="529" t="s">
        <v>1386</v>
      </c>
      <c r="L399" s="532">
        <v>207.45</v>
      </c>
      <c r="M399" s="532">
        <v>414.9</v>
      </c>
      <c r="N399" s="529">
        <v>2</v>
      </c>
      <c r="O399" s="533">
        <v>2</v>
      </c>
      <c r="P399" s="532">
        <v>207.45</v>
      </c>
      <c r="Q399" s="534">
        <v>0.5</v>
      </c>
      <c r="R399" s="529">
        <v>1</v>
      </c>
      <c r="S399" s="534">
        <v>0.5</v>
      </c>
      <c r="T399" s="533">
        <v>1</v>
      </c>
      <c r="U399" s="535">
        <v>0.5</v>
      </c>
    </row>
    <row r="400" spans="1:21" ht="14.4" customHeight="1" x14ac:dyDescent="0.3">
      <c r="A400" s="528">
        <v>29</v>
      </c>
      <c r="B400" s="529" t="s">
        <v>454</v>
      </c>
      <c r="C400" s="529" t="s">
        <v>737</v>
      </c>
      <c r="D400" s="530" t="s">
        <v>1581</v>
      </c>
      <c r="E400" s="531" t="s">
        <v>748</v>
      </c>
      <c r="F400" s="529" t="s">
        <v>734</v>
      </c>
      <c r="G400" s="529" t="s">
        <v>1381</v>
      </c>
      <c r="H400" s="529" t="s">
        <v>455</v>
      </c>
      <c r="I400" s="529" t="s">
        <v>1387</v>
      </c>
      <c r="J400" s="529" t="s">
        <v>1388</v>
      </c>
      <c r="K400" s="529" t="s">
        <v>1389</v>
      </c>
      <c r="L400" s="532">
        <v>0</v>
      </c>
      <c r="M400" s="532">
        <v>0</v>
      </c>
      <c r="N400" s="529">
        <v>2</v>
      </c>
      <c r="O400" s="533">
        <v>1.5</v>
      </c>
      <c r="P400" s="532">
        <v>0</v>
      </c>
      <c r="Q400" s="534"/>
      <c r="R400" s="529">
        <v>1</v>
      </c>
      <c r="S400" s="534">
        <v>0.5</v>
      </c>
      <c r="T400" s="533">
        <v>0.5</v>
      </c>
      <c r="U400" s="535">
        <v>0.33333333333333331</v>
      </c>
    </row>
    <row r="401" spans="1:21" ht="14.4" customHeight="1" x14ac:dyDescent="0.3">
      <c r="A401" s="528">
        <v>29</v>
      </c>
      <c r="B401" s="529" t="s">
        <v>454</v>
      </c>
      <c r="C401" s="529" t="s">
        <v>737</v>
      </c>
      <c r="D401" s="530" t="s">
        <v>1581</v>
      </c>
      <c r="E401" s="531" t="s">
        <v>748</v>
      </c>
      <c r="F401" s="529" t="s">
        <v>734</v>
      </c>
      <c r="G401" s="529" t="s">
        <v>1390</v>
      </c>
      <c r="H401" s="529" t="s">
        <v>1582</v>
      </c>
      <c r="I401" s="529" t="s">
        <v>1391</v>
      </c>
      <c r="J401" s="529" t="s">
        <v>1392</v>
      </c>
      <c r="K401" s="529" t="s">
        <v>1393</v>
      </c>
      <c r="L401" s="532">
        <v>0</v>
      </c>
      <c r="M401" s="532">
        <v>0</v>
      </c>
      <c r="N401" s="529">
        <v>2</v>
      </c>
      <c r="O401" s="533">
        <v>0.5</v>
      </c>
      <c r="P401" s="532">
        <v>0</v>
      </c>
      <c r="Q401" s="534"/>
      <c r="R401" s="529">
        <v>2</v>
      </c>
      <c r="S401" s="534">
        <v>1</v>
      </c>
      <c r="T401" s="533">
        <v>0.5</v>
      </c>
      <c r="U401" s="535">
        <v>1</v>
      </c>
    </row>
    <row r="402" spans="1:21" ht="14.4" customHeight="1" x14ac:dyDescent="0.3">
      <c r="A402" s="528">
        <v>29</v>
      </c>
      <c r="B402" s="529" t="s">
        <v>454</v>
      </c>
      <c r="C402" s="529" t="s">
        <v>737</v>
      </c>
      <c r="D402" s="530" t="s">
        <v>1581</v>
      </c>
      <c r="E402" s="531" t="s">
        <v>748</v>
      </c>
      <c r="F402" s="529" t="s">
        <v>734</v>
      </c>
      <c r="G402" s="529" t="s">
        <v>1390</v>
      </c>
      <c r="H402" s="529" t="s">
        <v>455</v>
      </c>
      <c r="I402" s="529" t="s">
        <v>1394</v>
      </c>
      <c r="J402" s="529" t="s">
        <v>1395</v>
      </c>
      <c r="K402" s="529" t="s">
        <v>1396</v>
      </c>
      <c r="L402" s="532">
        <v>0</v>
      </c>
      <c r="M402" s="532">
        <v>0</v>
      </c>
      <c r="N402" s="529">
        <v>1</v>
      </c>
      <c r="O402" s="533">
        <v>0.5</v>
      </c>
      <c r="P402" s="532"/>
      <c r="Q402" s="534"/>
      <c r="R402" s="529"/>
      <c r="S402" s="534">
        <v>0</v>
      </c>
      <c r="T402" s="533"/>
      <c r="U402" s="535">
        <v>0</v>
      </c>
    </row>
    <row r="403" spans="1:21" ht="14.4" customHeight="1" x14ac:dyDescent="0.3">
      <c r="A403" s="528">
        <v>29</v>
      </c>
      <c r="B403" s="529" t="s">
        <v>454</v>
      </c>
      <c r="C403" s="529" t="s">
        <v>737</v>
      </c>
      <c r="D403" s="530" t="s">
        <v>1581</v>
      </c>
      <c r="E403" s="531" t="s">
        <v>748</v>
      </c>
      <c r="F403" s="529" t="s">
        <v>734</v>
      </c>
      <c r="G403" s="529" t="s">
        <v>1397</v>
      </c>
      <c r="H403" s="529" t="s">
        <v>1582</v>
      </c>
      <c r="I403" s="529" t="s">
        <v>1398</v>
      </c>
      <c r="J403" s="529" t="s">
        <v>1399</v>
      </c>
      <c r="K403" s="529" t="s">
        <v>1400</v>
      </c>
      <c r="L403" s="532">
        <v>164.94</v>
      </c>
      <c r="M403" s="532">
        <v>164.94</v>
      </c>
      <c r="N403" s="529">
        <v>1</v>
      </c>
      <c r="O403" s="533">
        <v>0.5</v>
      </c>
      <c r="P403" s="532"/>
      <c r="Q403" s="534">
        <v>0</v>
      </c>
      <c r="R403" s="529"/>
      <c r="S403" s="534">
        <v>0</v>
      </c>
      <c r="T403" s="533"/>
      <c r="U403" s="535">
        <v>0</v>
      </c>
    </row>
    <row r="404" spans="1:21" ht="14.4" customHeight="1" x14ac:dyDescent="0.3">
      <c r="A404" s="528">
        <v>29</v>
      </c>
      <c r="B404" s="529" t="s">
        <v>454</v>
      </c>
      <c r="C404" s="529" t="s">
        <v>737</v>
      </c>
      <c r="D404" s="530" t="s">
        <v>1581</v>
      </c>
      <c r="E404" s="531" t="s">
        <v>748</v>
      </c>
      <c r="F404" s="529" t="s">
        <v>734</v>
      </c>
      <c r="G404" s="529" t="s">
        <v>818</v>
      </c>
      <c r="H404" s="529" t="s">
        <v>1582</v>
      </c>
      <c r="I404" s="529" t="s">
        <v>819</v>
      </c>
      <c r="J404" s="529" t="s">
        <v>820</v>
      </c>
      <c r="K404" s="529" t="s">
        <v>821</v>
      </c>
      <c r="L404" s="532">
        <v>21.13</v>
      </c>
      <c r="M404" s="532">
        <v>338.08</v>
      </c>
      <c r="N404" s="529">
        <v>16</v>
      </c>
      <c r="O404" s="533">
        <v>14</v>
      </c>
      <c r="P404" s="532">
        <v>295.82</v>
      </c>
      <c r="Q404" s="534">
        <v>0.875</v>
      </c>
      <c r="R404" s="529">
        <v>14</v>
      </c>
      <c r="S404" s="534">
        <v>0.875</v>
      </c>
      <c r="T404" s="533">
        <v>13</v>
      </c>
      <c r="U404" s="535">
        <v>0.9285714285714286</v>
      </c>
    </row>
    <row r="405" spans="1:21" ht="14.4" customHeight="1" x14ac:dyDescent="0.3">
      <c r="A405" s="528">
        <v>29</v>
      </c>
      <c r="B405" s="529" t="s">
        <v>454</v>
      </c>
      <c r="C405" s="529" t="s">
        <v>737</v>
      </c>
      <c r="D405" s="530" t="s">
        <v>1581</v>
      </c>
      <c r="E405" s="531" t="s">
        <v>748</v>
      </c>
      <c r="F405" s="529" t="s">
        <v>734</v>
      </c>
      <c r="G405" s="529" t="s">
        <v>818</v>
      </c>
      <c r="H405" s="529" t="s">
        <v>1582</v>
      </c>
      <c r="I405" s="529" t="s">
        <v>822</v>
      </c>
      <c r="J405" s="529" t="s">
        <v>820</v>
      </c>
      <c r="K405" s="529" t="s">
        <v>823</v>
      </c>
      <c r="L405" s="532">
        <v>105.64</v>
      </c>
      <c r="M405" s="532">
        <v>316.92</v>
      </c>
      <c r="N405" s="529">
        <v>3</v>
      </c>
      <c r="O405" s="533">
        <v>3</v>
      </c>
      <c r="P405" s="532">
        <v>316.92</v>
      </c>
      <c r="Q405" s="534">
        <v>1</v>
      </c>
      <c r="R405" s="529">
        <v>3</v>
      </c>
      <c r="S405" s="534">
        <v>1</v>
      </c>
      <c r="T405" s="533">
        <v>3</v>
      </c>
      <c r="U405" s="535">
        <v>1</v>
      </c>
    </row>
    <row r="406" spans="1:21" ht="14.4" customHeight="1" x14ac:dyDescent="0.3">
      <c r="A406" s="528">
        <v>29</v>
      </c>
      <c r="B406" s="529" t="s">
        <v>454</v>
      </c>
      <c r="C406" s="529" t="s">
        <v>737</v>
      </c>
      <c r="D406" s="530" t="s">
        <v>1581</v>
      </c>
      <c r="E406" s="531" t="s">
        <v>748</v>
      </c>
      <c r="F406" s="529" t="s">
        <v>734</v>
      </c>
      <c r="G406" s="529" t="s">
        <v>1401</v>
      </c>
      <c r="H406" s="529" t="s">
        <v>455</v>
      </c>
      <c r="I406" s="529" t="s">
        <v>1402</v>
      </c>
      <c r="J406" s="529" t="s">
        <v>1403</v>
      </c>
      <c r="K406" s="529" t="s">
        <v>1404</v>
      </c>
      <c r="L406" s="532">
        <v>34.19</v>
      </c>
      <c r="M406" s="532">
        <v>34.19</v>
      </c>
      <c r="N406" s="529">
        <v>1</v>
      </c>
      <c r="O406" s="533">
        <v>0.5</v>
      </c>
      <c r="P406" s="532">
        <v>34.19</v>
      </c>
      <c r="Q406" s="534">
        <v>1</v>
      </c>
      <c r="R406" s="529">
        <v>1</v>
      </c>
      <c r="S406" s="534">
        <v>1</v>
      </c>
      <c r="T406" s="533">
        <v>0.5</v>
      </c>
      <c r="U406" s="535">
        <v>1</v>
      </c>
    </row>
    <row r="407" spans="1:21" ht="14.4" customHeight="1" x14ac:dyDescent="0.3">
      <c r="A407" s="528">
        <v>29</v>
      </c>
      <c r="B407" s="529" t="s">
        <v>454</v>
      </c>
      <c r="C407" s="529" t="s">
        <v>737</v>
      </c>
      <c r="D407" s="530" t="s">
        <v>1581</v>
      </c>
      <c r="E407" s="531" t="s">
        <v>748</v>
      </c>
      <c r="F407" s="529" t="s">
        <v>734</v>
      </c>
      <c r="G407" s="529" t="s">
        <v>824</v>
      </c>
      <c r="H407" s="529" t="s">
        <v>1582</v>
      </c>
      <c r="I407" s="529" t="s">
        <v>828</v>
      </c>
      <c r="J407" s="529" t="s">
        <v>826</v>
      </c>
      <c r="K407" s="529" t="s">
        <v>829</v>
      </c>
      <c r="L407" s="532">
        <v>407.55</v>
      </c>
      <c r="M407" s="532">
        <v>407.55</v>
      </c>
      <c r="N407" s="529">
        <v>1</v>
      </c>
      <c r="O407" s="533">
        <v>1</v>
      </c>
      <c r="P407" s="532">
        <v>407.55</v>
      </c>
      <c r="Q407" s="534">
        <v>1</v>
      </c>
      <c r="R407" s="529">
        <v>1</v>
      </c>
      <c r="S407" s="534">
        <v>1</v>
      </c>
      <c r="T407" s="533">
        <v>1</v>
      </c>
      <c r="U407" s="535">
        <v>1</v>
      </c>
    </row>
    <row r="408" spans="1:21" ht="14.4" customHeight="1" x14ac:dyDescent="0.3">
      <c r="A408" s="528">
        <v>29</v>
      </c>
      <c r="B408" s="529" t="s">
        <v>454</v>
      </c>
      <c r="C408" s="529" t="s">
        <v>737</v>
      </c>
      <c r="D408" s="530" t="s">
        <v>1581</v>
      </c>
      <c r="E408" s="531" t="s">
        <v>748</v>
      </c>
      <c r="F408" s="529" t="s">
        <v>734</v>
      </c>
      <c r="G408" s="529" t="s">
        <v>824</v>
      </c>
      <c r="H408" s="529" t="s">
        <v>1582</v>
      </c>
      <c r="I408" s="529" t="s">
        <v>830</v>
      </c>
      <c r="J408" s="529" t="s">
        <v>826</v>
      </c>
      <c r="K408" s="529" t="s">
        <v>831</v>
      </c>
      <c r="L408" s="532">
        <v>543.39</v>
      </c>
      <c r="M408" s="532">
        <v>2173.56</v>
      </c>
      <c r="N408" s="529">
        <v>4</v>
      </c>
      <c r="O408" s="533">
        <v>3</v>
      </c>
      <c r="P408" s="532">
        <v>543.39</v>
      </c>
      <c r="Q408" s="534">
        <v>0.25</v>
      </c>
      <c r="R408" s="529">
        <v>1</v>
      </c>
      <c r="S408" s="534">
        <v>0.25</v>
      </c>
      <c r="T408" s="533">
        <v>1</v>
      </c>
      <c r="U408" s="535">
        <v>0.33333333333333331</v>
      </c>
    </row>
    <row r="409" spans="1:21" ht="14.4" customHeight="1" x14ac:dyDescent="0.3">
      <c r="A409" s="528">
        <v>29</v>
      </c>
      <c r="B409" s="529" t="s">
        <v>454</v>
      </c>
      <c r="C409" s="529" t="s">
        <v>737</v>
      </c>
      <c r="D409" s="530" t="s">
        <v>1581</v>
      </c>
      <c r="E409" s="531" t="s">
        <v>748</v>
      </c>
      <c r="F409" s="529" t="s">
        <v>734</v>
      </c>
      <c r="G409" s="529" t="s">
        <v>824</v>
      </c>
      <c r="H409" s="529" t="s">
        <v>1582</v>
      </c>
      <c r="I409" s="529" t="s">
        <v>830</v>
      </c>
      <c r="J409" s="529" t="s">
        <v>826</v>
      </c>
      <c r="K409" s="529" t="s">
        <v>831</v>
      </c>
      <c r="L409" s="532">
        <v>490.89</v>
      </c>
      <c r="M409" s="532">
        <v>490.89</v>
      </c>
      <c r="N409" s="529">
        <v>1</v>
      </c>
      <c r="O409" s="533">
        <v>1</v>
      </c>
      <c r="P409" s="532">
        <v>490.89</v>
      </c>
      <c r="Q409" s="534">
        <v>1</v>
      </c>
      <c r="R409" s="529">
        <v>1</v>
      </c>
      <c r="S409" s="534">
        <v>1</v>
      </c>
      <c r="T409" s="533">
        <v>1</v>
      </c>
      <c r="U409" s="535">
        <v>1</v>
      </c>
    </row>
    <row r="410" spans="1:21" ht="14.4" customHeight="1" x14ac:dyDescent="0.3">
      <c r="A410" s="528">
        <v>29</v>
      </c>
      <c r="B410" s="529" t="s">
        <v>454</v>
      </c>
      <c r="C410" s="529" t="s">
        <v>737</v>
      </c>
      <c r="D410" s="530" t="s">
        <v>1581</v>
      </c>
      <c r="E410" s="531" t="s">
        <v>748</v>
      </c>
      <c r="F410" s="529" t="s">
        <v>734</v>
      </c>
      <c r="G410" s="529" t="s">
        <v>824</v>
      </c>
      <c r="H410" s="529" t="s">
        <v>1582</v>
      </c>
      <c r="I410" s="529" t="s">
        <v>1018</v>
      </c>
      <c r="J410" s="529" t="s">
        <v>826</v>
      </c>
      <c r="K410" s="529" t="s">
        <v>1019</v>
      </c>
      <c r="L410" s="532">
        <v>736.33</v>
      </c>
      <c r="M410" s="532">
        <v>1472.66</v>
      </c>
      <c r="N410" s="529">
        <v>2</v>
      </c>
      <c r="O410" s="533">
        <v>1.5</v>
      </c>
      <c r="P410" s="532">
        <v>1472.66</v>
      </c>
      <c r="Q410" s="534">
        <v>1</v>
      </c>
      <c r="R410" s="529">
        <v>2</v>
      </c>
      <c r="S410" s="534">
        <v>1</v>
      </c>
      <c r="T410" s="533">
        <v>1.5</v>
      </c>
      <c r="U410" s="535">
        <v>1</v>
      </c>
    </row>
    <row r="411" spans="1:21" ht="14.4" customHeight="1" x14ac:dyDescent="0.3">
      <c r="A411" s="528">
        <v>29</v>
      </c>
      <c r="B411" s="529" t="s">
        <v>454</v>
      </c>
      <c r="C411" s="529" t="s">
        <v>737</v>
      </c>
      <c r="D411" s="530" t="s">
        <v>1581</v>
      </c>
      <c r="E411" s="531" t="s">
        <v>748</v>
      </c>
      <c r="F411" s="529" t="s">
        <v>734</v>
      </c>
      <c r="G411" s="529" t="s">
        <v>824</v>
      </c>
      <c r="H411" s="529" t="s">
        <v>1582</v>
      </c>
      <c r="I411" s="529" t="s">
        <v>834</v>
      </c>
      <c r="J411" s="529" t="s">
        <v>826</v>
      </c>
      <c r="K411" s="529" t="s">
        <v>835</v>
      </c>
      <c r="L411" s="532">
        <v>923.74</v>
      </c>
      <c r="M411" s="532">
        <v>923.74</v>
      </c>
      <c r="N411" s="529">
        <v>1</v>
      </c>
      <c r="O411" s="533">
        <v>1</v>
      </c>
      <c r="P411" s="532"/>
      <c r="Q411" s="534">
        <v>0</v>
      </c>
      <c r="R411" s="529"/>
      <c r="S411" s="534">
        <v>0</v>
      </c>
      <c r="T411" s="533"/>
      <c r="U411" s="535">
        <v>0</v>
      </c>
    </row>
    <row r="412" spans="1:21" ht="14.4" customHeight="1" x14ac:dyDescent="0.3">
      <c r="A412" s="528">
        <v>29</v>
      </c>
      <c r="B412" s="529" t="s">
        <v>454</v>
      </c>
      <c r="C412" s="529" t="s">
        <v>737</v>
      </c>
      <c r="D412" s="530" t="s">
        <v>1581</v>
      </c>
      <c r="E412" s="531" t="s">
        <v>748</v>
      </c>
      <c r="F412" s="529" t="s">
        <v>734</v>
      </c>
      <c r="G412" s="529" t="s">
        <v>824</v>
      </c>
      <c r="H412" s="529" t="s">
        <v>1582</v>
      </c>
      <c r="I412" s="529" t="s">
        <v>1405</v>
      </c>
      <c r="J412" s="529" t="s">
        <v>1406</v>
      </c>
      <c r="K412" s="529" t="s">
        <v>1407</v>
      </c>
      <c r="L412" s="532">
        <v>1385.62</v>
      </c>
      <c r="M412" s="532">
        <v>1385.62</v>
      </c>
      <c r="N412" s="529">
        <v>1</v>
      </c>
      <c r="O412" s="533">
        <v>1</v>
      </c>
      <c r="P412" s="532"/>
      <c r="Q412" s="534">
        <v>0</v>
      </c>
      <c r="R412" s="529"/>
      <c r="S412" s="534">
        <v>0</v>
      </c>
      <c r="T412" s="533"/>
      <c r="U412" s="535">
        <v>0</v>
      </c>
    </row>
    <row r="413" spans="1:21" ht="14.4" customHeight="1" x14ac:dyDescent="0.3">
      <c r="A413" s="528">
        <v>29</v>
      </c>
      <c r="B413" s="529" t="s">
        <v>454</v>
      </c>
      <c r="C413" s="529" t="s">
        <v>737</v>
      </c>
      <c r="D413" s="530" t="s">
        <v>1581</v>
      </c>
      <c r="E413" s="531" t="s">
        <v>748</v>
      </c>
      <c r="F413" s="529" t="s">
        <v>734</v>
      </c>
      <c r="G413" s="529" t="s">
        <v>824</v>
      </c>
      <c r="H413" s="529" t="s">
        <v>1582</v>
      </c>
      <c r="I413" s="529" t="s">
        <v>1408</v>
      </c>
      <c r="J413" s="529" t="s">
        <v>1406</v>
      </c>
      <c r="K413" s="529" t="s">
        <v>1409</v>
      </c>
      <c r="L413" s="532">
        <v>1847.49</v>
      </c>
      <c r="M413" s="532">
        <v>3694.98</v>
      </c>
      <c r="N413" s="529">
        <v>2</v>
      </c>
      <c r="O413" s="533">
        <v>2</v>
      </c>
      <c r="P413" s="532">
        <v>3694.98</v>
      </c>
      <c r="Q413" s="534">
        <v>1</v>
      </c>
      <c r="R413" s="529">
        <v>2</v>
      </c>
      <c r="S413" s="534">
        <v>1</v>
      </c>
      <c r="T413" s="533">
        <v>2</v>
      </c>
      <c r="U413" s="535">
        <v>1</v>
      </c>
    </row>
    <row r="414" spans="1:21" ht="14.4" customHeight="1" x14ac:dyDescent="0.3">
      <c r="A414" s="528">
        <v>29</v>
      </c>
      <c r="B414" s="529" t="s">
        <v>454</v>
      </c>
      <c r="C414" s="529" t="s">
        <v>737</v>
      </c>
      <c r="D414" s="530" t="s">
        <v>1581</v>
      </c>
      <c r="E414" s="531" t="s">
        <v>748</v>
      </c>
      <c r="F414" s="529" t="s">
        <v>734</v>
      </c>
      <c r="G414" s="529" t="s">
        <v>838</v>
      </c>
      <c r="H414" s="529" t="s">
        <v>1582</v>
      </c>
      <c r="I414" s="529" t="s">
        <v>839</v>
      </c>
      <c r="J414" s="529" t="s">
        <v>608</v>
      </c>
      <c r="K414" s="529" t="s">
        <v>840</v>
      </c>
      <c r="L414" s="532">
        <v>36.54</v>
      </c>
      <c r="M414" s="532">
        <v>146.16</v>
      </c>
      <c r="N414" s="529">
        <v>4</v>
      </c>
      <c r="O414" s="533">
        <v>3</v>
      </c>
      <c r="P414" s="532">
        <v>73.08</v>
      </c>
      <c r="Q414" s="534">
        <v>0.5</v>
      </c>
      <c r="R414" s="529">
        <v>2</v>
      </c>
      <c r="S414" s="534">
        <v>0.5</v>
      </c>
      <c r="T414" s="533">
        <v>1.5</v>
      </c>
      <c r="U414" s="535">
        <v>0.5</v>
      </c>
    </row>
    <row r="415" spans="1:21" ht="14.4" customHeight="1" x14ac:dyDescent="0.3">
      <c r="A415" s="528">
        <v>29</v>
      </c>
      <c r="B415" s="529" t="s">
        <v>454</v>
      </c>
      <c r="C415" s="529" t="s">
        <v>737</v>
      </c>
      <c r="D415" s="530" t="s">
        <v>1581</v>
      </c>
      <c r="E415" s="531" t="s">
        <v>748</v>
      </c>
      <c r="F415" s="529" t="s">
        <v>734</v>
      </c>
      <c r="G415" s="529" t="s">
        <v>838</v>
      </c>
      <c r="H415" s="529" t="s">
        <v>455</v>
      </c>
      <c r="I415" s="529" t="s">
        <v>1410</v>
      </c>
      <c r="J415" s="529" t="s">
        <v>1247</v>
      </c>
      <c r="K415" s="529" t="s">
        <v>1411</v>
      </c>
      <c r="L415" s="532">
        <v>0</v>
      </c>
      <c r="M415" s="532">
        <v>0</v>
      </c>
      <c r="N415" s="529">
        <v>1</v>
      </c>
      <c r="O415" s="533">
        <v>1</v>
      </c>
      <c r="P415" s="532">
        <v>0</v>
      </c>
      <c r="Q415" s="534"/>
      <c r="R415" s="529">
        <v>1</v>
      </c>
      <c r="S415" s="534">
        <v>1</v>
      </c>
      <c r="T415" s="533">
        <v>1</v>
      </c>
      <c r="U415" s="535">
        <v>1</v>
      </c>
    </row>
    <row r="416" spans="1:21" ht="14.4" customHeight="1" x14ac:dyDescent="0.3">
      <c r="A416" s="528">
        <v>29</v>
      </c>
      <c r="B416" s="529" t="s">
        <v>454</v>
      </c>
      <c r="C416" s="529" t="s">
        <v>737</v>
      </c>
      <c r="D416" s="530" t="s">
        <v>1581</v>
      </c>
      <c r="E416" s="531" t="s">
        <v>748</v>
      </c>
      <c r="F416" s="529" t="s">
        <v>734</v>
      </c>
      <c r="G416" s="529" t="s">
        <v>1412</v>
      </c>
      <c r="H416" s="529" t="s">
        <v>1582</v>
      </c>
      <c r="I416" s="529" t="s">
        <v>1413</v>
      </c>
      <c r="J416" s="529" t="s">
        <v>1414</v>
      </c>
      <c r="K416" s="529" t="s">
        <v>1415</v>
      </c>
      <c r="L416" s="532">
        <v>28.81</v>
      </c>
      <c r="M416" s="532">
        <v>86.429999999999993</v>
      </c>
      <c r="N416" s="529">
        <v>3</v>
      </c>
      <c r="O416" s="533">
        <v>2</v>
      </c>
      <c r="P416" s="532">
        <v>57.62</v>
      </c>
      <c r="Q416" s="534">
        <v>0.66666666666666674</v>
      </c>
      <c r="R416" s="529">
        <v>2</v>
      </c>
      <c r="S416" s="534">
        <v>0.66666666666666663</v>
      </c>
      <c r="T416" s="533">
        <v>1.5</v>
      </c>
      <c r="U416" s="535">
        <v>0.75</v>
      </c>
    </row>
    <row r="417" spans="1:21" ht="14.4" customHeight="1" x14ac:dyDescent="0.3">
      <c r="A417" s="528">
        <v>29</v>
      </c>
      <c r="B417" s="529" t="s">
        <v>454</v>
      </c>
      <c r="C417" s="529" t="s">
        <v>737</v>
      </c>
      <c r="D417" s="530" t="s">
        <v>1581</v>
      </c>
      <c r="E417" s="531" t="s">
        <v>748</v>
      </c>
      <c r="F417" s="529" t="s">
        <v>734</v>
      </c>
      <c r="G417" s="529" t="s">
        <v>1412</v>
      </c>
      <c r="H417" s="529" t="s">
        <v>1582</v>
      </c>
      <c r="I417" s="529" t="s">
        <v>1416</v>
      </c>
      <c r="J417" s="529" t="s">
        <v>1414</v>
      </c>
      <c r="K417" s="529" t="s">
        <v>1417</v>
      </c>
      <c r="L417" s="532">
        <v>0</v>
      </c>
      <c r="M417" s="532">
        <v>0</v>
      </c>
      <c r="N417" s="529">
        <v>1</v>
      </c>
      <c r="O417" s="533">
        <v>0.5</v>
      </c>
      <c r="P417" s="532">
        <v>0</v>
      </c>
      <c r="Q417" s="534"/>
      <c r="R417" s="529">
        <v>1</v>
      </c>
      <c r="S417" s="534">
        <v>1</v>
      </c>
      <c r="T417" s="533">
        <v>0.5</v>
      </c>
      <c r="U417" s="535">
        <v>1</v>
      </c>
    </row>
    <row r="418" spans="1:21" ht="14.4" customHeight="1" x14ac:dyDescent="0.3">
      <c r="A418" s="528">
        <v>29</v>
      </c>
      <c r="B418" s="529" t="s">
        <v>454</v>
      </c>
      <c r="C418" s="529" t="s">
        <v>737</v>
      </c>
      <c r="D418" s="530" t="s">
        <v>1581</v>
      </c>
      <c r="E418" s="531" t="s">
        <v>748</v>
      </c>
      <c r="F418" s="529" t="s">
        <v>734</v>
      </c>
      <c r="G418" s="529" t="s">
        <v>1143</v>
      </c>
      <c r="H418" s="529" t="s">
        <v>455</v>
      </c>
      <c r="I418" s="529" t="s">
        <v>1144</v>
      </c>
      <c r="J418" s="529" t="s">
        <v>1145</v>
      </c>
      <c r="K418" s="529" t="s">
        <v>1146</v>
      </c>
      <c r="L418" s="532">
        <v>173.31</v>
      </c>
      <c r="M418" s="532">
        <v>346.62</v>
      </c>
      <c r="N418" s="529">
        <v>2</v>
      </c>
      <c r="O418" s="533">
        <v>2</v>
      </c>
      <c r="P418" s="532"/>
      <c r="Q418" s="534">
        <v>0</v>
      </c>
      <c r="R418" s="529"/>
      <c r="S418" s="534">
        <v>0</v>
      </c>
      <c r="T418" s="533"/>
      <c r="U418" s="535">
        <v>0</v>
      </c>
    </row>
    <row r="419" spans="1:21" ht="14.4" customHeight="1" x14ac:dyDescent="0.3">
      <c r="A419" s="528">
        <v>29</v>
      </c>
      <c r="B419" s="529" t="s">
        <v>454</v>
      </c>
      <c r="C419" s="529" t="s">
        <v>737</v>
      </c>
      <c r="D419" s="530" t="s">
        <v>1581</v>
      </c>
      <c r="E419" s="531" t="s">
        <v>748</v>
      </c>
      <c r="F419" s="529" t="s">
        <v>734</v>
      </c>
      <c r="G419" s="529" t="s">
        <v>1418</v>
      </c>
      <c r="H419" s="529" t="s">
        <v>455</v>
      </c>
      <c r="I419" s="529" t="s">
        <v>1419</v>
      </c>
      <c r="J419" s="529" t="s">
        <v>1420</v>
      </c>
      <c r="K419" s="529" t="s">
        <v>1421</v>
      </c>
      <c r="L419" s="532">
        <v>256.67</v>
      </c>
      <c r="M419" s="532">
        <v>256.67</v>
      </c>
      <c r="N419" s="529">
        <v>1</v>
      </c>
      <c r="O419" s="533">
        <v>1</v>
      </c>
      <c r="P419" s="532">
        <v>256.67</v>
      </c>
      <c r="Q419" s="534">
        <v>1</v>
      </c>
      <c r="R419" s="529">
        <v>1</v>
      </c>
      <c r="S419" s="534">
        <v>1</v>
      </c>
      <c r="T419" s="533">
        <v>1</v>
      </c>
      <c r="U419" s="535">
        <v>1</v>
      </c>
    </row>
    <row r="420" spans="1:21" ht="14.4" customHeight="1" x14ac:dyDescent="0.3">
      <c r="A420" s="528">
        <v>29</v>
      </c>
      <c r="B420" s="529" t="s">
        <v>454</v>
      </c>
      <c r="C420" s="529" t="s">
        <v>737</v>
      </c>
      <c r="D420" s="530" t="s">
        <v>1581</v>
      </c>
      <c r="E420" s="531" t="s">
        <v>748</v>
      </c>
      <c r="F420" s="529" t="s">
        <v>734</v>
      </c>
      <c r="G420" s="529" t="s">
        <v>1422</v>
      </c>
      <c r="H420" s="529" t="s">
        <v>455</v>
      </c>
      <c r="I420" s="529" t="s">
        <v>1423</v>
      </c>
      <c r="J420" s="529" t="s">
        <v>1424</v>
      </c>
      <c r="K420" s="529" t="s">
        <v>1425</v>
      </c>
      <c r="L420" s="532">
        <v>54.55</v>
      </c>
      <c r="M420" s="532">
        <v>54.55</v>
      </c>
      <c r="N420" s="529">
        <v>1</v>
      </c>
      <c r="O420" s="533">
        <v>1</v>
      </c>
      <c r="P420" s="532"/>
      <c r="Q420" s="534">
        <v>0</v>
      </c>
      <c r="R420" s="529"/>
      <c r="S420" s="534">
        <v>0</v>
      </c>
      <c r="T420" s="533"/>
      <c r="U420" s="535">
        <v>0</v>
      </c>
    </row>
    <row r="421" spans="1:21" ht="14.4" customHeight="1" x14ac:dyDescent="0.3">
      <c r="A421" s="528">
        <v>29</v>
      </c>
      <c r="B421" s="529" t="s">
        <v>454</v>
      </c>
      <c r="C421" s="529" t="s">
        <v>737</v>
      </c>
      <c r="D421" s="530" t="s">
        <v>1581</v>
      </c>
      <c r="E421" s="531" t="s">
        <v>748</v>
      </c>
      <c r="F421" s="529" t="s">
        <v>734</v>
      </c>
      <c r="G421" s="529" t="s">
        <v>1426</v>
      </c>
      <c r="H421" s="529" t="s">
        <v>455</v>
      </c>
      <c r="I421" s="529" t="s">
        <v>1427</v>
      </c>
      <c r="J421" s="529" t="s">
        <v>1428</v>
      </c>
      <c r="K421" s="529" t="s">
        <v>1429</v>
      </c>
      <c r="L421" s="532">
        <v>0</v>
      </c>
      <c r="M421" s="532">
        <v>0</v>
      </c>
      <c r="N421" s="529">
        <v>1</v>
      </c>
      <c r="O421" s="533">
        <v>0.5</v>
      </c>
      <c r="P421" s="532"/>
      <c r="Q421" s="534"/>
      <c r="R421" s="529"/>
      <c r="S421" s="534">
        <v>0</v>
      </c>
      <c r="T421" s="533"/>
      <c r="U421" s="535">
        <v>0</v>
      </c>
    </row>
    <row r="422" spans="1:21" ht="14.4" customHeight="1" x14ac:dyDescent="0.3">
      <c r="A422" s="528">
        <v>29</v>
      </c>
      <c r="B422" s="529" t="s">
        <v>454</v>
      </c>
      <c r="C422" s="529" t="s">
        <v>737</v>
      </c>
      <c r="D422" s="530" t="s">
        <v>1581</v>
      </c>
      <c r="E422" s="531" t="s">
        <v>748</v>
      </c>
      <c r="F422" s="529" t="s">
        <v>734</v>
      </c>
      <c r="G422" s="529" t="s">
        <v>1430</v>
      </c>
      <c r="H422" s="529" t="s">
        <v>455</v>
      </c>
      <c r="I422" s="529" t="s">
        <v>1431</v>
      </c>
      <c r="J422" s="529" t="s">
        <v>1432</v>
      </c>
      <c r="K422" s="529" t="s">
        <v>1433</v>
      </c>
      <c r="L422" s="532">
        <v>0</v>
      </c>
      <c r="M422" s="532">
        <v>0</v>
      </c>
      <c r="N422" s="529">
        <v>1</v>
      </c>
      <c r="O422" s="533">
        <v>1</v>
      </c>
      <c r="P422" s="532"/>
      <c r="Q422" s="534"/>
      <c r="R422" s="529"/>
      <c r="S422" s="534">
        <v>0</v>
      </c>
      <c r="T422" s="533"/>
      <c r="U422" s="535">
        <v>0</v>
      </c>
    </row>
    <row r="423" spans="1:21" ht="14.4" customHeight="1" x14ac:dyDescent="0.3">
      <c r="A423" s="528">
        <v>29</v>
      </c>
      <c r="B423" s="529" t="s">
        <v>454</v>
      </c>
      <c r="C423" s="529" t="s">
        <v>737</v>
      </c>
      <c r="D423" s="530" t="s">
        <v>1581</v>
      </c>
      <c r="E423" s="531" t="s">
        <v>748</v>
      </c>
      <c r="F423" s="529" t="s">
        <v>734</v>
      </c>
      <c r="G423" s="529" t="s">
        <v>853</v>
      </c>
      <c r="H423" s="529" t="s">
        <v>455</v>
      </c>
      <c r="I423" s="529" t="s">
        <v>492</v>
      </c>
      <c r="J423" s="529" t="s">
        <v>854</v>
      </c>
      <c r="K423" s="529" t="s">
        <v>855</v>
      </c>
      <c r="L423" s="532">
        <v>0</v>
      </c>
      <c r="M423" s="532">
        <v>0</v>
      </c>
      <c r="N423" s="529">
        <v>1</v>
      </c>
      <c r="O423" s="533">
        <v>1</v>
      </c>
      <c r="P423" s="532">
        <v>0</v>
      </c>
      <c r="Q423" s="534"/>
      <c r="R423" s="529">
        <v>1</v>
      </c>
      <c r="S423" s="534">
        <v>1</v>
      </c>
      <c r="T423" s="533">
        <v>1</v>
      </c>
      <c r="U423" s="535">
        <v>1</v>
      </c>
    </row>
    <row r="424" spans="1:21" ht="14.4" customHeight="1" x14ac:dyDescent="0.3">
      <c r="A424" s="528">
        <v>29</v>
      </c>
      <c r="B424" s="529" t="s">
        <v>454</v>
      </c>
      <c r="C424" s="529" t="s">
        <v>737</v>
      </c>
      <c r="D424" s="530" t="s">
        <v>1581</v>
      </c>
      <c r="E424" s="531" t="s">
        <v>748</v>
      </c>
      <c r="F424" s="529" t="s">
        <v>734</v>
      </c>
      <c r="G424" s="529" t="s">
        <v>1434</v>
      </c>
      <c r="H424" s="529" t="s">
        <v>455</v>
      </c>
      <c r="I424" s="529" t="s">
        <v>1435</v>
      </c>
      <c r="J424" s="529" t="s">
        <v>1436</v>
      </c>
      <c r="K424" s="529" t="s">
        <v>1437</v>
      </c>
      <c r="L424" s="532">
        <v>83.74</v>
      </c>
      <c r="M424" s="532">
        <v>167.48</v>
      </c>
      <c r="N424" s="529">
        <v>2</v>
      </c>
      <c r="O424" s="533">
        <v>0.5</v>
      </c>
      <c r="P424" s="532">
        <v>167.48</v>
      </c>
      <c r="Q424" s="534">
        <v>1</v>
      </c>
      <c r="R424" s="529">
        <v>2</v>
      </c>
      <c r="S424" s="534">
        <v>1</v>
      </c>
      <c r="T424" s="533">
        <v>0.5</v>
      </c>
      <c r="U424" s="535">
        <v>1</v>
      </c>
    </row>
    <row r="425" spans="1:21" ht="14.4" customHeight="1" x14ac:dyDescent="0.3">
      <c r="A425" s="528">
        <v>29</v>
      </c>
      <c r="B425" s="529" t="s">
        <v>454</v>
      </c>
      <c r="C425" s="529" t="s">
        <v>737</v>
      </c>
      <c r="D425" s="530" t="s">
        <v>1581</v>
      </c>
      <c r="E425" s="531" t="s">
        <v>748</v>
      </c>
      <c r="F425" s="529" t="s">
        <v>734</v>
      </c>
      <c r="G425" s="529" t="s">
        <v>856</v>
      </c>
      <c r="H425" s="529" t="s">
        <v>455</v>
      </c>
      <c r="I425" s="529" t="s">
        <v>1438</v>
      </c>
      <c r="J425" s="529" t="s">
        <v>656</v>
      </c>
      <c r="K425" s="529" t="s">
        <v>1439</v>
      </c>
      <c r="L425" s="532">
        <v>0</v>
      </c>
      <c r="M425" s="532">
        <v>0</v>
      </c>
      <c r="N425" s="529">
        <v>1</v>
      </c>
      <c r="O425" s="533">
        <v>1</v>
      </c>
      <c r="P425" s="532"/>
      <c r="Q425" s="534"/>
      <c r="R425" s="529"/>
      <c r="S425" s="534">
        <v>0</v>
      </c>
      <c r="T425" s="533"/>
      <c r="U425" s="535">
        <v>0</v>
      </c>
    </row>
    <row r="426" spans="1:21" ht="14.4" customHeight="1" x14ac:dyDescent="0.3">
      <c r="A426" s="528">
        <v>29</v>
      </c>
      <c r="B426" s="529" t="s">
        <v>454</v>
      </c>
      <c r="C426" s="529" t="s">
        <v>737</v>
      </c>
      <c r="D426" s="530" t="s">
        <v>1581</v>
      </c>
      <c r="E426" s="531" t="s">
        <v>748</v>
      </c>
      <c r="F426" s="529" t="s">
        <v>734</v>
      </c>
      <c r="G426" s="529" t="s">
        <v>856</v>
      </c>
      <c r="H426" s="529" t="s">
        <v>455</v>
      </c>
      <c r="I426" s="529" t="s">
        <v>655</v>
      </c>
      <c r="J426" s="529" t="s">
        <v>656</v>
      </c>
      <c r="K426" s="529" t="s">
        <v>858</v>
      </c>
      <c r="L426" s="532">
        <v>289.27</v>
      </c>
      <c r="M426" s="532">
        <v>6074.67</v>
      </c>
      <c r="N426" s="529">
        <v>21</v>
      </c>
      <c r="O426" s="533">
        <v>15</v>
      </c>
      <c r="P426" s="532">
        <v>4049.7799999999997</v>
      </c>
      <c r="Q426" s="534">
        <v>0.66666666666666663</v>
      </c>
      <c r="R426" s="529">
        <v>14</v>
      </c>
      <c r="S426" s="534">
        <v>0.66666666666666663</v>
      </c>
      <c r="T426" s="533">
        <v>11</v>
      </c>
      <c r="U426" s="535">
        <v>0.73333333333333328</v>
      </c>
    </row>
    <row r="427" spans="1:21" ht="14.4" customHeight="1" x14ac:dyDescent="0.3">
      <c r="A427" s="528">
        <v>29</v>
      </c>
      <c r="B427" s="529" t="s">
        <v>454</v>
      </c>
      <c r="C427" s="529" t="s">
        <v>737</v>
      </c>
      <c r="D427" s="530" t="s">
        <v>1581</v>
      </c>
      <c r="E427" s="531" t="s">
        <v>748</v>
      </c>
      <c r="F427" s="529" t="s">
        <v>734</v>
      </c>
      <c r="G427" s="529" t="s">
        <v>856</v>
      </c>
      <c r="H427" s="529" t="s">
        <v>455</v>
      </c>
      <c r="I427" s="529" t="s">
        <v>655</v>
      </c>
      <c r="J427" s="529" t="s">
        <v>656</v>
      </c>
      <c r="K427" s="529" t="s">
        <v>858</v>
      </c>
      <c r="L427" s="532">
        <v>299.24</v>
      </c>
      <c r="M427" s="532">
        <v>10473.4</v>
      </c>
      <c r="N427" s="529">
        <v>35</v>
      </c>
      <c r="O427" s="533">
        <v>22.5</v>
      </c>
      <c r="P427" s="532">
        <v>7481</v>
      </c>
      <c r="Q427" s="534">
        <v>0.7142857142857143</v>
      </c>
      <c r="R427" s="529">
        <v>25</v>
      </c>
      <c r="S427" s="534">
        <v>0.7142857142857143</v>
      </c>
      <c r="T427" s="533">
        <v>15.5</v>
      </c>
      <c r="U427" s="535">
        <v>0.68888888888888888</v>
      </c>
    </row>
    <row r="428" spans="1:21" ht="14.4" customHeight="1" x14ac:dyDescent="0.3">
      <c r="A428" s="528">
        <v>29</v>
      </c>
      <c r="B428" s="529" t="s">
        <v>454</v>
      </c>
      <c r="C428" s="529" t="s">
        <v>737</v>
      </c>
      <c r="D428" s="530" t="s">
        <v>1581</v>
      </c>
      <c r="E428" s="531" t="s">
        <v>748</v>
      </c>
      <c r="F428" s="529" t="s">
        <v>734</v>
      </c>
      <c r="G428" s="529" t="s">
        <v>859</v>
      </c>
      <c r="H428" s="529" t="s">
        <v>455</v>
      </c>
      <c r="I428" s="529" t="s">
        <v>860</v>
      </c>
      <c r="J428" s="529" t="s">
        <v>861</v>
      </c>
      <c r="K428" s="529" t="s">
        <v>862</v>
      </c>
      <c r="L428" s="532">
        <v>42.54</v>
      </c>
      <c r="M428" s="532">
        <v>42.54</v>
      </c>
      <c r="N428" s="529">
        <v>1</v>
      </c>
      <c r="O428" s="533">
        <v>1</v>
      </c>
      <c r="P428" s="532">
        <v>42.54</v>
      </c>
      <c r="Q428" s="534">
        <v>1</v>
      </c>
      <c r="R428" s="529">
        <v>1</v>
      </c>
      <c r="S428" s="534">
        <v>1</v>
      </c>
      <c r="T428" s="533">
        <v>1</v>
      </c>
      <c r="U428" s="535">
        <v>1</v>
      </c>
    </row>
    <row r="429" spans="1:21" ht="14.4" customHeight="1" x14ac:dyDescent="0.3">
      <c r="A429" s="528">
        <v>29</v>
      </c>
      <c r="B429" s="529" t="s">
        <v>454</v>
      </c>
      <c r="C429" s="529" t="s">
        <v>737</v>
      </c>
      <c r="D429" s="530" t="s">
        <v>1581</v>
      </c>
      <c r="E429" s="531" t="s">
        <v>748</v>
      </c>
      <c r="F429" s="529" t="s">
        <v>734</v>
      </c>
      <c r="G429" s="529" t="s">
        <v>863</v>
      </c>
      <c r="H429" s="529" t="s">
        <v>455</v>
      </c>
      <c r="I429" s="529" t="s">
        <v>864</v>
      </c>
      <c r="J429" s="529" t="s">
        <v>865</v>
      </c>
      <c r="K429" s="529" t="s">
        <v>866</v>
      </c>
      <c r="L429" s="532">
        <v>186.27</v>
      </c>
      <c r="M429" s="532">
        <v>372.54</v>
      </c>
      <c r="N429" s="529">
        <v>2</v>
      </c>
      <c r="O429" s="533">
        <v>1.5</v>
      </c>
      <c r="P429" s="532">
        <v>186.27</v>
      </c>
      <c r="Q429" s="534">
        <v>0.5</v>
      </c>
      <c r="R429" s="529">
        <v>1</v>
      </c>
      <c r="S429" s="534">
        <v>0.5</v>
      </c>
      <c r="T429" s="533">
        <v>1</v>
      </c>
      <c r="U429" s="535">
        <v>0.66666666666666663</v>
      </c>
    </row>
    <row r="430" spans="1:21" ht="14.4" customHeight="1" x14ac:dyDescent="0.3">
      <c r="A430" s="528">
        <v>29</v>
      </c>
      <c r="B430" s="529" t="s">
        <v>454</v>
      </c>
      <c r="C430" s="529" t="s">
        <v>737</v>
      </c>
      <c r="D430" s="530" t="s">
        <v>1581</v>
      </c>
      <c r="E430" s="531" t="s">
        <v>748</v>
      </c>
      <c r="F430" s="529" t="s">
        <v>734</v>
      </c>
      <c r="G430" s="529" t="s">
        <v>871</v>
      </c>
      <c r="H430" s="529" t="s">
        <v>455</v>
      </c>
      <c r="I430" s="529" t="s">
        <v>659</v>
      </c>
      <c r="J430" s="529" t="s">
        <v>660</v>
      </c>
      <c r="K430" s="529" t="s">
        <v>872</v>
      </c>
      <c r="L430" s="532">
        <v>61.97</v>
      </c>
      <c r="M430" s="532">
        <v>61.97</v>
      </c>
      <c r="N430" s="529">
        <v>1</v>
      </c>
      <c r="O430" s="533">
        <v>1</v>
      </c>
      <c r="P430" s="532"/>
      <c r="Q430" s="534">
        <v>0</v>
      </c>
      <c r="R430" s="529"/>
      <c r="S430" s="534">
        <v>0</v>
      </c>
      <c r="T430" s="533"/>
      <c r="U430" s="535">
        <v>0</v>
      </c>
    </row>
    <row r="431" spans="1:21" ht="14.4" customHeight="1" x14ac:dyDescent="0.3">
      <c r="A431" s="528">
        <v>29</v>
      </c>
      <c r="B431" s="529" t="s">
        <v>454</v>
      </c>
      <c r="C431" s="529" t="s">
        <v>737</v>
      </c>
      <c r="D431" s="530" t="s">
        <v>1581</v>
      </c>
      <c r="E431" s="531" t="s">
        <v>748</v>
      </c>
      <c r="F431" s="529" t="s">
        <v>734</v>
      </c>
      <c r="G431" s="529" t="s">
        <v>1032</v>
      </c>
      <c r="H431" s="529" t="s">
        <v>455</v>
      </c>
      <c r="I431" s="529" t="s">
        <v>1440</v>
      </c>
      <c r="J431" s="529" t="s">
        <v>1034</v>
      </c>
      <c r="K431" s="529" t="s">
        <v>1441</v>
      </c>
      <c r="L431" s="532">
        <v>0</v>
      </c>
      <c r="M431" s="532">
        <v>0</v>
      </c>
      <c r="N431" s="529">
        <v>1</v>
      </c>
      <c r="O431" s="533">
        <v>0.5</v>
      </c>
      <c r="P431" s="532"/>
      <c r="Q431" s="534"/>
      <c r="R431" s="529"/>
      <c r="S431" s="534">
        <v>0</v>
      </c>
      <c r="T431" s="533"/>
      <c r="U431" s="535">
        <v>0</v>
      </c>
    </row>
    <row r="432" spans="1:21" ht="14.4" customHeight="1" x14ac:dyDescent="0.3">
      <c r="A432" s="528">
        <v>29</v>
      </c>
      <c r="B432" s="529" t="s">
        <v>454</v>
      </c>
      <c r="C432" s="529" t="s">
        <v>737</v>
      </c>
      <c r="D432" s="530" t="s">
        <v>1581</v>
      </c>
      <c r="E432" s="531" t="s">
        <v>748</v>
      </c>
      <c r="F432" s="529" t="s">
        <v>734</v>
      </c>
      <c r="G432" s="529" t="s">
        <v>1032</v>
      </c>
      <c r="H432" s="529" t="s">
        <v>455</v>
      </c>
      <c r="I432" s="529" t="s">
        <v>1033</v>
      </c>
      <c r="J432" s="529" t="s">
        <v>1034</v>
      </c>
      <c r="K432" s="529" t="s">
        <v>1035</v>
      </c>
      <c r="L432" s="532">
        <v>31.32</v>
      </c>
      <c r="M432" s="532">
        <v>156.6</v>
      </c>
      <c r="N432" s="529">
        <v>5</v>
      </c>
      <c r="O432" s="533">
        <v>2.5</v>
      </c>
      <c r="P432" s="532">
        <v>125.28</v>
      </c>
      <c r="Q432" s="534">
        <v>0.8</v>
      </c>
      <c r="R432" s="529">
        <v>4</v>
      </c>
      <c r="S432" s="534">
        <v>0.8</v>
      </c>
      <c r="T432" s="533">
        <v>2</v>
      </c>
      <c r="U432" s="535">
        <v>0.8</v>
      </c>
    </row>
    <row r="433" spans="1:21" ht="14.4" customHeight="1" x14ac:dyDescent="0.3">
      <c r="A433" s="528">
        <v>29</v>
      </c>
      <c r="B433" s="529" t="s">
        <v>454</v>
      </c>
      <c r="C433" s="529" t="s">
        <v>737</v>
      </c>
      <c r="D433" s="530" t="s">
        <v>1581</v>
      </c>
      <c r="E433" s="531" t="s">
        <v>748</v>
      </c>
      <c r="F433" s="529" t="s">
        <v>734</v>
      </c>
      <c r="G433" s="529" t="s">
        <v>873</v>
      </c>
      <c r="H433" s="529" t="s">
        <v>455</v>
      </c>
      <c r="I433" s="529" t="s">
        <v>874</v>
      </c>
      <c r="J433" s="529" t="s">
        <v>626</v>
      </c>
      <c r="K433" s="529" t="s">
        <v>875</v>
      </c>
      <c r="L433" s="532">
        <v>33.549999999999997</v>
      </c>
      <c r="M433" s="532">
        <v>100.64999999999999</v>
      </c>
      <c r="N433" s="529">
        <v>3</v>
      </c>
      <c r="O433" s="533">
        <v>2</v>
      </c>
      <c r="P433" s="532">
        <v>67.099999999999994</v>
      </c>
      <c r="Q433" s="534">
        <v>0.66666666666666663</v>
      </c>
      <c r="R433" s="529">
        <v>2</v>
      </c>
      <c r="S433" s="534">
        <v>0.66666666666666663</v>
      </c>
      <c r="T433" s="533">
        <v>1</v>
      </c>
      <c r="U433" s="535">
        <v>0.5</v>
      </c>
    </row>
    <row r="434" spans="1:21" ht="14.4" customHeight="1" x14ac:dyDescent="0.3">
      <c r="A434" s="528">
        <v>29</v>
      </c>
      <c r="B434" s="529" t="s">
        <v>454</v>
      </c>
      <c r="C434" s="529" t="s">
        <v>737</v>
      </c>
      <c r="D434" s="530" t="s">
        <v>1581</v>
      </c>
      <c r="E434" s="531" t="s">
        <v>748</v>
      </c>
      <c r="F434" s="529" t="s">
        <v>734</v>
      </c>
      <c r="G434" s="529" t="s">
        <v>873</v>
      </c>
      <c r="H434" s="529" t="s">
        <v>455</v>
      </c>
      <c r="I434" s="529" t="s">
        <v>1164</v>
      </c>
      <c r="J434" s="529" t="s">
        <v>626</v>
      </c>
      <c r="K434" s="529" t="s">
        <v>1165</v>
      </c>
      <c r="L434" s="532">
        <v>50.32</v>
      </c>
      <c r="M434" s="532">
        <v>50.32</v>
      </c>
      <c r="N434" s="529">
        <v>1</v>
      </c>
      <c r="O434" s="533">
        <v>1</v>
      </c>
      <c r="P434" s="532">
        <v>50.32</v>
      </c>
      <c r="Q434" s="534">
        <v>1</v>
      </c>
      <c r="R434" s="529">
        <v>1</v>
      </c>
      <c r="S434" s="534">
        <v>1</v>
      </c>
      <c r="T434" s="533">
        <v>1</v>
      </c>
      <c r="U434" s="535">
        <v>1</v>
      </c>
    </row>
    <row r="435" spans="1:21" ht="14.4" customHeight="1" x14ac:dyDescent="0.3">
      <c r="A435" s="528">
        <v>29</v>
      </c>
      <c r="B435" s="529" t="s">
        <v>454</v>
      </c>
      <c r="C435" s="529" t="s">
        <v>737</v>
      </c>
      <c r="D435" s="530" t="s">
        <v>1581</v>
      </c>
      <c r="E435" s="531" t="s">
        <v>748</v>
      </c>
      <c r="F435" s="529" t="s">
        <v>734</v>
      </c>
      <c r="G435" s="529" t="s">
        <v>1442</v>
      </c>
      <c r="H435" s="529" t="s">
        <v>455</v>
      </c>
      <c r="I435" s="529" t="s">
        <v>1443</v>
      </c>
      <c r="J435" s="529" t="s">
        <v>1444</v>
      </c>
      <c r="K435" s="529" t="s">
        <v>1445</v>
      </c>
      <c r="L435" s="532">
        <v>75.349999999999994</v>
      </c>
      <c r="M435" s="532">
        <v>75.349999999999994</v>
      </c>
      <c r="N435" s="529">
        <v>1</v>
      </c>
      <c r="O435" s="533">
        <v>1</v>
      </c>
      <c r="P435" s="532">
        <v>75.349999999999994</v>
      </c>
      <c r="Q435" s="534">
        <v>1</v>
      </c>
      <c r="R435" s="529">
        <v>1</v>
      </c>
      <c r="S435" s="534">
        <v>1</v>
      </c>
      <c r="T435" s="533">
        <v>1</v>
      </c>
      <c r="U435" s="535">
        <v>1</v>
      </c>
    </row>
    <row r="436" spans="1:21" ht="14.4" customHeight="1" x14ac:dyDescent="0.3">
      <c r="A436" s="528">
        <v>29</v>
      </c>
      <c r="B436" s="529" t="s">
        <v>454</v>
      </c>
      <c r="C436" s="529" t="s">
        <v>737</v>
      </c>
      <c r="D436" s="530" t="s">
        <v>1581</v>
      </c>
      <c r="E436" s="531" t="s">
        <v>748</v>
      </c>
      <c r="F436" s="529" t="s">
        <v>734</v>
      </c>
      <c r="G436" s="529" t="s">
        <v>1442</v>
      </c>
      <c r="H436" s="529" t="s">
        <v>455</v>
      </c>
      <c r="I436" s="529" t="s">
        <v>1446</v>
      </c>
      <c r="J436" s="529" t="s">
        <v>1447</v>
      </c>
      <c r="K436" s="529" t="s">
        <v>1448</v>
      </c>
      <c r="L436" s="532">
        <v>25.12</v>
      </c>
      <c r="M436" s="532">
        <v>25.12</v>
      </c>
      <c r="N436" s="529">
        <v>1</v>
      </c>
      <c r="O436" s="533">
        <v>1</v>
      </c>
      <c r="P436" s="532">
        <v>25.12</v>
      </c>
      <c r="Q436" s="534">
        <v>1</v>
      </c>
      <c r="R436" s="529">
        <v>1</v>
      </c>
      <c r="S436" s="534">
        <v>1</v>
      </c>
      <c r="T436" s="533">
        <v>1</v>
      </c>
      <c r="U436" s="535">
        <v>1</v>
      </c>
    </row>
    <row r="437" spans="1:21" ht="14.4" customHeight="1" x14ac:dyDescent="0.3">
      <c r="A437" s="528">
        <v>29</v>
      </c>
      <c r="B437" s="529" t="s">
        <v>454</v>
      </c>
      <c r="C437" s="529" t="s">
        <v>737</v>
      </c>
      <c r="D437" s="530" t="s">
        <v>1581</v>
      </c>
      <c r="E437" s="531" t="s">
        <v>748</v>
      </c>
      <c r="F437" s="529" t="s">
        <v>734</v>
      </c>
      <c r="G437" s="529" t="s">
        <v>1305</v>
      </c>
      <c r="H437" s="529" t="s">
        <v>455</v>
      </c>
      <c r="I437" s="529" t="s">
        <v>1449</v>
      </c>
      <c r="J437" s="529" t="s">
        <v>1450</v>
      </c>
      <c r="K437" s="529" t="s">
        <v>1308</v>
      </c>
      <c r="L437" s="532">
        <v>0</v>
      </c>
      <c r="M437" s="532">
        <v>0</v>
      </c>
      <c r="N437" s="529">
        <v>1</v>
      </c>
      <c r="O437" s="533">
        <v>1</v>
      </c>
      <c r="P437" s="532">
        <v>0</v>
      </c>
      <c r="Q437" s="534"/>
      <c r="R437" s="529">
        <v>1</v>
      </c>
      <c r="S437" s="534">
        <v>1</v>
      </c>
      <c r="T437" s="533">
        <v>1</v>
      </c>
      <c r="U437" s="535">
        <v>1</v>
      </c>
    </row>
    <row r="438" spans="1:21" ht="14.4" customHeight="1" x14ac:dyDescent="0.3">
      <c r="A438" s="528">
        <v>29</v>
      </c>
      <c r="B438" s="529" t="s">
        <v>454</v>
      </c>
      <c r="C438" s="529" t="s">
        <v>737</v>
      </c>
      <c r="D438" s="530" t="s">
        <v>1581</v>
      </c>
      <c r="E438" s="531" t="s">
        <v>748</v>
      </c>
      <c r="F438" s="529" t="s">
        <v>734</v>
      </c>
      <c r="G438" s="529" t="s">
        <v>1305</v>
      </c>
      <c r="H438" s="529" t="s">
        <v>455</v>
      </c>
      <c r="I438" s="529" t="s">
        <v>1451</v>
      </c>
      <c r="J438" s="529" t="s">
        <v>1450</v>
      </c>
      <c r="K438" s="529" t="s">
        <v>1452</v>
      </c>
      <c r="L438" s="532">
        <v>0</v>
      </c>
      <c r="M438" s="532">
        <v>0</v>
      </c>
      <c r="N438" s="529">
        <v>3</v>
      </c>
      <c r="O438" s="533">
        <v>3</v>
      </c>
      <c r="P438" s="532">
        <v>0</v>
      </c>
      <c r="Q438" s="534"/>
      <c r="R438" s="529">
        <v>1</v>
      </c>
      <c r="S438" s="534">
        <v>0.33333333333333331</v>
      </c>
      <c r="T438" s="533">
        <v>1</v>
      </c>
      <c r="U438" s="535">
        <v>0.33333333333333331</v>
      </c>
    </row>
    <row r="439" spans="1:21" ht="14.4" customHeight="1" x14ac:dyDescent="0.3">
      <c r="A439" s="528">
        <v>29</v>
      </c>
      <c r="B439" s="529" t="s">
        <v>454</v>
      </c>
      <c r="C439" s="529" t="s">
        <v>737</v>
      </c>
      <c r="D439" s="530" t="s">
        <v>1581</v>
      </c>
      <c r="E439" s="531" t="s">
        <v>748</v>
      </c>
      <c r="F439" s="529" t="s">
        <v>734</v>
      </c>
      <c r="G439" s="529" t="s">
        <v>1305</v>
      </c>
      <c r="H439" s="529" t="s">
        <v>455</v>
      </c>
      <c r="I439" s="529" t="s">
        <v>1453</v>
      </c>
      <c r="J439" s="529" t="s">
        <v>1450</v>
      </c>
      <c r="K439" s="529" t="s">
        <v>1452</v>
      </c>
      <c r="L439" s="532">
        <v>0</v>
      </c>
      <c r="M439" s="532">
        <v>0</v>
      </c>
      <c r="N439" s="529">
        <v>1</v>
      </c>
      <c r="O439" s="533">
        <v>1</v>
      </c>
      <c r="P439" s="532"/>
      <c r="Q439" s="534"/>
      <c r="R439" s="529"/>
      <c r="S439" s="534">
        <v>0</v>
      </c>
      <c r="T439" s="533"/>
      <c r="U439" s="535">
        <v>0</v>
      </c>
    </row>
    <row r="440" spans="1:21" ht="14.4" customHeight="1" x14ac:dyDescent="0.3">
      <c r="A440" s="528">
        <v>29</v>
      </c>
      <c r="B440" s="529" t="s">
        <v>454</v>
      </c>
      <c r="C440" s="529" t="s">
        <v>737</v>
      </c>
      <c r="D440" s="530" t="s">
        <v>1581</v>
      </c>
      <c r="E440" s="531" t="s">
        <v>748</v>
      </c>
      <c r="F440" s="529" t="s">
        <v>735</v>
      </c>
      <c r="G440" s="529" t="s">
        <v>880</v>
      </c>
      <c r="H440" s="529" t="s">
        <v>455</v>
      </c>
      <c r="I440" s="529" t="s">
        <v>1454</v>
      </c>
      <c r="J440" s="529" t="s">
        <v>744</v>
      </c>
      <c r="K440" s="529"/>
      <c r="L440" s="532">
        <v>0</v>
      </c>
      <c r="M440" s="532">
        <v>0</v>
      </c>
      <c r="N440" s="529">
        <v>1</v>
      </c>
      <c r="O440" s="533">
        <v>1</v>
      </c>
      <c r="P440" s="532">
        <v>0</v>
      </c>
      <c r="Q440" s="534"/>
      <c r="R440" s="529">
        <v>1</v>
      </c>
      <c r="S440" s="534">
        <v>1</v>
      </c>
      <c r="T440" s="533">
        <v>1</v>
      </c>
      <c r="U440" s="535">
        <v>1</v>
      </c>
    </row>
    <row r="441" spans="1:21" ht="14.4" customHeight="1" x14ac:dyDescent="0.3">
      <c r="A441" s="528">
        <v>29</v>
      </c>
      <c r="B441" s="529" t="s">
        <v>454</v>
      </c>
      <c r="C441" s="529" t="s">
        <v>737</v>
      </c>
      <c r="D441" s="530" t="s">
        <v>1581</v>
      </c>
      <c r="E441" s="531" t="s">
        <v>748</v>
      </c>
      <c r="F441" s="529" t="s">
        <v>736</v>
      </c>
      <c r="G441" s="529" t="s">
        <v>887</v>
      </c>
      <c r="H441" s="529" t="s">
        <v>455</v>
      </c>
      <c r="I441" s="529" t="s">
        <v>888</v>
      </c>
      <c r="J441" s="529" t="s">
        <v>889</v>
      </c>
      <c r="K441" s="529" t="s">
        <v>890</v>
      </c>
      <c r="L441" s="532">
        <v>25</v>
      </c>
      <c r="M441" s="532">
        <v>125</v>
      </c>
      <c r="N441" s="529">
        <v>5</v>
      </c>
      <c r="O441" s="533">
        <v>3</v>
      </c>
      <c r="P441" s="532">
        <v>100</v>
      </c>
      <c r="Q441" s="534">
        <v>0.8</v>
      </c>
      <c r="R441" s="529">
        <v>4</v>
      </c>
      <c r="S441" s="534">
        <v>0.8</v>
      </c>
      <c r="T441" s="533">
        <v>2</v>
      </c>
      <c r="U441" s="535">
        <v>0.66666666666666663</v>
      </c>
    </row>
    <row r="442" spans="1:21" ht="14.4" customHeight="1" x14ac:dyDescent="0.3">
      <c r="A442" s="528">
        <v>29</v>
      </c>
      <c r="B442" s="529" t="s">
        <v>454</v>
      </c>
      <c r="C442" s="529" t="s">
        <v>737</v>
      </c>
      <c r="D442" s="530" t="s">
        <v>1581</v>
      </c>
      <c r="E442" s="531" t="s">
        <v>748</v>
      </c>
      <c r="F442" s="529" t="s">
        <v>736</v>
      </c>
      <c r="G442" s="529" t="s">
        <v>887</v>
      </c>
      <c r="H442" s="529" t="s">
        <v>455</v>
      </c>
      <c r="I442" s="529" t="s">
        <v>891</v>
      </c>
      <c r="J442" s="529" t="s">
        <v>889</v>
      </c>
      <c r="K442" s="529" t="s">
        <v>892</v>
      </c>
      <c r="L442" s="532">
        <v>56.25</v>
      </c>
      <c r="M442" s="532">
        <v>1800</v>
      </c>
      <c r="N442" s="529">
        <v>32</v>
      </c>
      <c r="O442" s="533">
        <v>14</v>
      </c>
      <c r="P442" s="532">
        <v>787.5</v>
      </c>
      <c r="Q442" s="534">
        <v>0.4375</v>
      </c>
      <c r="R442" s="529">
        <v>14</v>
      </c>
      <c r="S442" s="534">
        <v>0.4375</v>
      </c>
      <c r="T442" s="533">
        <v>7.5</v>
      </c>
      <c r="U442" s="535">
        <v>0.5357142857142857</v>
      </c>
    </row>
    <row r="443" spans="1:21" ht="14.4" customHeight="1" x14ac:dyDescent="0.3">
      <c r="A443" s="528">
        <v>29</v>
      </c>
      <c r="B443" s="529" t="s">
        <v>454</v>
      </c>
      <c r="C443" s="529" t="s">
        <v>737</v>
      </c>
      <c r="D443" s="530" t="s">
        <v>1581</v>
      </c>
      <c r="E443" s="531" t="s">
        <v>748</v>
      </c>
      <c r="F443" s="529" t="s">
        <v>736</v>
      </c>
      <c r="G443" s="529" t="s">
        <v>887</v>
      </c>
      <c r="H443" s="529" t="s">
        <v>455</v>
      </c>
      <c r="I443" s="529" t="s">
        <v>893</v>
      </c>
      <c r="J443" s="529" t="s">
        <v>889</v>
      </c>
      <c r="K443" s="529" t="s">
        <v>894</v>
      </c>
      <c r="L443" s="532">
        <v>100</v>
      </c>
      <c r="M443" s="532">
        <v>3500</v>
      </c>
      <c r="N443" s="529">
        <v>35</v>
      </c>
      <c r="O443" s="533">
        <v>12</v>
      </c>
      <c r="P443" s="532">
        <v>2800</v>
      </c>
      <c r="Q443" s="534">
        <v>0.8</v>
      </c>
      <c r="R443" s="529">
        <v>28</v>
      </c>
      <c r="S443" s="534">
        <v>0.8</v>
      </c>
      <c r="T443" s="533">
        <v>9</v>
      </c>
      <c r="U443" s="535">
        <v>0.75</v>
      </c>
    </row>
    <row r="444" spans="1:21" ht="14.4" customHeight="1" x14ac:dyDescent="0.3">
      <c r="A444" s="528">
        <v>29</v>
      </c>
      <c r="B444" s="529" t="s">
        <v>454</v>
      </c>
      <c r="C444" s="529" t="s">
        <v>737</v>
      </c>
      <c r="D444" s="530" t="s">
        <v>1581</v>
      </c>
      <c r="E444" s="531" t="s">
        <v>748</v>
      </c>
      <c r="F444" s="529" t="s">
        <v>736</v>
      </c>
      <c r="G444" s="529" t="s">
        <v>887</v>
      </c>
      <c r="H444" s="529" t="s">
        <v>455</v>
      </c>
      <c r="I444" s="529" t="s">
        <v>895</v>
      </c>
      <c r="J444" s="529" t="s">
        <v>896</v>
      </c>
      <c r="K444" s="529" t="s">
        <v>897</v>
      </c>
      <c r="L444" s="532">
        <v>156</v>
      </c>
      <c r="M444" s="532">
        <v>3276</v>
      </c>
      <c r="N444" s="529">
        <v>21</v>
      </c>
      <c r="O444" s="533">
        <v>6</v>
      </c>
      <c r="P444" s="532">
        <v>2340</v>
      </c>
      <c r="Q444" s="534">
        <v>0.7142857142857143</v>
      </c>
      <c r="R444" s="529">
        <v>15</v>
      </c>
      <c r="S444" s="534">
        <v>0.7142857142857143</v>
      </c>
      <c r="T444" s="533">
        <v>4</v>
      </c>
      <c r="U444" s="535">
        <v>0.66666666666666663</v>
      </c>
    </row>
    <row r="445" spans="1:21" ht="14.4" customHeight="1" x14ac:dyDescent="0.3">
      <c r="A445" s="528">
        <v>29</v>
      </c>
      <c r="B445" s="529" t="s">
        <v>454</v>
      </c>
      <c r="C445" s="529" t="s">
        <v>737</v>
      </c>
      <c r="D445" s="530" t="s">
        <v>1581</v>
      </c>
      <c r="E445" s="531" t="s">
        <v>748</v>
      </c>
      <c r="F445" s="529" t="s">
        <v>736</v>
      </c>
      <c r="G445" s="529" t="s">
        <v>887</v>
      </c>
      <c r="H445" s="529" t="s">
        <v>455</v>
      </c>
      <c r="I445" s="529" t="s">
        <v>1455</v>
      </c>
      <c r="J445" s="529" t="s">
        <v>899</v>
      </c>
      <c r="K445" s="529" t="s">
        <v>1456</v>
      </c>
      <c r="L445" s="532">
        <v>4</v>
      </c>
      <c r="M445" s="532">
        <v>12</v>
      </c>
      <c r="N445" s="529">
        <v>3</v>
      </c>
      <c r="O445" s="533">
        <v>1</v>
      </c>
      <c r="P445" s="532">
        <v>12</v>
      </c>
      <c r="Q445" s="534">
        <v>1</v>
      </c>
      <c r="R445" s="529">
        <v>3</v>
      </c>
      <c r="S445" s="534">
        <v>1</v>
      </c>
      <c r="T445" s="533">
        <v>1</v>
      </c>
      <c r="U445" s="535">
        <v>1</v>
      </c>
    </row>
    <row r="446" spans="1:21" ht="14.4" customHeight="1" x14ac:dyDescent="0.3">
      <c r="A446" s="528">
        <v>29</v>
      </c>
      <c r="B446" s="529" t="s">
        <v>454</v>
      </c>
      <c r="C446" s="529" t="s">
        <v>737</v>
      </c>
      <c r="D446" s="530" t="s">
        <v>1581</v>
      </c>
      <c r="E446" s="531" t="s">
        <v>748</v>
      </c>
      <c r="F446" s="529" t="s">
        <v>736</v>
      </c>
      <c r="G446" s="529" t="s">
        <v>887</v>
      </c>
      <c r="H446" s="529" t="s">
        <v>455</v>
      </c>
      <c r="I446" s="529" t="s">
        <v>898</v>
      </c>
      <c r="J446" s="529" t="s">
        <v>899</v>
      </c>
      <c r="K446" s="529" t="s">
        <v>900</v>
      </c>
      <c r="L446" s="532">
        <v>1</v>
      </c>
      <c r="M446" s="532">
        <v>2</v>
      </c>
      <c r="N446" s="529">
        <v>2</v>
      </c>
      <c r="O446" s="533">
        <v>1</v>
      </c>
      <c r="P446" s="532"/>
      <c r="Q446" s="534">
        <v>0</v>
      </c>
      <c r="R446" s="529"/>
      <c r="S446" s="534">
        <v>0</v>
      </c>
      <c r="T446" s="533"/>
      <c r="U446" s="535">
        <v>0</v>
      </c>
    </row>
    <row r="447" spans="1:21" ht="14.4" customHeight="1" x14ac:dyDescent="0.3">
      <c r="A447" s="528">
        <v>29</v>
      </c>
      <c r="B447" s="529" t="s">
        <v>454</v>
      </c>
      <c r="C447" s="529" t="s">
        <v>737</v>
      </c>
      <c r="D447" s="530" t="s">
        <v>1581</v>
      </c>
      <c r="E447" s="531" t="s">
        <v>748</v>
      </c>
      <c r="F447" s="529" t="s">
        <v>736</v>
      </c>
      <c r="G447" s="529" t="s">
        <v>887</v>
      </c>
      <c r="H447" s="529" t="s">
        <v>455</v>
      </c>
      <c r="I447" s="529" t="s">
        <v>903</v>
      </c>
      <c r="J447" s="529" t="s">
        <v>904</v>
      </c>
      <c r="K447" s="529" t="s">
        <v>905</v>
      </c>
      <c r="L447" s="532">
        <v>886.16</v>
      </c>
      <c r="M447" s="532">
        <v>2658.48</v>
      </c>
      <c r="N447" s="529">
        <v>3</v>
      </c>
      <c r="O447" s="533">
        <v>1</v>
      </c>
      <c r="P447" s="532"/>
      <c r="Q447" s="534">
        <v>0</v>
      </c>
      <c r="R447" s="529"/>
      <c r="S447" s="534">
        <v>0</v>
      </c>
      <c r="T447" s="533"/>
      <c r="U447" s="535">
        <v>0</v>
      </c>
    </row>
    <row r="448" spans="1:21" ht="14.4" customHeight="1" x14ac:dyDescent="0.3">
      <c r="A448" s="528">
        <v>29</v>
      </c>
      <c r="B448" s="529" t="s">
        <v>454</v>
      </c>
      <c r="C448" s="529" t="s">
        <v>737</v>
      </c>
      <c r="D448" s="530" t="s">
        <v>1581</v>
      </c>
      <c r="E448" s="531" t="s">
        <v>748</v>
      </c>
      <c r="F448" s="529" t="s">
        <v>736</v>
      </c>
      <c r="G448" s="529" t="s">
        <v>887</v>
      </c>
      <c r="H448" s="529" t="s">
        <v>455</v>
      </c>
      <c r="I448" s="529" t="s">
        <v>1457</v>
      </c>
      <c r="J448" s="529" t="s">
        <v>1458</v>
      </c>
      <c r="K448" s="529" t="s">
        <v>1459</v>
      </c>
      <c r="L448" s="532">
        <v>280</v>
      </c>
      <c r="M448" s="532">
        <v>560</v>
      </c>
      <c r="N448" s="529">
        <v>2</v>
      </c>
      <c r="O448" s="533">
        <v>1</v>
      </c>
      <c r="P448" s="532"/>
      <c r="Q448" s="534">
        <v>0</v>
      </c>
      <c r="R448" s="529"/>
      <c r="S448" s="534">
        <v>0</v>
      </c>
      <c r="T448" s="533"/>
      <c r="U448" s="535">
        <v>0</v>
      </c>
    </row>
    <row r="449" spans="1:21" ht="14.4" customHeight="1" x14ac:dyDescent="0.3">
      <c r="A449" s="528">
        <v>29</v>
      </c>
      <c r="B449" s="529" t="s">
        <v>454</v>
      </c>
      <c r="C449" s="529" t="s">
        <v>737</v>
      </c>
      <c r="D449" s="530" t="s">
        <v>1581</v>
      </c>
      <c r="E449" s="531" t="s">
        <v>748</v>
      </c>
      <c r="F449" s="529" t="s">
        <v>736</v>
      </c>
      <c r="G449" s="529" t="s">
        <v>887</v>
      </c>
      <c r="H449" s="529" t="s">
        <v>455</v>
      </c>
      <c r="I449" s="529" t="s">
        <v>1460</v>
      </c>
      <c r="J449" s="529" t="s">
        <v>1461</v>
      </c>
      <c r="K449" s="529" t="s">
        <v>1462</v>
      </c>
      <c r="L449" s="532">
        <v>56.25</v>
      </c>
      <c r="M449" s="532">
        <v>168.75</v>
      </c>
      <c r="N449" s="529">
        <v>3</v>
      </c>
      <c r="O449" s="533">
        <v>1</v>
      </c>
      <c r="P449" s="532"/>
      <c r="Q449" s="534">
        <v>0</v>
      </c>
      <c r="R449" s="529"/>
      <c r="S449" s="534">
        <v>0</v>
      </c>
      <c r="T449" s="533"/>
      <c r="U449" s="535">
        <v>0</v>
      </c>
    </row>
    <row r="450" spans="1:21" ht="14.4" customHeight="1" x14ac:dyDescent="0.3">
      <c r="A450" s="528">
        <v>29</v>
      </c>
      <c r="B450" s="529" t="s">
        <v>454</v>
      </c>
      <c r="C450" s="529" t="s">
        <v>737</v>
      </c>
      <c r="D450" s="530" t="s">
        <v>1581</v>
      </c>
      <c r="E450" s="531" t="s">
        <v>748</v>
      </c>
      <c r="F450" s="529" t="s">
        <v>736</v>
      </c>
      <c r="G450" s="529" t="s">
        <v>887</v>
      </c>
      <c r="H450" s="529" t="s">
        <v>455</v>
      </c>
      <c r="I450" s="529" t="s">
        <v>1043</v>
      </c>
      <c r="J450" s="529" t="s">
        <v>1044</v>
      </c>
      <c r="K450" s="529" t="s">
        <v>1045</v>
      </c>
      <c r="L450" s="532">
        <v>96</v>
      </c>
      <c r="M450" s="532">
        <v>384</v>
      </c>
      <c r="N450" s="529">
        <v>4</v>
      </c>
      <c r="O450" s="533">
        <v>3</v>
      </c>
      <c r="P450" s="532">
        <v>96</v>
      </c>
      <c r="Q450" s="534">
        <v>0.25</v>
      </c>
      <c r="R450" s="529">
        <v>1</v>
      </c>
      <c r="S450" s="534">
        <v>0.25</v>
      </c>
      <c r="T450" s="533">
        <v>1</v>
      </c>
      <c r="U450" s="535">
        <v>0.33333333333333331</v>
      </c>
    </row>
    <row r="451" spans="1:21" ht="14.4" customHeight="1" x14ac:dyDescent="0.3">
      <c r="A451" s="528">
        <v>29</v>
      </c>
      <c r="B451" s="529" t="s">
        <v>454</v>
      </c>
      <c r="C451" s="529" t="s">
        <v>737</v>
      </c>
      <c r="D451" s="530" t="s">
        <v>1581</v>
      </c>
      <c r="E451" s="531" t="s">
        <v>748</v>
      </c>
      <c r="F451" s="529" t="s">
        <v>736</v>
      </c>
      <c r="G451" s="529" t="s">
        <v>887</v>
      </c>
      <c r="H451" s="529" t="s">
        <v>455</v>
      </c>
      <c r="I451" s="529" t="s">
        <v>1166</v>
      </c>
      <c r="J451" s="529" t="s">
        <v>896</v>
      </c>
      <c r="K451" s="529" t="s">
        <v>1167</v>
      </c>
      <c r="L451" s="532">
        <v>96</v>
      </c>
      <c r="M451" s="532">
        <v>384</v>
      </c>
      <c r="N451" s="529">
        <v>4</v>
      </c>
      <c r="O451" s="533">
        <v>1</v>
      </c>
      <c r="P451" s="532"/>
      <c r="Q451" s="534">
        <v>0</v>
      </c>
      <c r="R451" s="529"/>
      <c r="S451" s="534">
        <v>0</v>
      </c>
      <c r="T451" s="533"/>
      <c r="U451" s="535">
        <v>0</v>
      </c>
    </row>
    <row r="452" spans="1:21" ht="14.4" customHeight="1" x14ac:dyDescent="0.3">
      <c r="A452" s="528">
        <v>29</v>
      </c>
      <c r="B452" s="529" t="s">
        <v>454</v>
      </c>
      <c r="C452" s="529" t="s">
        <v>737</v>
      </c>
      <c r="D452" s="530" t="s">
        <v>1581</v>
      </c>
      <c r="E452" s="531" t="s">
        <v>748</v>
      </c>
      <c r="F452" s="529" t="s">
        <v>736</v>
      </c>
      <c r="G452" s="529" t="s">
        <v>887</v>
      </c>
      <c r="H452" s="529" t="s">
        <v>455</v>
      </c>
      <c r="I452" s="529" t="s">
        <v>1463</v>
      </c>
      <c r="J452" s="529" t="s">
        <v>1464</v>
      </c>
      <c r="K452" s="529" t="s">
        <v>1465</v>
      </c>
      <c r="L452" s="532">
        <v>426.75</v>
      </c>
      <c r="M452" s="532">
        <v>2987.25</v>
      </c>
      <c r="N452" s="529">
        <v>7</v>
      </c>
      <c r="O452" s="533">
        <v>4</v>
      </c>
      <c r="P452" s="532">
        <v>2133.75</v>
      </c>
      <c r="Q452" s="534">
        <v>0.7142857142857143</v>
      </c>
      <c r="R452" s="529">
        <v>5</v>
      </c>
      <c r="S452" s="534">
        <v>0.7142857142857143</v>
      </c>
      <c r="T452" s="533">
        <v>3</v>
      </c>
      <c r="U452" s="535">
        <v>0.75</v>
      </c>
    </row>
    <row r="453" spans="1:21" ht="14.4" customHeight="1" x14ac:dyDescent="0.3">
      <c r="A453" s="528">
        <v>29</v>
      </c>
      <c r="B453" s="529" t="s">
        <v>454</v>
      </c>
      <c r="C453" s="529" t="s">
        <v>737</v>
      </c>
      <c r="D453" s="530" t="s">
        <v>1581</v>
      </c>
      <c r="E453" s="531" t="s">
        <v>748</v>
      </c>
      <c r="F453" s="529" t="s">
        <v>736</v>
      </c>
      <c r="G453" s="529" t="s">
        <v>918</v>
      </c>
      <c r="H453" s="529" t="s">
        <v>455</v>
      </c>
      <c r="I453" s="529" t="s">
        <v>919</v>
      </c>
      <c r="J453" s="529" t="s">
        <v>920</v>
      </c>
      <c r="K453" s="529" t="s">
        <v>921</v>
      </c>
      <c r="L453" s="532">
        <v>410</v>
      </c>
      <c r="M453" s="532">
        <v>13120</v>
      </c>
      <c r="N453" s="529">
        <v>32</v>
      </c>
      <c r="O453" s="533">
        <v>24</v>
      </c>
      <c r="P453" s="532">
        <v>11890</v>
      </c>
      <c r="Q453" s="534">
        <v>0.90625</v>
      </c>
      <c r="R453" s="529">
        <v>29</v>
      </c>
      <c r="S453" s="534">
        <v>0.90625</v>
      </c>
      <c r="T453" s="533">
        <v>22</v>
      </c>
      <c r="U453" s="535">
        <v>0.91666666666666663</v>
      </c>
    </row>
    <row r="454" spans="1:21" ht="14.4" customHeight="1" x14ac:dyDescent="0.3">
      <c r="A454" s="528">
        <v>29</v>
      </c>
      <c r="B454" s="529" t="s">
        <v>454</v>
      </c>
      <c r="C454" s="529" t="s">
        <v>737</v>
      </c>
      <c r="D454" s="530" t="s">
        <v>1581</v>
      </c>
      <c r="E454" s="531" t="s">
        <v>748</v>
      </c>
      <c r="F454" s="529" t="s">
        <v>736</v>
      </c>
      <c r="G454" s="529" t="s">
        <v>918</v>
      </c>
      <c r="H454" s="529" t="s">
        <v>455</v>
      </c>
      <c r="I454" s="529" t="s">
        <v>922</v>
      </c>
      <c r="J454" s="529" t="s">
        <v>923</v>
      </c>
      <c r="K454" s="529" t="s">
        <v>924</v>
      </c>
      <c r="L454" s="532">
        <v>566</v>
      </c>
      <c r="M454" s="532">
        <v>3962</v>
      </c>
      <c r="N454" s="529">
        <v>7</v>
      </c>
      <c r="O454" s="533">
        <v>5</v>
      </c>
      <c r="P454" s="532">
        <v>3962</v>
      </c>
      <c r="Q454" s="534">
        <v>1</v>
      </c>
      <c r="R454" s="529">
        <v>7</v>
      </c>
      <c r="S454" s="534">
        <v>1</v>
      </c>
      <c r="T454" s="533">
        <v>5</v>
      </c>
      <c r="U454" s="535">
        <v>1</v>
      </c>
    </row>
    <row r="455" spans="1:21" ht="14.4" customHeight="1" x14ac:dyDescent="0.3">
      <c r="A455" s="528">
        <v>29</v>
      </c>
      <c r="B455" s="529" t="s">
        <v>454</v>
      </c>
      <c r="C455" s="529" t="s">
        <v>737</v>
      </c>
      <c r="D455" s="530" t="s">
        <v>1581</v>
      </c>
      <c r="E455" s="531" t="s">
        <v>748</v>
      </c>
      <c r="F455" s="529" t="s">
        <v>736</v>
      </c>
      <c r="G455" s="529" t="s">
        <v>925</v>
      </c>
      <c r="H455" s="529" t="s">
        <v>455</v>
      </c>
      <c r="I455" s="529" t="s">
        <v>1466</v>
      </c>
      <c r="J455" s="529" t="s">
        <v>1056</v>
      </c>
      <c r="K455" s="529" t="s">
        <v>1467</v>
      </c>
      <c r="L455" s="532">
        <v>50.5</v>
      </c>
      <c r="M455" s="532">
        <v>50.5</v>
      </c>
      <c r="N455" s="529">
        <v>1</v>
      </c>
      <c r="O455" s="533">
        <v>1</v>
      </c>
      <c r="P455" s="532">
        <v>50.5</v>
      </c>
      <c r="Q455" s="534">
        <v>1</v>
      </c>
      <c r="R455" s="529">
        <v>1</v>
      </c>
      <c r="S455" s="534">
        <v>1</v>
      </c>
      <c r="T455" s="533">
        <v>1</v>
      </c>
      <c r="U455" s="535">
        <v>1</v>
      </c>
    </row>
    <row r="456" spans="1:21" ht="14.4" customHeight="1" x14ac:dyDescent="0.3">
      <c r="A456" s="528">
        <v>29</v>
      </c>
      <c r="B456" s="529" t="s">
        <v>454</v>
      </c>
      <c r="C456" s="529" t="s">
        <v>737</v>
      </c>
      <c r="D456" s="530" t="s">
        <v>1581</v>
      </c>
      <c r="E456" s="531" t="s">
        <v>748</v>
      </c>
      <c r="F456" s="529" t="s">
        <v>736</v>
      </c>
      <c r="G456" s="529" t="s">
        <v>925</v>
      </c>
      <c r="H456" s="529" t="s">
        <v>455</v>
      </c>
      <c r="I456" s="529" t="s">
        <v>929</v>
      </c>
      <c r="J456" s="529" t="s">
        <v>930</v>
      </c>
      <c r="K456" s="529" t="s">
        <v>931</v>
      </c>
      <c r="L456" s="532">
        <v>378.48</v>
      </c>
      <c r="M456" s="532">
        <v>756.96</v>
      </c>
      <c r="N456" s="529">
        <v>2</v>
      </c>
      <c r="O456" s="533">
        <v>2</v>
      </c>
      <c r="P456" s="532">
        <v>378.48</v>
      </c>
      <c r="Q456" s="534">
        <v>0.5</v>
      </c>
      <c r="R456" s="529">
        <v>1</v>
      </c>
      <c r="S456" s="534">
        <v>0.5</v>
      </c>
      <c r="T456" s="533">
        <v>1</v>
      </c>
      <c r="U456" s="535">
        <v>0.5</v>
      </c>
    </row>
    <row r="457" spans="1:21" ht="14.4" customHeight="1" x14ac:dyDescent="0.3">
      <c r="A457" s="528">
        <v>29</v>
      </c>
      <c r="B457" s="529" t="s">
        <v>454</v>
      </c>
      <c r="C457" s="529" t="s">
        <v>737</v>
      </c>
      <c r="D457" s="530" t="s">
        <v>1581</v>
      </c>
      <c r="E457" s="531" t="s">
        <v>748</v>
      </c>
      <c r="F457" s="529" t="s">
        <v>736</v>
      </c>
      <c r="G457" s="529" t="s">
        <v>925</v>
      </c>
      <c r="H457" s="529" t="s">
        <v>455</v>
      </c>
      <c r="I457" s="529" t="s">
        <v>1052</v>
      </c>
      <c r="J457" s="529" t="s">
        <v>1053</v>
      </c>
      <c r="K457" s="529" t="s">
        <v>1054</v>
      </c>
      <c r="L457" s="532">
        <v>378.48</v>
      </c>
      <c r="M457" s="532">
        <v>378.48</v>
      </c>
      <c r="N457" s="529">
        <v>1</v>
      </c>
      <c r="O457" s="533">
        <v>1</v>
      </c>
      <c r="P457" s="532">
        <v>378.48</v>
      </c>
      <c r="Q457" s="534">
        <v>1</v>
      </c>
      <c r="R457" s="529">
        <v>1</v>
      </c>
      <c r="S457" s="534">
        <v>1</v>
      </c>
      <c r="T457" s="533">
        <v>1</v>
      </c>
      <c r="U457" s="535">
        <v>1</v>
      </c>
    </row>
    <row r="458" spans="1:21" ht="14.4" customHeight="1" x14ac:dyDescent="0.3">
      <c r="A458" s="528">
        <v>29</v>
      </c>
      <c r="B458" s="529" t="s">
        <v>454</v>
      </c>
      <c r="C458" s="529" t="s">
        <v>737</v>
      </c>
      <c r="D458" s="530" t="s">
        <v>1581</v>
      </c>
      <c r="E458" s="531" t="s">
        <v>748</v>
      </c>
      <c r="F458" s="529" t="s">
        <v>736</v>
      </c>
      <c r="G458" s="529" t="s">
        <v>925</v>
      </c>
      <c r="H458" s="529" t="s">
        <v>455</v>
      </c>
      <c r="I458" s="529" t="s">
        <v>1055</v>
      </c>
      <c r="J458" s="529" t="s">
        <v>1056</v>
      </c>
      <c r="K458" s="529" t="s">
        <v>1057</v>
      </c>
      <c r="L458" s="532">
        <v>58.5</v>
      </c>
      <c r="M458" s="532">
        <v>175.5</v>
      </c>
      <c r="N458" s="529">
        <v>3</v>
      </c>
      <c r="O458" s="533">
        <v>3</v>
      </c>
      <c r="P458" s="532">
        <v>175.5</v>
      </c>
      <c r="Q458" s="534">
        <v>1</v>
      </c>
      <c r="R458" s="529">
        <v>3</v>
      </c>
      <c r="S458" s="534">
        <v>1</v>
      </c>
      <c r="T458" s="533">
        <v>3</v>
      </c>
      <c r="U458" s="535">
        <v>1</v>
      </c>
    </row>
    <row r="459" spans="1:21" ht="14.4" customHeight="1" x14ac:dyDescent="0.3">
      <c r="A459" s="528">
        <v>29</v>
      </c>
      <c r="B459" s="529" t="s">
        <v>454</v>
      </c>
      <c r="C459" s="529" t="s">
        <v>737</v>
      </c>
      <c r="D459" s="530" t="s">
        <v>1581</v>
      </c>
      <c r="E459" s="531" t="s">
        <v>748</v>
      </c>
      <c r="F459" s="529" t="s">
        <v>736</v>
      </c>
      <c r="G459" s="529" t="s">
        <v>925</v>
      </c>
      <c r="H459" s="529" t="s">
        <v>455</v>
      </c>
      <c r="I459" s="529" t="s">
        <v>1178</v>
      </c>
      <c r="J459" s="529" t="s">
        <v>1179</v>
      </c>
      <c r="K459" s="529" t="s">
        <v>1180</v>
      </c>
      <c r="L459" s="532">
        <v>331.32</v>
      </c>
      <c r="M459" s="532">
        <v>993.96</v>
      </c>
      <c r="N459" s="529">
        <v>3</v>
      </c>
      <c r="O459" s="533">
        <v>3</v>
      </c>
      <c r="P459" s="532">
        <v>993.96</v>
      </c>
      <c r="Q459" s="534">
        <v>1</v>
      </c>
      <c r="R459" s="529">
        <v>3</v>
      </c>
      <c r="S459" s="534">
        <v>1</v>
      </c>
      <c r="T459" s="533">
        <v>3</v>
      </c>
      <c r="U459" s="535">
        <v>1</v>
      </c>
    </row>
    <row r="460" spans="1:21" ht="14.4" customHeight="1" x14ac:dyDescent="0.3">
      <c r="A460" s="528">
        <v>29</v>
      </c>
      <c r="B460" s="529" t="s">
        <v>454</v>
      </c>
      <c r="C460" s="529" t="s">
        <v>737</v>
      </c>
      <c r="D460" s="530" t="s">
        <v>1581</v>
      </c>
      <c r="E460" s="531" t="s">
        <v>748</v>
      </c>
      <c r="F460" s="529" t="s">
        <v>736</v>
      </c>
      <c r="G460" s="529" t="s">
        <v>925</v>
      </c>
      <c r="H460" s="529" t="s">
        <v>455</v>
      </c>
      <c r="I460" s="529" t="s">
        <v>1181</v>
      </c>
      <c r="J460" s="529" t="s">
        <v>1182</v>
      </c>
      <c r="K460" s="529" t="s">
        <v>1183</v>
      </c>
      <c r="L460" s="532">
        <v>345.18</v>
      </c>
      <c r="M460" s="532">
        <v>345.18</v>
      </c>
      <c r="N460" s="529">
        <v>1</v>
      </c>
      <c r="O460" s="533">
        <v>1</v>
      </c>
      <c r="P460" s="532">
        <v>345.18</v>
      </c>
      <c r="Q460" s="534">
        <v>1</v>
      </c>
      <c r="R460" s="529">
        <v>1</v>
      </c>
      <c r="S460" s="534">
        <v>1</v>
      </c>
      <c r="T460" s="533">
        <v>1</v>
      </c>
      <c r="U460" s="535">
        <v>1</v>
      </c>
    </row>
    <row r="461" spans="1:21" ht="14.4" customHeight="1" x14ac:dyDescent="0.3">
      <c r="A461" s="528">
        <v>29</v>
      </c>
      <c r="B461" s="529" t="s">
        <v>454</v>
      </c>
      <c r="C461" s="529" t="s">
        <v>737</v>
      </c>
      <c r="D461" s="530" t="s">
        <v>1581</v>
      </c>
      <c r="E461" s="531" t="s">
        <v>748</v>
      </c>
      <c r="F461" s="529" t="s">
        <v>736</v>
      </c>
      <c r="G461" s="529" t="s">
        <v>925</v>
      </c>
      <c r="H461" s="529" t="s">
        <v>455</v>
      </c>
      <c r="I461" s="529" t="s">
        <v>938</v>
      </c>
      <c r="J461" s="529" t="s">
        <v>939</v>
      </c>
      <c r="K461" s="529" t="s">
        <v>940</v>
      </c>
      <c r="L461" s="532">
        <v>246.48</v>
      </c>
      <c r="M461" s="532">
        <v>492.96</v>
      </c>
      <c r="N461" s="529">
        <v>2</v>
      </c>
      <c r="O461" s="533">
        <v>2</v>
      </c>
      <c r="P461" s="532">
        <v>492.96</v>
      </c>
      <c r="Q461" s="534">
        <v>1</v>
      </c>
      <c r="R461" s="529">
        <v>2</v>
      </c>
      <c r="S461" s="534">
        <v>1</v>
      </c>
      <c r="T461" s="533">
        <v>2</v>
      </c>
      <c r="U461" s="535">
        <v>1</v>
      </c>
    </row>
    <row r="462" spans="1:21" ht="14.4" customHeight="1" x14ac:dyDescent="0.3">
      <c r="A462" s="528">
        <v>29</v>
      </c>
      <c r="B462" s="529" t="s">
        <v>454</v>
      </c>
      <c r="C462" s="529" t="s">
        <v>737</v>
      </c>
      <c r="D462" s="530" t="s">
        <v>1581</v>
      </c>
      <c r="E462" s="531" t="s">
        <v>748</v>
      </c>
      <c r="F462" s="529" t="s">
        <v>736</v>
      </c>
      <c r="G462" s="529" t="s">
        <v>925</v>
      </c>
      <c r="H462" s="529" t="s">
        <v>455</v>
      </c>
      <c r="I462" s="529" t="s">
        <v>941</v>
      </c>
      <c r="J462" s="529" t="s">
        <v>942</v>
      </c>
      <c r="K462" s="529" t="s">
        <v>943</v>
      </c>
      <c r="L462" s="532">
        <v>97</v>
      </c>
      <c r="M462" s="532">
        <v>194</v>
      </c>
      <c r="N462" s="529">
        <v>2</v>
      </c>
      <c r="O462" s="533">
        <v>2</v>
      </c>
      <c r="P462" s="532">
        <v>194</v>
      </c>
      <c r="Q462" s="534">
        <v>1</v>
      </c>
      <c r="R462" s="529">
        <v>2</v>
      </c>
      <c r="S462" s="534">
        <v>1</v>
      </c>
      <c r="T462" s="533">
        <v>2</v>
      </c>
      <c r="U462" s="535">
        <v>1</v>
      </c>
    </row>
    <row r="463" spans="1:21" ht="14.4" customHeight="1" x14ac:dyDescent="0.3">
      <c r="A463" s="528">
        <v>29</v>
      </c>
      <c r="B463" s="529" t="s">
        <v>454</v>
      </c>
      <c r="C463" s="529" t="s">
        <v>737</v>
      </c>
      <c r="D463" s="530" t="s">
        <v>1581</v>
      </c>
      <c r="E463" s="531" t="s">
        <v>748</v>
      </c>
      <c r="F463" s="529" t="s">
        <v>736</v>
      </c>
      <c r="G463" s="529" t="s">
        <v>925</v>
      </c>
      <c r="H463" s="529" t="s">
        <v>455</v>
      </c>
      <c r="I463" s="529" t="s">
        <v>1468</v>
      </c>
      <c r="J463" s="529" t="s">
        <v>1469</v>
      </c>
      <c r="K463" s="529" t="s">
        <v>1470</v>
      </c>
      <c r="L463" s="532">
        <v>67</v>
      </c>
      <c r="M463" s="532">
        <v>67</v>
      </c>
      <c r="N463" s="529">
        <v>1</v>
      </c>
      <c r="O463" s="533">
        <v>1</v>
      </c>
      <c r="P463" s="532">
        <v>67</v>
      </c>
      <c r="Q463" s="534">
        <v>1</v>
      </c>
      <c r="R463" s="529">
        <v>1</v>
      </c>
      <c r="S463" s="534">
        <v>1</v>
      </c>
      <c r="T463" s="533">
        <v>1</v>
      </c>
      <c r="U463" s="535">
        <v>1</v>
      </c>
    </row>
    <row r="464" spans="1:21" ht="14.4" customHeight="1" x14ac:dyDescent="0.3">
      <c r="A464" s="528">
        <v>29</v>
      </c>
      <c r="B464" s="529" t="s">
        <v>454</v>
      </c>
      <c r="C464" s="529" t="s">
        <v>737</v>
      </c>
      <c r="D464" s="530" t="s">
        <v>1581</v>
      </c>
      <c r="E464" s="531" t="s">
        <v>748</v>
      </c>
      <c r="F464" s="529" t="s">
        <v>736</v>
      </c>
      <c r="G464" s="529" t="s">
        <v>925</v>
      </c>
      <c r="H464" s="529" t="s">
        <v>455</v>
      </c>
      <c r="I464" s="529" t="s">
        <v>1471</v>
      </c>
      <c r="J464" s="529" t="s">
        <v>1472</v>
      </c>
      <c r="K464" s="529" t="s">
        <v>1473</v>
      </c>
      <c r="L464" s="532">
        <v>731.31</v>
      </c>
      <c r="M464" s="532">
        <v>731.31</v>
      </c>
      <c r="N464" s="529">
        <v>1</v>
      </c>
      <c r="O464" s="533">
        <v>1</v>
      </c>
      <c r="P464" s="532">
        <v>731.31</v>
      </c>
      <c r="Q464" s="534">
        <v>1</v>
      </c>
      <c r="R464" s="529">
        <v>1</v>
      </c>
      <c r="S464" s="534">
        <v>1</v>
      </c>
      <c r="T464" s="533">
        <v>1</v>
      </c>
      <c r="U464" s="535">
        <v>1</v>
      </c>
    </row>
    <row r="465" spans="1:21" ht="14.4" customHeight="1" x14ac:dyDescent="0.3">
      <c r="A465" s="528">
        <v>29</v>
      </c>
      <c r="B465" s="529" t="s">
        <v>454</v>
      </c>
      <c r="C465" s="529" t="s">
        <v>737</v>
      </c>
      <c r="D465" s="530" t="s">
        <v>1581</v>
      </c>
      <c r="E465" s="531" t="s">
        <v>748</v>
      </c>
      <c r="F465" s="529" t="s">
        <v>736</v>
      </c>
      <c r="G465" s="529" t="s">
        <v>925</v>
      </c>
      <c r="H465" s="529" t="s">
        <v>455</v>
      </c>
      <c r="I465" s="529" t="s">
        <v>1190</v>
      </c>
      <c r="J465" s="529" t="s">
        <v>1191</v>
      </c>
      <c r="K465" s="529" t="s">
        <v>1192</v>
      </c>
      <c r="L465" s="532">
        <v>245.11</v>
      </c>
      <c r="M465" s="532">
        <v>490.22</v>
      </c>
      <c r="N465" s="529">
        <v>2</v>
      </c>
      <c r="O465" s="533">
        <v>1</v>
      </c>
      <c r="P465" s="532">
        <v>490.22</v>
      </c>
      <c r="Q465" s="534">
        <v>1</v>
      </c>
      <c r="R465" s="529">
        <v>2</v>
      </c>
      <c r="S465" s="534">
        <v>1</v>
      </c>
      <c r="T465" s="533">
        <v>1</v>
      </c>
      <c r="U465" s="535">
        <v>1</v>
      </c>
    </row>
    <row r="466" spans="1:21" ht="14.4" customHeight="1" x14ac:dyDescent="0.3">
      <c r="A466" s="528">
        <v>29</v>
      </c>
      <c r="B466" s="529" t="s">
        <v>454</v>
      </c>
      <c r="C466" s="529" t="s">
        <v>737</v>
      </c>
      <c r="D466" s="530" t="s">
        <v>1581</v>
      </c>
      <c r="E466" s="531" t="s">
        <v>748</v>
      </c>
      <c r="F466" s="529" t="s">
        <v>736</v>
      </c>
      <c r="G466" s="529" t="s">
        <v>949</v>
      </c>
      <c r="H466" s="529" t="s">
        <v>455</v>
      </c>
      <c r="I466" s="529" t="s">
        <v>950</v>
      </c>
      <c r="J466" s="529" t="s">
        <v>951</v>
      </c>
      <c r="K466" s="529" t="s">
        <v>952</v>
      </c>
      <c r="L466" s="532">
        <v>200</v>
      </c>
      <c r="M466" s="532">
        <v>400</v>
      </c>
      <c r="N466" s="529">
        <v>2</v>
      </c>
      <c r="O466" s="533">
        <v>1</v>
      </c>
      <c r="P466" s="532">
        <v>400</v>
      </c>
      <c r="Q466" s="534">
        <v>1</v>
      </c>
      <c r="R466" s="529">
        <v>2</v>
      </c>
      <c r="S466" s="534">
        <v>1</v>
      </c>
      <c r="T466" s="533">
        <v>1</v>
      </c>
      <c r="U466" s="535">
        <v>1</v>
      </c>
    </row>
    <row r="467" spans="1:21" ht="14.4" customHeight="1" x14ac:dyDescent="0.3">
      <c r="A467" s="528">
        <v>29</v>
      </c>
      <c r="B467" s="529" t="s">
        <v>454</v>
      </c>
      <c r="C467" s="529" t="s">
        <v>737</v>
      </c>
      <c r="D467" s="530" t="s">
        <v>1581</v>
      </c>
      <c r="E467" s="531" t="s">
        <v>747</v>
      </c>
      <c r="F467" s="529" t="s">
        <v>734</v>
      </c>
      <c r="G467" s="529" t="s">
        <v>1474</v>
      </c>
      <c r="H467" s="529" t="s">
        <v>455</v>
      </c>
      <c r="I467" s="529" t="s">
        <v>1475</v>
      </c>
      <c r="J467" s="529" t="s">
        <v>1476</v>
      </c>
      <c r="K467" s="529" t="s">
        <v>1477</v>
      </c>
      <c r="L467" s="532">
        <v>36.270000000000003</v>
      </c>
      <c r="M467" s="532">
        <v>36.270000000000003</v>
      </c>
      <c r="N467" s="529">
        <v>1</v>
      </c>
      <c r="O467" s="533">
        <v>1</v>
      </c>
      <c r="P467" s="532">
        <v>36.270000000000003</v>
      </c>
      <c r="Q467" s="534">
        <v>1</v>
      </c>
      <c r="R467" s="529">
        <v>1</v>
      </c>
      <c r="S467" s="534">
        <v>1</v>
      </c>
      <c r="T467" s="533">
        <v>1</v>
      </c>
      <c r="U467" s="535">
        <v>1</v>
      </c>
    </row>
    <row r="468" spans="1:21" ht="14.4" customHeight="1" x14ac:dyDescent="0.3">
      <c r="A468" s="528">
        <v>29</v>
      </c>
      <c r="B468" s="529" t="s">
        <v>454</v>
      </c>
      <c r="C468" s="529" t="s">
        <v>737</v>
      </c>
      <c r="D468" s="530" t="s">
        <v>1581</v>
      </c>
      <c r="E468" s="531" t="s">
        <v>747</v>
      </c>
      <c r="F468" s="529" t="s">
        <v>734</v>
      </c>
      <c r="G468" s="529" t="s">
        <v>753</v>
      </c>
      <c r="H468" s="529" t="s">
        <v>455</v>
      </c>
      <c r="I468" s="529" t="s">
        <v>754</v>
      </c>
      <c r="J468" s="529" t="s">
        <v>755</v>
      </c>
      <c r="K468" s="529" t="s">
        <v>756</v>
      </c>
      <c r="L468" s="532">
        <v>154.36000000000001</v>
      </c>
      <c r="M468" s="532">
        <v>308.72000000000003</v>
      </c>
      <c r="N468" s="529">
        <v>2</v>
      </c>
      <c r="O468" s="533">
        <v>2</v>
      </c>
      <c r="P468" s="532">
        <v>308.72000000000003</v>
      </c>
      <c r="Q468" s="534">
        <v>1</v>
      </c>
      <c r="R468" s="529">
        <v>2</v>
      </c>
      <c r="S468" s="534">
        <v>1</v>
      </c>
      <c r="T468" s="533">
        <v>2</v>
      </c>
      <c r="U468" s="535">
        <v>1</v>
      </c>
    </row>
    <row r="469" spans="1:21" ht="14.4" customHeight="1" x14ac:dyDescent="0.3">
      <c r="A469" s="528">
        <v>29</v>
      </c>
      <c r="B469" s="529" t="s">
        <v>454</v>
      </c>
      <c r="C469" s="529" t="s">
        <v>737</v>
      </c>
      <c r="D469" s="530" t="s">
        <v>1581</v>
      </c>
      <c r="E469" s="531" t="s">
        <v>747</v>
      </c>
      <c r="F469" s="529" t="s">
        <v>734</v>
      </c>
      <c r="G469" s="529" t="s">
        <v>753</v>
      </c>
      <c r="H469" s="529" t="s">
        <v>1582</v>
      </c>
      <c r="I469" s="529" t="s">
        <v>760</v>
      </c>
      <c r="J469" s="529" t="s">
        <v>758</v>
      </c>
      <c r="K469" s="529" t="s">
        <v>761</v>
      </c>
      <c r="L469" s="532">
        <v>154.36000000000001</v>
      </c>
      <c r="M469" s="532">
        <v>5093.8800000000028</v>
      </c>
      <c r="N469" s="529">
        <v>33</v>
      </c>
      <c r="O469" s="533">
        <v>26</v>
      </c>
      <c r="P469" s="532">
        <v>2932.8400000000015</v>
      </c>
      <c r="Q469" s="534">
        <v>0.57575757575757569</v>
      </c>
      <c r="R469" s="529">
        <v>19</v>
      </c>
      <c r="S469" s="534">
        <v>0.5757575757575758</v>
      </c>
      <c r="T469" s="533">
        <v>15.5</v>
      </c>
      <c r="U469" s="535">
        <v>0.59615384615384615</v>
      </c>
    </row>
    <row r="470" spans="1:21" ht="14.4" customHeight="1" x14ac:dyDescent="0.3">
      <c r="A470" s="528">
        <v>29</v>
      </c>
      <c r="B470" s="529" t="s">
        <v>454</v>
      </c>
      <c r="C470" s="529" t="s">
        <v>737</v>
      </c>
      <c r="D470" s="530" t="s">
        <v>1581</v>
      </c>
      <c r="E470" s="531" t="s">
        <v>747</v>
      </c>
      <c r="F470" s="529" t="s">
        <v>734</v>
      </c>
      <c r="G470" s="529" t="s">
        <v>753</v>
      </c>
      <c r="H470" s="529" t="s">
        <v>1582</v>
      </c>
      <c r="I470" s="529" t="s">
        <v>762</v>
      </c>
      <c r="J470" s="529" t="s">
        <v>763</v>
      </c>
      <c r="K470" s="529" t="s">
        <v>764</v>
      </c>
      <c r="L470" s="532">
        <v>149.52000000000001</v>
      </c>
      <c r="M470" s="532">
        <v>448.56000000000006</v>
      </c>
      <c r="N470" s="529">
        <v>3</v>
      </c>
      <c r="O470" s="533">
        <v>3</v>
      </c>
      <c r="P470" s="532">
        <v>299.04000000000002</v>
      </c>
      <c r="Q470" s="534">
        <v>0.66666666666666663</v>
      </c>
      <c r="R470" s="529">
        <v>2</v>
      </c>
      <c r="S470" s="534">
        <v>0.66666666666666663</v>
      </c>
      <c r="T470" s="533">
        <v>2</v>
      </c>
      <c r="U470" s="535">
        <v>0.66666666666666663</v>
      </c>
    </row>
    <row r="471" spans="1:21" ht="14.4" customHeight="1" x14ac:dyDescent="0.3">
      <c r="A471" s="528">
        <v>29</v>
      </c>
      <c r="B471" s="529" t="s">
        <v>454</v>
      </c>
      <c r="C471" s="529" t="s">
        <v>737</v>
      </c>
      <c r="D471" s="530" t="s">
        <v>1581</v>
      </c>
      <c r="E471" s="531" t="s">
        <v>747</v>
      </c>
      <c r="F471" s="529" t="s">
        <v>734</v>
      </c>
      <c r="G471" s="529" t="s">
        <v>753</v>
      </c>
      <c r="H471" s="529" t="s">
        <v>1582</v>
      </c>
      <c r="I471" s="529" t="s">
        <v>768</v>
      </c>
      <c r="J471" s="529" t="s">
        <v>758</v>
      </c>
      <c r="K471" s="529" t="s">
        <v>769</v>
      </c>
      <c r="L471" s="532">
        <v>225.06</v>
      </c>
      <c r="M471" s="532">
        <v>225.06</v>
      </c>
      <c r="N471" s="529">
        <v>1</v>
      </c>
      <c r="O471" s="533">
        <v>0.5</v>
      </c>
      <c r="P471" s="532"/>
      <c r="Q471" s="534">
        <v>0</v>
      </c>
      <c r="R471" s="529"/>
      <c r="S471" s="534">
        <v>0</v>
      </c>
      <c r="T471" s="533"/>
      <c r="U471" s="535">
        <v>0</v>
      </c>
    </row>
    <row r="472" spans="1:21" ht="14.4" customHeight="1" x14ac:dyDescent="0.3">
      <c r="A472" s="528">
        <v>29</v>
      </c>
      <c r="B472" s="529" t="s">
        <v>454</v>
      </c>
      <c r="C472" s="529" t="s">
        <v>737</v>
      </c>
      <c r="D472" s="530" t="s">
        <v>1581</v>
      </c>
      <c r="E472" s="531" t="s">
        <v>747</v>
      </c>
      <c r="F472" s="529" t="s">
        <v>734</v>
      </c>
      <c r="G472" s="529" t="s">
        <v>753</v>
      </c>
      <c r="H472" s="529" t="s">
        <v>455</v>
      </c>
      <c r="I472" s="529" t="s">
        <v>1206</v>
      </c>
      <c r="J472" s="529" t="s">
        <v>755</v>
      </c>
      <c r="K472" s="529" t="s">
        <v>761</v>
      </c>
      <c r="L472" s="532">
        <v>0</v>
      </c>
      <c r="M472" s="532">
        <v>0</v>
      </c>
      <c r="N472" s="529">
        <v>1</v>
      </c>
      <c r="O472" s="533">
        <v>0.5</v>
      </c>
      <c r="P472" s="532"/>
      <c r="Q472" s="534"/>
      <c r="R472" s="529"/>
      <c r="S472" s="534">
        <v>0</v>
      </c>
      <c r="T472" s="533"/>
      <c r="U472" s="535">
        <v>0</v>
      </c>
    </row>
    <row r="473" spans="1:21" ht="14.4" customHeight="1" x14ac:dyDescent="0.3">
      <c r="A473" s="528">
        <v>29</v>
      </c>
      <c r="B473" s="529" t="s">
        <v>454</v>
      </c>
      <c r="C473" s="529" t="s">
        <v>737</v>
      </c>
      <c r="D473" s="530" t="s">
        <v>1581</v>
      </c>
      <c r="E473" s="531" t="s">
        <v>747</v>
      </c>
      <c r="F473" s="529" t="s">
        <v>734</v>
      </c>
      <c r="G473" s="529" t="s">
        <v>770</v>
      </c>
      <c r="H473" s="529" t="s">
        <v>455</v>
      </c>
      <c r="I473" s="529" t="s">
        <v>774</v>
      </c>
      <c r="J473" s="529" t="s">
        <v>775</v>
      </c>
      <c r="K473" s="529" t="s">
        <v>776</v>
      </c>
      <c r="L473" s="532">
        <v>0</v>
      </c>
      <c r="M473" s="532">
        <v>0</v>
      </c>
      <c r="N473" s="529">
        <v>8</v>
      </c>
      <c r="O473" s="533">
        <v>8</v>
      </c>
      <c r="P473" s="532">
        <v>0</v>
      </c>
      <c r="Q473" s="534"/>
      <c r="R473" s="529">
        <v>7</v>
      </c>
      <c r="S473" s="534">
        <v>0.875</v>
      </c>
      <c r="T473" s="533">
        <v>7</v>
      </c>
      <c r="U473" s="535">
        <v>0.875</v>
      </c>
    </row>
    <row r="474" spans="1:21" ht="14.4" customHeight="1" x14ac:dyDescent="0.3">
      <c r="A474" s="528">
        <v>29</v>
      </c>
      <c r="B474" s="529" t="s">
        <v>454</v>
      </c>
      <c r="C474" s="529" t="s">
        <v>737</v>
      </c>
      <c r="D474" s="530" t="s">
        <v>1581</v>
      </c>
      <c r="E474" s="531" t="s">
        <v>747</v>
      </c>
      <c r="F474" s="529" t="s">
        <v>734</v>
      </c>
      <c r="G474" s="529" t="s">
        <v>1207</v>
      </c>
      <c r="H474" s="529" t="s">
        <v>455</v>
      </c>
      <c r="I474" s="529" t="s">
        <v>504</v>
      </c>
      <c r="J474" s="529" t="s">
        <v>1208</v>
      </c>
      <c r="K474" s="529" t="s">
        <v>1209</v>
      </c>
      <c r="L474" s="532">
        <v>0</v>
      </c>
      <c r="M474" s="532">
        <v>0</v>
      </c>
      <c r="N474" s="529">
        <v>2</v>
      </c>
      <c r="O474" s="533">
        <v>0.5</v>
      </c>
      <c r="P474" s="532">
        <v>0</v>
      </c>
      <c r="Q474" s="534"/>
      <c r="R474" s="529">
        <v>2</v>
      </c>
      <c r="S474" s="534">
        <v>1</v>
      </c>
      <c r="T474" s="533">
        <v>0.5</v>
      </c>
      <c r="U474" s="535">
        <v>1</v>
      </c>
    </row>
    <row r="475" spans="1:21" ht="14.4" customHeight="1" x14ac:dyDescent="0.3">
      <c r="A475" s="528">
        <v>29</v>
      </c>
      <c r="B475" s="529" t="s">
        <v>454</v>
      </c>
      <c r="C475" s="529" t="s">
        <v>737</v>
      </c>
      <c r="D475" s="530" t="s">
        <v>1581</v>
      </c>
      <c r="E475" s="531" t="s">
        <v>747</v>
      </c>
      <c r="F475" s="529" t="s">
        <v>734</v>
      </c>
      <c r="G475" s="529" t="s">
        <v>779</v>
      </c>
      <c r="H475" s="529" t="s">
        <v>455</v>
      </c>
      <c r="I475" s="529" t="s">
        <v>972</v>
      </c>
      <c r="J475" s="529" t="s">
        <v>784</v>
      </c>
      <c r="K475" s="529" t="s">
        <v>787</v>
      </c>
      <c r="L475" s="532">
        <v>170.52</v>
      </c>
      <c r="M475" s="532">
        <v>170.52</v>
      </c>
      <c r="N475" s="529">
        <v>1</v>
      </c>
      <c r="O475" s="533">
        <v>0.5</v>
      </c>
      <c r="P475" s="532"/>
      <c r="Q475" s="534">
        <v>0</v>
      </c>
      <c r="R475" s="529"/>
      <c r="S475" s="534">
        <v>0</v>
      </c>
      <c r="T475" s="533"/>
      <c r="U475" s="535">
        <v>0</v>
      </c>
    </row>
    <row r="476" spans="1:21" ht="14.4" customHeight="1" x14ac:dyDescent="0.3">
      <c r="A476" s="528">
        <v>29</v>
      </c>
      <c r="B476" s="529" t="s">
        <v>454</v>
      </c>
      <c r="C476" s="529" t="s">
        <v>737</v>
      </c>
      <c r="D476" s="530" t="s">
        <v>1581</v>
      </c>
      <c r="E476" s="531" t="s">
        <v>747</v>
      </c>
      <c r="F476" s="529" t="s">
        <v>734</v>
      </c>
      <c r="G476" s="529" t="s">
        <v>779</v>
      </c>
      <c r="H476" s="529" t="s">
        <v>455</v>
      </c>
      <c r="I476" s="529" t="s">
        <v>780</v>
      </c>
      <c r="J476" s="529" t="s">
        <v>781</v>
      </c>
      <c r="K476" s="529" t="s">
        <v>782</v>
      </c>
      <c r="L476" s="532">
        <v>42.63</v>
      </c>
      <c r="M476" s="532">
        <v>42.63</v>
      </c>
      <c r="N476" s="529">
        <v>1</v>
      </c>
      <c r="O476" s="533">
        <v>1</v>
      </c>
      <c r="P476" s="532"/>
      <c r="Q476" s="534">
        <v>0</v>
      </c>
      <c r="R476" s="529"/>
      <c r="S476" s="534">
        <v>0</v>
      </c>
      <c r="T476" s="533"/>
      <c r="U476" s="535">
        <v>0</v>
      </c>
    </row>
    <row r="477" spans="1:21" ht="14.4" customHeight="1" x14ac:dyDescent="0.3">
      <c r="A477" s="528">
        <v>29</v>
      </c>
      <c r="B477" s="529" t="s">
        <v>454</v>
      </c>
      <c r="C477" s="529" t="s">
        <v>737</v>
      </c>
      <c r="D477" s="530" t="s">
        <v>1581</v>
      </c>
      <c r="E477" s="531" t="s">
        <v>747</v>
      </c>
      <c r="F477" s="529" t="s">
        <v>734</v>
      </c>
      <c r="G477" s="529" t="s">
        <v>779</v>
      </c>
      <c r="H477" s="529" t="s">
        <v>455</v>
      </c>
      <c r="I477" s="529" t="s">
        <v>1345</v>
      </c>
      <c r="J477" s="529" t="s">
        <v>784</v>
      </c>
      <c r="K477" s="529" t="s">
        <v>787</v>
      </c>
      <c r="L477" s="532">
        <v>170.52</v>
      </c>
      <c r="M477" s="532">
        <v>170.52</v>
      </c>
      <c r="N477" s="529">
        <v>1</v>
      </c>
      <c r="O477" s="533">
        <v>1</v>
      </c>
      <c r="P477" s="532">
        <v>170.52</v>
      </c>
      <c r="Q477" s="534">
        <v>1</v>
      </c>
      <c r="R477" s="529">
        <v>1</v>
      </c>
      <c r="S477" s="534">
        <v>1</v>
      </c>
      <c r="T477" s="533">
        <v>1</v>
      </c>
      <c r="U477" s="535">
        <v>1</v>
      </c>
    </row>
    <row r="478" spans="1:21" ht="14.4" customHeight="1" x14ac:dyDescent="0.3">
      <c r="A478" s="528">
        <v>29</v>
      </c>
      <c r="B478" s="529" t="s">
        <v>454</v>
      </c>
      <c r="C478" s="529" t="s">
        <v>737</v>
      </c>
      <c r="D478" s="530" t="s">
        <v>1581</v>
      </c>
      <c r="E478" s="531" t="s">
        <v>747</v>
      </c>
      <c r="F478" s="529" t="s">
        <v>734</v>
      </c>
      <c r="G478" s="529" t="s">
        <v>779</v>
      </c>
      <c r="H478" s="529" t="s">
        <v>455</v>
      </c>
      <c r="I478" s="529" t="s">
        <v>783</v>
      </c>
      <c r="J478" s="529" t="s">
        <v>784</v>
      </c>
      <c r="K478" s="529" t="s">
        <v>785</v>
      </c>
      <c r="L478" s="532">
        <v>0</v>
      </c>
      <c r="M478" s="532">
        <v>0</v>
      </c>
      <c r="N478" s="529">
        <v>3</v>
      </c>
      <c r="O478" s="533">
        <v>1.5</v>
      </c>
      <c r="P478" s="532">
        <v>0</v>
      </c>
      <c r="Q478" s="534"/>
      <c r="R478" s="529">
        <v>1</v>
      </c>
      <c r="S478" s="534">
        <v>0.33333333333333331</v>
      </c>
      <c r="T478" s="533">
        <v>1</v>
      </c>
      <c r="U478" s="535">
        <v>0.66666666666666663</v>
      </c>
    </row>
    <row r="479" spans="1:21" ht="14.4" customHeight="1" x14ac:dyDescent="0.3">
      <c r="A479" s="528">
        <v>29</v>
      </c>
      <c r="B479" s="529" t="s">
        <v>454</v>
      </c>
      <c r="C479" s="529" t="s">
        <v>737</v>
      </c>
      <c r="D479" s="530" t="s">
        <v>1581</v>
      </c>
      <c r="E479" s="531" t="s">
        <v>747</v>
      </c>
      <c r="F479" s="529" t="s">
        <v>734</v>
      </c>
      <c r="G479" s="529" t="s">
        <v>779</v>
      </c>
      <c r="H479" s="529" t="s">
        <v>455</v>
      </c>
      <c r="I479" s="529" t="s">
        <v>783</v>
      </c>
      <c r="J479" s="529" t="s">
        <v>784</v>
      </c>
      <c r="K479" s="529" t="s">
        <v>785</v>
      </c>
      <c r="L479" s="532">
        <v>238.72</v>
      </c>
      <c r="M479" s="532">
        <v>238.72</v>
      </c>
      <c r="N479" s="529">
        <v>1</v>
      </c>
      <c r="O479" s="533">
        <v>1</v>
      </c>
      <c r="P479" s="532">
        <v>238.72</v>
      </c>
      <c r="Q479" s="534">
        <v>1</v>
      </c>
      <c r="R479" s="529">
        <v>1</v>
      </c>
      <c r="S479" s="534">
        <v>1</v>
      </c>
      <c r="T479" s="533">
        <v>1</v>
      </c>
      <c r="U479" s="535">
        <v>1</v>
      </c>
    </row>
    <row r="480" spans="1:21" ht="14.4" customHeight="1" x14ac:dyDescent="0.3">
      <c r="A480" s="528">
        <v>29</v>
      </c>
      <c r="B480" s="529" t="s">
        <v>454</v>
      </c>
      <c r="C480" s="529" t="s">
        <v>737</v>
      </c>
      <c r="D480" s="530" t="s">
        <v>1581</v>
      </c>
      <c r="E480" s="531" t="s">
        <v>747</v>
      </c>
      <c r="F480" s="529" t="s">
        <v>734</v>
      </c>
      <c r="G480" s="529" t="s">
        <v>779</v>
      </c>
      <c r="H480" s="529" t="s">
        <v>455</v>
      </c>
      <c r="I480" s="529" t="s">
        <v>786</v>
      </c>
      <c r="J480" s="529" t="s">
        <v>784</v>
      </c>
      <c r="K480" s="529" t="s">
        <v>787</v>
      </c>
      <c r="L480" s="532">
        <v>0</v>
      </c>
      <c r="M480" s="532">
        <v>0</v>
      </c>
      <c r="N480" s="529">
        <v>1</v>
      </c>
      <c r="O480" s="533">
        <v>0.5</v>
      </c>
      <c r="P480" s="532">
        <v>0</v>
      </c>
      <c r="Q480" s="534"/>
      <c r="R480" s="529">
        <v>1</v>
      </c>
      <c r="S480" s="534">
        <v>1</v>
      </c>
      <c r="T480" s="533">
        <v>0.5</v>
      </c>
      <c r="U480" s="535">
        <v>1</v>
      </c>
    </row>
    <row r="481" spans="1:21" ht="14.4" customHeight="1" x14ac:dyDescent="0.3">
      <c r="A481" s="528">
        <v>29</v>
      </c>
      <c r="B481" s="529" t="s">
        <v>454</v>
      </c>
      <c r="C481" s="529" t="s">
        <v>737</v>
      </c>
      <c r="D481" s="530" t="s">
        <v>1581</v>
      </c>
      <c r="E481" s="531" t="s">
        <v>747</v>
      </c>
      <c r="F481" s="529" t="s">
        <v>734</v>
      </c>
      <c r="G481" s="529" t="s">
        <v>788</v>
      </c>
      <c r="H481" s="529" t="s">
        <v>455</v>
      </c>
      <c r="I481" s="529" t="s">
        <v>789</v>
      </c>
      <c r="J481" s="529" t="s">
        <v>790</v>
      </c>
      <c r="K481" s="529" t="s">
        <v>787</v>
      </c>
      <c r="L481" s="532">
        <v>78.33</v>
      </c>
      <c r="M481" s="532">
        <v>234.99</v>
      </c>
      <c r="N481" s="529">
        <v>3</v>
      </c>
      <c r="O481" s="533">
        <v>2.5</v>
      </c>
      <c r="P481" s="532">
        <v>78.33</v>
      </c>
      <c r="Q481" s="534">
        <v>0.33333333333333331</v>
      </c>
      <c r="R481" s="529">
        <v>1</v>
      </c>
      <c r="S481" s="534">
        <v>0.33333333333333331</v>
      </c>
      <c r="T481" s="533">
        <v>1</v>
      </c>
      <c r="U481" s="535">
        <v>0.4</v>
      </c>
    </row>
    <row r="482" spans="1:21" ht="14.4" customHeight="1" x14ac:dyDescent="0.3">
      <c r="A482" s="528">
        <v>29</v>
      </c>
      <c r="B482" s="529" t="s">
        <v>454</v>
      </c>
      <c r="C482" s="529" t="s">
        <v>737</v>
      </c>
      <c r="D482" s="530" t="s">
        <v>1581</v>
      </c>
      <c r="E482" s="531" t="s">
        <v>747</v>
      </c>
      <c r="F482" s="529" t="s">
        <v>734</v>
      </c>
      <c r="G482" s="529" t="s">
        <v>788</v>
      </c>
      <c r="H482" s="529" t="s">
        <v>455</v>
      </c>
      <c r="I482" s="529" t="s">
        <v>791</v>
      </c>
      <c r="J482" s="529" t="s">
        <v>792</v>
      </c>
      <c r="K482" s="529" t="s">
        <v>787</v>
      </c>
      <c r="L482" s="532">
        <v>78.33</v>
      </c>
      <c r="M482" s="532">
        <v>156.66</v>
      </c>
      <c r="N482" s="529">
        <v>2</v>
      </c>
      <c r="O482" s="533">
        <v>1</v>
      </c>
      <c r="P482" s="532">
        <v>156.66</v>
      </c>
      <c r="Q482" s="534">
        <v>1</v>
      </c>
      <c r="R482" s="529">
        <v>2</v>
      </c>
      <c r="S482" s="534">
        <v>1</v>
      </c>
      <c r="T482" s="533">
        <v>1</v>
      </c>
      <c r="U482" s="535">
        <v>1</v>
      </c>
    </row>
    <row r="483" spans="1:21" ht="14.4" customHeight="1" x14ac:dyDescent="0.3">
      <c r="A483" s="528">
        <v>29</v>
      </c>
      <c r="B483" s="529" t="s">
        <v>454</v>
      </c>
      <c r="C483" s="529" t="s">
        <v>737</v>
      </c>
      <c r="D483" s="530" t="s">
        <v>1581</v>
      </c>
      <c r="E483" s="531" t="s">
        <v>747</v>
      </c>
      <c r="F483" s="529" t="s">
        <v>734</v>
      </c>
      <c r="G483" s="529" t="s">
        <v>788</v>
      </c>
      <c r="H483" s="529" t="s">
        <v>455</v>
      </c>
      <c r="I483" s="529" t="s">
        <v>793</v>
      </c>
      <c r="J483" s="529" t="s">
        <v>794</v>
      </c>
      <c r="K483" s="529" t="s">
        <v>787</v>
      </c>
      <c r="L483" s="532">
        <v>78.33</v>
      </c>
      <c r="M483" s="532">
        <v>78.33</v>
      </c>
      <c r="N483" s="529">
        <v>1</v>
      </c>
      <c r="O483" s="533">
        <v>1</v>
      </c>
      <c r="P483" s="532"/>
      <c r="Q483" s="534">
        <v>0</v>
      </c>
      <c r="R483" s="529"/>
      <c r="S483" s="534">
        <v>0</v>
      </c>
      <c r="T483" s="533"/>
      <c r="U483" s="535">
        <v>0</v>
      </c>
    </row>
    <row r="484" spans="1:21" ht="14.4" customHeight="1" x14ac:dyDescent="0.3">
      <c r="A484" s="528">
        <v>29</v>
      </c>
      <c r="B484" s="529" t="s">
        <v>454</v>
      </c>
      <c r="C484" s="529" t="s">
        <v>737</v>
      </c>
      <c r="D484" s="530" t="s">
        <v>1581</v>
      </c>
      <c r="E484" s="531" t="s">
        <v>747</v>
      </c>
      <c r="F484" s="529" t="s">
        <v>734</v>
      </c>
      <c r="G484" s="529" t="s">
        <v>975</v>
      </c>
      <c r="H484" s="529" t="s">
        <v>455</v>
      </c>
      <c r="I484" s="529" t="s">
        <v>1224</v>
      </c>
      <c r="J484" s="529" t="s">
        <v>1225</v>
      </c>
      <c r="K484" s="529" t="s">
        <v>1226</v>
      </c>
      <c r="L484" s="532">
        <v>42.05</v>
      </c>
      <c r="M484" s="532">
        <v>42.05</v>
      </c>
      <c r="N484" s="529">
        <v>1</v>
      </c>
      <c r="O484" s="533">
        <v>0.5</v>
      </c>
      <c r="P484" s="532"/>
      <c r="Q484" s="534">
        <v>0</v>
      </c>
      <c r="R484" s="529"/>
      <c r="S484" s="534">
        <v>0</v>
      </c>
      <c r="T484" s="533"/>
      <c r="U484" s="535">
        <v>0</v>
      </c>
    </row>
    <row r="485" spans="1:21" ht="14.4" customHeight="1" x14ac:dyDescent="0.3">
      <c r="A485" s="528">
        <v>29</v>
      </c>
      <c r="B485" s="529" t="s">
        <v>454</v>
      </c>
      <c r="C485" s="529" t="s">
        <v>737</v>
      </c>
      <c r="D485" s="530" t="s">
        <v>1581</v>
      </c>
      <c r="E485" s="531" t="s">
        <v>747</v>
      </c>
      <c r="F485" s="529" t="s">
        <v>734</v>
      </c>
      <c r="G485" s="529" t="s">
        <v>1478</v>
      </c>
      <c r="H485" s="529" t="s">
        <v>455</v>
      </c>
      <c r="I485" s="529" t="s">
        <v>1479</v>
      </c>
      <c r="J485" s="529" t="s">
        <v>1480</v>
      </c>
      <c r="K485" s="529" t="s">
        <v>1481</v>
      </c>
      <c r="L485" s="532">
        <v>0</v>
      </c>
      <c r="M485" s="532">
        <v>0</v>
      </c>
      <c r="N485" s="529">
        <v>1</v>
      </c>
      <c r="O485" s="533">
        <v>1</v>
      </c>
      <c r="P485" s="532">
        <v>0</v>
      </c>
      <c r="Q485" s="534"/>
      <c r="R485" s="529">
        <v>1</v>
      </c>
      <c r="S485" s="534">
        <v>1</v>
      </c>
      <c r="T485" s="533">
        <v>1</v>
      </c>
      <c r="U485" s="535">
        <v>1</v>
      </c>
    </row>
    <row r="486" spans="1:21" ht="14.4" customHeight="1" x14ac:dyDescent="0.3">
      <c r="A486" s="528">
        <v>29</v>
      </c>
      <c r="B486" s="529" t="s">
        <v>454</v>
      </c>
      <c r="C486" s="529" t="s">
        <v>737</v>
      </c>
      <c r="D486" s="530" t="s">
        <v>1581</v>
      </c>
      <c r="E486" s="531" t="s">
        <v>747</v>
      </c>
      <c r="F486" s="529" t="s">
        <v>734</v>
      </c>
      <c r="G486" s="529" t="s">
        <v>1478</v>
      </c>
      <c r="H486" s="529" t="s">
        <v>455</v>
      </c>
      <c r="I486" s="529" t="s">
        <v>1482</v>
      </c>
      <c r="J486" s="529" t="s">
        <v>1483</v>
      </c>
      <c r="K486" s="529" t="s">
        <v>1484</v>
      </c>
      <c r="L486" s="532">
        <v>0</v>
      </c>
      <c r="M486" s="532">
        <v>0</v>
      </c>
      <c r="N486" s="529">
        <v>1</v>
      </c>
      <c r="O486" s="533">
        <v>0.5</v>
      </c>
      <c r="P486" s="532">
        <v>0</v>
      </c>
      <c r="Q486" s="534"/>
      <c r="R486" s="529">
        <v>1</v>
      </c>
      <c r="S486" s="534">
        <v>1</v>
      </c>
      <c r="T486" s="533">
        <v>0.5</v>
      </c>
      <c r="U486" s="535">
        <v>1</v>
      </c>
    </row>
    <row r="487" spans="1:21" ht="14.4" customHeight="1" x14ac:dyDescent="0.3">
      <c r="A487" s="528">
        <v>29</v>
      </c>
      <c r="B487" s="529" t="s">
        <v>454</v>
      </c>
      <c r="C487" s="529" t="s">
        <v>737</v>
      </c>
      <c r="D487" s="530" t="s">
        <v>1581</v>
      </c>
      <c r="E487" s="531" t="s">
        <v>747</v>
      </c>
      <c r="F487" s="529" t="s">
        <v>734</v>
      </c>
      <c r="G487" s="529" t="s">
        <v>1485</v>
      </c>
      <c r="H487" s="529" t="s">
        <v>455</v>
      </c>
      <c r="I487" s="529" t="s">
        <v>1486</v>
      </c>
      <c r="J487" s="529" t="s">
        <v>1487</v>
      </c>
      <c r="K487" s="529" t="s">
        <v>1488</v>
      </c>
      <c r="L487" s="532">
        <v>37.520000000000003</v>
      </c>
      <c r="M487" s="532">
        <v>37.520000000000003</v>
      </c>
      <c r="N487" s="529">
        <v>1</v>
      </c>
      <c r="O487" s="533">
        <v>0.5</v>
      </c>
      <c r="P487" s="532"/>
      <c r="Q487" s="534">
        <v>0</v>
      </c>
      <c r="R487" s="529"/>
      <c r="S487" s="534">
        <v>0</v>
      </c>
      <c r="T487" s="533"/>
      <c r="U487" s="535">
        <v>0</v>
      </c>
    </row>
    <row r="488" spans="1:21" ht="14.4" customHeight="1" x14ac:dyDescent="0.3">
      <c r="A488" s="528">
        <v>29</v>
      </c>
      <c r="B488" s="529" t="s">
        <v>454</v>
      </c>
      <c r="C488" s="529" t="s">
        <v>737</v>
      </c>
      <c r="D488" s="530" t="s">
        <v>1581</v>
      </c>
      <c r="E488" s="531" t="s">
        <v>747</v>
      </c>
      <c r="F488" s="529" t="s">
        <v>734</v>
      </c>
      <c r="G488" s="529" t="s">
        <v>984</v>
      </c>
      <c r="H488" s="529" t="s">
        <v>455</v>
      </c>
      <c r="I488" s="529" t="s">
        <v>1489</v>
      </c>
      <c r="J488" s="529" t="s">
        <v>986</v>
      </c>
      <c r="K488" s="529" t="s">
        <v>1490</v>
      </c>
      <c r="L488" s="532">
        <v>92.85</v>
      </c>
      <c r="M488" s="532">
        <v>92.85</v>
      </c>
      <c r="N488" s="529">
        <v>1</v>
      </c>
      <c r="O488" s="533">
        <v>1</v>
      </c>
      <c r="P488" s="532"/>
      <c r="Q488" s="534">
        <v>0</v>
      </c>
      <c r="R488" s="529"/>
      <c r="S488" s="534">
        <v>0</v>
      </c>
      <c r="T488" s="533"/>
      <c r="U488" s="535">
        <v>0</v>
      </c>
    </row>
    <row r="489" spans="1:21" ht="14.4" customHeight="1" x14ac:dyDescent="0.3">
      <c r="A489" s="528">
        <v>29</v>
      </c>
      <c r="B489" s="529" t="s">
        <v>454</v>
      </c>
      <c r="C489" s="529" t="s">
        <v>737</v>
      </c>
      <c r="D489" s="530" t="s">
        <v>1581</v>
      </c>
      <c r="E489" s="531" t="s">
        <v>747</v>
      </c>
      <c r="F489" s="529" t="s">
        <v>734</v>
      </c>
      <c r="G489" s="529" t="s">
        <v>1097</v>
      </c>
      <c r="H489" s="529" t="s">
        <v>455</v>
      </c>
      <c r="I489" s="529" t="s">
        <v>1098</v>
      </c>
      <c r="J489" s="529" t="s">
        <v>1099</v>
      </c>
      <c r="K489" s="529" t="s">
        <v>1100</v>
      </c>
      <c r="L489" s="532">
        <v>107.27</v>
      </c>
      <c r="M489" s="532">
        <v>321.81</v>
      </c>
      <c r="N489" s="529">
        <v>3</v>
      </c>
      <c r="O489" s="533">
        <v>3</v>
      </c>
      <c r="P489" s="532">
        <v>107.27</v>
      </c>
      <c r="Q489" s="534">
        <v>0.33333333333333331</v>
      </c>
      <c r="R489" s="529">
        <v>1</v>
      </c>
      <c r="S489" s="534">
        <v>0.33333333333333331</v>
      </c>
      <c r="T489" s="533">
        <v>1</v>
      </c>
      <c r="U489" s="535">
        <v>0.33333333333333331</v>
      </c>
    </row>
    <row r="490" spans="1:21" ht="14.4" customHeight="1" x14ac:dyDescent="0.3">
      <c r="A490" s="528">
        <v>29</v>
      </c>
      <c r="B490" s="529" t="s">
        <v>454</v>
      </c>
      <c r="C490" s="529" t="s">
        <v>737</v>
      </c>
      <c r="D490" s="530" t="s">
        <v>1581</v>
      </c>
      <c r="E490" s="531" t="s">
        <v>747</v>
      </c>
      <c r="F490" s="529" t="s">
        <v>734</v>
      </c>
      <c r="G490" s="529" t="s">
        <v>1317</v>
      </c>
      <c r="H490" s="529" t="s">
        <v>455</v>
      </c>
      <c r="I490" s="529" t="s">
        <v>1318</v>
      </c>
      <c r="J490" s="529" t="s">
        <v>1319</v>
      </c>
      <c r="K490" s="529" t="s">
        <v>1320</v>
      </c>
      <c r="L490" s="532">
        <v>0</v>
      </c>
      <c r="M490" s="532">
        <v>0</v>
      </c>
      <c r="N490" s="529">
        <v>2</v>
      </c>
      <c r="O490" s="533">
        <v>0.5</v>
      </c>
      <c r="P490" s="532"/>
      <c r="Q490" s="534"/>
      <c r="R490" s="529"/>
      <c r="S490" s="534">
        <v>0</v>
      </c>
      <c r="T490" s="533"/>
      <c r="U490" s="535">
        <v>0</v>
      </c>
    </row>
    <row r="491" spans="1:21" ht="14.4" customHeight="1" x14ac:dyDescent="0.3">
      <c r="A491" s="528">
        <v>29</v>
      </c>
      <c r="B491" s="529" t="s">
        <v>454</v>
      </c>
      <c r="C491" s="529" t="s">
        <v>737</v>
      </c>
      <c r="D491" s="530" t="s">
        <v>1581</v>
      </c>
      <c r="E491" s="531" t="s">
        <v>747</v>
      </c>
      <c r="F491" s="529" t="s">
        <v>734</v>
      </c>
      <c r="G491" s="529" t="s">
        <v>1491</v>
      </c>
      <c r="H491" s="529" t="s">
        <v>455</v>
      </c>
      <c r="I491" s="529" t="s">
        <v>1492</v>
      </c>
      <c r="J491" s="529" t="s">
        <v>1493</v>
      </c>
      <c r="K491" s="529" t="s">
        <v>1494</v>
      </c>
      <c r="L491" s="532">
        <v>79.64</v>
      </c>
      <c r="M491" s="532">
        <v>79.64</v>
      </c>
      <c r="N491" s="529">
        <v>1</v>
      </c>
      <c r="O491" s="533">
        <v>1</v>
      </c>
      <c r="P491" s="532"/>
      <c r="Q491" s="534">
        <v>0</v>
      </c>
      <c r="R491" s="529"/>
      <c r="S491" s="534">
        <v>0</v>
      </c>
      <c r="T491" s="533"/>
      <c r="U491" s="535">
        <v>0</v>
      </c>
    </row>
    <row r="492" spans="1:21" ht="14.4" customHeight="1" x14ac:dyDescent="0.3">
      <c r="A492" s="528">
        <v>29</v>
      </c>
      <c r="B492" s="529" t="s">
        <v>454</v>
      </c>
      <c r="C492" s="529" t="s">
        <v>737</v>
      </c>
      <c r="D492" s="530" t="s">
        <v>1581</v>
      </c>
      <c r="E492" s="531" t="s">
        <v>747</v>
      </c>
      <c r="F492" s="529" t="s">
        <v>734</v>
      </c>
      <c r="G492" s="529" t="s">
        <v>1110</v>
      </c>
      <c r="H492" s="529" t="s">
        <v>455</v>
      </c>
      <c r="I492" s="529" t="s">
        <v>531</v>
      </c>
      <c r="J492" s="529" t="s">
        <v>532</v>
      </c>
      <c r="K492" s="529" t="s">
        <v>533</v>
      </c>
      <c r="L492" s="532">
        <v>60.9</v>
      </c>
      <c r="M492" s="532">
        <v>182.7</v>
      </c>
      <c r="N492" s="529">
        <v>3</v>
      </c>
      <c r="O492" s="533">
        <v>1</v>
      </c>
      <c r="P492" s="532">
        <v>182.7</v>
      </c>
      <c r="Q492" s="534">
        <v>1</v>
      </c>
      <c r="R492" s="529">
        <v>3</v>
      </c>
      <c r="S492" s="534">
        <v>1</v>
      </c>
      <c r="T492" s="533">
        <v>1</v>
      </c>
      <c r="U492" s="535">
        <v>1</v>
      </c>
    </row>
    <row r="493" spans="1:21" ht="14.4" customHeight="1" x14ac:dyDescent="0.3">
      <c r="A493" s="528">
        <v>29</v>
      </c>
      <c r="B493" s="529" t="s">
        <v>454</v>
      </c>
      <c r="C493" s="529" t="s">
        <v>737</v>
      </c>
      <c r="D493" s="530" t="s">
        <v>1581</v>
      </c>
      <c r="E493" s="531" t="s">
        <v>747</v>
      </c>
      <c r="F493" s="529" t="s">
        <v>734</v>
      </c>
      <c r="G493" s="529" t="s">
        <v>1114</v>
      </c>
      <c r="H493" s="529" t="s">
        <v>455</v>
      </c>
      <c r="I493" s="529" t="s">
        <v>647</v>
      </c>
      <c r="J493" s="529" t="s">
        <v>648</v>
      </c>
      <c r="K493" s="529" t="s">
        <v>1115</v>
      </c>
      <c r="L493" s="532">
        <v>48.09</v>
      </c>
      <c r="M493" s="532">
        <v>769.44000000000017</v>
      </c>
      <c r="N493" s="529">
        <v>16</v>
      </c>
      <c r="O493" s="533">
        <v>11.5</v>
      </c>
      <c r="P493" s="532">
        <v>528.99000000000012</v>
      </c>
      <c r="Q493" s="534">
        <v>0.6875</v>
      </c>
      <c r="R493" s="529">
        <v>11</v>
      </c>
      <c r="S493" s="534">
        <v>0.6875</v>
      </c>
      <c r="T493" s="533">
        <v>7.5</v>
      </c>
      <c r="U493" s="535">
        <v>0.65217391304347827</v>
      </c>
    </row>
    <row r="494" spans="1:21" ht="14.4" customHeight="1" x14ac:dyDescent="0.3">
      <c r="A494" s="528">
        <v>29</v>
      </c>
      <c r="B494" s="529" t="s">
        <v>454</v>
      </c>
      <c r="C494" s="529" t="s">
        <v>737</v>
      </c>
      <c r="D494" s="530" t="s">
        <v>1581</v>
      </c>
      <c r="E494" s="531" t="s">
        <v>747</v>
      </c>
      <c r="F494" s="529" t="s">
        <v>734</v>
      </c>
      <c r="G494" s="529" t="s">
        <v>1114</v>
      </c>
      <c r="H494" s="529" t="s">
        <v>455</v>
      </c>
      <c r="I494" s="529" t="s">
        <v>1495</v>
      </c>
      <c r="J494" s="529" t="s">
        <v>648</v>
      </c>
      <c r="K494" s="529" t="s">
        <v>1496</v>
      </c>
      <c r="L494" s="532">
        <v>64.36</v>
      </c>
      <c r="M494" s="532">
        <v>128.72</v>
      </c>
      <c r="N494" s="529">
        <v>2</v>
      </c>
      <c r="O494" s="533">
        <v>1</v>
      </c>
      <c r="P494" s="532">
        <v>64.36</v>
      </c>
      <c r="Q494" s="534">
        <v>0.5</v>
      </c>
      <c r="R494" s="529">
        <v>1</v>
      </c>
      <c r="S494" s="534">
        <v>0.5</v>
      </c>
      <c r="T494" s="533">
        <v>0.5</v>
      </c>
      <c r="U494" s="535">
        <v>0.5</v>
      </c>
    </row>
    <row r="495" spans="1:21" ht="14.4" customHeight="1" x14ac:dyDescent="0.3">
      <c r="A495" s="528">
        <v>29</v>
      </c>
      <c r="B495" s="529" t="s">
        <v>454</v>
      </c>
      <c r="C495" s="529" t="s">
        <v>737</v>
      </c>
      <c r="D495" s="530" t="s">
        <v>1581</v>
      </c>
      <c r="E495" s="531" t="s">
        <v>747</v>
      </c>
      <c r="F495" s="529" t="s">
        <v>734</v>
      </c>
      <c r="G495" s="529" t="s">
        <v>1497</v>
      </c>
      <c r="H495" s="529" t="s">
        <v>455</v>
      </c>
      <c r="I495" s="529" t="s">
        <v>484</v>
      </c>
      <c r="J495" s="529" t="s">
        <v>485</v>
      </c>
      <c r="K495" s="529" t="s">
        <v>1498</v>
      </c>
      <c r="L495" s="532">
        <v>27.28</v>
      </c>
      <c r="M495" s="532">
        <v>54.56</v>
      </c>
      <c r="N495" s="529">
        <v>2</v>
      </c>
      <c r="O495" s="533">
        <v>0.5</v>
      </c>
      <c r="P495" s="532">
        <v>54.56</v>
      </c>
      <c r="Q495" s="534">
        <v>1</v>
      </c>
      <c r="R495" s="529">
        <v>2</v>
      </c>
      <c r="S495" s="534">
        <v>1</v>
      </c>
      <c r="T495" s="533">
        <v>0.5</v>
      </c>
      <c r="U495" s="535">
        <v>1</v>
      </c>
    </row>
    <row r="496" spans="1:21" ht="14.4" customHeight="1" x14ac:dyDescent="0.3">
      <c r="A496" s="528">
        <v>29</v>
      </c>
      <c r="B496" s="529" t="s">
        <v>454</v>
      </c>
      <c r="C496" s="529" t="s">
        <v>737</v>
      </c>
      <c r="D496" s="530" t="s">
        <v>1581</v>
      </c>
      <c r="E496" s="531" t="s">
        <v>747</v>
      </c>
      <c r="F496" s="529" t="s">
        <v>734</v>
      </c>
      <c r="G496" s="529" t="s">
        <v>990</v>
      </c>
      <c r="H496" s="529" t="s">
        <v>455</v>
      </c>
      <c r="I496" s="529" t="s">
        <v>994</v>
      </c>
      <c r="J496" s="529" t="s">
        <v>992</v>
      </c>
      <c r="K496" s="529" t="s">
        <v>995</v>
      </c>
      <c r="L496" s="532">
        <v>0</v>
      </c>
      <c r="M496" s="532">
        <v>0</v>
      </c>
      <c r="N496" s="529">
        <v>3</v>
      </c>
      <c r="O496" s="533">
        <v>3</v>
      </c>
      <c r="P496" s="532">
        <v>0</v>
      </c>
      <c r="Q496" s="534"/>
      <c r="R496" s="529">
        <v>3</v>
      </c>
      <c r="S496" s="534">
        <v>1</v>
      </c>
      <c r="T496" s="533">
        <v>3</v>
      </c>
      <c r="U496" s="535">
        <v>1</v>
      </c>
    </row>
    <row r="497" spans="1:21" ht="14.4" customHeight="1" x14ac:dyDescent="0.3">
      <c r="A497" s="528">
        <v>29</v>
      </c>
      <c r="B497" s="529" t="s">
        <v>454</v>
      </c>
      <c r="C497" s="529" t="s">
        <v>737</v>
      </c>
      <c r="D497" s="530" t="s">
        <v>1581</v>
      </c>
      <c r="E497" s="531" t="s">
        <v>747</v>
      </c>
      <c r="F497" s="529" t="s">
        <v>734</v>
      </c>
      <c r="G497" s="529" t="s">
        <v>990</v>
      </c>
      <c r="H497" s="529" t="s">
        <v>455</v>
      </c>
      <c r="I497" s="529" t="s">
        <v>996</v>
      </c>
      <c r="J497" s="529" t="s">
        <v>992</v>
      </c>
      <c r="K497" s="529" t="s">
        <v>997</v>
      </c>
      <c r="L497" s="532">
        <v>0</v>
      </c>
      <c r="M497" s="532">
        <v>0</v>
      </c>
      <c r="N497" s="529">
        <v>2</v>
      </c>
      <c r="O497" s="533">
        <v>1</v>
      </c>
      <c r="P497" s="532">
        <v>0</v>
      </c>
      <c r="Q497" s="534"/>
      <c r="R497" s="529">
        <v>2</v>
      </c>
      <c r="S497" s="534">
        <v>1</v>
      </c>
      <c r="T497" s="533">
        <v>1</v>
      </c>
      <c r="U497" s="535">
        <v>1</v>
      </c>
    </row>
    <row r="498" spans="1:21" ht="14.4" customHeight="1" x14ac:dyDescent="0.3">
      <c r="A498" s="528">
        <v>29</v>
      </c>
      <c r="B498" s="529" t="s">
        <v>454</v>
      </c>
      <c r="C498" s="529" t="s">
        <v>737</v>
      </c>
      <c r="D498" s="530" t="s">
        <v>1581</v>
      </c>
      <c r="E498" s="531" t="s">
        <v>747</v>
      </c>
      <c r="F498" s="529" t="s">
        <v>734</v>
      </c>
      <c r="G498" s="529" t="s">
        <v>811</v>
      </c>
      <c r="H498" s="529" t="s">
        <v>455</v>
      </c>
      <c r="I498" s="529" t="s">
        <v>570</v>
      </c>
      <c r="J498" s="529" t="s">
        <v>563</v>
      </c>
      <c r="K498" s="529" t="s">
        <v>812</v>
      </c>
      <c r="L498" s="532">
        <v>114</v>
      </c>
      <c r="M498" s="532">
        <v>342</v>
      </c>
      <c r="N498" s="529">
        <v>3</v>
      </c>
      <c r="O498" s="533">
        <v>3</v>
      </c>
      <c r="P498" s="532">
        <v>228</v>
      </c>
      <c r="Q498" s="534">
        <v>0.66666666666666663</v>
      </c>
      <c r="R498" s="529">
        <v>2</v>
      </c>
      <c r="S498" s="534">
        <v>0.66666666666666663</v>
      </c>
      <c r="T498" s="533">
        <v>2</v>
      </c>
      <c r="U498" s="535">
        <v>0.66666666666666663</v>
      </c>
    </row>
    <row r="499" spans="1:21" ht="14.4" customHeight="1" x14ac:dyDescent="0.3">
      <c r="A499" s="528">
        <v>29</v>
      </c>
      <c r="B499" s="529" t="s">
        <v>454</v>
      </c>
      <c r="C499" s="529" t="s">
        <v>737</v>
      </c>
      <c r="D499" s="530" t="s">
        <v>1581</v>
      </c>
      <c r="E499" s="531" t="s">
        <v>747</v>
      </c>
      <c r="F499" s="529" t="s">
        <v>734</v>
      </c>
      <c r="G499" s="529" t="s">
        <v>811</v>
      </c>
      <c r="H499" s="529" t="s">
        <v>455</v>
      </c>
      <c r="I499" s="529" t="s">
        <v>1286</v>
      </c>
      <c r="J499" s="529" t="s">
        <v>563</v>
      </c>
      <c r="K499" s="529" t="s">
        <v>1285</v>
      </c>
      <c r="L499" s="532">
        <v>0</v>
      </c>
      <c r="M499" s="532">
        <v>0</v>
      </c>
      <c r="N499" s="529">
        <v>3</v>
      </c>
      <c r="O499" s="533">
        <v>3</v>
      </c>
      <c r="P499" s="532">
        <v>0</v>
      </c>
      <c r="Q499" s="534"/>
      <c r="R499" s="529">
        <v>2</v>
      </c>
      <c r="S499" s="534">
        <v>0.66666666666666663</v>
      </c>
      <c r="T499" s="533">
        <v>2</v>
      </c>
      <c r="U499" s="535">
        <v>0.66666666666666663</v>
      </c>
    </row>
    <row r="500" spans="1:21" ht="14.4" customHeight="1" x14ac:dyDescent="0.3">
      <c r="A500" s="528">
        <v>29</v>
      </c>
      <c r="B500" s="529" t="s">
        <v>454</v>
      </c>
      <c r="C500" s="529" t="s">
        <v>737</v>
      </c>
      <c r="D500" s="530" t="s">
        <v>1581</v>
      </c>
      <c r="E500" s="531" t="s">
        <v>747</v>
      </c>
      <c r="F500" s="529" t="s">
        <v>734</v>
      </c>
      <c r="G500" s="529" t="s">
        <v>813</v>
      </c>
      <c r="H500" s="529" t="s">
        <v>455</v>
      </c>
      <c r="I500" s="529" t="s">
        <v>814</v>
      </c>
      <c r="J500" s="529" t="s">
        <v>815</v>
      </c>
      <c r="K500" s="529" t="s">
        <v>816</v>
      </c>
      <c r="L500" s="532">
        <v>132.97999999999999</v>
      </c>
      <c r="M500" s="532">
        <v>1196.82</v>
      </c>
      <c r="N500" s="529">
        <v>9</v>
      </c>
      <c r="O500" s="533">
        <v>6</v>
      </c>
      <c r="P500" s="532">
        <v>930.8599999999999</v>
      </c>
      <c r="Q500" s="534">
        <v>0.77777777777777779</v>
      </c>
      <c r="R500" s="529">
        <v>7</v>
      </c>
      <c r="S500" s="534">
        <v>0.77777777777777779</v>
      </c>
      <c r="T500" s="533">
        <v>4.5</v>
      </c>
      <c r="U500" s="535">
        <v>0.75</v>
      </c>
    </row>
    <row r="501" spans="1:21" ht="14.4" customHeight="1" x14ac:dyDescent="0.3">
      <c r="A501" s="528">
        <v>29</v>
      </c>
      <c r="B501" s="529" t="s">
        <v>454</v>
      </c>
      <c r="C501" s="529" t="s">
        <v>737</v>
      </c>
      <c r="D501" s="530" t="s">
        <v>1581</v>
      </c>
      <c r="E501" s="531" t="s">
        <v>747</v>
      </c>
      <c r="F501" s="529" t="s">
        <v>734</v>
      </c>
      <c r="G501" s="529" t="s">
        <v>813</v>
      </c>
      <c r="H501" s="529" t="s">
        <v>455</v>
      </c>
      <c r="I501" s="529" t="s">
        <v>817</v>
      </c>
      <c r="J501" s="529" t="s">
        <v>815</v>
      </c>
      <c r="K501" s="529" t="s">
        <v>816</v>
      </c>
      <c r="L501" s="532">
        <v>132.97999999999999</v>
      </c>
      <c r="M501" s="532">
        <v>398.93999999999994</v>
      </c>
      <c r="N501" s="529">
        <v>3</v>
      </c>
      <c r="O501" s="533">
        <v>2</v>
      </c>
      <c r="P501" s="532">
        <v>398.93999999999994</v>
      </c>
      <c r="Q501" s="534">
        <v>1</v>
      </c>
      <c r="R501" s="529">
        <v>3</v>
      </c>
      <c r="S501" s="534">
        <v>1</v>
      </c>
      <c r="T501" s="533">
        <v>2</v>
      </c>
      <c r="U501" s="535">
        <v>1</v>
      </c>
    </row>
    <row r="502" spans="1:21" ht="14.4" customHeight="1" x14ac:dyDescent="0.3">
      <c r="A502" s="528">
        <v>29</v>
      </c>
      <c r="B502" s="529" t="s">
        <v>454</v>
      </c>
      <c r="C502" s="529" t="s">
        <v>737</v>
      </c>
      <c r="D502" s="530" t="s">
        <v>1581</v>
      </c>
      <c r="E502" s="531" t="s">
        <v>747</v>
      </c>
      <c r="F502" s="529" t="s">
        <v>734</v>
      </c>
      <c r="G502" s="529" t="s">
        <v>1371</v>
      </c>
      <c r="H502" s="529" t="s">
        <v>455</v>
      </c>
      <c r="I502" s="529" t="s">
        <v>1499</v>
      </c>
      <c r="J502" s="529" t="s">
        <v>1500</v>
      </c>
      <c r="K502" s="529" t="s">
        <v>1501</v>
      </c>
      <c r="L502" s="532">
        <v>0</v>
      </c>
      <c r="M502" s="532">
        <v>0</v>
      </c>
      <c r="N502" s="529">
        <v>1</v>
      </c>
      <c r="O502" s="533">
        <v>0.5</v>
      </c>
      <c r="P502" s="532"/>
      <c r="Q502" s="534"/>
      <c r="R502" s="529"/>
      <c r="S502" s="534">
        <v>0</v>
      </c>
      <c r="T502" s="533"/>
      <c r="U502" s="535">
        <v>0</v>
      </c>
    </row>
    <row r="503" spans="1:21" ht="14.4" customHeight="1" x14ac:dyDescent="0.3">
      <c r="A503" s="528">
        <v>29</v>
      </c>
      <c r="B503" s="529" t="s">
        <v>454</v>
      </c>
      <c r="C503" s="529" t="s">
        <v>737</v>
      </c>
      <c r="D503" s="530" t="s">
        <v>1581</v>
      </c>
      <c r="E503" s="531" t="s">
        <v>747</v>
      </c>
      <c r="F503" s="529" t="s">
        <v>734</v>
      </c>
      <c r="G503" s="529" t="s">
        <v>1371</v>
      </c>
      <c r="H503" s="529" t="s">
        <v>455</v>
      </c>
      <c r="I503" s="529" t="s">
        <v>1502</v>
      </c>
      <c r="J503" s="529" t="s">
        <v>1503</v>
      </c>
      <c r="K503" s="529" t="s">
        <v>1504</v>
      </c>
      <c r="L503" s="532">
        <v>0</v>
      </c>
      <c r="M503" s="532">
        <v>0</v>
      </c>
      <c r="N503" s="529">
        <v>1</v>
      </c>
      <c r="O503" s="533">
        <v>0.5</v>
      </c>
      <c r="P503" s="532"/>
      <c r="Q503" s="534"/>
      <c r="R503" s="529"/>
      <c r="S503" s="534">
        <v>0</v>
      </c>
      <c r="T503" s="533"/>
      <c r="U503" s="535">
        <v>0</v>
      </c>
    </row>
    <row r="504" spans="1:21" ht="14.4" customHeight="1" x14ac:dyDescent="0.3">
      <c r="A504" s="528">
        <v>29</v>
      </c>
      <c r="B504" s="529" t="s">
        <v>454</v>
      </c>
      <c r="C504" s="529" t="s">
        <v>737</v>
      </c>
      <c r="D504" s="530" t="s">
        <v>1581</v>
      </c>
      <c r="E504" s="531" t="s">
        <v>747</v>
      </c>
      <c r="F504" s="529" t="s">
        <v>734</v>
      </c>
      <c r="G504" s="529" t="s">
        <v>998</v>
      </c>
      <c r="H504" s="529" t="s">
        <v>455</v>
      </c>
      <c r="I504" s="529" t="s">
        <v>999</v>
      </c>
      <c r="J504" s="529" t="s">
        <v>613</v>
      </c>
      <c r="K504" s="529" t="s">
        <v>490</v>
      </c>
      <c r="L504" s="532">
        <v>244.64</v>
      </c>
      <c r="M504" s="532">
        <v>244.64</v>
      </c>
      <c r="N504" s="529">
        <v>1</v>
      </c>
      <c r="O504" s="533">
        <v>1</v>
      </c>
      <c r="P504" s="532">
        <v>244.64</v>
      </c>
      <c r="Q504" s="534">
        <v>1</v>
      </c>
      <c r="R504" s="529">
        <v>1</v>
      </c>
      <c r="S504" s="534">
        <v>1</v>
      </c>
      <c r="T504" s="533">
        <v>1</v>
      </c>
      <c r="U504" s="535">
        <v>1</v>
      </c>
    </row>
    <row r="505" spans="1:21" ht="14.4" customHeight="1" x14ac:dyDescent="0.3">
      <c r="A505" s="528">
        <v>29</v>
      </c>
      <c r="B505" s="529" t="s">
        <v>454</v>
      </c>
      <c r="C505" s="529" t="s">
        <v>737</v>
      </c>
      <c r="D505" s="530" t="s">
        <v>1581</v>
      </c>
      <c r="E505" s="531" t="s">
        <v>747</v>
      </c>
      <c r="F505" s="529" t="s">
        <v>734</v>
      </c>
      <c r="G505" s="529" t="s">
        <v>998</v>
      </c>
      <c r="H505" s="529" t="s">
        <v>455</v>
      </c>
      <c r="I505" s="529" t="s">
        <v>612</v>
      </c>
      <c r="J505" s="529" t="s">
        <v>613</v>
      </c>
      <c r="K505" s="529" t="s">
        <v>649</v>
      </c>
      <c r="L505" s="532">
        <v>0</v>
      </c>
      <c r="M505" s="532">
        <v>0</v>
      </c>
      <c r="N505" s="529">
        <v>1</v>
      </c>
      <c r="O505" s="533">
        <v>1</v>
      </c>
      <c r="P505" s="532"/>
      <c r="Q505" s="534"/>
      <c r="R505" s="529"/>
      <c r="S505" s="534">
        <v>0</v>
      </c>
      <c r="T505" s="533"/>
      <c r="U505" s="535">
        <v>0</v>
      </c>
    </row>
    <row r="506" spans="1:21" ht="14.4" customHeight="1" x14ac:dyDescent="0.3">
      <c r="A506" s="528">
        <v>29</v>
      </c>
      <c r="B506" s="529" t="s">
        <v>454</v>
      </c>
      <c r="C506" s="529" t="s">
        <v>737</v>
      </c>
      <c r="D506" s="530" t="s">
        <v>1581</v>
      </c>
      <c r="E506" s="531" t="s">
        <v>747</v>
      </c>
      <c r="F506" s="529" t="s">
        <v>734</v>
      </c>
      <c r="G506" s="529" t="s">
        <v>1000</v>
      </c>
      <c r="H506" s="529" t="s">
        <v>455</v>
      </c>
      <c r="I506" s="529" t="s">
        <v>651</v>
      </c>
      <c r="J506" s="529" t="s">
        <v>652</v>
      </c>
      <c r="K506" s="529" t="s">
        <v>1001</v>
      </c>
      <c r="L506" s="532">
        <v>61.97</v>
      </c>
      <c r="M506" s="532">
        <v>991.5200000000001</v>
      </c>
      <c r="N506" s="529">
        <v>16</v>
      </c>
      <c r="O506" s="533">
        <v>9</v>
      </c>
      <c r="P506" s="532">
        <v>433.79000000000008</v>
      </c>
      <c r="Q506" s="534">
        <v>0.43750000000000006</v>
      </c>
      <c r="R506" s="529">
        <v>7</v>
      </c>
      <c r="S506" s="534">
        <v>0.4375</v>
      </c>
      <c r="T506" s="533">
        <v>4</v>
      </c>
      <c r="U506" s="535">
        <v>0.44444444444444442</v>
      </c>
    </row>
    <row r="507" spans="1:21" ht="14.4" customHeight="1" x14ac:dyDescent="0.3">
      <c r="A507" s="528">
        <v>29</v>
      </c>
      <c r="B507" s="529" t="s">
        <v>454</v>
      </c>
      <c r="C507" s="529" t="s">
        <v>737</v>
      </c>
      <c r="D507" s="530" t="s">
        <v>1581</v>
      </c>
      <c r="E507" s="531" t="s">
        <v>747</v>
      </c>
      <c r="F507" s="529" t="s">
        <v>734</v>
      </c>
      <c r="G507" s="529" t="s">
        <v>1381</v>
      </c>
      <c r="H507" s="529" t="s">
        <v>455</v>
      </c>
      <c r="I507" s="529" t="s">
        <v>1505</v>
      </c>
      <c r="J507" s="529" t="s">
        <v>1506</v>
      </c>
      <c r="K507" s="529" t="s">
        <v>1507</v>
      </c>
      <c r="L507" s="532">
        <v>106.08</v>
      </c>
      <c r="M507" s="532">
        <v>212.16</v>
      </c>
      <c r="N507" s="529">
        <v>2</v>
      </c>
      <c r="O507" s="533">
        <v>0.5</v>
      </c>
      <c r="P507" s="532">
        <v>212.16</v>
      </c>
      <c r="Q507" s="534">
        <v>1</v>
      </c>
      <c r="R507" s="529">
        <v>2</v>
      </c>
      <c r="S507" s="534">
        <v>1</v>
      </c>
      <c r="T507" s="533">
        <v>0.5</v>
      </c>
      <c r="U507" s="535">
        <v>1</v>
      </c>
    </row>
    <row r="508" spans="1:21" ht="14.4" customHeight="1" x14ac:dyDescent="0.3">
      <c r="A508" s="528">
        <v>29</v>
      </c>
      <c r="B508" s="529" t="s">
        <v>454</v>
      </c>
      <c r="C508" s="529" t="s">
        <v>737</v>
      </c>
      <c r="D508" s="530" t="s">
        <v>1581</v>
      </c>
      <c r="E508" s="531" t="s">
        <v>747</v>
      </c>
      <c r="F508" s="529" t="s">
        <v>734</v>
      </c>
      <c r="G508" s="529" t="s">
        <v>1390</v>
      </c>
      <c r="H508" s="529" t="s">
        <v>1582</v>
      </c>
      <c r="I508" s="529" t="s">
        <v>1508</v>
      </c>
      <c r="J508" s="529" t="s">
        <v>1509</v>
      </c>
      <c r="K508" s="529" t="s">
        <v>1510</v>
      </c>
      <c r="L508" s="532">
        <v>46.07</v>
      </c>
      <c r="M508" s="532">
        <v>46.07</v>
      </c>
      <c r="N508" s="529">
        <v>1</v>
      </c>
      <c r="O508" s="533">
        <v>1</v>
      </c>
      <c r="P508" s="532">
        <v>46.07</v>
      </c>
      <c r="Q508" s="534">
        <v>1</v>
      </c>
      <c r="R508" s="529">
        <v>1</v>
      </c>
      <c r="S508" s="534">
        <v>1</v>
      </c>
      <c r="T508" s="533">
        <v>1</v>
      </c>
      <c r="U508" s="535">
        <v>1</v>
      </c>
    </row>
    <row r="509" spans="1:21" ht="14.4" customHeight="1" x14ac:dyDescent="0.3">
      <c r="A509" s="528">
        <v>29</v>
      </c>
      <c r="B509" s="529" t="s">
        <v>454</v>
      </c>
      <c r="C509" s="529" t="s">
        <v>737</v>
      </c>
      <c r="D509" s="530" t="s">
        <v>1581</v>
      </c>
      <c r="E509" s="531" t="s">
        <v>747</v>
      </c>
      <c r="F509" s="529" t="s">
        <v>734</v>
      </c>
      <c r="G509" s="529" t="s">
        <v>1390</v>
      </c>
      <c r="H509" s="529" t="s">
        <v>455</v>
      </c>
      <c r="I509" s="529" t="s">
        <v>1511</v>
      </c>
      <c r="J509" s="529" t="s">
        <v>1512</v>
      </c>
      <c r="K509" s="529" t="s">
        <v>1513</v>
      </c>
      <c r="L509" s="532">
        <v>0</v>
      </c>
      <c r="M509" s="532">
        <v>0</v>
      </c>
      <c r="N509" s="529">
        <v>1</v>
      </c>
      <c r="O509" s="533">
        <v>0.5</v>
      </c>
      <c r="P509" s="532"/>
      <c r="Q509" s="534"/>
      <c r="R509" s="529"/>
      <c r="S509" s="534">
        <v>0</v>
      </c>
      <c r="T509" s="533"/>
      <c r="U509" s="535">
        <v>0</v>
      </c>
    </row>
    <row r="510" spans="1:21" ht="14.4" customHeight="1" x14ac:dyDescent="0.3">
      <c r="A510" s="528">
        <v>29</v>
      </c>
      <c r="B510" s="529" t="s">
        <v>454</v>
      </c>
      <c r="C510" s="529" t="s">
        <v>737</v>
      </c>
      <c r="D510" s="530" t="s">
        <v>1581</v>
      </c>
      <c r="E510" s="531" t="s">
        <v>747</v>
      </c>
      <c r="F510" s="529" t="s">
        <v>734</v>
      </c>
      <c r="G510" s="529" t="s">
        <v>1514</v>
      </c>
      <c r="H510" s="529" t="s">
        <v>455</v>
      </c>
      <c r="I510" s="529" t="s">
        <v>1515</v>
      </c>
      <c r="J510" s="529" t="s">
        <v>1516</v>
      </c>
      <c r="K510" s="529" t="s">
        <v>1517</v>
      </c>
      <c r="L510" s="532">
        <v>256.67</v>
      </c>
      <c r="M510" s="532">
        <v>256.67</v>
      </c>
      <c r="N510" s="529">
        <v>1</v>
      </c>
      <c r="O510" s="533">
        <v>1</v>
      </c>
      <c r="P510" s="532">
        <v>256.67</v>
      </c>
      <c r="Q510" s="534">
        <v>1</v>
      </c>
      <c r="R510" s="529">
        <v>1</v>
      </c>
      <c r="S510" s="534">
        <v>1</v>
      </c>
      <c r="T510" s="533">
        <v>1</v>
      </c>
      <c r="U510" s="535">
        <v>1</v>
      </c>
    </row>
    <row r="511" spans="1:21" ht="14.4" customHeight="1" x14ac:dyDescent="0.3">
      <c r="A511" s="528">
        <v>29</v>
      </c>
      <c r="B511" s="529" t="s">
        <v>454</v>
      </c>
      <c r="C511" s="529" t="s">
        <v>737</v>
      </c>
      <c r="D511" s="530" t="s">
        <v>1581</v>
      </c>
      <c r="E511" s="531" t="s">
        <v>747</v>
      </c>
      <c r="F511" s="529" t="s">
        <v>734</v>
      </c>
      <c r="G511" s="529" t="s">
        <v>818</v>
      </c>
      <c r="H511" s="529" t="s">
        <v>1582</v>
      </c>
      <c r="I511" s="529" t="s">
        <v>819</v>
      </c>
      <c r="J511" s="529" t="s">
        <v>820</v>
      </c>
      <c r="K511" s="529" t="s">
        <v>821</v>
      </c>
      <c r="L511" s="532">
        <v>21.13</v>
      </c>
      <c r="M511" s="532">
        <v>42.26</v>
      </c>
      <c r="N511" s="529">
        <v>2</v>
      </c>
      <c r="O511" s="533">
        <v>1</v>
      </c>
      <c r="P511" s="532">
        <v>42.26</v>
      </c>
      <c r="Q511" s="534">
        <v>1</v>
      </c>
      <c r="R511" s="529">
        <v>2</v>
      </c>
      <c r="S511" s="534">
        <v>1</v>
      </c>
      <c r="T511" s="533">
        <v>1</v>
      </c>
      <c r="U511" s="535">
        <v>1</v>
      </c>
    </row>
    <row r="512" spans="1:21" ht="14.4" customHeight="1" x14ac:dyDescent="0.3">
      <c r="A512" s="528">
        <v>29</v>
      </c>
      <c r="B512" s="529" t="s">
        <v>454</v>
      </c>
      <c r="C512" s="529" t="s">
        <v>737</v>
      </c>
      <c r="D512" s="530" t="s">
        <v>1581</v>
      </c>
      <c r="E512" s="531" t="s">
        <v>747</v>
      </c>
      <c r="F512" s="529" t="s">
        <v>734</v>
      </c>
      <c r="G512" s="529" t="s">
        <v>824</v>
      </c>
      <c r="H512" s="529" t="s">
        <v>1582</v>
      </c>
      <c r="I512" s="529" t="s">
        <v>828</v>
      </c>
      <c r="J512" s="529" t="s">
        <v>826</v>
      </c>
      <c r="K512" s="529" t="s">
        <v>829</v>
      </c>
      <c r="L512" s="532">
        <v>368.16</v>
      </c>
      <c r="M512" s="532">
        <v>2577.12</v>
      </c>
      <c r="N512" s="529">
        <v>7</v>
      </c>
      <c r="O512" s="533">
        <v>5</v>
      </c>
      <c r="P512" s="532">
        <v>2208.96</v>
      </c>
      <c r="Q512" s="534">
        <v>0.85714285714285721</v>
      </c>
      <c r="R512" s="529">
        <v>6</v>
      </c>
      <c r="S512" s="534">
        <v>0.8571428571428571</v>
      </c>
      <c r="T512" s="533">
        <v>4.5</v>
      </c>
      <c r="U512" s="535">
        <v>0.9</v>
      </c>
    </row>
    <row r="513" spans="1:21" ht="14.4" customHeight="1" x14ac:dyDescent="0.3">
      <c r="A513" s="528">
        <v>29</v>
      </c>
      <c r="B513" s="529" t="s">
        <v>454</v>
      </c>
      <c r="C513" s="529" t="s">
        <v>737</v>
      </c>
      <c r="D513" s="530" t="s">
        <v>1581</v>
      </c>
      <c r="E513" s="531" t="s">
        <v>747</v>
      </c>
      <c r="F513" s="529" t="s">
        <v>734</v>
      </c>
      <c r="G513" s="529" t="s">
        <v>824</v>
      </c>
      <c r="H513" s="529" t="s">
        <v>1582</v>
      </c>
      <c r="I513" s="529" t="s">
        <v>830</v>
      </c>
      <c r="J513" s="529" t="s">
        <v>826</v>
      </c>
      <c r="K513" s="529" t="s">
        <v>831</v>
      </c>
      <c r="L513" s="532">
        <v>543.39</v>
      </c>
      <c r="M513" s="532">
        <v>543.39</v>
      </c>
      <c r="N513" s="529">
        <v>1</v>
      </c>
      <c r="O513" s="533">
        <v>1</v>
      </c>
      <c r="P513" s="532">
        <v>543.39</v>
      </c>
      <c r="Q513" s="534">
        <v>1</v>
      </c>
      <c r="R513" s="529">
        <v>1</v>
      </c>
      <c r="S513" s="534">
        <v>1</v>
      </c>
      <c r="T513" s="533">
        <v>1</v>
      </c>
      <c r="U513" s="535">
        <v>1</v>
      </c>
    </row>
    <row r="514" spans="1:21" ht="14.4" customHeight="1" x14ac:dyDescent="0.3">
      <c r="A514" s="528">
        <v>29</v>
      </c>
      <c r="B514" s="529" t="s">
        <v>454</v>
      </c>
      <c r="C514" s="529" t="s">
        <v>737</v>
      </c>
      <c r="D514" s="530" t="s">
        <v>1581</v>
      </c>
      <c r="E514" s="531" t="s">
        <v>747</v>
      </c>
      <c r="F514" s="529" t="s">
        <v>734</v>
      </c>
      <c r="G514" s="529" t="s">
        <v>824</v>
      </c>
      <c r="H514" s="529" t="s">
        <v>1582</v>
      </c>
      <c r="I514" s="529" t="s">
        <v>830</v>
      </c>
      <c r="J514" s="529" t="s">
        <v>826</v>
      </c>
      <c r="K514" s="529" t="s">
        <v>831</v>
      </c>
      <c r="L514" s="532">
        <v>490.89</v>
      </c>
      <c r="M514" s="532">
        <v>1472.67</v>
      </c>
      <c r="N514" s="529">
        <v>3</v>
      </c>
      <c r="O514" s="533">
        <v>3</v>
      </c>
      <c r="P514" s="532">
        <v>490.89</v>
      </c>
      <c r="Q514" s="534">
        <v>0.33333333333333331</v>
      </c>
      <c r="R514" s="529">
        <v>1</v>
      </c>
      <c r="S514" s="534">
        <v>0.33333333333333331</v>
      </c>
      <c r="T514" s="533">
        <v>1</v>
      </c>
      <c r="U514" s="535">
        <v>0.33333333333333331</v>
      </c>
    </row>
    <row r="515" spans="1:21" ht="14.4" customHeight="1" x14ac:dyDescent="0.3">
      <c r="A515" s="528">
        <v>29</v>
      </c>
      <c r="B515" s="529" t="s">
        <v>454</v>
      </c>
      <c r="C515" s="529" t="s">
        <v>737</v>
      </c>
      <c r="D515" s="530" t="s">
        <v>1581</v>
      </c>
      <c r="E515" s="531" t="s">
        <v>747</v>
      </c>
      <c r="F515" s="529" t="s">
        <v>734</v>
      </c>
      <c r="G515" s="529" t="s">
        <v>824</v>
      </c>
      <c r="H515" s="529" t="s">
        <v>1582</v>
      </c>
      <c r="I515" s="529" t="s">
        <v>1018</v>
      </c>
      <c r="J515" s="529" t="s">
        <v>826</v>
      </c>
      <c r="K515" s="529" t="s">
        <v>1019</v>
      </c>
      <c r="L515" s="532">
        <v>815.1</v>
      </c>
      <c r="M515" s="532">
        <v>1630.2</v>
      </c>
      <c r="N515" s="529">
        <v>2</v>
      </c>
      <c r="O515" s="533">
        <v>2</v>
      </c>
      <c r="P515" s="532">
        <v>815.1</v>
      </c>
      <c r="Q515" s="534">
        <v>0.5</v>
      </c>
      <c r="R515" s="529">
        <v>1</v>
      </c>
      <c r="S515" s="534">
        <v>0.5</v>
      </c>
      <c r="T515" s="533">
        <v>1</v>
      </c>
      <c r="U515" s="535">
        <v>0.5</v>
      </c>
    </row>
    <row r="516" spans="1:21" ht="14.4" customHeight="1" x14ac:dyDescent="0.3">
      <c r="A516" s="528">
        <v>29</v>
      </c>
      <c r="B516" s="529" t="s">
        <v>454</v>
      </c>
      <c r="C516" s="529" t="s">
        <v>737</v>
      </c>
      <c r="D516" s="530" t="s">
        <v>1581</v>
      </c>
      <c r="E516" s="531" t="s">
        <v>747</v>
      </c>
      <c r="F516" s="529" t="s">
        <v>734</v>
      </c>
      <c r="G516" s="529" t="s">
        <v>824</v>
      </c>
      <c r="H516" s="529" t="s">
        <v>1582</v>
      </c>
      <c r="I516" s="529" t="s">
        <v>1018</v>
      </c>
      <c r="J516" s="529" t="s">
        <v>826</v>
      </c>
      <c r="K516" s="529" t="s">
        <v>1019</v>
      </c>
      <c r="L516" s="532">
        <v>736.33</v>
      </c>
      <c r="M516" s="532">
        <v>1472.66</v>
      </c>
      <c r="N516" s="529">
        <v>2</v>
      </c>
      <c r="O516" s="533">
        <v>2</v>
      </c>
      <c r="P516" s="532">
        <v>736.33</v>
      </c>
      <c r="Q516" s="534">
        <v>0.5</v>
      </c>
      <c r="R516" s="529">
        <v>1</v>
      </c>
      <c r="S516" s="534">
        <v>0.5</v>
      </c>
      <c r="T516" s="533">
        <v>1</v>
      </c>
      <c r="U516" s="535">
        <v>0.5</v>
      </c>
    </row>
    <row r="517" spans="1:21" ht="14.4" customHeight="1" x14ac:dyDescent="0.3">
      <c r="A517" s="528">
        <v>29</v>
      </c>
      <c r="B517" s="529" t="s">
        <v>454</v>
      </c>
      <c r="C517" s="529" t="s">
        <v>737</v>
      </c>
      <c r="D517" s="530" t="s">
        <v>1581</v>
      </c>
      <c r="E517" s="531" t="s">
        <v>747</v>
      </c>
      <c r="F517" s="529" t="s">
        <v>734</v>
      </c>
      <c r="G517" s="529" t="s">
        <v>824</v>
      </c>
      <c r="H517" s="529" t="s">
        <v>1582</v>
      </c>
      <c r="I517" s="529" t="s">
        <v>834</v>
      </c>
      <c r="J517" s="529" t="s">
        <v>826</v>
      </c>
      <c r="K517" s="529" t="s">
        <v>835</v>
      </c>
      <c r="L517" s="532">
        <v>923.74</v>
      </c>
      <c r="M517" s="532">
        <v>923.74</v>
      </c>
      <c r="N517" s="529">
        <v>1</v>
      </c>
      <c r="O517" s="533">
        <v>1</v>
      </c>
      <c r="P517" s="532">
        <v>923.74</v>
      </c>
      <c r="Q517" s="534">
        <v>1</v>
      </c>
      <c r="R517" s="529">
        <v>1</v>
      </c>
      <c r="S517" s="534">
        <v>1</v>
      </c>
      <c r="T517" s="533">
        <v>1</v>
      </c>
      <c r="U517" s="535">
        <v>1</v>
      </c>
    </row>
    <row r="518" spans="1:21" ht="14.4" customHeight="1" x14ac:dyDescent="0.3">
      <c r="A518" s="528">
        <v>29</v>
      </c>
      <c r="B518" s="529" t="s">
        <v>454</v>
      </c>
      <c r="C518" s="529" t="s">
        <v>737</v>
      </c>
      <c r="D518" s="530" t="s">
        <v>1581</v>
      </c>
      <c r="E518" s="531" t="s">
        <v>747</v>
      </c>
      <c r="F518" s="529" t="s">
        <v>734</v>
      </c>
      <c r="G518" s="529" t="s">
        <v>838</v>
      </c>
      <c r="H518" s="529" t="s">
        <v>1582</v>
      </c>
      <c r="I518" s="529" t="s">
        <v>839</v>
      </c>
      <c r="J518" s="529" t="s">
        <v>608</v>
      </c>
      <c r="K518" s="529" t="s">
        <v>840</v>
      </c>
      <c r="L518" s="532">
        <v>36.54</v>
      </c>
      <c r="M518" s="532">
        <v>292.32</v>
      </c>
      <c r="N518" s="529">
        <v>8</v>
      </c>
      <c r="O518" s="533">
        <v>4</v>
      </c>
      <c r="P518" s="532">
        <v>219.23999999999998</v>
      </c>
      <c r="Q518" s="534">
        <v>0.75</v>
      </c>
      <c r="R518" s="529">
        <v>6</v>
      </c>
      <c r="S518" s="534">
        <v>0.75</v>
      </c>
      <c r="T518" s="533">
        <v>2.5</v>
      </c>
      <c r="U518" s="535">
        <v>0.625</v>
      </c>
    </row>
    <row r="519" spans="1:21" ht="14.4" customHeight="1" x14ac:dyDescent="0.3">
      <c r="A519" s="528">
        <v>29</v>
      </c>
      <c r="B519" s="529" t="s">
        <v>454</v>
      </c>
      <c r="C519" s="529" t="s">
        <v>737</v>
      </c>
      <c r="D519" s="530" t="s">
        <v>1581</v>
      </c>
      <c r="E519" s="531" t="s">
        <v>747</v>
      </c>
      <c r="F519" s="529" t="s">
        <v>734</v>
      </c>
      <c r="G519" s="529" t="s">
        <v>838</v>
      </c>
      <c r="H519" s="529" t="s">
        <v>1582</v>
      </c>
      <c r="I519" s="529" t="s">
        <v>1135</v>
      </c>
      <c r="J519" s="529" t="s">
        <v>608</v>
      </c>
      <c r="K519" s="529" t="s">
        <v>1136</v>
      </c>
      <c r="L519" s="532">
        <v>0</v>
      </c>
      <c r="M519" s="532">
        <v>0</v>
      </c>
      <c r="N519" s="529">
        <v>1</v>
      </c>
      <c r="O519" s="533">
        <v>1</v>
      </c>
      <c r="P519" s="532">
        <v>0</v>
      </c>
      <c r="Q519" s="534"/>
      <c r="R519" s="529">
        <v>1</v>
      </c>
      <c r="S519" s="534">
        <v>1</v>
      </c>
      <c r="T519" s="533">
        <v>1</v>
      </c>
      <c r="U519" s="535">
        <v>1</v>
      </c>
    </row>
    <row r="520" spans="1:21" ht="14.4" customHeight="1" x14ac:dyDescent="0.3">
      <c r="A520" s="528">
        <v>29</v>
      </c>
      <c r="B520" s="529" t="s">
        <v>454</v>
      </c>
      <c r="C520" s="529" t="s">
        <v>737</v>
      </c>
      <c r="D520" s="530" t="s">
        <v>1581</v>
      </c>
      <c r="E520" s="531" t="s">
        <v>747</v>
      </c>
      <c r="F520" s="529" t="s">
        <v>734</v>
      </c>
      <c r="G520" s="529" t="s">
        <v>838</v>
      </c>
      <c r="H520" s="529" t="s">
        <v>455</v>
      </c>
      <c r="I520" s="529" t="s">
        <v>607</v>
      </c>
      <c r="J520" s="529" t="s">
        <v>608</v>
      </c>
      <c r="K520" s="529" t="s">
        <v>1137</v>
      </c>
      <c r="L520" s="532">
        <v>48.42</v>
      </c>
      <c r="M520" s="532">
        <v>96.84</v>
      </c>
      <c r="N520" s="529">
        <v>2</v>
      </c>
      <c r="O520" s="533">
        <v>1</v>
      </c>
      <c r="P520" s="532"/>
      <c r="Q520" s="534">
        <v>0</v>
      </c>
      <c r="R520" s="529"/>
      <c r="S520" s="534">
        <v>0</v>
      </c>
      <c r="T520" s="533"/>
      <c r="U520" s="535">
        <v>0</v>
      </c>
    </row>
    <row r="521" spans="1:21" ht="14.4" customHeight="1" x14ac:dyDescent="0.3">
      <c r="A521" s="528">
        <v>29</v>
      </c>
      <c r="B521" s="529" t="s">
        <v>454</v>
      </c>
      <c r="C521" s="529" t="s">
        <v>737</v>
      </c>
      <c r="D521" s="530" t="s">
        <v>1581</v>
      </c>
      <c r="E521" s="531" t="s">
        <v>747</v>
      </c>
      <c r="F521" s="529" t="s">
        <v>734</v>
      </c>
      <c r="G521" s="529" t="s">
        <v>838</v>
      </c>
      <c r="H521" s="529" t="s">
        <v>455</v>
      </c>
      <c r="I521" s="529" t="s">
        <v>607</v>
      </c>
      <c r="J521" s="529" t="s">
        <v>608</v>
      </c>
      <c r="K521" s="529" t="s">
        <v>1137</v>
      </c>
      <c r="L521" s="532">
        <v>36.54</v>
      </c>
      <c r="M521" s="532">
        <v>365.4</v>
      </c>
      <c r="N521" s="529">
        <v>10</v>
      </c>
      <c r="O521" s="533">
        <v>7.5</v>
      </c>
      <c r="P521" s="532">
        <v>146.16</v>
      </c>
      <c r="Q521" s="534">
        <v>0.4</v>
      </c>
      <c r="R521" s="529">
        <v>4</v>
      </c>
      <c r="S521" s="534">
        <v>0.4</v>
      </c>
      <c r="T521" s="533">
        <v>3</v>
      </c>
      <c r="U521" s="535">
        <v>0.4</v>
      </c>
    </row>
    <row r="522" spans="1:21" ht="14.4" customHeight="1" x14ac:dyDescent="0.3">
      <c r="A522" s="528">
        <v>29</v>
      </c>
      <c r="B522" s="529" t="s">
        <v>454</v>
      </c>
      <c r="C522" s="529" t="s">
        <v>737</v>
      </c>
      <c r="D522" s="530" t="s">
        <v>1581</v>
      </c>
      <c r="E522" s="531" t="s">
        <v>747</v>
      </c>
      <c r="F522" s="529" t="s">
        <v>734</v>
      </c>
      <c r="G522" s="529" t="s">
        <v>838</v>
      </c>
      <c r="H522" s="529" t="s">
        <v>455</v>
      </c>
      <c r="I522" s="529" t="s">
        <v>1518</v>
      </c>
      <c r="J522" s="529" t="s">
        <v>608</v>
      </c>
      <c r="K522" s="529" t="s">
        <v>1519</v>
      </c>
      <c r="L522" s="532">
        <v>18.260000000000002</v>
      </c>
      <c r="M522" s="532">
        <v>18.260000000000002</v>
      </c>
      <c r="N522" s="529">
        <v>1</v>
      </c>
      <c r="O522" s="533">
        <v>0.5</v>
      </c>
      <c r="P522" s="532"/>
      <c r="Q522" s="534">
        <v>0</v>
      </c>
      <c r="R522" s="529"/>
      <c r="S522" s="534">
        <v>0</v>
      </c>
      <c r="T522" s="533"/>
      <c r="U522" s="535">
        <v>0</v>
      </c>
    </row>
    <row r="523" spans="1:21" ht="14.4" customHeight="1" x14ac:dyDescent="0.3">
      <c r="A523" s="528">
        <v>29</v>
      </c>
      <c r="B523" s="529" t="s">
        <v>454</v>
      </c>
      <c r="C523" s="529" t="s">
        <v>737</v>
      </c>
      <c r="D523" s="530" t="s">
        <v>1581</v>
      </c>
      <c r="E523" s="531" t="s">
        <v>747</v>
      </c>
      <c r="F523" s="529" t="s">
        <v>734</v>
      </c>
      <c r="G523" s="529" t="s">
        <v>1520</v>
      </c>
      <c r="H523" s="529" t="s">
        <v>455</v>
      </c>
      <c r="I523" s="529" t="s">
        <v>1521</v>
      </c>
      <c r="J523" s="529" t="s">
        <v>1522</v>
      </c>
      <c r="K523" s="529" t="s">
        <v>1523</v>
      </c>
      <c r="L523" s="532">
        <v>47.53</v>
      </c>
      <c r="M523" s="532">
        <v>47.53</v>
      </c>
      <c r="N523" s="529">
        <v>1</v>
      </c>
      <c r="O523" s="533">
        <v>1</v>
      </c>
      <c r="P523" s="532">
        <v>47.53</v>
      </c>
      <c r="Q523" s="534">
        <v>1</v>
      </c>
      <c r="R523" s="529">
        <v>1</v>
      </c>
      <c r="S523" s="534">
        <v>1</v>
      </c>
      <c r="T523" s="533">
        <v>1</v>
      </c>
      <c r="U523" s="535">
        <v>1</v>
      </c>
    </row>
    <row r="524" spans="1:21" ht="14.4" customHeight="1" x14ac:dyDescent="0.3">
      <c r="A524" s="528">
        <v>29</v>
      </c>
      <c r="B524" s="529" t="s">
        <v>454</v>
      </c>
      <c r="C524" s="529" t="s">
        <v>737</v>
      </c>
      <c r="D524" s="530" t="s">
        <v>1581</v>
      </c>
      <c r="E524" s="531" t="s">
        <v>747</v>
      </c>
      <c r="F524" s="529" t="s">
        <v>734</v>
      </c>
      <c r="G524" s="529" t="s">
        <v>1524</v>
      </c>
      <c r="H524" s="529" t="s">
        <v>455</v>
      </c>
      <c r="I524" s="529" t="s">
        <v>1525</v>
      </c>
      <c r="J524" s="529" t="s">
        <v>1526</v>
      </c>
      <c r="K524" s="529" t="s">
        <v>1527</v>
      </c>
      <c r="L524" s="532">
        <v>0</v>
      </c>
      <c r="M524" s="532">
        <v>0</v>
      </c>
      <c r="N524" s="529">
        <v>1</v>
      </c>
      <c r="O524" s="533">
        <v>0.5</v>
      </c>
      <c r="P524" s="532"/>
      <c r="Q524" s="534"/>
      <c r="R524" s="529"/>
      <c r="S524" s="534">
        <v>0</v>
      </c>
      <c r="T524" s="533"/>
      <c r="U524" s="535">
        <v>0</v>
      </c>
    </row>
    <row r="525" spans="1:21" ht="14.4" customHeight="1" x14ac:dyDescent="0.3">
      <c r="A525" s="528">
        <v>29</v>
      </c>
      <c r="B525" s="529" t="s">
        <v>454</v>
      </c>
      <c r="C525" s="529" t="s">
        <v>737</v>
      </c>
      <c r="D525" s="530" t="s">
        <v>1581</v>
      </c>
      <c r="E525" s="531" t="s">
        <v>747</v>
      </c>
      <c r="F525" s="529" t="s">
        <v>734</v>
      </c>
      <c r="G525" s="529" t="s">
        <v>1022</v>
      </c>
      <c r="H525" s="529" t="s">
        <v>455</v>
      </c>
      <c r="I525" s="529" t="s">
        <v>1528</v>
      </c>
      <c r="J525" s="529" t="s">
        <v>1024</v>
      </c>
      <c r="K525" s="529" t="s">
        <v>1025</v>
      </c>
      <c r="L525" s="532">
        <v>90.53</v>
      </c>
      <c r="M525" s="532">
        <v>90.53</v>
      </c>
      <c r="N525" s="529">
        <v>1</v>
      </c>
      <c r="O525" s="533">
        <v>1</v>
      </c>
      <c r="P525" s="532">
        <v>90.53</v>
      </c>
      <c r="Q525" s="534">
        <v>1</v>
      </c>
      <c r="R525" s="529">
        <v>1</v>
      </c>
      <c r="S525" s="534">
        <v>1</v>
      </c>
      <c r="T525" s="533">
        <v>1</v>
      </c>
      <c r="U525" s="535">
        <v>1</v>
      </c>
    </row>
    <row r="526" spans="1:21" ht="14.4" customHeight="1" x14ac:dyDescent="0.3">
      <c r="A526" s="528">
        <v>29</v>
      </c>
      <c r="B526" s="529" t="s">
        <v>454</v>
      </c>
      <c r="C526" s="529" t="s">
        <v>737</v>
      </c>
      <c r="D526" s="530" t="s">
        <v>1581</v>
      </c>
      <c r="E526" s="531" t="s">
        <v>747</v>
      </c>
      <c r="F526" s="529" t="s">
        <v>734</v>
      </c>
      <c r="G526" s="529" t="s">
        <v>853</v>
      </c>
      <c r="H526" s="529" t="s">
        <v>455</v>
      </c>
      <c r="I526" s="529" t="s">
        <v>492</v>
      </c>
      <c r="J526" s="529" t="s">
        <v>854</v>
      </c>
      <c r="K526" s="529" t="s">
        <v>855</v>
      </c>
      <c r="L526" s="532">
        <v>0</v>
      </c>
      <c r="M526" s="532">
        <v>0</v>
      </c>
      <c r="N526" s="529">
        <v>9</v>
      </c>
      <c r="O526" s="533">
        <v>6.5</v>
      </c>
      <c r="P526" s="532">
        <v>0</v>
      </c>
      <c r="Q526" s="534"/>
      <c r="R526" s="529">
        <v>6</v>
      </c>
      <c r="S526" s="534">
        <v>0.66666666666666663</v>
      </c>
      <c r="T526" s="533">
        <v>4.5</v>
      </c>
      <c r="U526" s="535">
        <v>0.69230769230769229</v>
      </c>
    </row>
    <row r="527" spans="1:21" ht="14.4" customHeight="1" x14ac:dyDescent="0.3">
      <c r="A527" s="528">
        <v>29</v>
      </c>
      <c r="B527" s="529" t="s">
        <v>454</v>
      </c>
      <c r="C527" s="529" t="s">
        <v>737</v>
      </c>
      <c r="D527" s="530" t="s">
        <v>1581</v>
      </c>
      <c r="E527" s="531" t="s">
        <v>747</v>
      </c>
      <c r="F527" s="529" t="s">
        <v>734</v>
      </c>
      <c r="G527" s="529" t="s">
        <v>853</v>
      </c>
      <c r="H527" s="529" t="s">
        <v>455</v>
      </c>
      <c r="I527" s="529" t="s">
        <v>1529</v>
      </c>
      <c r="J527" s="529" t="s">
        <v>1530</v>
      </c>
      <c r="K527" s="529" t="s">
        <v>1531</v>
      </c>
      <c r="L527" s="532">
        <v>0</v>
      </c>
      <c r="M527" s="532">
        <v>0</v>
      </c>
      <c r="N527" s="529">
        <v>1</v>
      </c>
      <c r="O527" s="533">
        <v>0.5</v>
      </c>
      <c r="P527" s="532">
        <v>0</v>
      </c>
      <c r="Q527" s="534"/>
      <c r="R527" s="529">
        <v>1</v>
      </c>
      <c r="S527" s="534">
        <v>1</v>
      </c>
      <c r="T527" s="533">
        <v>0.5</v>
      </c>
      <c r="U527" s="535">
        <v>1</v>
      </c>
    </row>
    <row r="528" spans="1:21" ht="14.4" customHeight="1" x14ac:dyDescent="0.3">
      <c r="A528" s="528">
        <v>29</v>
      </c>
      <c r="B528" s="529" t="s">
        <v>454</v>
      </c>
      <c r="C528" s="529" t="s">
        <v>737</v>
      </c>
      <c r="D528" s="530" t="s">
        <v>1581</v>
      </c>
      <c r="E528" s="531" t="s">
        <v>747</v>
      </c>
      <c r="F528" s="529" t="s">
        <v>734</v>
      </c>
      <c r="G528" s="529" t="s">
        <v>856</v>
      </c>
      <c r="H528" s="529" t="s">
        <v>455</v>
      </c>
      <c r="I528" s="529" t="s">
        <v>655</v>
      </c>
      <c r="J528" s="529" t="s">
        <v>656</v>
      </c>
      <c r="K528" s="529" t="s">
        <v>858</v>
      </c>
      <c r="L528" s="532">
        <v>289.27</v>
      </c>
      <c r="M528" s="532">
        <v>4917.5899999999992</v>
      </c>
      <c r="N528" s="529">
        <v>17</v>
      </c>
      <c r="O528" s="533">
        <v>15</v>
      </c>
      <c r="P528" s="532">
        <v>4339.0499999999993</v>
      </c>
      <c r="Q528" s="534">
        <v>0.88235294117647056</v>
      </c>
      <c r="R528" s="529">
        <v>15</v>
      </c>
      <c r="S528" s="534">
        <v>0.88235294117647056</v>
      </c>
      <c r="T528" s="533">
        <v>13</v>
      </c>
      <c r="U528" s="535">
        <v>0.8666666666666667</v>
      </c>
    </row>
    <row r="529" spans="1:21" ht="14.4" customHeight="1" x14ac:dyDescent="0.3">
      <c r="A529" s="528">
        <v>29</v>
      </c>
      <c r="B529" s="529" t="s">
        <v>454</v>
      </c>
      <c r="C529" s="529" t="s">
        <v>737</v>
      </c>
      <c r="D529" s="530" t="s">
        <v>1581</v>
      </c>
      <c r="E529" s="531" t="s">
        <v>747</v>
      </c>
      <c r="F529" s="529" t="s">
        <v>734</v>
      </c>
      <c r="G529" s="529" t="s">
        <v>856</v>
      </c>
      <c r="H529" s="529" t="s">
        <v>455</v>
      </c>
      <c r="I529" s="529" t="s">
        <v>655</v>
      </c>
      <c r="J529" s="529" t="s">
        <v>656</v>
      </c>
      <c r="K529" s="529" t="s">
        <v>858</v>
      </c>
      <c r="L529" s="532">
        <v>299.24</v>
      </c>
      <c r="M529" s="532">
        <v>12568.079999999998</v>
      </c>
      <c r="N529" s="529">
        <v>42</v>
      </c>
      <c r="O529" s="533">
        <v>24.5</v>
      </c>
      <c r="P529" s="532">
        <v>8977.1999999999989</v>
      </c>
      <c r="Q529" s="534">
        <v>0.7142857142857143</v>
      </c>
      <c r="R529" s="529">
        <v>30</v>
      </c>
      <c r="S529" s="534">
        <v>0.7142857142857143</v>
      </c>
      <c r="T529" s="533">
        <v>16.5</v>
      </c>
      <c r="U529" s="535">
        <v>0.67346938775510201</v>
      </c>
    </row>
    <row r="530" spans="1:21" ht="14.4" customHeight="1" x14ac:dyDescent="0.3">
      <c r="A530" s="528">
        <v>29</v>
      </c>
      <c r="B530" s="529" t="s">
        <v>454</v>
      </c>
      <c r="C530" s="529" t="s">
        <v>737</v>
      </c>
      <c r="D530" s="530" t="s">
        <v>1581</v>
      </c>
      <c r="E530" s="531" t="s">
        <v>747</v>
      </c>
      <c r="F530" s="529" t="s">
        <v>734</v>
      </c>
      <c r="G530" s="529" t="s">
        <v>859</v>
      </c>
      <c r="H530" s="529" t="s">
        <v>455</v>
      </c>
      <c r="I530" s="529" t="s">
        <v>860</v>
      </c>
      <c r="J530" s="529" t="s">
        <v>861</v>
      </c>
      <c r="K530" s="529" t="s">
        <v>862</v>
      </c>
      <c r="L530" s="532">
        <v>42.54</v>
      </c>
      <c r="M530" s="532">
        <v>42.54</v>
      </c>
      <c r="N530" s="529">
        <v>1</v>
      </c>
      <c r="O530" s="533">
        <v>1</v>
      </c>
      <c r="P530" s="532">
        <v>42.54</v>
      </c>
      <c r="Q530" s="534">
        <v>1</v>
      </c>
      <c r="R530" s="529">
        <v>1</v>
      </c>
      <c r="S530" s="534">
        <v>1</v>
      </c>
      <c r="T530" s="533">
        <v>1</v>
      </c>
      <c r="U530" s="535">
        <v>1</v>
      </c>
    </row>
    <row r="531" spans="1:21" ht="14.4" customHeight="1" x14ac:dyDescent="0.3">
      <c r="A531" s="528">
        <v>29</v>
      </c>
      <c r="B531" s="529" t="s">
        <v>454</v>
      </c>
      <c r="C531" s="529" t="s">
        <v>737</v>
      </c>
      <c r="D531" s="530" t="s">
        <v>1581</v>
      </c>
      <c r="E531" s="531" t="s">
        <v>747</v>
      </c>
      <c r="F531" s="529" t="s">
        <v>734</v>
      </c>
      <c r="G531" s="529" t="s">
        <v>859</v>
      </c>
      <c r="H531" s="529" t="s">
        <v>455</v>
      </c>
      <c r="I531" s="529" t="s">
        <v>1532</v>
      </c>
      <c r="J531" s="529" t="s">
        <v>1533</v>
      </c>
      <c r="K531" s="529" t="s">
        <v>1534</v>
      </c>
      <c r="L531" s="532">
        <v>51.21</v>
      </c>
      <c r="M531" s="532">
        <v>51.21</v>
      </c>
      <c r="N531" s="529">
        <v>1</v>
      </c>
      <c r="O531" s="533">
        <v>0.5</v>
      </c>
      <c r="P531" s="532"/>
      <c r="Q531" s="534">
        <v>0</v>
      </c>
      <c r="R531" s="529"/>
      <c r="S531" s="534">
        <v>0</v>
      </c>
      <c r="T531" s="533"/>
      <c r="U531" s="535">
        <v>0</v>
      </c>
    </row>
    <row r="532" spans="1:21" ht="14.4" customHeight="1" x14ac:dyDescent="0.3">
      <c r="A532" s="528">
        <v>29</v>
      </c>
      <c r="B532" s="529" t="s">
        <v>454</v>
      </c>
      <c r="C532" s="529" t="s">
        <v>737</v>
      </c>
      <c r="D532" s="530" t="s">
        <v>1581</v>
      </c>
      <c r="E532" s="531" t="s">
        <v>747</v>
      </c>
      <c r="F532" s="529" t="s">
        <v>734</v>
      </c>
      <c r="G532" s="529" t="s">
        <v>859</v>
      </c>
      <c r="H532" s="529" t="s">
        <v>455</v>
      </c>
      <c r="I532" s="529" t="s">
        <v>1532</v>
      </c>
      <c r="J532" s="529" t="s">
        <v>1533</v>
      </c>
      <c r="K532" s="529" t="s">
        <v>1534</v>
      </c>
      <c r="L532" s="532">
        <v>66.88</v>
      </c>
      <c r="M532" s="532">
        <v>66.88</v>
      </c>
      <c r="N532" s="529">
        <v>1</v>
      </c>
      <c r="O532" s="533">
        <v>0.5</v>
      </c>
      <c r="P532" s="532"/>
      <c r="Q532" s="534">
        <v>0</v>
      </c>
      <c r="R532" s="529"/>
      <c r="S532" s="534">
        <v>0</v>
      </c>
      <c r="T532" s="533"/>
      <c r="U532" s="535">
        <v>0</v>
      </c>
    </row>
    <row r="533" spans="1:21" ht="14.4" customHeight="1" x14ac:dyDescent="0.3">
      <c r="A533" s="528">
        <v>29</v>
      </c>
      <c r="B533" s="529" t="s">
        <v>454</v>
      </c>
      <c r="C533" s="529" t="s">
        <v>737</v>
      </c>
      <c r="D533" s="530" t="s">
        <v>1581</v>
      </c>
      <c r="E533" s="531" t="s">
        <v>747</v>
      </c>
      <c r="F533" s="529" t="s">
        <v>734</v>
      </c>
      <c r="G533" s="529" t="s">
        <v>859</v>
      </c>
      <c r="H533" s="529" t="s">
        <v>455</v>
      </c>
      <c r="I533" s="529" t="s">
        <v>1535</v>
      </c>
      <c r="J533" s="529" t="s">
        <v>861</v>
      </c>
      <c r="K533" s="529" t="s">
        <v>1536</v>
      </c>
      <c r="L533" s="532">
        <v>59.56</v>
      </c>
      <c r="M533" s="532">
        <v>59.56</v>
      </c>
      <c r="N533" s="529">
        <v>1</v>
      </c>
      <c r="O533" s="533">
        <v>1</v>
      </c>
      <c r="P533" s="532"/>
      <c r="Q533" s="534">
        <v>0</v>
      </c>
      <c r="R533" s="529"/>
      <c r="S533" s="534">
        <v>0</v>
      </c>
      <c r="T533" s="533"/>
      <c r="U533" s="535">
        <v>0</v>
      </c>
    </row>
    <row r="534" spans="1:21" ht="14.4" customHeight="1" x14ac:dyDescent="0.3">
      <c r="A534" s="528">
        <v>29</v>
      </c>
      <c r="B534" s="529" t="s">
        <v>454</v>
      </c>
      <c r="C534" s="529" t="s">
        <v>737</v>
      </c>
      <c r="D534" s="530" t="s">
        <v>1581</v>
      </c>
      <c r="E534" s="531" t="s">
        <v>747</v>
      </c>
      <c r="F534" s="529" t="s">
        <v>734</v>
      </c>
      <c r="G534" s="529" t="s">
        <v>1537</v>
      </c>
      <c r="H534" s="529" t="s">
        <v>455</v>
      </c>
      <c r="I534" s="529" t="s">
        <v>1538</v>
      </c>
      <c r="J534" s="529" t="s">
        <v>1539</v>
      </c>
      <c r="K534" s="529" t="s">
        <v>1540</v>
      </c>
      <c r="L534" s="532">
        <v>657.67</v>
      </c>
      <c r="M534" s="532">
        <v>3946.02</v>
      </c>
      <c r="N534" s="529">
        <v>6</v>
      </c>
      <c r="O534" s="533">
        <v>3</v>
      </c>
      <c r="P534" s="532">
        <v>3288.35</v>
      </c>
      <c r="Q534" s="534">
        <v>0.83333333333333326</v>
      </c>
      <c r="R534" s="529">
        <v>5</v>
      </c>
      <c r="S534" s="534">
        <v>0.83333333333333337</v>
      </c>
      <c r="T534" s="533">
        <v>2.5</v>
      </c>
      <c r="U534" s="535">
        <v>0.83333333333333337</v>
      </c>
    </row>
    <row r="535" spans="1:21" ht="14.4" customHeight="1" x14ac:dyDescent="0.3">
      <c r="A535" s="528">
        <v>29</v>
      </c>
      <c r="B535" s="529" t="s">
        <v>454</v>
      </c>
      <c r="C535" s="529" t="s">
        <v>737</v>
      </c>
      <c r="D535" s="530" t="s">
        <v>1581</v>
      </c>
      <c r="E535" s="531" t="s">
        <v>747</v>
      </c>
      <c r="F535" s="529" t="s">
        <v>734</v>
      </c>
      <c r="G535" s="529" t="s">
        <v>863</v>
      </c>
      <c r="H535" s="529" t="s">
        <v>455</v>
      </c>
      <c r="I535" s="529" t="s">
        <v>864</v>
      </c>
      <c r="J535" s="529" t="s">
        <v>865</v>
      </c>
      <c r="K535" s="529" t="s">
        <v>866</v>
      </c>
      <c r="L535" s="532">
        <v>186.27</v>
      </c>
      <c r="M535" s="532">
        <v>186.27</v>
      </c>
      <c r="N535" s="529">
        <v>1</v>
      </c>
      <c r="O535" s="533">
        <v>1</v>
      </c>
      <c r="P535" s="532">
        <v>186.27</v>
      </c>
      <c r="Q535" s="534">
        <v>1</v>
      </c>
      <c r="R535" s="529">
        <v>1</v>
      </c>
      <c r="S535" s="534">
        <v>1</v>
      </c>
      <c r="T535" s="533">
        <v>1</v>
      </c>
      <c r="U535" s="535">
        <v>1</v>
      </c>
    </row>
    <row r="536" spans="1:21" ht="14.4" customHeight="1" x14ac:dyDescent="0.3">
      <c r="A536" s="528">
        <v>29</v>
      </c>
      <c r="B536" s="529" t="s">
        <v>454</v>
      </c>
      <c r="C536" s="529" t="s">
        <v>737</v>
      </c>
      <c r="D536" s="530" t="s">
        <v>1581</v>
      </c>
      <c r="E536" s="531" t="s">
        <v>747</v>
      </c>
      <c r="F536" s="529" t="s">
        <v>734</v>
      </c>
      <c r="G536" s="529" t="s">
        <v>1541</v>
      </c>
      <c r="H536" s="529" t="s">
        <v>1582</v>
      </c>
      <c r="I536" s="529" t="s">
        <v>1542</v>
      </c>
      <c r="J536" s="529" t="s">
        <v>1543</v>
      </c>
      <c r="K536" s="529" t="s">
        <v>1544</v>
      </c>
      <c r="L536" s="532">
        <v>99.66</v>
      </c>
      <c r="M536" s="532">
        <v>298.98</v>
      </c>
      <c r="N536" s="529">
        <v>3</v>
      </c>
      <c r="O536" s="533">
        <v>1</v>
      </c>
      <c r="P536" s="532">
        <v>298.98</v>
      </c>
      <c r="Q536" s="534">
        <v>1</v>
      </c>
      <c r="R536" s="529">
        <v>3</v>
      </c>
      <c r="S536" s="534">
        <v>1</v>
      </c>
      <c r="T536" s="533">
        <v>1</v>
      </c>
      <c r="U536" s="535">
        <v>1</v>
      </c>
    </row>
    <row r="537" spans="1:21" ht="14.4" customHeight="1" x14ac:dyDescent="0.3">
      <c r="A537" s="528">
        <v>29</v>
      </c>
      <c r="B537" s="529" t="s">
        <v>454</v>
      </c>
      <c r="C537" s="529" t="s">
        <v>737</v>
      </c>
      <c r="D537" s="530" t="s">
        <v>1581</v>
      </c>
      <c r="E537" s="531" t="s">
        <v>747</v>
      </c>
      <c r="F537" s="529" t="s">
        <v>734</v>
      </c>
      <c r="G537" s="529" t="s">
        <v>1545</v>
      </c>
      <c r="H537" s="529" t="s">
        <v>455</v>
      </c>
      <c r="I537" s="529" t="s">
        <v>1546</v>
      </c>
      <c r="J537" s="529" t="s">
        <v>1547</v>
      </c>
      <c r="K537" s="529" t="s">
        <v>1548</v>
      </c>
      <c r="L537" s="532">
        <v>438.49</v>
      </c>
      <c r="M537" s="532">
        <v>438.49</v>
      </c>
      <c r="N537" s="529">
        <v>1</v>
      </c>
      <c r="O537" s="533">
        <v>1</v>
      </c>
      <c r="P537" s="532">
        <v>438.49</v>
      </c>
      <c r="Q537" s="534">
        <v>1</v>
      </c>
      <c r="R537" s="529">
        <v>1</v>
      </c>
      <c r="S537" s="534">
        <v>1</v>
      </c>
      <c r="T537" s="533">
        <v>1</v>
      </c>
      <c r="U537" s="535">
        <v>1</v>
      </c>
    </row>
    <row r="538" spans="1:21" ht="14.4" customHeight="1" x14ac:dyDescent="0.3">
      <c r="A538" s="528">
        <v>29</v>
      </c>
      <c r="B538" s="529" t="s">
        <v>454</v>
      </c>
      <c r="C538" s="529" t="s">
        <v>737</v>
      </c>
      <c r="D538" s="530" t="s">
        <v>1581</v>
      </c>
      <c r="E538" s="531" t="s">
        <v>747</v>
      </c>
      <c r="F538" s="529" t="s">
        <v>734</v>
      </c>
      <c r="G538" s="529" t="s">
        <v>871</v>
      </c>
      <c r="H538" s="529" t="s">
        <v>455</v>
      </c>
      <c r="I538" s="529" t="s">
        <v>659</v>
      </c>
      <c r="J538" s="529" t="s">
        <v>660</v>
      </c>
      <c r="K538" s="529" t="s">
        <v>872</v>
      </c>
      <c r="L538" s="532">
        <v>61.97</v>
      </c>
      <c r="M538" s="532">
        <v>185.91</v>
      </c>
      <c r="N538" s="529">
        <v>3</v>
      </c>
      <c r="O538" s="533">
        <v>3</v>
      </c>
      <c r="P538" s="532">
        <v>61.97</v>
      </c>
      <c r="Q538" s="534">
        <v>0.33333333333333331</v>
      </c>
      <c r="R538" s="529">
        <v>1</v>
      </c>
      <c r="S538" s="534">
        <v>0.33333333333333331</v>
      </c>
      <c r="T538" s="533">
        <v>1</v>
      </c>
      <c r="U538" s="535">
        <v>0.33333333333333331</v>
      </c>
    </row>
    <row r="539" spans="1:21" ht="14.4" customHeight="1" x14ac:dyDescent="0.3">
      <c r="A539" s="528">
        <v>29</v>
      </c>
      <c r="B539" s="529" t="s">
        <v>454</v>
      </c>
      <c r="C539" s="529" t="s">
        <v>737</v>
      </c>
      <c r="D539" s="530" t="s">
        <v>1581</v>
      </c>
      <c r="E539" s="531" t="s">
        <v>747</v>
      </c>
      <c r="F539" s="529" t="s">
        <v>734</v>
      </c>
      <c r="G539" s="529" t="s">
        <v>1032</v>
      </c>
      <c r="H539" s="529" t="s">
        <v>455</v>
      </c>
      <c r="I539" s="529" t="s">
        <v>1549</v>
      </c>
      <c r="J539" s="529" t="s">
        <v>1550</v>
      </c>
      <c r="K539" s="529" t="s">
        <v>1551</v>
      </c>
      <c r="L539" s="532">
        <v>140.94999999999999</v>
      </c>
      <c r="M539" s="532">
        <v>140.94999999999999</v>
      </c>
      <c r="N539" s="529">
        <v>1</v>
      </c>
      <c r="O539" s="533">
        <v>0.5</v>
      </c>
      <c r="P539" s="532"/>
      <c r="Q539" s="534">
        <v>0</v>
      </c>
      <c r="R539" s="529"/>
      <c r="S539" s="534">
        <v>0</v>
      </c>
      <c r="T539" s="533"/>
      <c r="U539" s="535">
        <v>0</v>
      </c>
    </row>
    <row r="540" spans="1:21" ht="14.4" customHeight="1" x14ac:dyDescent="0.3">
      <c r="A540" s="528">
        <v>29</v>
      </c>
      <c r="B540" s="529" t="s">
        <v>454</v>
      </c>
      <c r="C540" s="529" t="s">
        <v>737</v>
      </c>
      <c r="D540" s="530" t="s">
        <v>1581</v>
      </c>
      <c r="E540" s="531" t="s">
        <v>747</v>
      </c>
      <c r="F540" s="529" t="s">
        <v>734</v>
      </c>
      <c r="G540" s="529" t="s">
        <v>1032</v>
      </c>
      <c r="H540" s="529" t="s">
        <v>455</v>
      </c>
      <c r="I540" s="529" t="s">
        <v>1552</v>
      </c>
      <c r="J540" s="529" t="s">
        <v>1037</v>
      </c>
      <c r="K540" s="529" t="s">
        <v>1553</v>
      </c>
      <c r="L540" s="532">
        <v>93.96</v>
      </c>
      <c r="M540" s="532">
        <v>469.79999999999995</v>
      </c>
      <c r="N540" s="529">
        <v>5</v>
      </c>
      <c r="O540" s="533">
        <v>2.5</v>
      </c>
      <c r="P540" s="532">
        <v>281.88</v>
      </c>
      <c r="Q540" s="534">
        <v>0.60000000000000009</v>
      </c>
      <c r="R540" s="529">
        <v>3</v>
      </c>
      <c r="S540" s="534">
        <v>0.6</v>
      </c>
      <c r="T540" s="533">
        <v>1.5</v>
      </c>
      <c r="U540" s="535">
        <v>0.6</v>
      </c>
    </row>
    <row r="541" spans="1:21" ht="14.4" customHeight="1" x14ac:dyDescent="0.3">
      <c r="A541" s="528">
        <v>29</v>
      </c>
      <c r="B541" s="529" t="s">
        <v>454</v>
      </c>
      <c r="C541" s="529" t="s">
        <v>737</v>
      </c>
      <c r="D541" s="530" t="s">
        <v>1581</v>
      </c>
      <c r="E541" s="531" t="s">
        <v>747</v>
      </c>
      <c r="F541" s="529" t="s">
        <v>734</v>
      </c>
      <c r="G541" s="529" t="s">
        <v>1032</v>
      </c>
      <c r="H541" s="529" t="s">
        <v>455</v>
      </c>
      <c r="I541" s="529" t="s">
        <v>1554</v>
      </c>
      <c r="J541" s="529" t="s">
        <v>1037</v>
      </c>
      <c r="K541" s="529" t="s">
        <v>1555</v>
      </c>
      <c r="L541" s="532">
        <v>156.61000000000001</v>
      </c>
      <c r="M541" s="532">
        <v>156.61000000000001</v>
      </c>
      <c r="N541" s="529">
        <v>1</v>
      </c>
      <c r="O541" s="533">
        <v>1</v>
      </c>
      <c r="P541" s="532"/>
      <c r="Q541" s="534">
        <v>0</v>
      </c>
      <c r="R541" s="529"/>
      <c r="S541" s="534">
        <v>0</v>
      </c>
      <c r="T541" s="533"/>
      <c r="U541" s="535">
        <v>0</v>
      </c>
    </row>
    <row r="542" spans="1:21" ht="14.4" customHeight="1" x14ac:dyDescent="0.3">
      <c r="A542" s="528">
        <v>29</v>
      </c>
      <c r="B542" s="529" t="s">
        <v>454</v>
      </c>
      <c r="C542" s="529" t="s">
        <v>737</v>
      </c>
      <c r="D542" s="530" t="s">
        <v>1581</v>
      </c>
      <c r="E542" s="531" t="s">
        <v>747</v>
      </c>
      <c r="F542" s="529" t="s">
        <v>734</v>
      </c>
      <c r="G542" s="529" t="s">
        <v>873</v>
      </c>
      <c r="H542" s="529" t="s">
        <v>455</v>
      </c>
      <c r="I542" s="529" t="s">
        <v>1160</v>
      </c>
      <c r="J542" s="529" t="s">
        <v>626</v>
      </c>
      <c r="K542" s="529" t="s">
        <v>1161</v>
      </c>
      <c r="L542" s="532">
        <v>50.32</v>
      </c>
      <c r="M542" s="532">
        <v>50.32</v>
      </c>
      <c r="N542" s="529">
        <v>1</v>
      </c>
      <c r="O542" s="533">
        <v>1</v>
      </c>
      <c r="P542" s="532"/>
      <c r="Q542" s="534">
        <v>0</v>
      </c>
      <c r="R542" s="529"/>
      <c r="S542" s="534">
        <v>0</v>
      </c>
      <c r="T542" s="533"/>
      <c r="U542" s="535">
        <v>0</v>
      </c>
    </row>
    <row r="543" spans="1:21" ht="14.4" customHeight="1" x14ac:dyDescent="0.3">
      <c r="A543" s="528">
        <v>29</v>
      </c>
      <c r="B543" s="529" t="s">
        <v>454</v>
      </c>
      <c r="C543" s="529" t="s">
        <v>737</v>
      </c>
      <c r="D543" s="530" t="s">
        <v>1581</v>
      </c>
      <c r="E543" s="531" t="s">
        <v>747</v>
      </c>
      <c r="F543" s="529" t="s">
        <v>734</v>
      </c>
      <c r="G543" s="529" t="s">
        <v>873</v>
      </c>
      <c r="H543" s="529" t="s">
        <v>455</v>
      </c>
      <c r="I543" s="529" t="s">
        <v>1556</v>
      </c>
      <c r="J543" s="529" t="s">
        <v>626</v>
      </c>
      <c r="K543" s="529" t="s">
        <v>1557</v>
      </c>
      <c r="L543" s="532">
        <v>0</v>
      </c>
      <c r="M543" s="532">
        <v>0</v>
      </c>
      <c r="N543" s="529">
        <v>1</v>
      </c>
      <c r="O543" s="533">
        <v>0.5</v>
      </c>
      <c r="P543" s="532"/>
      <c r="Q543" s="534"/>
      <c r="R543" s="529"/>
      <c r="S543" s="534">
        <v>0</v>
      </c>
      <c r="T543" s="533"/>
      <c r="U543" s="535">
        <v>0</v>
      </c>
    </row>
    <row r="544" spans="1:21" ht="14.4" customHeight="1" x14ac:dyDescent="0.3">
      <c r="A544" s="528">
        <v>29</v>
      </c>
      <c r="B544" s="529" t="s">
        <v>454</v>
      </c>
      <c r="C544" s="529" t="s">
        <v>737</v>
      </c>
      <c r="D544" s="530" t="s">
        <v>1581</v>
      </c>
      <c r="E544" s="531" t="s">
        <v>747</v>
      </c>
      <c r="F544" s="529" t="s">
        <v>734</v>
      </c>
      <c r="G544" s="529" t="s">
        <v>1558</v>
      </c>
      <c r="H544" s="529" t="s">
        <v>455</v>
      </c>
      <c r="I544" s="529" t="s">
        <v>1559</v>
      </c>
      <c r="J544" s="529" t="s">
        <v>1560</v>
      </c>
      <c r="K544" s="529" t="s">
        <v>1561</v>
      </c>
      <c r="L544" s="532">
        <v>0</v>
      </c>
      <c r="M544" s="532">
        <v>0</v>
      </c>
      <c r="N544" s="529">
        <v>1</v>
      </c>
      <c r="O544" s="533">
        <v>1</v>
      </c>
      <c r="P544" s="532"/>
      <c r="Q544" s="534"/>
      <c r="R544" s="529"/>
      <c r="S544" s="534">
        <v>0</v>
      </c>
      <c r="T544" s="533"/>
      <c r="U544" s="535">
        <v>0</v>
      </c>
    </row>
    <row r="545" spans="1:21" ht="14.4" customHeight="1" x14ac:dyDescent="0.3">
      <c r="A545" s="528">
        <v>29</v>
      </c>
      <c r="B545" s="529" t="s">
        <v>454</v>
      </c>
      <c r="C545" s="529" t="s">
        <v>737</v>
      </c>
      <c r="D545" s="530" t="s">
        <v>1581</v>
      </c>
      <c r="E545" s="531" t="s">
        <v>747</v>
      </c>
      <c r="F545" s="529" t="s">
        <v>735</v>
      </c>
      <c r="G545" s="529" t="s">
        <v>880</v>
      </c>
      <c r="H545" s="529" t="s">
        <v>455</v>
      </c>
      <c r="I545" s="529" t="s">
        <v>1309</v>
      </c>
      <c r="J545" s="529" t="s">
        <v>744</v>
      </c>
      <c r="K545" s="529"/>
      <c r="L545" s="532">
        <v>0</v>
      </c>
      <c r="M545" s="532">
        <v>0</v>
      </c>
      <c r="N545" s="529">
        <v>4</v>
      </c>
      <c r="O545" s="533">
        <v>4</v>
      </c>
      <c r="P545" s="532">
        <v>0</v>
      </c>
      <c r="Q545" s="534"/>
      <c r="R545" s="529">
        <v>4</v>
      </c>
      <c r="S545" s="534">
        <v>1</v>
      </c>
      <c r="T545" s="533">
        <v>4</v>
      </c>
      <c r="U545" s="535">
        <v>1</v>
      </c>
    </row>
    <row r="546" spans="1:21" ht="14.4" customHeight="1" x14ac:dyDescent="0.3">
      <c r="A546" s="528">
        <v>29</v>
      </c>
      <c r="B546" s="529" t="s">
        <v>454</v>
      </c>
      <c r="C546" s="529" t="s">
        <v>737</v>
      </c>
      <c r="D546" s="530" t="s">
        <v>1581</v>
      </c>
      <c r="E546" s="531" t="s">
        <v>747</v>
      </c>
      <c r="F546" s="529" t="s">
        <v>735</v>
      </c>
      <c r="G546" s="529" t="s">
        <v>880</v>
      </c>
      <c r="H546" s="529" t="s">
        <v>455</v>
      </c>
      <c r="I546" s="529" t="s">
        <v>1454</v>
      </c>
      <c r="J546" s="529" t="s">
        <v>744</v>
      </c>
      <c r="K546" s="529"/>
      <c r="L546" s="532">
        <v>0</v>
      </c>
      <c r="M546" s="532">
        <v>0</v>
      </c>
      <c r="N546" s="529">
        <v>1</v>
      </c>
      <c r="O546" s="533">
        <v>1</v>
      </c>
      <c r="P546" s="532">
        <v>0</v>
      </c>
      <c r="Q546" s="534"/>
      <c r="R546" s="529">
        <v>1</v>
      </c>
      <c r="S546" s="534">
        <v>1</v>
      </c>
      <c r="T546" s="533">
        <v>1</v>
      </c>
      <c r="U546" s="535">
        <v>1</v>
      </c>
    </row>
    <row r="547" spans="1:21" ht="14.4" customHeight="1" x14ac:dyDescent="0.3">
      <c r="A547" s="528">
        <v>29</v>
      </c>
      <c r="B547" s="529" t="s">
        <v>454</v>
      </c>
      <c r="C547" s="529" t="s">
        <v>737</v>
      </c>
      <c r="D547" s="530" t="s">
        <v>1581</v>
      </c>
      <c r="E547" s="531" t="s">
        <v>747</v>
      </c>
      <c r="F547" s="529" t="s">
        <v>736</v>
      </c>
      <c r="G547" s="529" t="s">
        <v>887</v>
      </c>
      <c r="H547" s="529" t="s">
        <v>455</v>
      </c>
      <c r="I547" s="529" t="s">
        <v>1562</v>
      </c>
      <c r="J547" s="529" t="s">
        <v>1271</v>
      </c>
      <c r="K547" s="529" t="s">
        <v>1312</v>
      </c>
      <c r="L547" s="532">
        <v>100</v>
      </c>
      <c r="M547" s="532">
        <v>300</v>
      </c>
      <c r="N547" s="529">
        <v>3</v>
      </c>
      <c r="O547" s="533">
        <v>3</v>
      </c>
      <c r="P547" s="532">
        <v>200</v>
      </c>
      <c r="Q547" s="534">
        <v>0.66666666666666663</v>
      </c>
      <c r="R547" s="529">
        <v>2</v>
      </c>
      <c r="S547" s="534">
        <v>0.66666666666666663</v>
      </c>
      <c r="T547" s="533">
        <v>2</v>
      </c>
      <c r="U547" s="535">
        <v>0.66666666666666663</v>
      </c>
    </row>
    <row r="548" spans="1:21" ht="14.4" customHeight="1" x14ac:dyDescent="0.3">
      <c r="A548" s="528">
        <v>29</v>
      </c>
      <c r="B548" s="529" t="s">
        <v>454</v>
      </c>
      <c r="C548" s="529" t="s">
        <v>737</v>
      </c>
      <c r="D548" s="530" t="s">
        <v>1581</v>
      </c>
      <c r="E548" s="531" t="s">
        <v>747</v>
      </c>
      <c r="F548" s="529" t="s">
        <v>736</v>
      </c>
      <c r="G548" s="529" t="s">
        <v>887</v>
      </c>
      <c r="H548" s="529" t="s">
        <v>455</v>
      </c>
      <c r="I548" s="529" t="s">
        <v>1563</v>
      </c>
      <c r="J548" s="529" t="s">
        <v>1564</v>
      </c>
      <c r="K548" s="529" t="s">
        <v>1565</v>
      </c>
      <c r="L548" s="532">
        <v>35.130000000000003</v>
      </c>
      <c r="M548" s="532">
        <v>35.130000000000003</v>
      </c>
      <c r="N548" s="529">
        <v>1</v>
      </c>
      <c r="O548" s="533">
        <v>1</v>
      </c>
      <c r="P548" s="532">
        <v>35.130000000000003</v>
      </c>
      <c r="Q548" s="534">
        <v>1</v>
      </c>
      <c r="R548" s="529">
        <v>1</v>
      </c>
      <c r="S548" s="534">
        <v>1</v>
      </c>
      <c r="T548" s="533">
        <v>1</v>
      </c>
      <c r="U548" s="535">
        <v>1</v>
      </c>
    </row>
    <row r="549" spans="1:21" ht="14.4" customHeight="1" x14ac:dyDescent="0.3">
      <c r="A549" s="528">
        <v>29</v>
      </c>
      <c r="B549" s="529" t="s">
        <v>454</v>
      </c>
      <c r="C549" s="529" t="s">
        <v>737</v>
      </c>
      <c r="D549" s="530" t="s">
        <v>1581</v>
      </c>
      <c r="E549" s="531" t="s">
        <v>747</v>
      </c>
      <c r="F549" s="529" t="s">
        <v>736</v>
      </c>
      <c r="G549" s="529" t="s">
        <v>887</v>
      </c>
      <c r="H549" s="529" t="s">
        <v>455</v>
      </c>
      <c r="I549" s="529" t="s">
        <v>888</v>
      </c>
      <c r="J549" s="529" t="s">
        <v>889</v>
      </c>
      <c r="K549" s="529" t="s">
        <v>890</v>
      </c>
      <c r="L549" s="532">
        <v>25</v>
      </c>
      <c r="M549" s="532">
        <v>75</v>
      </c>
      <c r="N549" s="529">
        <v>3</v>
      </c>
      <c r="O549" s="533">
        <v>3</v>
      </c>
      <c r="P549" s="532">
        <v>50</v>
      </c>
      <c r="Q549" s="534">
        <v>0.66666666666666663</v>
      </c>
      <c r="R549" s="529">
        <v>2</v>
      </c>
      <c r="S549" s="534">
        <v>0.66666666666666663</v>
      </c>
      <c r="T549" s="533">
        <v>2</v>
      </c>
      <c r="U549" s="535">
        <v>0.66666666666666663</v>
      </c>
    </row>
    <row r="550" spans="1:21" ht="14.4" customHeight="1" x14ac:dyDescent="0.3">
      <c r="A550" s="528">
        <v>29</v>
      </c>
      <c r="B550" s="529" t="s">
        <v>454</v>
      </c>
      <c r="C550" s="529" t="s">
        <v>737</v>
      </c>
      <c r="D550" s="530" t="s">
        <v>1581</v>
      </c>
      <c r="E550" s="531" t="s">
        <v>747</v>
      </c>
      <c r="F550" s="529" t="s">
        <v>736</v>
      </c>
      <c r="G550" s="529" t="s">
        <v>887</v>
      </c>
      <c r="H550" s="529" t="s">
        <v>455</v>
      </c>
      <c r="I550" s="529" t="s">
        <v>891</v>
      </c>
      <c r="J550" s="529" t="s">
        <v>889</v>
      </c>
      <c r="K550" s="529" t="s">
        <v>892</v>
      </c>
      <c r="L550" s="532">
        <v>56.25</v>
      </c>
      <c r="M550" s="532">
        <v>450</v>
      </c>
      <c r="N550" s="529">
        <v>8</v>
      </c>
      <c r="O550" s="533">
        <v>3</v>
      </c>
      <c r="P550" s="532">
        <v>56.25</v>
      </c>
      <c r="Q550" s="534">
        <v>0.125</v>
      </c>
      <c r="R550" s="529">
        <v>1</v>
      </c>
      <c r="S550" s="534">
        <v>0.125</v>
      </c>
      <c r="T550" s="533">
        <v>0.5</v>
      </c>
      <c r="U550" s="535">
        <v>0.16666666666666666</v>
      </c>
    </row>
    <row r="551" spans="1:21" ht="14.4" customHeight="1" x14ac:dyDescent="0.3">
      <c r="A551" s="528">
        <v>29</v>
      </c>
      <c r="B551" s="529" t="s">
        <v>454</v>
      </c>
      <c r="C551" s="529" t="s">
        <v>737</v>
      </c>
      <c r="D551" s="530" t="s">
        <v>1581</v>
      </c>
      <c r="E551" s="531" t="s">
        <v>747</v>
      </c>
      <c r="F551" s="529" t="s">
        <v>736</v>
      </c>
      <c r="G551" s="529" t="s">
        <v>887</v>
      </c>
      <c r="H551" s="529" t="s">
        <v>455</v>
      </c>
      <c r="I551" s="529" t="s">
        <v>893</v>
      </c>
      <c r="J551" s="529" t="s">
        <v>889</v>
      </c>
      <c r="K551" s="529" t="s">
        <v>894</v>
      </c>
      <c r="L551" s="532">
        <v>100</v>
      </c>
      <c r="M551" s="532">
        <v>2600</v>
      </c>
      <c r="N551" s="529">
        <v>26</v>
      </c>
      <c r="O551" s="533">
        <v>17</v>
      </c>
      <c r="P551" s="532">
        <v>2200</v>
      </c>
      <c r="Q551" s="534">
        <v>0.84615384615384615</v>
      </c>
      <c r="R551" s="529">
        <v>22</v>
      </c>
      <c r="S551" s="534">
        <v>0.84615384615384615</v>
      </c>
      <c r="T551" s="533">
        <v>14.5</v>
      </c>
      <c r="U551" s="535">
        <v>0.8529411764705882</v>
      </c>
    </row>
    <row r="552" spans="1:21" ht="14.4" customHeight="1" x14ac:dyDescent="0.3">
      <c r="A552" s="528">
        <v>29</v>
      </c>
      <c r="B552" s="529" t="s">
        <v>454</v>
      </c>
      <c r="C552" s="529" t="s">
        <v>737</v>
      </c>
      <c r="D552" s="530" t="s">
        <v>1581</v>
      </c>
      <c r="E552" s="531" t="s">
        <v>747</v>
      </c>
      <c r="F552" s="529" t="s">
        <v>736</v>
      </c>
      <c r="G552" s="529" t="s">
        <v>887</v>
      </c>
      <c r="H552" s="529" t="s">
        <v>455</v>
      </c>
      <c r="I552" s="529" t="s">
        <v>895</v>
      </c>
      <c r="J552" s="529" t="s">
        <v>896</v>
      </c>
      <c r="K552" s="529" t="s">
        <v>897</v>
      </c>
      <c r="L552" s="532">
        <v>156</v>
      </c>
      <c r="M552" s="532">
        <v>2964</v>
      </c>
      <c r="N552" s="529">
        <v>19</v>
      </c>
      <c r="O552" s="533">
        <v>10</v>
      </c>
      <c r="P552" s="532">
        <v>1872</v>
      </c>
      <c r="Q552" s="534">
        <v>0.63157894736842102</v>
      </c>
      <c r="R552" s="529">
        <v>12</v>
      </c>
      <c r="S552" s="534">
        <v>0.63157894736842102</v>
      </c>
      <c r="T552" s="533">
        <v>7.5</v>
      </c>
      <c r="U552" s="535">
        <v>0.75</v>
      </c>
    </row>
    <row r="553" spans="1:21" ht="14.4" customHeight="1" x14ac:dyDescent="0.3">
      <c r="A553" s="528">
        <v>29</v>
      </c>
      <c r="B553" s="529" t="s">
        <v>454</v>
      </c>
      <c r="C553" s="529" t="s">
        <v>737</v>
      </c>
      <c r="D553" s="530" t="s">
        <v>1581</v>
      </c>
      <c r="E553" s="531" t="s">
        <v>747</v>
      </c>
      <c r="F553" s="529" t="s">
        <v>736</v>
      </c>
      <c r="G553" s="529" t="s">
        <v>887</v>
      </c>
      <c r="H553" s="529" t="s">
        <v>455</v>
      </c>
      <c r="I553" s="529" t="s">
        <v>1566</v>
      </c>
      <c r="J553" s="529" t="s">
        <v>1567</v>
      </c>
      <c r="K553" s="529" t="s">
        <v>1568</v>
      </c>
      <c r="L553" s="532">
        <v>30</v>
      </c>
      <c r="M553" s="532">
        <v>30</v>
      </c>
      <c r="N553" s="529">
        <v>1</v>
      </c>
      <c r="O553" s="533">
        <v>1</v>
      </c>
      <c r="P553" s="532">
        <v>30</v>
      </c>
      <c r="Q553" s="534">
        <v>1</v>
      </c>
      <c r="R553" s="529">
        <v>1</v>
      </c>
      <c r="S553" s="534">
        <v>1</v>
      </c>
      <c r="T553" s="533">
        <v>1</v>
      </c>
      <c r="U553" s="535">
        <v>1</v>
      </c>
    </row>
    <row r="554" spans="1:21" ht="14.4" customHeight="1" x14ac:dyDescent="0.3">
      <c r="A554" s="528">
        <v>29</v>
      </c>
      <c r="B554" s="529" t="s">
        <v>454</v>
      </c>
      <c r="C554" s="529" t="s">
        <v>737</v>
      </c>
      <c r="D554" s="530" t="s">
        <v>1581</v>
      </c>
      <c r="E554" s="531" t="s">
        <v>747</v>
      </c>
      <c r="F554" s="529" t="s">
        <v>736</v>
      </c>
      <c r="G554" s="529" t="s">
        <v>887</v>
      </c>
      <c r="H554" s="529" t="s">
        <v>455</v>
      </c>
      <c r="I554" s="529" t="s">
        <v>1455</v>
      </c>
      <c r="J554" s="529" t="s">
        <v>899</v>
      </c>
      <c r="K554" s="529" t="s">
        <v>1456</v>
      </c>
      <c r="L554" s="532">
        <v>4</v>
      </c>
      <c r="M554" s="532">
        <v>4</v>
      </c>
      <c r="N554" s="529">
        <v>1</v>
      </c>
      <c r="O554" s="533">
        <v>1</v>
      </c>
      <c r="P554" s="532">
        <v>4</v>
      </c>
      <c r="Q554" s="534">
        <v>1</v>
      </c>
      <c r="R554" s="529">
        <v>1</v>
      </c>
      <c r="S554" s="534">
        <v>1</v>
      </c>
      <c r="T554" s="533">
        <v>1</v>
      </c>
      <c r="U554" s="535">
        <v>1</v>
      </c>
    </row>
    <row r="555" spans="1:21" ht="14.4" customHeight="1" x14ac:dyDescent="0.3">
      <c r="A555" s="528">
        <v>29</v>
      </c>
      <c r="B555" s="529" t="s">
        <v>454</v>
      </c>
      <c r="C555" s="529" t="s">
        <v>737</v>
      </c>
      <c r="D555" s="530" t="s">
        <v>1581</v>
      </c>
      <c r="E555" s="531" t="s">
        <v>747</v>
      </c>
      <c r="F555" s="529" t="s">
        <v>736</v>
      </c>
      <c r="G555" s="529" t="s">
        <v>887</v>
      </c>
      <c r="H555" s="529" t="s">
        <v>455</v>
      </c>
      <c r="I555" s="529" t="s">
        <v>1569</v>
      </c>
      <c r="J555" s="529" t="s">
        <v>1570</v>
      </c>
      <c r="K555" s="529" t="s">
        <v>1051</v>
      </c>
      <c r="L555" s="532">
        <v>25</v>
      </c>
      <c r="M555" s="532">
        <v>25</v>
      </c>
      <c r="N555" s="529">
        <v>1</v>
      </c>
      <c r="O555" s="533">
        <v>1</v>
      </c>
      <c r="P555" s="532"/>
      <c r="Q555" s="534">
        <v>0</v>
      </c>
      <c r="R555" s="529"/>
      <c r="S555" s="534">
        <v>0</v>
      </c>
      <c r="T555" s="533"/>
      <c r="U555" s="535">
        <v>0</v>
      </c>
    </row>
    <row r="556" spans="1:21" ht="14.4" customHeight="1" x14ac:dyDescent="0.3">
      <c r="A556" s="528">
        <v>29</v>
      </c>
      <c r="B556" s="529" t="s">
        <v>454</v>
      </c>
      <c r="C556" s="529" t="s">
        <v>737</v>
      </c>
      <c r="D556" s="530" t="s">
        <v>1581</v>
      </c>
      <c r="E556" s="531" t="s">
        <v>747</v>
      </c>
      <c r="F556" s="529" t="s">
        <v>736</v>
      </c>
      <c r="G556" s="529" t="s">
        <v>887</v>
      </c>
      <c r="H556" s="529" t="s">
        <v>455</v>
      </c>
      <c r="I556" s="529" t="s">
        <v>1313</v>
      </c>
      <c r="J556" s="529" t="s">
        <v>1044</v>
      </c>
      <c r="K556" s="529" t="s">
        <v>1314</v>
      </c>
      <c r="L556" s="532">
        <v>128</v>
      </c>
      <c r="M556" s="532">
        <v>384</v>
      </c>
      <c r="N556" s="529">
        <v>3</v>
      </c>
      <c r="O556" s="533">
        <v>2</v>
      </c>
      <c r="P556" s="532">
        <v>384</v>
      </c>
      <c r="Q556" s="534">
        <v>1</v>
      </c>
      <c r="R556" s="529">
        <v>3</v>
      </c>
      <c r="S556" s="534">
        <v>1</v>
      </c>
      <c r="T556" s="533">
        <v>2</v>
      </c>
      <c r="U556" s="535">
        <v>1</v>
      </c>
    </row>
    <row r="557" spans="1:21" ht="14.4" customHeight="1" x14ac:dyDescent="0.3">
      <c r="A557" s="528">
        <v>29</v>
      </c>
      <c r="B557" s="529" t="s">
        <v>454</v>
      </c>
      <c r="C557" s="529" t="s">
        <v>737</v>
      </c>
      <c r="D557" s="530" t="s">
        <v>1581</v>
      </c>
      <c r="E557" s="531" t="s">
        <v>747</v>
      </c>
      <c r="F557" s="529" t="s">
        <v>736</v>
      </c>
      <c r="G557" s="529" t="s">
        <v>887</v>
      </c>
      <c r="H557" s="529" t="s">
        <v>455</v>
      </c>
      <c r="I557" s="529" t="s">
        <v>1043</v>
      </c>
      <c r="J557" s="529" t="s">
        <v>1044</v>
      </c>
      <c r="K557" s="529" t="s">
        <v>1045</v>
      </c>
      <c r="L557" s="532">
        <v>96</v>
      </c>
      <c r="M557" s="532">
        <v>576</v>
      </c>
      <c r="N557" s="529">
        <v>6</v>
      </c>
      <c r="O557" s="533">
        <v>5</v>
      </c>
      <c r="P557" s="532">
        <v>576</v>
      </c>
      <c r="Q557" s="534">
        <v>1</v>
      </c>
      <c r="R557" s="529">
        <v>6</v>
      </c>
      <c r="S557" s="534">
        <v>1</v>
      </c>
      <c r="T557" s="533">
        <v>5</v>
      </c>
      <c r="U557" s="535">
        <v>1</v>
      </c>
    </row>
    <row r="558" spans="1:21" ht="14.4" customHeight="1" x14ac:dyDescent="0.3">
      <c r="A558" s="528">
        <v>29</v>
      </c>
      <c r="B558" s="529" t="s">
        <v>454</v>
      </c>
      <c r="C558" s="529" t="s">
        <v>737</v>
      </c>
      <c r="D558" s="530" t="s">
        <v>1581</v>
      </c>
      <c r="E558" s="531" t="s">
        <v>747</v>
      </c>
      <c r="F558" s="529" t="s">
        <v>736</v>
      </c>
      <c r="G558" s="529" t="s">
        <v>887</v>
      </c>
      <c r="H558" s="529" t="s">
        <v>455</v>
      </c>
      <c r="I558" s="529" t="s">
        <v>1571</v>
      </c>
      <c r="J558" s="529" t="s">
        <v>1044</v>
      </c>
      <c r="K558" s="529" t="s">
        <v>1572</v>
      </c>
      <c r="L558" s="532">
        <v>160</v>
      </c>
      <c r="M558" s="532">
        <v>320</v>
      </c>
      <c r="N558" s="529">
        <v>2</v>
      </c>
      <c r="O558" s="533">
        <v>1</v>
      </c>
      <c r="P558" s="532">
        <v>320</v>
      </c>
      <c r="Q558" s="534">
        <v>1</v>
      </c>
      <c r="R558" s="529">
        <v>2</v>
      </c>
      <c r="S558" s="534">
        <v>1</v>
      </c>
      <c r="T558" s="533">
        <v>1</v>
      </c>
      <c r="U558" s="535">
        <v>1</v>
      </c>
    </row>
    <row r="559" spans="1:21" ht="14.4" customHeight="1" x14ac:dyDescent="0.3">
      <c r="A559" s="528">
        <v>29</v>
      </c>
      <c r="B559" s="529" t="s">
        <v>454</v>
      </c>
      <c r="C559" s="529" t="s">
        <v>737</v>
      </c>
      <c r="D559" s="530" t="s">
        <v>1581</v>
      </c>
      <c r="E559" s="531" t="s">
        <v>747</v>
      </c>
      <c r="F559" s="529" t="s">
        <v>736</v>
      </c>
      <c r="G559" s="529" t="s">
        <v>887</v>
      </c>
      <c r="H559" s="529" t="s">
        <v>455</v>
      </c>
      <c r="I559" s="529" t="s">
        <v>916</v>
      </c>
      <c r="J559" s="529" t="s">
        <v>904</v>
      </c>
      <c r="K559" s="529" t="s">
        <v>917</v>
      </c>
      <c r="L559" s="532">
        <v>1333.78</v>
      </c>
      <c r="M559" s="532">
        <v>2667.56</v>
      </c>
      <c r="N559" s="529">
        <v>2</v>
      </c>
      <c r="O559" s="533">
        <v>1</v>
      </c>
      <c r="P559" s="532">
        <v>2667.56</v>
      </c>
      <c r="Q559" s="534">
        <v>1</v>
      </c>
      <c r="R559" s="529">
        <v>2</v>
      </c>
      <c r="S559" s="534">
        <v>1</v>
      </c>
      <c r="T559" s="533">
        <v>1</v>
      </c>
      <c r="U559" s="535">
        <v>1</v>
      </c>
    </row>
    <row r="560" spans="1:21" ht="14.4" customHeight="1" x14ac:dyDescent="0.3">
      <c r="A560" s="528">
        <v>29</v>
      </c>
      <c r="B560" s="529" t="s">
        <v>454</v>
      </c>
      <c r="C560" s="529" t="s">
        <v>737</v>
      </c>
      <c r="D560" s="530" t="s">
        <v>1581</v>
      </c>
      <c r="E560" s="531" t="s">
        <v>747</v>
      </c>
      <c r="F560" s="529" t="s">
        <v>736</v>
      </c>
      <c r="G560" s="529" t="s">
        <v>887</v>
      </c>
      <c r="H560" s="529" t="s">
        <v>455</v>
      </c>
      <c r="I560" s="529" t="s">
        <v>1270</v>
      </c>
      <c r="J560" s="529" t="s">
        <v>1271</v>
      </c>
      <c r="K560" s="529" t="s">
        <v>1051</v>
      </c>
      <c r="L560" s="532">
        <v>25</v>
      </c>
      <c r="M560" s="532">
        <v>25</v>
      </c>
      <c r="N560" s="529">
        <v>1</v>
      </c>
      <c r="O560" s="533">
        <v>1</v>
      </c>
      <c r="P560" s="532"/>
      <c r="Q560" s="534">
        <v>0</v>
      </c>
      <c r="R560" s="529"/>
      <c r="S560" s="534">
        <v>0</v>
      </c>
      <c r="T560" s="533"/>
      <c r="U560" s="535">
        <v>0</v>
      </c>
    </row>
    <row r="561" spans="1:21" ht="14.4" customHeight="1" x14ac:dyDescent="0.3">
      <c r="A561" s="528">
        <v>29</v>
      </c>
      <c r="B561" s="529" t="s">
        <v>454</v>
      </c>
      <c r="C561" s="529" t="s">
        <v>737</v>
      </c>
      <c r="D561" s="530" t="s">
        <v>1581</v>
      </c>
      <c r="E561" s="531" t="s">
        <v>747</v>
      </c>
      <c r="F561" s="529" t="s">
        <v>736</v>
      </c>
      <c r="G561" s="529" t="s">
        <v>918</v>
      </c>
      <c r="H561" s="529" t="s">
        <v>455</v>
      </c>
      <c r="I561" s="529" t="s">
        <v>919</v>
      </c>
      <c r="J561" s="529" t="s">
        <v>920</v>
      </c>
      <c r="K561" s="529" t="s">
        <v>921</v>
      </c>
      <c r="L561" s="532">
        <v>410</v>
      </c>
      <c r="M561" s="532">
        <v>24600</v>
      </c>
      <c r="N561" s="529">
        <v>60</v>
      </c>
      <c r="O561" s="533">
        <v>48</v>
      </c>
      <c r="P561" s="532">
        <v>22140</v>
      </c>
      <c r="Q561" s="534">
        <v>0.9</v>
      </c>
      <c r="R561" s="529">
        <v>54</v>
      </c>
      <c r="S561" s="534">
        <v>0.9</v>
      </c>
      <c r="T561" s="533">
        <v>43.5</v>
      </c>
      <c r="U561" s="535">
        <v>0.90625</v>
      </c>
    </row>
    <row r="562" spans="1:21" ht="14.4" customHeight="1" x14ac:dyDescent="0.3">
      <c r="A562" s="528">
        <v>29</v>
      </c>
      <c r="B562" s="529" t="s">
        <v>454</v>
      </c>
      <c r="C562" s="529" t="s">
        <v>737</v>
      </c>
      <c r="D562" s="530" t="s">
        <v>1581</v>
      </c>
      <c r="E562" s="531" t="s">
        <v>747</v>
      </c>
      <c r="F562" s="529" t="s">
        <v>736</v>
      </c>
      <c r="G562" s="529" t="s">
        <v>918</v>
      </c>
      <c r="H562" s="529" t="s">
        <v>455</v>
      </c>
      <c r="I562" s="529" t="s">
        <v>922</v>
      </c>
      <c r="J562" s="529" t="s">
        <v>923</v>
      </c>
      <c r="K562" s="529" t="s">
        <v>924</v>
      </c>
      <c r="L562" s="532">
        <v>566</v>
      </c>
      <c r="M562" s="532">
        <v>3962</v>
      </c>
      <c r="N562" s="529">
        <v>7</v>
      </c>
      <c r="O562" s="533">
        <v>5</v>
      </c>
      <c r="P562" s="532">
        <v>2830</v>
      </c>
      <c r="Q562" s="534">
        <v>0.7142857142857143</v>
      </c>
      <c r="R562" s="529">
        <v>5</v>
      </c>
      <c r="S562" s="534">
        <v>0.7142857142857143</v>
      </c>
      <c r="T562" s="533">
        <v>3</v>
      </c>
      <c r="U562" s="535">
        <v>0.6</v>
      </c>
    </row>
    <row r="563" spans="1:21" ht="14.4" customHeight="1" x14ac:dyDescent="0.3">
      <c r="A563" s="528">
        <v>29</v>
      </c>
      <c r="B563" s="529" t="s">
        <v>454</v>
      </c>
      <c r="C563" s="529" t="s">
        <v>737</v>
      </c>
      <c r="D563" s="530" t="s">
        <v>1581</v>
      </c>
      <c r="E563" s="531" t="s">
        <v>747</v>
      </c>
      <c r="F563" s="529" t="s">
        <v>736</v>
      </c>
      <c r="G563" s="529" t="s">
        <v>918</v>
      </c>
      <c r="H563" s="529" t="s">
        <v>455</v>
      </c>
      <c r="I563" s="529" t="s">
        <v>1070</v>
      </c>
      <c r="J563" s="529" t="s">
        <v>920</v>
      </c>
      <c r="K563" s="529" t="s">
        <v>1071</v>
      </c>
      <c r="L563" s="532">
        <v>410</v>
      </c>
      <c r="M563" s="532">
        <v>410</v>
      </c>
      <c r="N563" s="529">
        <v>1</v>
      </c>
      <c r="O563" s="533">
        <v>1</v>
      </c>
      <c r="P563" s="532"/>
      <c r="Q563" s="534">
        <v>0</v>
      </c>
      <c r="R563" s="529"/>
      <c r="S563" s="534">
        <v>0</v>
      </c>
      <c r="T563" s="533"/>
      <c r="U563" s="535">
        <v>0</v>
      </c>
    </row>
    <row r="564" spans="1:21" ht="14.4" customHeight="1" x14ac:dyDescent="0.3">
      <c r="A564" s="528">
        <v>29</v>
      </c>
      <c r="B564" s="529" t="s">
        <v>454</v>
      </c>
      <c r="C564" s="529" t="s">
        <v>737</v>
      </c>
      <c r="D564" s="530" t="s">
        <v>1581</v>
      </c>
      <c r="E564" s="531" t="s">
        <v>747</v>
      </c>
      <c r="F564" s="529" t="s">
        <v>736</v>
      </c>
      <c r="G564" s="529" t="s">
        <v>925</v>
      </c>
      <c r="H564" s="529" t="s">
        <v>455</v>
      </c>
      <c r="I564" s="529" t="s">
        <v>1466</v>
      </c>
      <c r="J564" s="529" t="s">
        <v>1056</v>
      </c>
      <c r="K564" s="529" t="s">
        <v>1467</v>
      </c>
      <c r="L564" s="532">
        <v>50.5</v>
      </c>
      <c r="M564" s="532">
        <v>202</v>
      </c>
      <c r="N564" s="529">
        <v>4</v>
      </c>
      <c r="O564" s="533">
        <v>2</v>
      </c>
      <c r="P564" s="532">
        <v>151.5</v>
      </c>
      <c r="Q564" s="534">
        <v>0.75</v>
      </c>
      <c r="R564" s="529">
        <v>3</v>
      </c>
      <c r="S564" s="534">
        <v>0.75</v>
      </c>
      <c r="T564" s="533">
        <v>1.5</v>
      </c>
      <c r="U564" s="535">
        <v>0.75</v>
      </c>
    </row>
    <row r="565" spans="1:21" ht="14.4" customHeight="1" x14ac:dyDescent="0.3">
      <c r="A565" s="528">
        <v>29</v>
      </c>
      <c r="B565" s="529" t="s">
        <v>454</v>
      </c>
      <c r="C565" s="529" t="s">
        <v>737</v>
      </c>
      <c r="D565" s="530" t="s">
        <v>1581</v>
      </c>
      <c r="E565" s="531" t="s">
        <v>747</v>
      </c>
      <c r="F565" s="529" t="s">
        <v>736</v>
      </c>
      <c r="G565" s="529" t="s">
        <v>925</v>
      </c>
      <c r="H565" s="529" t="s">
        <v>455</v>
      </c>
      <c r="I565" s="529" t="s">
        <v>1173</v>
      </c>
      <c r="J565" s="529" t="s">
        <v>1056</v>
      </c>
      <c r="K565" s="529" t="s">
        <v>1174</v>
      </c>
      <c r="L565" s="532">
        <v>58.5</v>
      </c>
      <c r="M565" s="532">
        <v>58.5</v>
      </c>
      <c r="N565" s="529">
        <v>1</v>
      </c>
      <c r="O565" s="533">
        <v>1</v>
      </c>
      <c r="P565" s="532">
        <v>58.5</v>
      </c>
      <c r="Q565" s="534">
        <v>1</v>
      </c>
      <c r="R565" s="529">
        <v>1</v>
      </c>
      <c r="S565" s="534">
        <v>1</v>
      </c>
      <c r="T565" s="533">
        <v>1</v>
      </c>
      <c r="U565" s="535">
        <v>1</v>
      </c>
    </row>
    <row r="566" spans="1:21" ht="14.4" customHeight="1" x14ac:dyDescent="0.3">
      <c r="A566" s="528">
        <v>29</v>
      </c>
      <c r="B566" s="529" t="s">
        <v>454</v>
      </c>
      <c r="C566" s="529" t="s">
        <v>737</v>
      </c>
      <c r="D566" s="530" t="s">
        <v>1581</v>
      </c>
      <c r="E566" s="531" t="s">
        <v>747</v>
      </c>
      <c r="F566" s="529" t="s">
        <v>736</v>
      </c>
      <c r="G566" s="529" t="s">
        <v>925</v>
      </c>
      <c r="H566" s="529" t="s">
        <v>455</v>
      </c>
      <c r="I566" s="529" t="s">
        <v>926</v>
      </c>
      <c r="J566" s="529" t="s">
        <v>927</v>
      </c>
      <c r="K566" s="529" t="s">
        <v>928</v>
      </c>
      <c r="L566" s="532">
        <v>378.48</v>
      </c>
      <c r="M566" s="532">
        <v>378.48</v>
      </c>
      <c r="N566" s="529">
        <v>1</v>
      </c>
      <c r="O566" s="533">
        <v>1</v>
      </c>
      <c r="P566" s="532">
        <v>378.48</v>
      </c>
      <c r="Q566" s="534">
        <v>1</v>
      </c>
      <c r="R566" s="529">
        <v>1</v>
      </c>
      <c r="S566" s="534">
        <v>1</v>
      </c>
      <c r="T566" s="533">
        <v>1</v>
      </c>
      <c r="U566" s="535">
        <v>1</v>
      </c>
    </row>
    <row r="567" spans="1:21" ht="14.4" customHeight="1" x14ac:dyDescent="0.3">
      <c r="A567" s="528">
        <v>29</v>
      </c>
      <c r="B567" s="529" t="s">
        <v>454</v>
      </c>
      <c r="C567" s="529" t="s">
        <v>737</v>
      </c>
      <c r="D567" s="530" t="s">
        <v>1581</v>
      </c>
      <c r="E567" s="531" t="s">
        <v>747</v>
      </c>
      <c r="F567" s="529" t="s">
        <v>736</v>
      </c>
      <c r="G567" s="529" t="s">
        <v>925</v>
      </c>
      <c r="H567" s="529" t="s">
        <v>455</v>
      </c>
      <c r="I567" s="529" t="s">
        <v>929</v>
      </c>
      <c r="J567" s="529" t="s">
        <v>930</v>
      </c>
      <c r="K567" s="529" t="s">
        <v>931</v>
      </c>
      <c r="L567" s="532">
        <v>378.48</v>
      </c>
      <c r="M567" s="532">
        <v>378.48</v>
      </c>
      <c r="N567" s="529">
        <v>1</v>
      </c>
      <c r="O567" s="533">
        <v>1</v>
      </c>
      <c r="P567" s="532">
        <v>378.48</v>
      </c>
      <c r="Q567" s="534">
        <v>1</v>
      </c>
      <c r="R567" s="529">
        <v>1</v>
      </c>
      <c r="S567" s="534">
        <v>1</v>
      </c>
      <c r="T567" s="533">
        <v>1</v>
      </c>
      <c r="U567" s="535">
        <v>1</v>
      </c>
    </row>
    <row r="568" spans="1:21" ht="14.4" customHeight="1" x14ac:dyDescent="0.3">
      <c r="A568" s="528">
        <v>29</v>
      </c>
      <c r="B568" s="529" t="s">
        <v>454</v>
      </c>
      <c r="C568" s="529" t="s">
        <v>737</v>
      </c>
      <c r="D568" s="530" t="s">
        <v>1581</v>
      </c>
      <c r="E568" s="531" t="s">
        <v>747</v>
      </c>
      <c r="F568" s="529" t="s">
        <v>736</v>
      </c>
      <c r="G568" s="529" t="s">
        <v>925</v>
      </c>
      <c r="H568" s="529" t="s">
        <v>455</v>
      </c>
      <c r="I568" s="529" t="s">
        <v>1272</v>
      </c>
      <c r="J568" s="529" t="s">
        <v>1273</v>
      </c>
      <c r="K568" s="529" t="s">
        <v>1274</v>
      </c>
      <c r="L568" s="532">
        <v>378.48</v>
      </c>
      <c r="M568" s="532">
        <v>756.96</v>
      </c>
      <c r="N568" s="529">
        <v>2</v>
      </c>
      <c r="O568" s="533">
        <v>2</v>
      </c>
      <c r="P568" s="532">
        <v>756.96</v>
      </c>
      <c r="Q568" s="534">
        <v>1</v>
      </c>
      <c r="R568" s="529">
        <v>2</v>
      </c>
      <c r="S568" s="534">
        <v>1</v>
      </c>
      <c r="T568" s="533">
        <v>2</v>
      </c>
      <c r="U568" s="535">
        <v>1</v>
      </c>
    </row>
    <row r="569" spans="1:21" ht="14.4" customHeight="1" x14ac:dyDescent="0.3">
      <c r="A569" s="528">
        <v>29</v>
      </c>
      <c r="B569" s="529" t="s">
        <v>454</v>
      </c>
      <c r="C569" s="529" t="s">
        <v>737</v>
      </c>
      <c r="D569" s="530" t="s">
        <v>1581</v>
      </c>
      <c r="E569" s="531" t="s">
        <v>747</v>
      </c>
      <c r="F569" s="529" t="s">
        <v>736</v>
      </c>
      <c r="G569" s="529" t="s">
        <v>925</v>
      </c>
      <c r="H569" s="529" t="s">
        <v>455</v>
      </c>
      <c r="I569" s="529" t="s">
        <v>1052</v>
      </c>
      <c r="J569" s="529" t="s">
        <v>1053</v>
      </c>
      <c r="K569" s="529" t="s">
        <v>1054</v>
      </c>
      <c r="L569" s="532">
        <v>378.48</v>
      </c>
      <c r="M569" s="532">
        <v>378.48</v>
      </c>
      <c r="N569" s="529">
        <v>1</v>
      </c>
      <c r="O569" s="533">
        <v>1</v>
      </c>
      <c r="P569" s="532">
        <v>378.48</v>
      </c>
      <c r="Q569" s="534">
        <v>1</v>
      </c>
      <c r="R569" s="529">
        <v>1</v>
      </c>
      <c r="S569" s="534">
        <v>1</v>
      </c>
      <c r="T569" s="533">
        <v>1</v>
      </c>
      <c r="U569" s="535">
        <v>1</v>
      </c>
    </row>
    <row r="570" spans="1:21" ht="14.4" customHeight="1" x14ac:dyDescent="0.3">
      <c r="A570" s="528">
        <v>29</v>
      </c>
      <c r="B570" s="529" t="s">
        <v>454</v>
      </c>
      <c r="C570" s="529" t="s">
        <v>737</v>
      </c>
      <c r="D570" s="530" t="s">
        <v>1581</v>
      </c>
      <c r="E570" s="531" t="s">
        <v>747</v>
      </c>
      <c r="F570" s="529" t="s">
        <v>736</v>
      </c>
      <c r="G570" s="529" t="s">
        <v>925</v>
      </c>
      <c r="H570" s="529" t="s">
        <v>455</v>
      </c>
      <c r="I570" s="529" t="s">
        <v>932</v>
      </c>
      <c r="J570" s="529" t="s">
        <v>933</v>
      </c>
      <c r="K570" s="529" t="s">
        <v>934</v>
      </c>
      <c r="L570" s="532">
        <v>409.87</v>
      </c>
      <c r="M570" s="532">
        <v>819.74</v>
      </c>
      <c r="N570" s="529">
        <v>2</v>
      </c>
      <c r="O570" s="533">
        <v>2</v>
      </c>
      <c r="P570" s="532">
        <v>409.87</v>
      </c>
      <c r="Q570" s="534">
        <v>0.5</v>
      </c>
      <c r="R570" s="529">
        <v>1</v>
      </c>
      <c r="S570" s="534">
        <v>0.5</v>
      </c>
      <c r="T570" s="533">
        <v>1</v>
      </c>
      <c r="U570" s="535">
        <v>0.5</v>
      </c>
    </row>
    <row r="571" spans="1:21" ht="14.4" customHeight="1" x14ac:dyDescent="0.3">
      <c r="A571" s="528">
        <v>29</v>
      </c>
      <c r="B571" s="529" t="s">
        <v>454</v>
      </c>
      <c r="C571" s="529" t="s">
        <v>737</v>
      </c>
      <c r="D571" s="530" t="s">
        <v>1581</v>
      </c>
      <c r="E571" s="531" t="s">
        <v>747</v>
      </c>
      <c r="F571" s="529" t="s">
        <v>736</v>
      </c>
      <c r="G571" s="529" t="s">
        <v>925</v>
      </c>
      <c r="H571" s="529" t="s">
        <v>455</v>
      </c>
      <c r="I571" s="529" t="s">
        <v>1055</v>
      </c>
      <c r="J571" s="529" t="s">
        <v>1056</v>
      </c>
      <c r="K571" s="529" t="s">
        <v>1057</v>
      </c>
      <c r="L571" s="532">
        <v>58.5</v>
      </c>
      <c r="M571" s="532">
        <v>234</v>
      </c>
      <c r="N571" s="529">
        <v>4</v>
      </c>
      <c r="O571" s="533">
        <v>3</v>
      </c>
      <c r="P571" s="532">
        <v>175.5</v>
      </c>
      <c r="Q571" s="534">
        <v>0.75</v>
      </c>
      <c r="R571" s="529">
        <v>3</v>
      </c>
      <c r="S571" s="534">
        <v>0.75</v>
      </c>
      <c r="T571" s="533">
        <v>2</v>
      </c>
      <c r="U571" s="535">
        <v>0.66666666666666663</v>
      </c>
    </row>
    <row r="572" spans="1:21" ht="14.4" customHeight="1" x14ac:dyDescent="0.3">
      <c r="A572" s="528">
        <v>29</v>
      </c>
      <c r="B572" s="529" t="s">
        <v>454</v>
      </c>
      <c r="C572" s="529" t="s">
        <v>737</v>
      </c>
      <c r="D572" s="530" t="s">
        <v>1581</v>
      </c>
      <c r="E572" s="531" t="s">
        <v>747</v>
      </c>
      <c r="F572" s="529" t="s">
        <v>736</v>
      </c>
      <c r="G572" s="529" t="s">
        <v>925</v>
      </c>
      <c r="H572" s="529" t="s">
        <v>455</v>
      </c>
      <c r="I572" s="529" t="s">
        <v>1175</v>
      </c>
      <c r="J572" s="529" t="s">
        <v>1176</v>
      </c>
      <c r="K572" s="529" t="s">
        <v>1177</v>
      </c>
      <c r="L572" s="532">
        <v>45.52</v>
      </c>
      <c r="M572" s="532">
        <v>45.52</v>
      </c>
      <c r="N572" s="529">
        <v>1</v>
      </c>
      <c r="O572" s="533">
        <v>1</v>
      </c>
      <c r="P572" s="532">
        <v>45.52</v>
      </c>
      <c r="Q572" s="534">
        <v>1</v>
      </c>
      <c r="R572" s="529">
        <v>1</v>
      </c>
      <c r="S572" s="534">
        <v>1</v>
      </c>
      <c r="T572" s="533">
        <v>1</v>
      </c>
      <c r="U572" s="535">
        <v>1</v>
      </c>
    </row>
    <row r="573" spans="1:21" ht="14.4" customHeight="1" x14ac:dyDescent="0.3">
      <c r="A573" s="528">
        <v>29</v>
      </c>
      <c r="B573" s="529" t="s">
        <v>454</v>
      </c>
      <c r="C573" s="529" t="s">
        <v>737</v>
      </c>
      <c r="D573" s="530" t="s">
        <v>1581</v>
      </c>
      <c r="E573" s="531" t="s">
        <v>747</v>
      </c>
      <c r="F573" s="529" t="s">
        <v>736</v>
      </c>
      <c r="G573" s="529" t="s">
        <v>925</v>
      </c>
      <c r="H573" s="529" t="s">
        <v>455</v>
      </c>
      <c r="I573" s="529" t="s">
        <v>1178</v>
      </c>
      <c r="J573" s="529" t="s">
        <v>1179</v>
      </c>
      <c r="K573" s="529" t="s">
        <v>1180</v>
      </c>
      <c r="L573" s="532">
        <v>331.32</v>
      </c>
      <c r="M573" s="532">
        <v>662.64</v>
      </c>
      <c r="N573" s="529">
        <v>2</v>
      </c>
      <c r="O573" s="533">
        <v>2</v>
      </c>
      <c r="P573" s="532">
        <v>662.64</v>
      </c>
      <c r="Q573" s="534">
        <v>1</v>
      </c>
      <c r="R573" s="529">
        <v>2</v>
      </c>
      <c r="S573" s="534">
        <v>1</v>
      </c>
      <c r="T573" s="533">
        <v>2</v>
      </c>
      <c r="U573" s="535">
        <v>1</v>
      </c>
    </row>
    <row r="574" spans="1:21" ht="14.4" customHeight="1" x14ac:dyDescent="0.3">
      <c r="A574" s="528">
        <v>29</v>
      </c>
      <c r="B574" s="529" t="s">
        <v>454</v>
      </c>
      <c r="C574" s="529" t="s">
        <v>737</v>
      </c>
      <c r="D574" s="530" t="s">
        <v>1581</v>
      </c>
      <c r="E574" s="531" t="s">
        <v>747</v>
      </c>
      <c r="F574" s="529" t="s">
        <v>736</v>
      </c>
      <c r="G574" s="529" t="s">
        <v>925</v>
      </c>
      <c r="H574" s="529" t="s">
        <v>455</v>
      </c>
      <c r="I574" s="529" t="s">
        <v>941</v>
      </c>
      <c r="J574" s="529" t="s">
        <v>942</v>
      </c>
      <c r="K574" s="529" t="s">
        <v>943</v>
      </c>
      <c r="L574" s="532">
        <v>97</v>
      </c>
      <c r="M574" s="532">
        <v>97</v>
      </c>
      <c r="N574" s="529">
        <v>1</v>
      </c>
      <c r="O574" s="533">
        <v>1</v>
      </c>
      <c r="P574" s="532">
        <v>97</v>
      </c>
      <c r="Q574" s="534">
        <v>1</v>
      </c>
      <c r="R574" s="529">
        <v>1</v>
      </c>
      <c r="S574" s="534">
        <v>1</v>
      </c>
      <c r="T574" s="533">
        <v>1</v>
      </c>
      <c r="U574" s="535">
        <v>1</v>
      </c>
    </row>
    <row r="575" spans="1:21" ht="14.4" customHeight="1" x14ac:dyDescent="0.3">
      <c r="A575" s="528">
        <v>29</v>
      </c>
      <c r="B575" s="529" t="s">
        <v>454</v>
      </c>
      <c r="C575" s="529" t="s">
        <v>737</v>
      </c>
      <c r="D575" s="530" t="s">
        <v>1581</v>
      </c>
      <c r="E575" s="531" t="s">
        <v>747</v>
      </c>
      <c r="F575" s="529" t="s">
        <v>736</v>
      </c>
      <c r="G575" s="529" t="s">
        <v>925</v>
      </c>
      <c r="H575" s="529" t="s">
        <v>455</v>
      </c>
      <c r="I575" s="529" t="s">
        <v>1471</v>
      </c>
      <c r="J575" s="529" t="s">
        <v>1472</v>
      </c>
      <c r="K575" s="529" t="s">
        <v>1473</v>
      </c>
      <c r="L575" s="532">
        <v>731.31</v>
      </c>
      <c r="M575" s="532">
        <v>731.31</v>
      </c>
      <c r="N575" s="529">
        <v>1</v>
      </c>
      <c r="O575" s="533">
        <v>1</v>
      </c>
      <c r="P575" s="532">
        <v>731.31</v>
      </c>
      <c r="Q575" s="534">
        <v>1</v>
      </c>
      <c r="R575" s="529">
        <v>1</v>
      </c>
      <c r="S575" s="534">
        <v>1</v>
      </c>
      <c r="T575" s="533">
        <v>1</v>
      </c>
      <c r="U575" s="535">
        <v>1</v>
      </c>
    </row>
    <row r="576" spans="1:21" ht="14.4" customHeight="1" x14ac:dyDescent="0.3">
      <c r="A576" s="528">
        <v>29</v>
      </c>
      <c r="B576" s="529" t="s">
        <v>454</v>
      </c>
      <c r="C576" s="529" t="s">
        <v>737</v>
      </c>
      <c r="D576" s="530" t="s">
        <v>1581</v>
      </c>
      <c r="E576" s="531" t="s">
        <v>747</v>
      </c>
      <c r="F576" s="529" t="s">
        <v>736</v>
      </c>
      <c r="G576" s="529" t="s">
        <v>949</v>
      </c>
      <c r="H576" s="529" t="s">
        <v>455</v>
      </c>
      <c r="I576" s="529" t="s">
        <v>950</v>
      </c>
      <c r="J576" s="529" t="s">
        <v>951</v>
      </c>
      <c r="K576" s="529" t="s">
        <v>952</v>
      </c>
      <c r="L576" s="532">
        <v>200</v>
      </c>
      <c r="M576" s="532">
        <v>1800</v>
      </c>
      <c r="N576" s="529">
        <v>9</v>
      </c>
      <c r="O576" s="533">
        <v>4</v>
      </c>
      <c r="P576" s="532">
        <v>1800</v>
      </c>
      <c r="Q576" s="534">
        <v>1</v>
      </c>
      <c r="R576" s="529">
        <v>9</v>
      </c>
      <c r="S576" s="534">
        <v>1</v>
      </c>
      <c r="T576" s="533">
        <v>4</v>
      </c>
      <c r="U576" s="535">
        <v>1</v>
      </c>
    </row>
    <row r="577" spans="1:21" ht="14.4" customHeight="1" x14ac:dyDescent="0.3">
      <c r="A577" s="528">
        <v>29</v>
      </c>
      <c r="B577" s="529" t="s">
        <v>454</v>
      </c>
      <c r="C577" s="529" t="s">
        <v>737</v>
      </c>
      <c r="D577" s="530" t="s">
        <v>1581</v>
      </c>
      <c r="E577" s="531" t="s">
        <v>747</v>
      </c>
      <c r="F577" s="529" t="s">
        <v>736</v>
      </c>
      <c r="G577" s="529" t="s">
        <v>1067</v>
      </c>
      <c r="H577" s="529" t="s">
        <v>455</v>
      </c>
      <c r="I577" s="529" t="s">
        <v>1068</v>
      </c>
      <c r="J577" s="529" t="s">
        <v>1069</v>
      </c>
      <c r="K577" s="529"/>
      <c r="L577" s="532">
        <v>0</v>
      </c>
      <c r="M577" s="532">
        <v>0</v>
      </c>
      <c r="N577" s="529">
        <v>2</v>
      </c>
      <c r="O577" s="533">
        <v>2</v>
      </c>
      <c r="P577" s="532"/>
      <c r="Q577" s="534"/>
      <c r="R577" s="529"/>
      <c r="S577" s="534">
        <v>0</v>
      </c>
      <c r="T577" s="533"/>
      <c r="U577" s="535">
        <v>0</v>
      </c>
    </row>
    <row r="578" spans="1:21" ht="14.4" customHeight="1" x14ac:dyDescent="0.3">
      <c r="A578" s="528">
        <v>29</v>
      </c>
      <c r="B578" s="529" t="s">
        <v>454</v>
      </c>
      <c r="C578" s="529" t="s">
        <v>737</v>
      </c>
      <c r="D578" s="530" t="s">
        <v>1581</v>
      </c>
      <c r="E578" s="531" t="s">
        <v>743</v>
      </c>
      <c r="F578" s="529" t="s">
        <v>734</v>
      </c>
      <c r="G578" s="529" t="s">
        <v>753</v>
      </c>
      <c r="H578" s="529" t="s">
        <v>1582</v>
      </c>
      <c r="I578" s="529" t="s">
        <v>760</v>
      </c>
      <c r="J578" s="529" t="s">
        <v>758</v>
      </c>
      <c r="K578" s="529" t="s">
        <v>761</v>
      </c>
      <c r="L578" s="532">
        <v>154.36000000000001</v>
      </c>
      <c r="M578" s="532">
        <v>154.36000000000001</v>
      </c>
      <c r="N578" s="529">
        <v>1</v>
      </c>
      <c r="O578" s="533">
        <v>1</v>
      </c>
      <c r="P578" s="532">
        <v>154.36000000000001</v>
      </c>
      <c r="Q578" s="534">
        <v>1</v>
      </c>
      <c r="R578" s="529">
        <v>1</v>
      </c>
      <c r="S578" s="534">
        <v>1</v>
      </c>
      <c r="T578" s="533">
        <v>1</v>
      </c>
      <c r="U578" s="535">
        <v>1</v>
      </c>
    </row>
    <row r="579" spans="1:21" ht="14.4" customHeight="1" x14ac:dyDescent="0.3">
      <c r="A579" s="528">
        <v>29</v>
      </c>
      <c r="B579" s="529" t="s">
        <v>454</v>
      </c>
      <c r="C579" s="529" t="s">
        <v>737</v>
      </c>
      <c r="D579" s="530" t="s">
        <v>1581</v>
      </c>
      <c r="E579" s="531" t="s">
        <v>743</v>
      </c>
      <c r="F579" s="529" t="s">
        <v>734</v>
      </c>
      <c r="G579" s="529" t="s">
        <v>788</v>
      </c>
      <c r="H579" s="529" t="s">
        <v>455</v>
      </c>
      <c r="I579" s="529" t="s">
        <v>791</v>
      </c>
      <c r="J579" s="529" t="s">
        <v>792</v>
      </c>
      <c r="K579" s="529" t="s">
        <v>787</v>
      </c>
      <c r="L579" s="532">
        <v>78.33</v>
      </c>
      <c r="M579" s="532">
        <v>156.66</v>
      </c>
      <c r="N579" s="529">
        <v>2</v>
      </c>
      <c r="O579" s="533">
        <v>1</v>
      </c>
      <c r="P579" s="532">
        <v>156.66</v>
      </c>
      <c r="Q579" s="534">
        <v>1</v>
      </c>
      <c r="R579" s="529">
        <v>2</v>
      </c>
      <c r="S579" s="534">
        <v>1</v>
      </c>
      <c r="T579" s="533">
        <v>1</v>
      </c>
      <c r="U579" s="535">
        <v>1</v>
      </c>
    </row>
    <row r="580" spans="1:21" ht="14.4" customHeight="1" x14ac:dyDescent="0.3">
      <c r="A580" s="528">
        <v>29</v>
      </c>
      <c r="B580" s="529" t="s">
        <v>454</v>
      </c>
      <c r="C580" s="529" t="s">
        <v>737</v>
      </c>
      <c r="D580" s="530" t="s">
        <v>1581</v>
      </c>
      <c r="E580" s="531" t="s">
        <v>743</v>
      </c>
      <c r="F580" s="529" t="s">
        <v>734</v>
      </c>
      <c r="G580" s="529" t="s">
        <v>980</v>
      </c>
      <c r="H580" s="529" t="s">
        <v>455</v>
      </c>
      <c r="I580" s="529" t="s">
        <v>1573</v>
      </c>
      <c r="J580" s="529" t="s">
        <v>1574</v>
      </c>
      <c r="K580" s="529" t="s">
        <v>1575</v>
      </c>
      <c r="L580" s="532">
        <v>0</v>
      </c>
      <c r="M580" s="532">
        <v>0</v>
      </c>
      <c r="N580" s="529">
        <v>1</v>
      </c>
      <c r="O580" s="533">
        <v>0.5</v>
      </c>
      <c r="P580" s="532"/>
      <c r="Q580" s="534"/>
      <c r="R580" s="529"/>
      <c r="S580" s="534">
        <v>0</v>
      </c>
      <c r="T580" s="533"/>
      <c r="U580" s="535">
        <v>0</v>
      </c>
    </row>
    <row r="581" spans="1:21" ht="14.4" customHeight="1" x14ac:dyDescent="0.3">
      <c r="A581" s="528">
        <v>29</v>
      </c>
      <c r="B581" s="529" t="s">
        <v>454</v>
      </c>
      <c r="C581" s="529" t="s">
        <v>737</v>
      </c>
      <c r="D581" s="530" t="s">
        <v>1581</v>
      </c>
      <c r="E581" s="531" t="s">
        <v>743</v>
      </c>
      <c r="F581" s="529" t="s">
        <v>734</v>
      </c>
      <c r="G581" s="529" t="s">
        <v>1097</v>
      </c>
      <c r="H581" s="529" t="s">
        <v>455</v>
      </c>
      <c r="I581" s="529" t="s">
        <v>1098</v>
      </c>
      <c r="J581" s="529" t="s">
        <v>1099</v>
      </c>
      <c r="K581" s="529" t="s">
        <v>1100</v>
      </c>
      <c r="L581" s="532">
        <v>107.27</v>
      </c>
      <c r="M581" s="532">
        <v>214.54</v>
      </c>
      <c r="N581" s="529">
        <v>2</v>
      </c>
      <c r="O581" s="533">
        <v>1</v>
      </c>
      <c r="P581" s="532">
        <v>214.54</v>
      </c>
      <c r="Q581" s="534">
        <v>1</v>
      </c>
      <c r="R581" s="529">
        <v>2</v>
      </c>
      <c r="S581" s="534">
        <v>1</v>
      </c>
      <c r="T581" s="533">
        <v>1</v>
      </c>
      <c r="U581" s="535">
        <v>1</v>
      </c>
    </row>
    <row r="582" spans="1:21" ht="14.4" customHeight="1" x14ac:dyDescent="0.3">
      <c r="A582" s="528">
        <v>29</v>
      </c>
      <c r="B582" s="529" t="s">
        <v>454</v>
      </c>
      <c r="C582" s="529" t="s">
        <v>737</v>
      </c>
      <c r="D582" s="530" t="s">
        <v>1581</v>
      </c>
      <c r="E582" s="531" t="s">
        <v>743</v>
      </c>
      <c r="F582" s="529" t="s">
        <v>734</v>
      </c>
      <c r="G582" s="529" t="s">
        <v>1114</v>
      </c>
      <c r="H582" s="529" t="s">
        <v>455</v>
      </c>
      <c r="I582" s="529" t="s">
        <v>647</v>
      </c>
      <c r="J582" s="529" t="s">
        <v>648</v>
      </c>
      <c r="K582" s="529" t="s">
        <v>1115</v>
      </c>
      <c r="L582" s="532">
        <v>48.09</v>
      </c>
      <c r="M582" s="532">
        <v>144.27000000000001</v>
      </c>
      <c r="N582" s="529">
        <v>3</v>
      </c>
      <c r="O582" s="533">
        <v>3</v>
      </c>
      <c r="P582" s="532">
        <v>96.18</v>
      </c>
      <c r="Q582" s="534">
        <v>0.66666666666666663</v>
      </c>
      <c r="R582" s="529">
        <v>2</v>
      </c>
      <c r="S582" s="534">
        <v>0.66666666666666663</v>
      </c>
      <c r="T582" s="533">
        <v>2</v>
      </c>
      <c r="U582" s="535">
        <v>0.66666666666666663</v>
      </c>
    </row>
    <row r="583" spans="1:21" ht="14.4" customHeight="1" x14ac:dyDescent="0.3">
      <c r="A583" s="528">
        <v>29</v>
      </c>
      <c r="B583" s="529" t="s">
        <v>454</v>
      </c>
      <c r="C583" s="529" t="s">
        <v>737</v>
      </c>
      <c r="D583" s="530" t="s">
        <v>1581</v>
      </c>
      <c r="E583" s="531" t="s">
        <v>743</v>
      </c>
      <c r="F583" s="529" t="s">
        <v>734</v>
      </c>
      <c r="G583" s="529" t="s">
        <v>1114</v>
      </c>
      <c r="H583" s="529" t="s">
        <v>455</v>
      </c>
      <c r="I583" s="529" t="s">
        <v>1576</v>
      </c>
      <c r="J583" s="529" t="s">
        <v>1234</v>
      </c>
      <c r="K583" s="529" t="s">
        <v>1577</v>
      </c>
      <c r="L583" s="532">
        <v>0</v>
      </c>
      <c r="M583" s="532">
        <v>0</v>
      </c>
      <c r="N583" s="529">
        <v>1</v>
      </c>
      <c r="O583" s="533">
        <v>1</v>
      </c>
      <c r="P583" s="532">
        <v>0</v>
      </c>
      <c r="Q583" s="534"/>
      <c r="R583" s="529">
        <v>1</v>
      </c>
      <c r="S583" s="534">
        <v>1</v>
      </c>
      <c r="T583" s="533">
        <v>1</v>
      </c>
      <c r="U583" s="535">
        <v>1</v>
      </c>
    </row>
    <row r="584" spans="1:21" ht="14.4" customHeight="1" x14ac:dyDescent="0.3">
      <c r="A584" s="528">
        <v>29</v>
      </c>
      <c r="B584" s="529" t="s">
        <v>454</v>
      </c>
      <c r="C584" s="529" t="s">
        <v>737</v>
      </c>
      <c r="D584" s="530" t="s">
        <v>1581</v>
      </c>
      <c r="E584" s="531" t="s">
        <v>743</v>
      </c>
      <c r="F584" s="529" t="s">
        <v>734</v>
      </c>
      <c r="G584" s="529" t="s">
        <v>813</v>
      </c>
      <c r="H584" s="529" t="s">
        <v>455</v>
      </c>
      <c r="I584" s="529" t="s">
        <v>814</v>
      </c>
      <c r="J584" s="529" t="s">
        <v>815</v>
      </c>
      <c r="K584" s="529" t="s">
        <v>816</v>
      </c>
      <c r="L584" s="532">
        <v>132.97999999999999</v>
      </c>
      <c r="M584" s="532">
        <v>132.97999999999999</v>
      </c>
      <c r="N584" s="529">
        <v>1</v>
      </c>
      <c r="O584" s="533">
        <v>1</v>
      </c>
      <c r="P584" s="532">
        <v>132.97999999999999</v>
      </c>
      <c r="Q584" s="534">
        <v>1</v>
      </c>
      <c r="R584" s="529">
        <v>1</v>
      </c>
      <c r="S584" s="534">
        <v>1</v>
      </c>
      <c r="T584" s="533">
        <v>1</v>
      </c>
      <c r="U584" s="535">
        <v>1</v>
      </c>
    </row>
    <row r="585" spans="1:21" ht="14.4" customHeight="1" x14ac:dyDescent="0.3">
      <c r="A585" s="528">
        <v>29</v>
      </c>
      <c r="B585" s="529" t="s">
        <v>454</v>
      </c>
      <c r="C585" s="529" t="s">
        <v>737</v>
      </c>
      <c r="D585" s="530" t="s">
        <v>1581</v>
      </c>
      <c r="E585" s="531" t="s">
        <v>743</v>
      </c>
      <c r="F585" s="529" t="s">
        <v>734</v>
      </c>
      <c r="G585" s="529" t="s">
        <v>824</v>
      </c>
      <c r="H585" s="529" t="s">
        <v>1582</v>
      </c>
      <c r="I585" s="529" t="s">
        <v>828</v>
      </c>
      <c r="J585" s="529" t="s">
        <v>826</v>
      </c>
      <c r="K585" s="529" t="s">
        <v>829</v>
      </c>
      <c r="L585" s="532">
        <v>368.16</v>
      </c>
      <c r="M585" s="532">
        <v>368.16</v>
      </c>
      <c r="N585" s="529">
        <v>1</v>
      </c>
      <c r="O585" s="533">
        <v>1</v>
      </c>
      <c r="P585" s="532">
        <v>368.16</v>
      </c>
      <c r="Q585" s="534">
        <v>1</v>
      </c>
      <c r="R585" s="529">
        <v>1</v>
      </c>
      <c r="S585" s="534">
        <v>1</v>
      </c>
      <c r="T585" s="533">
        <v>1</v>
      </c>
      <c r="U585" s="535">
        <v>1</v>
      </c>
    </row>
    <row r="586" spans="1:21" ht="14.4" customHeight="1" x14ac:dyDescent="0.3">
      <c r="A586" s="528">
        <v>29</v>
      </c>
      <c r="B586" s="529" t="s">
        <v>454</v>
      </c>
      <c r="C586" s="529" t="s">
        <v>737</v>
      </c>
      <c r="D586" s="530" t="s">
        <v>1581</v>
      </c>
      <c r="E586" s="531" t="s">
        <v>743</v>
      </c>
      <c r="F586" s="529" t="s">
        <v>734</v>
      </c>
      <c r="G586" s="529" t="s">
        <v>824</v>
      </c>
      <c r="H586" s="529" t="s">
        <v>1582</v>
      </c>
      <c r="I586" s="529" t="s">
        <v>830</v>
      </c>
      <c r="J586" s="529" t="s">
        <v>826</v>
      </c>
      <c r="K586" s="529" t="s">
        <v>831</v>
      </c>
      <c r="L586" s="532">
        <v>490.89</v>
      </c>
      <c r="M586" s="532">
        <v>981.78</v>
      </c>
      <c r="N586" s="529">
        <v>2</v>
      </c>
      <c r="O586" s="533">
        <v>2</v>
      </c>
      <c r="P586" s="532">
        <v>981.78</v>
      </c>
      <c r="Q586" s="534">
        <v>1</v>
      </c>
      <c r="R586" s="529">
        <v>2</v>
      </c>
      <c r="S586" s="534">
        <v>1</v>
      </c>
      <c r="T586" s="533">
        <v>2</v>
      </c>
      <c r="U586" s="535">
        <v>1</v>
      </c>
    </row>
    <row r="587" spans="1:21" ht="14.4" customHeight="1" x14ac:dyDescent="0.3">
      <c r="A587" s="528">
        <v>29</v>
      </c>
      <c r="B587" s="529" t="s">
        <v>454</v>
      </c>
      <c r="C587" s="529" t="s">
        <v>737</v>
      </c>
      <c r="D587" s="530" t="s">
        <v>1581</v>
      </c>
      <c r="E587" s="531" t="s">
        <v>743</v>
      </c>
      <c r="F587" s="529" t="s">
        <v>734</v>
      </c>
      <c r="G587" s="529" t="s">
        <v>824</v>
      </c>
      <c r="H587" s="529" t="s">
        <v>1582</v>
      </c>
      <c r="I587" s="529" t="s">
        <v>834</v>
      </c>
      <c r="J587" s="529" t="s">
        <v>826</v>
      </c>
      <c r="K587" s="529" t="s">
        <v>835</v>
      </c>
      <c r="L587" s="532">
        <v>923.74</v>
      </c>
      <c r="M587" s="532">
        <v>1847.48</v>
      </c>
      <c r="N587" s="529">
        <v>2</v>
      </c>
      <c r="O587" s="533">
        <v>1</v>
      </c>
      <c r="P587" s="532"/>
      <c r="Q587" s="534">
        <v>0</v>
      </c>
      <c r="R587" s="529"/>
      <c r="S587" s="534">
        <v>0</v>
      </c>
      <c r="T587" s="533"/>
      <c r="U587" s="535">
        <v>0</v>
      </c>
    </row>
    <row r="588" spans="1:21" ht="14.4" customHeight="1" x14ac:dyDescent="0.3">
      <c r="A588" s="528">
        <v>29</v>
      </c>
      <c r="B588" s="529" t="s">
        <v>454</v>
      </c>
      <c r="C588" s="529" t="s">
        <v>737</v>
      </c>
      <c r="D588" s="530" t="s">
        <v>1581</v>
      </c>
      <c r="E588" s="531" t="s">
        <v>743</v>
      </c>
      <c r="F588" s="529" t="s">
        <v>734</v>
      </c>
      <c r="G588" s="529" t="s">
        <v>838</v>
      </c>
      <c r="H588" s="529" t="s">
        <v>1582</v>
      </c>
      <c r="I588" s="529" t="s">
        <v>1020</v>
      </c>
      <c r="J588" s="529" t="s">
        <v>608</v>
      </c>
      <c r="K588" s="529" t="s">
        <v>1021</v>
      </c>
      <c r="L588" s="532">
        <v>18.260000000000002</v>
      </c>
      <c r="M588" s="532">
        <v>18.260000000000002</v>
      </c>
      <c r="N588" s="529">
        <v>1</v>
      </c>
      <c r="O588" s="533">
        <v>0.5</v>
      </c>
      <c r="P588" s="532"/>
      <c r="Q588" s="534">
        <v>0</v>
      </c>
      <c r="R588" s="529"/>
      <c r="S588" s="534">
        <v>0</v>
      </c>
      <c r="T588" s="533"/>
      <c r="U588" s="535">
        <v>0</v>
      </c>
    </row>
    <row r="589" spans="1:21" ht="14.4" customHeight="1" x14ac:dyDescent="0.3">
      <c r="A589" s="528">
        <v>29</v>
      </c>
      <c r="B589" s="529" t="s">
        <v>454</v>
      </c>
      <c r="C589" s="529" t="s">
        <v>737</v>
      </c>
      <c r="D589" s="530" t="s">
        <v>1581</v>
      </c>
      <c r="E589" s="531" t="s">
        <v>743</v>
      </c>
      <c r="F589" s="529" t="s">
        <v>734</v>
      </c>
      <c r="G589" s="529" t="s">
        <v>853</v>
      </c>
      <c r="H589" s="529" t="s">
        <v>455</v>
      </c>
      <c r="I589" s="529" t="s">
        <v>492</v>
      </c>
      <c r="J589" s="529" t="s">
        <v>854</v>
      </c>
      <c r="K589" s="529" t="s">
        <v>855</v>
      </c>
      <c r="L589" s="532">
        <v>0</v>
      </c>
      <c r="M589" s="532">
        <v>0</v>
      </c>
      <c r="N589" s="529">
        <v>1</v>
      </c>
      <c r="O589" s="533">
        <v>1</v>
      </c>
      <c r="P589" s="532">
        <v>0</v>
      </c>
      <c r="Q589" s="534"/>
      <c r="R589" s="529">
        <v>1</v>
      </c>
      <c r="S589" s="534">
        <v>1</v>
      </c>
      <c r="T589" s="533">
        <v>1</v>
      </c>
      <c r="U589" s="535">
        <v>1</v>
      </c>
    </row>
    <row r="590" spans="1:21" ht="14.4" customHeight="1" x14ac:dyDescent="0.3">
      <c r="A590" s="528">
        <v>29</v>
      </c>
      <c r="B590" s="529" t="s">
        <v>454</v>
      </c>
      <c r="C590" s="529" t="s">
        <v>737</v>
      </c>
      <c r="D590" s="530" t="s">
        <v>1581</v>
      </c>
      <c r="E590" s="531" t="s">
        <v>743</v>
      </c>
      <c r="F590" s="529" t="s">
        <v>734</v>
      </c>
      <c r="G590" s="529" t="s">
        <v>856</v>
      </c>
      <c r="H590" s="529" t="s">
        <v>455</v>
      </c>
      <c r="I590" s="529" t="s">
        <v>655</v>
      </c>
      <c r="J590" s="529" t="s">
        <v>656</v>
      </c>
      <c r="K590" s="529" t="s">
        <v>858</v>
      </c>
      <c r="L590" s="532">
        <v>299.24</v>
      </c>
      <c r="M590" s="532">
        <v>2393.92</v>
      </c>
      <c r="N590" s="529">
        <v>8</v>
      </c>
      <c r="O590" s="533">
        <v>8</v>
      </c>
      <c r="P590" s="532">
        <v>1496.2</v>
      </c>
      <c r="Q590" s="534">
        <v>0.625</v>
      </c>
      <c r="R590" s="529">
        <v>5</v>
      </c>
      <c r="S590" s="534">
        <v>0.625</v>
      </c>
      <c r="T590" s="533">
        <v>5</v>
      </c>
      <c r="U590" s="535">
        <v>0.625</v>
      </c>
    </row>
    <row r="591" spans="1:21" ht="14.4" customHeight="1" x14ac:dyDescent="0.3">
      <c r="A591" s="528">
        <v>29</v>
      </c>
      <c r="B591" s="529" t="s">
        <v>454</v>
      </c>
      <c r="C591" s="529" t="s">
        <v>737</v>
      </c>
      <c r="D591" s="530" t="s">
        <v>1581</v>
      </c>
      <c r="E591" s="531" t="s">
        <v>743</v>
      </c>
      <c r="F591" s="529" t="s">
        <v>734</v>
      </c>
      <c r="G591" s="529" t="s">
        <v>873</v>
      </c>
      <c r="H591" s="529" t="s">
        <v>455</v>
      </c>
      <c r="I591" s="529" t="s">
        <v>1324</v>
      </c>
      <c r="J591" s="529" t="s">
        <v>626</v>
      </c>
      <c r="K591" s="529" t="s">
        <v>1325</v>
      </c>
      <c r="L591" s="532">
        <v>0</v>
      </c>
      <c r="M591" s="532">
        <v>0</v>
      </c>
      <c r="N591" s="529">
        <v>1</v>
      </c>
      <c r="O591" s="533">
        <v>1</v>
      </c>
      <c r="P591" s="532">
        <v>0</v>
      </c>
      <c r="Q591" s="534"/>
      <c r="R591" s="529">
        <v>1</v>
      </c>
      <c r="S591" s="534">
        <v>1</v>
      </c>
      <c r="T591" s="533">
        <v>1</v>
      </c>
      <c r="U591" s="535">
        <v>1</v>
      </c>
    </row>
    <row r="592" spans="1:21" ht="14.4" customHeight="1" x14ac:dyDescent="0.3">
      <c r="A592" s="528">
        <v>29</v>
      </c>
      <c r="B592" s="529" t="s">
        <v>454</v>
      </c>
      <c r="C592" s="529" t="s">
        <v>737</v>
      </c>
      <c r="D592" s="530" t="s">
        <v>1581</v>
      </c>
      <c r="E592" s="531" t="s">
        <v>743</v>
      </c>
      <c r="F592" s="529" t="s">
        <v>736</v>
      </c>
      <c r="G592" s="529" t="s">
        <v>887</v>
      </c>
      <c r="H592" s="529" t="s">
        <v>455</v>
      </c>
      <c r="I592" s="529" t="s">
        <v>893</v>
      </c>
      <c r="J592" s="529" t="s">
        <v>889</v>
      </c>
      <c r="K592" s="529" t="s">
        <v>894</v>
      </c>
      <c r="L592" s="532">
        <v>100</v>
      </c>
      <c r="M592" s="532">
        <v>700</v>
      </c>
      <c r="N592" s="529">
        <v>7</v>
      </c>
      <c r="O592" s="533">
        <v>3</v>
      </c>
      <c r="P592" s="532">
        <v>700</v>
      </c>
      <c r="Q592" s="534">
        <v>1</v>
      </c>
      <c r="R592" s="529">
        <v>7</v>
      </c>
      <c r="S592" s="534">
        <v>1</v>
      </c>
      <c r="T592" s="533">
        <v>3</v>
      </c>
      <c r="U592" s="535">
        <v>1</v>
      </c>
    </row>
    <row r="593" spans="1:21" ht="14.4" customHeight="1" x14ac:dyDescent="0.3">
      <c r="A593" s="528">
        <v>29</v>
      </c>
      <c r="B593" s="529" t="s">
        <v>454</v>
      </c>
      <c r="C593" s="529" t="s">
        <v>737</v>
      </c>
      <c r="D593" s="530" t="s">
        <v>1581</v>
      </c>
      <c r="E593" s="531" t="s">
        <v>743</v>
      </c>
      <c r="F593" s="529" t="s">
        <v>736</v>
      </c>
      <c r="G593" s="529" t="s">
        <v>887</v>
      </c>
      <c r="H593" s="529" t="s">
        <v>455</v>
      </c>
      <c r="I593" s="529" t="s">
        <v>895</v>
      </c>
      <c r="J593" s="529" t="s">
        <v>896</v>
      </c>
      <c r="K593" s="529" t="s">
        <v>897</v>
      </c>
      <c r="L593" s="532">
        <v>156</v>
      </c>
      <c r="M593" s="532">
        <v>624</v>
      </c>
      <c r="N593" s="529">
        <v>4</v>
      </c>
      <c r="O593" s="533">
        <v>2</v>
      </c>
      <c r="P593" s="532">
        <v>624</v>
      </c>
      <c r="Q593" s="534">
        <v>1</v>
      </c>
      <c r="R593" s="529">
        <v>4</v>
      </c>
      <c r="S593" s="534">
        <v>1</v>
      </c>
      <c r="T593" s="533">
        <v>2</v>
      </c>
      <c r="U593" s="535">
        <v>1</v>
      </c>
    </row>
    <row r="594" spans="1:21" ht="14.4" customHeight="1" x14ac:dyDescent="0.3">
      <c r="A594" s="528">
        <v>29</v>
      </c>
      <c r="B594" s="529" t="s">
        <v>454</v>
      </c>
      <c r="C594" s="529" t="s">
        <v>737</v>
      </c>
      <c r="D594" s="530" t="s">
        <v>1581</v>
      </c>
      <c r="E594" s="531" t="s">
        <v>743</v>
      </c>
      <c r="F594" s="529" t="s">
        <v>736</v>
      </c>
      <c r="G594" s="529" t="s">
        <v>887</v>
      </c>
      <c r="H594" s="529" t="s">
        <v>455</v>
      </c>
      <c r="I594" s="529" t="s">
        <v>901</v>
      </c>
      <c r="J594" s="529" t="s">
        <v>896</v>
      </c>
      <c r="K594" s="529" t="s">
        <v>902</v>
      </c>
      <c r="L594" s="532">
        <v>178</v>
      </c>
      <c r="M594" s="532">
        <v>178</v>
      </c>
      <c r="N594" s="529">
        <v>1</v>
      </c>
      <c r="O594" s="533">
        <v>1</v>
      </c>
      <c r="P594" s="532">
        <v>178</v>
      </c>
      <c r="Q594" s="534">
        <v>1</v>
      </c>
      <c r="R594" s="529">
        <v>1</v>
      </c>
      <c r="S594" s="534">
        <v>1</v>
      </c>
      <c r="T594" s="533">
        <v>1</v>
      </c>
      <c r="U594" s="535">
        <v>1</v>
      </c>
    </row>
    <row r="595" spans="1:21" ht="14.4" customHeight="1" x14ac:dyDescent="0.3">
      <c r="A595" s="528">
        <v>29</v>
      </c>
      <c r="B595" s="529" t="s">
        <v>454</v>
      </c>
      <c r="C595" s="529" t="s">
        <v>737</v>
      </c>
      <c r="D595" s="530" t="s">
        <v>1581</v>
      </c>
      <c r="E595" s="531" t="s">
        <v>743</v>
      </c>
      <c r="F595" s="529" t="s">
        <v>736</v>
      </c>
      <c r="G595" s="529" t="s">
        <v>887</v>
      </c>
      <c r="H595" s="529" t="s">
        <v>455</v>
      </c>
      <c r="I595" s="529" t="s">
        <v>1578</v>
      </c>
      <c r="J595" s="529" t="s">
        <v>1579</v>
      </c>
      <c r="K595" s="529" t="s">
        <v>1580</v>
      </c>
      <c r="L595" s="532">
        <v>2400</v>
      </c>
      <c r="M595" s="532">
        <v>4800</v>
      </c>
      <c r="N595" s="529">
        <v>2</v>
      </c>
      <c r="O595" s="533">
        <v>1</v>
      </c>
      <c r="P595" s="532"/>
      <c r="Q595" s="534">
        <v>0</v>
      </c>
      <c r="R595" s="529"/>
      <c r="S595" s="534">
        <v>0</v>
      </c>
      <c r="T595" s="533"/>
      <c r="U595" s="535">
        <v>0</v>
      </c>
    </row>
    <row r="596" spans="1:21" ht="14.4" customHeight="1" x14ac:dyDescent="0.3">
      <c r="A596" s="528">
        <v>29</v>
      </c>
      <c r="B596" s="529" t="s">
        <v>454</v>
      </c>
      <c r="C596" s="529" t="s">
        <v>737</v>
      </c>
      <c r="D596" s="530" t="s">
        <v>1581</v>
      </c>
      <c r="E596" s="531" t="s">
        <v>743</v>
      </c>
      <c r="F596" s="529" t="s">
        <v>736</v>
      </c>
      <c r="G596" s="529" t="s">
        <v>918</v>
      </c>
      <c r="H596" s="529" t="s">
        <v>455</v>
      </c>
      <c r="I596" s="529" t="s">
        <v>919</v>
      </c>
      <c r="J596" s="529" t="s">
        <v>920</v>
      </c>
      <c r="K596" s="529" t="s">
        <v>921</v>
      </c>
      <c r="L596" s="532">
        <v>410</v>
      </c>
      <c r="M596" s="532">
        <v>1640</v>
      </c>
      <c r="N596" s="529">
        <v>4</v>
      </c>
      <c r="O596" s="533">
        <v>4</v>
      </c>
      <c r="P596" s="532">
        <v>1640</v>
      </c>
      <c r="Q596" s="534">
        <v>1</v>
      </c>
      <c r="R596" s="529">
        <v>4</v>
      </c>
      <c r="S596" s="534">
        <v>1</v>
      </c>
      <c r="T596" s="533">
        <v>4</v>
      </c>
      <c r="U596" s="535">
        <v>1</v>
      </c>
    </row>
    <row r="597" spans="1:21" ht="14.4" customHeight="1" x14ac:dyDescent="0.3">
      <c r="A597" s="528">
        <v>29</v>
      </c>
      <c r="B597" s="529" t="s">
        <v>454</v>
      </c>
      <c r="C597" s="529" t="s">
        <v>737</v>
      </c>
      <c r="D597" s="530" t="s">
        <v>1581</v>
      </c>
      <c r="E597" s="531" t="s">
        <v>743</v>
      </c>
      <c r="F597" s="529" t="s">
        <v>736</v>
      </c>
      <c r="G597" s="529" t="s">
        <v>925</v>
      </c>
      <c r="H597" s="529" t="s">
        <v>455</v>
      </c>
      <c r="I597" s="529" t="s">
        <v>1272</v>
      </c>
      <c r="J597" s="529" t="s">
        <v>1273</v>
      </c>
      <c r="K597" s="529" t="s">
        <v>1274</v>
      </c>
      <c r="L597" s="532">
        <v>378.48</v>
      </c>
      <c r="M597" s="532">
        <v>378.48</v>
      </c>
      <c r="N597" s="529">
        <v>1</v>
      </c>
      <c r="O597" s="533">
        <v>1</v>
      </c>
      <c r="P597" s="532">
        <v>378.48</v>
      </c>
      <c r="Q597" s="534">
        <v>1</v>
      </c>
      <c r="R597" s="529">
        <v>1</v>
      </c>
      <c r="S597" s="534">
        <v>1</v>
      </c>
      <c r="T597" s="533">
        <v>1</v>
      </c>
      <c r="U597" s="535">
        <v>1</v>
      </c>
    </row>
    <row r="598" spans="1:21" ht="14.4" customHeight="1" x14ac:dyDescent="0.3">
      <c r="A598" s="528">
        <v>29</v>
      </c>
      <c r="B598" s="529" t="s">
        <v>454</v>
      </c>
      <c r="C598" s="529" t="s">
        <v>737</v>
      </c>
      <c r="D598" s="530" t="s">
        <v>1581</v>
      </c>
      <c r="E598" s="531" t="s">
        <v>743</v>
      </c>
      <c r="F598" s="529" t="s">
        <v>736</v>
      </c>
      <c r="G598" s="529" t="s">
        <v>925</v>
      </c>
      <c r="H598" s="529" t="s">
        <v>455</v>
      </c>
      <c r="I598" s="529" t="s">
        <v>1178</v>
      </c>
      <c r="J598" s="529" t="s">
        <v>1179</v>
      </c>
      <c r="K598" s="529" t="s">
        <v>1180</v>
      </c>
      <c r="L598" s="532">
        <v>331.32</v>
      </c>
      <c r="M598" s="532">
        <v>331.32</v>
      </c>
      <c r="N598" s="529">
        <v>1</v>
      </c>
      <c r="O598" s="533">
        <v>1</v>
      </c>
      <c r="P598" s="532">
        <v>331.32</v>
      </c>
      <c r="Q598" s="534">
        <v>1</v>
      </c>
      <c r="R598" s="529">
        <v>1</v>
      </c>
      <c r="S598" s="534">
        <v>1</v>
      </c>
      <c r="T598" s="533">
        <v>1</v>
      </c>
      <c r="U598" s="535">
        <v>1</v>
      </c>
    </row>
    <row r="599" spans="1:21" ht="14.4" customHeight="1" thickBot="1" x14ac:dyDescent="0.35">
      <c r="A599" s="520">
        <v>29</v>
      </c>
      <c r="B599" s="521" t="s">
        <v>454</v>
      </c>
      <c r="C599" s="521" t="s">
        <v>737</v>
      </c>
      <c r="D599" s="522" t="s">
        <v>1581</v>
      </c>
      <c r="E599" s="523" t="s">
        <v>743</v>
      </c>
      <c r="F599" s="521" t="s">
        <v>736</v>
      </c>
      <c r="G599" s="521" t="s">
        <v>949</v>
      </c>
      <c r="H599" s="521" t="s">
        <v>455</v>
      </c>
      <c r="I599" s="521" t="s">
        <v>950</v>
      </c>
      <c r="J599" s="521" t="s">
        <v>951</v>
      </c>
      <c r="K599" s="521" t="s">
        <v>952</v>
      </c>
      <c r="L599" s="524">
        <v>200</v>
      </c>
      <c r="M599" s="524">
        <v>400</v>
      </c>
      <c r="N599" s="521">
        <v>2</v>
      </c>
      <c r="O599" s="525">
        <v>1</v>
      </c>
      <c r="P599" s="524">
        <v>400</v>
      </c>
      <c r="Q599" s="526">
        <v>1</v>
      </c>
      <c r="R599" s="521">
        <v>2</v>
      </c>
      <c r="S599" s="526">
        <v>1</v>
      </c>
      <c r="T599" s="525">
        <v>1</v>
      </c>
      <c r="U599" s="52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54" t="s">
        <v>1584</v>
      </c>
      <c r="B1" s="355"/>
      <c r="C1" s="355"/>
      <c r="D1" s="355"/>
      <c r="E1" s="355"/>
      <c r="F1" s="355"/>
    </row>
    <row r="2" spans="1:6" ht="14.4" customHeight="1" thickBot="1" x14ac:dyDescent="0.35">
      <c r="A2" s="239" t="s">
        <v>252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56" t="s">
        <v>134</v>
      </c>
      <c r="C3" s="357"/>
      <c r="D3" s="358" t="s">
        <v>133</v>
      </c>
      <c r="E3" s="357"/>
      <c r="F3" s="80" t="s">
        <v>3</v>
      </c>
    </row>
    <row r="4" spans="1:6" ht="14.4" customHeight="1" thickBot="1" x14ac:dyDescent="0.35">
      <c r="A4" s="536" t="s">
        <v>165</v>
      </c>
      <c r="B4" s="537" t="s">
        <v>14</v>
      </c>
      <c r="C4" s="538" t="s">
        <v>2</v>
      </c>
      <c r="D4" s="537" t="s">
        <v>14</v>
      </c>
      <c r="E4" s="538" t="s">
        <v>2</v>
      </c>
      <c r="F4" s="539" t="s">
        <v>14</v>
      </c>
    </row>
    <row r="5" spans="1:6" ht="14.4" customHeight="1" x14ac:dyDescent="0.3">
      <c r="A5" s="552" t="s">
        <v>747</v>
      </c>
      <c r="B5" s="119">
        <v>650.65</v>
      </c>
      <c r="C5" s="519">
        <v>4.1396374500876715E-2</v>
      </c>
      <c r="D5" s="119">
        <v>15066.910000000003</v>
      </c>
      <c r="E5" s="519">
        <v>0.95860362549912326</v>
      </c>
      <c r="F5" s="540">
        <v>15717.560000000003</v>
      </c>
    </row>
    <row r="6" spans="1:6" ht="14.4" customHeight="1" x14ac:dyDescent="0.3">
      <c r="A6" s="553" t="s">
        <v>748</v>
      </c>
      <c r="B6" s="541">
        <v>530.16</v>
      </c>
      <c r="C6" s="534">
        <v>3.4049199732055876E-2</v>
      </c>
      <c r="D6" s="541">
        <v>15040.249999999996</v>
      </c>
      <c r="E6" s="534">
        <v>0.96595080026794411</v>
      </c>
      <c r="F6" s="542">
        <v>15570.409999999996</v>
      </c>
    </row>
    <row r="7" spans="1:6" ht="14.4" customHeight="1" x14ac:dyDescent="0.3">
      <c r="A7" s="553" t="s">
        <v>750</v>
      </c>
      <c r="B7" s="541">
        <v>255.78</v>
      </c>
      <c r="C7" s="534">
        <v>0.27171903881700554</v>
      </c>
      <c r="D7" s="541">
        <v>685.56000000000006</v>
      </c>
      <c r="E7" s="534">
        <v>0.72828096118299446</v>
      </c>
      <c r="F7" s="542">
        <v>941.34</v>
      </c>
    </row>
    <row r="8" spans="1:6" ht="14.4" customHeight="1" x14ac:dyDescent="0.3">
      <c r="A8" s="553" t="s">
        <v>751</v>
      </c>
      <c r="B8" s="541"/>
      <c r="C8" s="534">
        <v>0</v>
      </c>
      <c r="D8" s="541">
        <v>709.2700000000001</v>
      </c>
      <c r="E8" s="534">
        <v>1</v>
      </c>
      <c r="F8" s="542">
        <v>709.2700000000001</v>
      </c>
    </row>
    <row r="9" spans="1:6" ht="14.4" customHeight="1" x14ac:dyDescent="0.3">
      <c r="A9" s="553" t="s">
        <v>743</v>
      </c>
      <c r="B9" s="541"/>
      <c r="C9" s="534">
        <v>0</v>
      </c>
      <c r="D9" s="541">
        <v>3370.04</v>
      </c>
      <c r="E9" s="534">
        <v>1</v>
      </c>
      <c r="F9" s="542">
        <v>3370.04</v>
      </c>
    </row>
    <row r="10" spans="1:6" ht="14.4" customHeight="1" x14ac:dyDescent="0.3">
      <c r="A10" s="553" t="s">
        <v>749</v>
      </c>
      <c r="B10" s="541"/>
      <c r="C10" s="534">
        <v>0</v>
      </c>
      <c r="D10" s="541">
        <v>7779.1500000000005</v>
      </c>
      <c r="E10" s="534">
        <v>1</v>
      </c>
      <c r="F10" s="542">
        <v>7779.1500000000005</v>
      </c>
    </row>
    <row r="11" spans="1:6" ht="14.4" customHeight="1" x14ac:dyDescent="0.3">
      <c r="A11" s="553" t="s">
        <v>742</v>
      </c>
      <c r="B11" s="541">
        <v>0</v>
      </c>
      <c r="C11" s="534">
        <v>0</v>
      </c>
      <c r="D11" s="541">
        <v>8330.19</v>
      </c>
      <c r="E11" s="534">
        <v>1</v>
      </c>
      <c r="F11" s="542">
        <v>8330.19</v>
      </c>
    </row>
    <row r="12" spans="1:6" ht="14.4" customHeight="1" x14ac:dyDescent="0.3">
      <c r="A12" s="553" t="s">
        <v>745</v>
      </c>
      <c r="B12" s="541"/>
      <c r="C12" s="534">
        <v>0</v>
      </c>
      <c r="D12" s="541">
        <v>3398.2000000000003</v>
      </c>
      <c r="E12" s="534">
        <v>1</v>
      </c>
      <c r="F12" s="542">
        <v>3398.2000000000003</v>
      </c>
    </row>
    <row r="13" spans="1:6" ht="14.4" customHeight="1" thickBot="1" x14ac:dyDescent="0.35">
      <c r="A13" s="554" t="s">
        <v>752</v>
      </c>
      <c r="B13" s="545">
        <v>0</v>
      </c>
      <c r="C13" s="546">
        <v>0</v>
      </c>
      <c r="D13" s="545">
        <v>3038.4200000000005</v>
      </c>
      <c r="E13" s="546">
        <v>1</v>
      </c>
      <c r="F13" s="547">
        <v>3038.4200000000005</v>
      </c>
    </row>
    <row r="14" spans="1:6" ht="14.4" customHeight="1" thickBot="1" x14ac:dyDescent="0.35">
      <c r="A14" s="548" t="s">
        <v>3</v>
      </c>
      <c r="B14" s="549">
        <v>1436.59</v>
      </c>
      <c r="C14" s="550">
        <v>2.4409145388515217E-2</v>
      </c>
      <c r="D14" s="549">
        <v>57417.990000000005</v>
      </c>
      <c r="E14" s="550">
        <v>0.97559085461148487</v>
      </c>
      <c r="F14" s="551">
        <v>58854.58</v>
      </c>
    </row>
    <row r="15" spans="1:6" ht="14.4" customHeight="1" thickBot="1" x14ac:dyDescent="0.35"/>
    <row r="16" spans="1:6" ht="14.4" customHeight="1" x14ac:dyDescent="0.3">
      <c r="A16" s="552" t="s">
        <v>1585</v>
      </c>
      <c r="B16" s="119">
        <v>742.31999999999994</v>
      </c>
      <c r="C16" s="519">
        <v>1</v>
      </c>
      <c r="D16" s="119"/>
      <c r="E16" s="519">
        <v>0</v>
      </c>
      <c r="F16" s="540">
        <v>742.31999999999994</v>
      </c>
    </row>
    <row r="17" spans="1:6" ht="14.4" customHeight="1" x14ac:dyDescent="0.3">
      <c r="A17" s="553" t="s">
        <v>1586</v>
      </c>
      <c r="B17" s="541">
        <v>438.49</v>
      </c>
      <c r="C17" s="534">
        <v>1</v>
      </c>
      <c r="D17" s="541"/>
      <c r="E17" s="534">
        <v>0</v>
      </c>
      <c r="F17" s="542">
        <v>438.49</v>
      </c>
    </row>
    <row r="18" spans="1:6" ht="14.4" customHeight="1" x14ac:dyDescent="0.3">
      <c r="A18" s="553" t="s">
        <v>1587</v>
      </c>
      <c r="B18" s="541">
        <v>255.78</v>
      </c>
      <c r="C18" s="534">
        <v>0.28000613040241712</v>
      </c>
      <c r="D18" s="541">
        <v>657.7</v>
      </c>
      <c r="E18" s="534">
        <v>0.71999386959758294</v>
      </c>
      <c r="F18" s="542">
        <v>913.48</v>
      </c>
    </row>
    <row r="19" spans="1:6" ht="14.4" customHeight="1" x14ac:dyDescent="0.3">
      <c r="A19" s="553" t="s">
        <v>1588</v>
      </c>
      <c r="B19" s="541"/>
      <c r="C19" s="534">
        <v>0</v>
      </c>
      <c r="D19" s="541">
        <v>63.75</v>
      </c>
      <c r="E19" s="534">
        <v>1</v>
      </c>
      <c r="F19" s="542">
        <v>63.75</v>
      </c>
    </row>
    <row r="20" spans="1:6" ht="14.4" customHeight="1" x14ac:dyDescent="0.3">
      <c r="A20" s="553" t="s">
        <v>1589</v>
      </c>
      <c r="B20" s="541">
        <v>0</v>
      </c>
      <c r="C20" s="534"/>
      <c r="D20" s="541"/>
      <c r="E20" s="534"/>
      <c r="F20" s="542">
        <v>0</v>
      </c>
    </row>
    <row r="21" spans="1:6" ht="14.4" customHeight="1" x14ac:dyDescent="0.3">
      <c r="A21" s="553" t="s">
        <v>1590</v>
      </c>
      <c r="B21" s="541">
        <v>0</v>
      </c>
      <c r="C21" s="534">
        <v>0</v>
      </c>
      <c r="D21" s="541">
        <v>20181.440000000013</v>
      </c>
      <c r="E21" s="534">
        <v>1</v>
      </c>
      <c r="F21" s="542">
        <v>20181.440000000013</v>
      </c>
    </row>
    <row r="22" spans="1:6" ht="14.4" customHeight="1" x14ac:dyDescent="0.3">
      <c r="A22" s="553" t="s">
        <v>1591</v>
      </c>
      <c r="B22" s="541">
        <v>0</v>
      </c>
      <c r="C22" s="534"/>
      <c r="D22" s="541"/>
      <c r="E22" s="534"/>
      <c r="F22" s="542">
        <v>0</v>
      </c>
    </row>
    <row r="23" spans="1:6" ht="14.4" customHeight="1" x14ac:dyDescent="0.3">
      <c r="A23" s="553" t="s">
        <v>1592</v>
      </c>
      <c r="B23" s="541"/>
      <c r="C23" s="534">
        <v>0</v>
      </c>
      <c r="D23" s="541">
        <v>1696.97</v>
      </c>
      <c r="E23" s="534">
        <v>1</v>
      </c>
      <c r="F23" s="542">
        <v>1696.97</v>
      </c>
    </row>
    <row r="24" spans="1:6" ht="14.4" customHeight="1" x14ac:dyDescent="0.3">
      <c r="A24" s="553" t="s">
        <v>1593</v>
      </c>
      <c r="B24" s="541"/>
      <c r="C24" s="534">
        <v>0</v>
      </c>
      <c r="D24" s="541">
        <v>379.23</v>
      </c>
      <c r="E24" s="534">
        <v>1</v>
      </c>
      <c r="F24" s="542">
        <v>379.23</v>
      </c>
    </row>
    <row r="25" spans="1:6" ht="14.4" customHeight="1" x14ac:dyDescent="0.3">
      <c r="A25" s="553" t="s">
        <v>1594</v>
      </c>
      <c r="B25" s="541">
        <v>0</v>
      </c>
      <c r="C25" s="534">
        <v>0</v>
      </c>
      <c r="D25" s="541">
        <v>46.07</v>
      </c>
      <c r="E25" s="534">
        <v>1</v>
      </c>
      <c r="F25" s="542">
        <v>46.07</v>
      </c>
    </row>
    <row r="26" spans="1:6" ht="14.4" customHeight="1" x14ac:dyDescent="0.3">
      <c r="A26" s="553" t="s">
        <v>1595</v>
      </c>
      <c r="B26" s="541"/>
      <c r="C26" s="534">
        <v>0</v>
      </c>
      <c r="D26" s="541">
        <v>164.94</v>
      </c>
      <c r="E26" s="534">
        <v>1</v>
      </c>
      <c r="F26" s="542">
        <v>164.94</v>
      </c>
    </row>
    <row r="27" spans="1:6" ht="14.4" customHeight="1" x14ac:dyDescent="0.3">
      <c r="A27" s="553" t="s">
        <v>1596</v>
      </c>
      <c r="B27" s="541">
        <v>0</v>
      </c>
      <c r="C27" s="534">
        <v>0</v>
      </c>
      <c r="D27" s="541">
        <v>31670.1</v>
      </c>
      <c r="E27" s="534">
        <v>1</v>
      </c>
      <c r="F27" s="542">
        <v>31670.1</v>
      </c>
    </row>
    <row r="28" spans="1:6" ht="14.4" customHeight="1" x14ac:dyDescent="0.3">
      <c r="A28" s="553" t="s">
        <v>1597</v>
      </c>
      <c r="B28" s="541"/>
      <c r="C28" s="534">
        <v>0</v>
      </c>
      <c r="D28" s="541">
        <v>173.14</v>
      </c>
      <c r="E28" s="534">
        <v>1</v>
      </c>
      <c r="F28" s="542">
        <v>173.14</v>
      </c>
    </row>
    <row r="29" spans="1:6" ht="14.4" customHeight="1" x14ac:dyDescent="0.3">
      <c r="A29" s="553" t="s">
        <v>1598</v>
      </c>
      <c r="B29" s="541"/>
      <c r="C29" s="534">
        <v>0</v>
      </c>
      <c r="D29" s="541">
        <v>366.53</v>
      </c>
      <c r="E29" s="534">
        <v>1</v>
      </c>
      <c r="F29" s="542">
        <v>366.53</v>
      </c>
    </row>
    <row r="30" spans="1:6" ht="14.4" customHeight="1" x14ac:dyDescent="0.3">
      <c r="A30" s="553" t="s">
        <v>1599</v>
      </c>
      <c r="B30" s="541"/>
      <c r="C30" s="534">
        <v>0</v>
      </c>
      <c r="D30" s="541">
        <v>298.98</v>
      </c>
      <c r="E30" s="534">
        <v>1</v>
      </c>
      <c r="F30" s="542">
        <v>298.98</v>
      </c>
    </row>
    <row r="31" spans="1:6" ht="14.4" customHeight="1" x14ac:dyDescent="0.3">
      <c r="A31" s="553" t="s">
        <v>1600</v>
      </c>
      <c r="B31" s="541">
        <v>0</v>
      </c>
      <c r="C31" s="534"/>
      <c r="D31" s="541"/>
      <c r="E31" s="534"/>
      <c r="F31" s="542">
        <v>0</v>
      </c>
    </row>
    <row r="32" spans="1:6" ht="14.4" customHeight="1" x14ac:dyDescent="0.3">
      <c r="A32" s="553" t="s">
        <v>1601</v>
      </c>
      <c r="B32" s="541"/>
      <c r="C32" s="534">
        <v>0</v>
      </c>
      <c r="D32" s="541">
        <v>278.83999999999997</v>
      </c>
      <c r="E32" s="534">
        <v>1</v>
      </c>
      <c r="F32" s="542">
        <v>278.83999999999997</v>
      </c>
    </row>
    <row r="33" spans="1:6" ht="14.4" customHeight="1" x14ac:dyDescent="0.3">
      <c r="A33" s="553" t="s">
        <v>1602</v>
      </c>
      <c r="B33" s="541">
        <v>0</v>
      </c>
      <c r="C33" s="534"/>
      <c r="D33" s="541"/>
      <c r="E33" s="534"/>
      <c r="F33" s="542">
        <v>0</v>
      </c>
    </row>
    <row r="34" spans="1:6" ht="14.4" customHeight="1" x14ac:dyDescent="0.3">
      <c r="A34" s="553" t="s">
        <v>1603</v>
      </c>
      <c r="B34" s="541"/>
      <c r="C34" s="534">
        <v>0</v>
      </c>
      <c r="D34" s="541">
        <v>115.27</v>
      </c>
      <c r="E34" s="534">
        <v>1</v>
      </c>
      <c r="F34" s="542">
        <v>115.27</v>
      </c>
    </row>
    <row r="35" spans="1:6" ht="14.4" customHeight="1" x14ac:dyDescent="0.3">
      <c r="A35" s="553" t="s">
        <v>1604</v>
      </c>
      <c r="B35" s="541"/>
      <c r="C35" s="534">
        <v>0</v>
      </c>
      <c r="D35" s="541">
        <v>86.429999999999993</v>
      </c>
      <c r="E35" s="534">
        <v>1</v>
      </c>
      <c r="F35" s="542">
        <v>86.429999999999993</v>
      </c>
    </row>
    <row r="36" spans="1:6" ht="14.4" customHeight="1" x14ac:dyDescent="0.3">
      <c r="A36" s="553" t="s">
        <v>1605</v>
      </c>
      <c r="B36" s="541"/>
      <c r="C36" s="534">
        <v>0</v>
      </c>
      <c r="D36" s="541">
        <v>41.63</v>
      </c>
      <c r="E36" s="534">
        <v>1</v>
      </c>
      <c r="F36" s="542">
        <v>41.63</v>
      </c>
    </row>
    <row r="37" spans="1:6" ht="14.4" customHeight="1" thickBot="1" x14ac:dyDescent="0.35">
      <c r="A37" s="554" t="s">
        <v>1606</v>
      </c>
      <c r="B37" s="545">
        <v>0</v>
      </c>
      <c r="C37" s="546">
        <v>0</v>
      </c>
      <c r="D37" s="545">
        <v>1196.97</v>
      </c>
      <c r="E37" s="546">
        <v>1</v>
      </c>
      <c r="F37" s="547">
        <v>1196.97</v>
      </c>
    </row>
    <row r="38" spans="1:6" ht="14.4" customHeight="1" thickBot="1" x14ac:dyDescent="0.35">
      <c r="A38" s="548" t="s">
        <v>3</v>
      </c>
      <c r="B38" s="549">
        <v>1436.59</v>
      </c>
      <c r="C38" s="550">
        <v>2.4409145388515213E-2</v>
      </c>
      <c r="D38" s="549">
        <v>57417.990000000013</v>
      </c>
      <c r="E38" s="550">
        <v>0.97559085461148487</v>
      </c>
      <c r="F38" s="551">
        <v>58854.580000000009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{ADB1C7B7-9417-4641-A273-02193B55D4DC}</x14:id>
        </ext>
      </extLst>
    </cfRule>
  </conditionalFormatting>
  <conditionalFormatting sqref="F16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{A3B81D3A-5752-4CDF-8897-68CBBF03F306}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B1C7B7-9417-4641-A273-02193B55D4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A3B81D3A-5752-4CDF-8897-68CBBF03F3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F16:F37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55" t="s">
        <v>1629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17"/>
      <c r="M1" s="317"/>
    </row>
    <row r="2" spans="1:13" ht="14.4" customHeight="1" thickBot="1" x14ac:dyDescent="0.35">
      <c r="A2" s="239" t="s">
        <v>252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26</v>
      </c>
      <c r="G3" s="43">
        <f>SUBTOTAL(9,G6:G1048576)</f>
        <v>1436.59</v>
      </c>
      <c r="H3" s="44">
        <f>IF(M3=0,0,G3/M3)</f>
        <v>2.440914538851521E-2</v>
      </c>
      <c r="I3" s="43">
        <f>SUBTOTAL(9,I6:I1048576)</f>
        <v>259</v>
      </c>
      <c r="J3" s="43">
        <f>SUBTOTAL(9,J6:J1048576)</f>
        <v>57417.990000000013</v>
      </c>
      <c r="K3" s="44">
        <f>IF(M3=0,0,J3/M3)</f>
        <v>0.97559085461148476</v>
      </c>
      <c r="L3" s="43">
        <f>SUBTOTAL(9,L6:L1048576)</f>
        <v>285</v>
      </c>
      <c r="M3" s="45">
        <f>SUBTOTAL(9,M6:M1048576)</f>
        <v>58854.580000000016</v>
      </c>
    </row>
    <row r="4" spans="1:13" ht="14.4" customHeight="1" thickBot="1" x14ac:dyDescent="0.35">
      <c r="A4" s="41"/>
      <c r="B4" s="41"/>
      <c r="C4" s="41"/>
      <c r="D4" s="41"/>
      <c r="E4" s="42"/>
      <c r="F4" s="359" t="s">
        <v>134</v>
      </c>
      <c r="G4" s="360"/>
      <c r="H4" s="361"/>
      <c r="I4" s="362" t="s">
        <v>133</v>
      </c>
      <c r="J4" s="360"/>
      <c r="K4" s="361"/>
      <c r="L4" s="363" t="s">
        <v>3</v>
      </c>
      <c r="M4" s="364"/>
    </row>
    <row r="5" spans="1:13" ht="14.4" customHeight="1" thickBot="1" x14ac:dyDescent="0.35">
      <c r="A5" s="556" t="s">
        <v>139</v>
      </c>
      <c r="B5" s="557" t="s">
        <v>135</v>
      </c>
      <c r="C5" s="557" t="s">
        <v>71</v>
      </c>
      <c r="D5" s="557" t="s">
        <v>136</v>
      </c>
      <c r="E5" s="557" t="s">
        <v>137</v>
      </c>
      <c r="F5" s="558" t="s">
        <v>28</v>
      </c>
      <c r="G5" s="558" t="s">
        <v>14</v>
      </c>
      <c r="H5" s="538" t="s">
        <v>138</v>
      </c>
      <c r="I5" s="537" t="s">
        <v>28</v>
      </c>
      <c r="J5" s="558" t="s">
        <v>14</v>
      </c>
      <c r="K5" s="538" t="s">
        <v>138</v>
      </c>
      <c r="L5" s="537" t="s">
        <v>28</v>
      </c>
      <c r="M5" s="559" t="s">
        <v>14</v>
      </c>
    </row>
    <row r="6" spans="1:13" ht="14.4" customHeight="1" x14ac:dyDescent="0.3">
      <c r="A6" s="513" t="s">
        <v>742</v>
      </c>
      <c r="B6" s="514" t="s">
        <v>1607</v>
      </c>
      <c r="C6" s="514" t="s">
        <v>846</v>
      </c>
      <c r="D6" s="514" t="s">
        <v>847</v>
      </c>
      <c r="E6" s="514" t="s">
        <v>848</v>
      </c>
      <c r="F6" s="119"/>
      <c r="G6" s="119"/>
      <c r="H6" s="519">
        <v>0</v>
      </c>
      <c r="I6" s="119">
        <v>1</v>
      </c>
      <c r="J6" s="119">
        <v>41.63</v>
      </c>
      <c r="K6" s="519">
        <v>1</v>
      </c>
      <c r="L6" s="119">
        <v>1</v>
      </c>
      <c r="M6" s="540">
        <v>41.63</v>
      </c>
    </row>
    <row r="7" spans="1:13" ht="14.4" customHeight="1" x14ac:dyDescent="0.3">
      <c r="A7" s="528" t="s">
        <v>742</v>
      </c>
      <c r="B7" s="529" t="s">
        <v>1608</v>
      </c>
      <c r="C7" s="529" t="s">
        <v>825</v>
      </c>
      <c r="D7" s="529" t="s">
        <v>826</v>
      </c>
      <c r="E7" s="529" t="s">
        <v>827</v>
      </c>
      <c r="F7" s="541"/>
      <c r="G7" s="541"/>
      <c r="H7" s="534"/>
      <c r="I7" s="541">
        <v>1</v>
      </c>
      <c r="J7" s="541">
        <v>0</v>
      </c>
      <c r="K7" s="534"/>
      <c r="L7" s="541">
        <v>1</v>
      </c>
      <c r="M7" s="542">
        <v>0</v>
      </c>
    </row>
    <row r="8" spans="1:13" ht="14.4" customHeight="1" x14ac:dyDescent="0.3">
      <c r="A8" s="528" t="s">
        <v>742</v>
      </c>
      <c r="B8" s="529" t="s">
        <v>1608</v>
      </c>
      <c r="C8" s="529" t="s">
        <v>828</v>
      </c>
      <c r="D8" s="529" t="s">
        <v>826</v>
      </c>
      <c r="E8" s="529" t="s">
        <v>829</v>
      </c>
      <c r="F8" s="541"/>
      <c r="G8" s="541"/>
      <c r="H8" s="534">
        <v>0</v>
      </c>
      <c r="I8" s="541">
        <v>3</v>
      </c>
      <c r="J8" s="541">
        <v>1222.6500000000001</v>
      </c>
      <c r="K8" s="534">
        <v>1</v>
      </c>
      <c r="L8" s="541">
        <v>3</v>
      </c>
      <c r="M8" s="542">
        <v>1222.6500000000001</v>
      </c>
    </row>
    <row r="9" spans="1:13" ht="14.4" customHeight="1" x14ac:dyDescent="0.3">
      <c r="A9" s="528" t="s">
        <v>742</v>
      </c>
      <c r="B9" s="529" t="s">
        <v>1608</v>
      </c>
      <c r="C9" s="529" t="s">
        <v>830</v>
      </c>
      <c r="D9" s="529" t="s">
        <v>826</v>
      </c>
      <c r="E9" s="529" t="s">
        <v>831</v>
      </c>
      <c r="F9" s="541"/>
      <c r="G9" s="541"/>
      <c r="H9" s="534">
        <v>0</v>
      </c>
      <c r="I9" s="541">
        <v>5</v>
      </c>
      <c r="J9" s="541">
        <v>2611.9499999999998</v>
      </c>
      <c r="K9" s="534">
        <v>1</v>
      </c>
      <c r="L9" s="541">
        <v>5</v>
      </c>
      <c r="M9" s="542">
        <v>2611.9499999999998</v>
      </c>
    </row>
    <row r="10" spans="1:13" ht="14.4" customHeight="1" x14ac:dyDescent="0.3">
      <c r="A10" s="528" t="s">
        <v>742</v>
      </c>
      <c r="B10" s="529" t="s">
        <v>1608</v>
      </c>
      <c r="C10" s="529" t="s">
        <v>832</v>
      </c>
      <c r="D10" s="529" t="s">
        <v>826</v>
      </c>
      <c r="E10" s="529" t="s">
        <v>833</v>
      </c>
      <c r="F10" s="541"/>
      <c r="G10" s="541"/>
      <c r="H10" s="534">
        <v>0</v>
      </c>
      <c r="I10" s="541">
        <v>1</v>
      </c>
      <c r="J10" s="541">
        <v>163.01</v>
      </c>
      <c r="K10" s="534">
        <v>1</v>
      </c>
      <c r="L10" s="541">
        <v>1</v>
      </c>
      <c r="M10" s="542">
        <v>163.01</v>
      </c>
    </row>
    <row r="11" spans="1:13" ht="14.4" customHeight="1" x14ac:dyDescent="0.3">
      <c r="A11" s="528" t="s">
        <v>742</v>
      </c>
      <c r="B11" s="529" t="s">
        <v>1608</v>
      </c>
      <c r="C11" s="529" t="s">
        <v>834</v>
      </c>
      <c r="D11" s="529" t="s">
        <v>826</v>
      </c>
      <c r="E11" s="529" t="s">
        <v>835</v>
      </c>
      <c r="F11" s="541"/>
      <c r="G11" s="541"/>
      <c r="H11" s="534">
        <v>0</v>
      </c>
      <c r="I11" s="541">
        <v>1</v>
      </c>
      <c r="J11" s="541">
        <v>923.74</v>
      </c>
      <c r="K11" s="534">
        <v>1</v>
      </c>
      <c r="L11" s="541">
        <v>1</v>
      </c>
      <c r="M11" s="542">
        <v>923.74</v>
      </c>
    </row>
    <row r="12" spans="1:13" ht="14.4" customHeight="1" x14ac:dyDescent="0.3">
      <c r="A12" s="528" t="s">
        <v>742</v>
      </c>
      <c r="B12" s="529" t="s">
        <v>1608</v>
      </c>
      <c r="C12" s="529" t="s">
        <v>836</v>
      </c>
      <c r="D12" s="529" t="s">
        <v>826</v>
      </c>
      <c r="E12" s="529" t="s">
        <v>837</v>
      </c>
      <c r="F12" s="541">
        <v>2</v>
      </c>
      <c r="G12" s="541">
        <v>0</v>
      </c>
      <c r="H12" s="534"/>
      <c r="I12" s="541"/>
      <c r="J12" s="541"/>
      <c r="K12" s="534"/>
      <c r="L12" s="541">
        <v>2</v>
      </c>
      <c r="M12" s="542">
        <v>0</v>
      </c>
    </row>
    <row r="13" spans="1:13" ht="14.4" customHeight="1" x14ac:dyDescent="0.3">
      <c r="A13" s="528" t="s">
        <v>742</v>
      </c>
      <c r="B13" s="529" t="s">
        <v>1609</v>
      </c>
      <c r="C13" s="529" t="s">
        <v>868</v>
      </c>
      <c r="D13" s="529" t="s">
        <v>869</v>
      </c>
      <c r="E13" s="529" t="s">
        <v>870</v>
      </c>
      <c r="F13" s="541"/>
      <c r="G13" s="541"/>
      <c r="H13" s="534">
        <v>0</v>
      </c>
      <c r="I13" s="541">
        <v>1</v>
      </c>
      <c r="J13" s="541">
        <v>366.53</v>
      </c>
      <c r="K13" s="534">
        <v>1</v>
      </c>
      <c r="L13" s="541">
        <v>1</v>
      </c>
      <c r="M13" s="542">
        <v>366.53</v>
      </c>
    </row>
    <row r="14" spans="1:13" ht="14.4" customHeight="1" x14ac:dyDescent="0.3">
      <c r="A14" s="528" t="s">
        <v>742</v>
      </c>
      <c r="B14" s="529" t="s">
        <v>1610</v>
      </c>
      <c r="C14" s="529" t="s">
        <v>819</v>
      </c>
      <c r="D14" s="529" t="s">
        <v>820</v>
      </c>
      <c r="E14" s="529" t="s">
        <v>821</v>
      </c>
      <c r="F14" s="541"/>
      <c r="G14" s="541"/>
      <c r="H14" s="534">
        <v>0</v>
      </c>
      <c r="I14" s="541">
        <v>1</v>
      </c>
      <c r="J14" s="541">
        <v>21.13</v>
      </c>
      <c r="K14" s="534">
        <v>1</v>
      </c>
      <c r="L14" s="541">
        <v>1</v>
      </c>
      <c r="M14" s="542">
        <v>21.13</v>
      </c>
    </row>
    <row r="15" spans="1:13" ht="14.4" customHeight="1" x14ac:dyDescent="0.3">
      <c r="A15" s="528" t="s">
        <v>742</v>
      </c>
      <c r="B15" s="529" t="s">
        <v>1610</v>
      </c>
      <c r="C15" s="529" t="s">
        <v>822</v>
      </c>
      <c r="D15" s="529" t="s">
        <v>820</v>
      </c>
      <c r="E15" s="529" t="s">
        <v>823</v>
      </c>
      <c r="F15" s="541"/>
      <c r="G15" s="541"/>
      <c r="H15" s="534">
        <v>0</v>
      </c>
      <c r="I15" s="541">
        <v>1</v>
      </c>
      <c r="J15" s="541">
        <v>105.64</v>
      </c>
      <c r="K15" s="534">
        <v>1</v>
      </c>
      <c r="L15" s="541">
        <v>1</v>
      </c>
      <c r="M15" s="542">
        <v>105.64</v>
      </c>
    </row>
    <row r="16" spans="1:13" ht="14.4" customHeight="1" x14ac:dyDescent="0.3">
      <c r="A16" s="528" t="s">
        <v>742</v>
      </c>
      <c r="B16" s="529" t="s">
        <v>1611</v>
      </c>
      <c r="C16" s="529" t="s">
        <v>757</v>
      </c>
      <c r="D16" s="529" t="s">
        <v>758</v>
      </c>
      <c r="E16" s="529" t="s">
        <v>759</v>
      </c>
      <c r="F16" s="541">
        <v>2</v>
      </c>
      <c r="G16" s="541">
        <v>0</v>
      </c>
      <c r="H16" s="534"/>
      <c r="I16" s="541"/>
      <c r="J16" s="541"/>
      <c r="K16" s="534"/>
      <c r="L16" s="541">
        <v>2</v>
      </c>
      <c r="M16" s="542">
        <v>0</v>
      </c>
    </row>
    <row r="17" spans="1:13" ht="14.4" customHeight="1" x14ac:dyDescent="0.3">
      <c r="A17" s="528" t="s">
        <v>742</v>
      </c>
      <c r="B17" s="529" t="s">
        <v>1611</v>
      </c>
      <c r="C17" s="529" t="s">
        <v>760</v>
      </c>
      <c r="D17" s="529" t="s">
        <v>758</v>
      </c>
      <c r="E17" s="529" t="s">
        <v>761</v>
      </c>
      <c r="F17" s="541"/>
      <c r="G17" s="541"/>
      <c r="H17" s="534">
        <v>0</v>
      </c>
      <c r="I17" s="541">
        <v>9</v>
      </c>
      <c r="J17" s="541">
        <v>1389.2400000000002</v>
      </c>
      <c r="K17" s="534">
        <v>1</v>
      </c>
      <c r="L17" s="541">
        <v>9</v>
      </c>
      <c r="M17" s="542">
        <v>1389.2400000000002</v>
      </c>
    </row>
    <row r="18" spans="1:13" ht="14.4" customHeight="1" x14ac:dyDescent="0.3">
      <c r="A18" s="528" t="s">
        <v>742</v>
      </c>
      <c r="B18" s="529" t="s">
        <v>1611</v>
      </c>
      <c r="C18" s="529" t="s">
        <v>762</v>
      </c>
      <c r="D18" s="529" t="s">
        <v>763</v>
      </c>
      <c r="E18" s="529" t="s">
        <v>764</v>
      </c>
      <c r="F18" s="541"/>
      <c r="G18" s="541"/>
      <c r="H18" s="534">
        <v>0</v>
      </c>
      <c r="I18" s="541">
        <v>1</v>
      </c>
      <c r="J18" s="541">
        <v>149.52000000000001</v>
      </c>
      <c r="K18" s="534">
        <v>1</v>
      </c>
      <c r="L18" s="541">
        <v>1</v>
      </c>
      <c r="M18" s="542">
        <v>149.52000000000001</v>
      </c>
    </row>
    <row r="19" spans="1:13" ht="14.4" customHeight="1" x14ac:dyDescent="0.3">
      <c r="A19" s="528" t="s">
        <v>742</v>
      </c>
      <c r="B19" s="529" t="s">
        <v>1611</v>
      </c>
      <c r="C19" s="529" t="s">
        <v>768</v>
      </c>
      <c r="D19" s="529" t="s">
        <v>758</v>
      </c>
      <c r="E19" s="529" t="s">
        <v>769</v>
      </c>
      <c r="F19" s="541"/>
      <c r="G19" s="541"/>
      <c r="H19" s="534">
        <v>0</v>
      </c>
      <c r="I19" s="541">
        <v>2</v>
      </c>
      <c r="J19" s="541">
        <v>450.12</v>
      </c>
      <c r="K19" s="534">
        <v>1</v>
      </c>
      <c r="L19" s="541">
        <v>2</v>
      </c>
      <c r="M19" s="542">
        <v>450.12</v>
      </c>
    </row>
    <row r="20" spans="1:13" ht="14.4" customHeight="1" x14ac:dyDescent="0.3">
      <c r="A20" s="528" t="s">
        <v>742</v>
      </c>
      <c r="B20" s="529" t="s">
        <v>1612</v>
      </c>
      <c r="C20" s="529" t="s">
        <v>839</v>
      </c>
      <c r="D20" s="529" t="s">
        <v>608</v>
      </c>
      <c r="E20" s="529" t="s">
        <v>840</v>
      </c>
      <c r="F20" s="541"/>
      <c r="G20" s="541"/>
      <c r="H20" s="534">
        <v>0</v>
      </c>
      <c r="I20" s="541">
        <v>1</v>
      </c>
      <c r="J20" s="541">
        <v>36.54</v>
      </c>
      <c r="K20" s="534">
        <v>1</v>
      </c>
      <c r="L20" s="541">
        <v>1</v>
      </c>
      <c r="M20" s="542">
        <v>36.54</v>
      </c>
    </row>
    <row r="21" spans="1:13" ht="14.4" customHeight="1" x14ac:dyDescent="0.3">
      <c r="A21" s="528" t="s">
        <v>742</v>
      </c>
      <c r="B21" s="529" t="s">
        <v>1613</v>
      </c>
      <c r="C21" s="529" t="s">
        <v>800</v>
      </c>
      <c r="D21" s="529" t="s">
        <v>801</v>
      </c>
      <c r="E21" s="529" t="s">
        <v>802</v>
      </c>
      <c r="F21" s="541"/>
      <c r="G21" s="541"/>
      <c r="H21" s="534">
        <v>0</v>
      </c>
      <c r="I21" s="541">
        <v>1</v>
      </c>
      <c r="J21" s="541">
        <v>848.49</v>
      </c>
      <c r="K21" s="534">
        <v>1</v>
      </c>
      <c r="L21" s="541">
        <v>1</v>
      </c>
      <c r="M21" s="542">
        <v>848.49</v>
      </c>
    </row>
    <row r="22" spans="1:13" ht="14.4" customHeight="1" x14ac:dyDescent="0.3">
      <c r="A22" s="528" t="s">
        <v>743</v>
      </c>
      <c r="B22" s="529" t="s">
        <v>1608</v>
      </c>
      <c r="C22" s="529" t="s">
        <v>828</v>
      </c>
      <c r="D22" s="529" t="s">
        <v>826</v>
      </c>
      <c r="E22" s="529" t="s">
        <v>829</v>
      </c>
      <c r="F22" s="541"/>
      <c r="G22" s="541"/>
      <c r="H22" s="534">
        <v>0</v>
      </c>
      <c r="I22" s="541">
        <v>1</v>
      </c>
      <c r="J22" s="541">
        <v>368.16</v>
      </c>
      <c r="K22" s="534">
        <v>1</v>
      </c>
      <c r="L22" s="541">
        <v>1</v>
      </c>
      <c r="M22" s="542">
        <v>368.16</v>
      </c>
    </row>
    <row r="23" spans="1:13" ht="14.4" customHeight="1" x14ac:dyDescent="0.3">
      <c r="A23" s="528" t="s">
        <v>743</v>
      </c>
      <c r="B23" s="529" t="s">
        <v>1608</v>
      </c>
      <c r="C23" s="529" t="s">
        <v>830</v>
      </c>
      <c r="D23" s="529" t="s">
        <v>826</v>
      </c>
      <c r="E23" s="529" t="s">
        <v>831</v>
      </c>
      <c r="F23" s="541"/>
      <c r="G23" s="541"/>
      <c r="H23" s="534">
        <v>0</v>
      </c>
      <c r="I23" s="541">
        <v>2</v>
      </c>
      <c r="J23" s="541">
        <v>981.78</v>
      </c>
      <c r="K23" s="534">
        <v>1</v>
      </c>
      <c r="L23" s="541">
        <v>2</v>
      </c>
      <c r="M23" s="542">
        <v>981.78</v>
      </c>
    </row>
    <row r="24" spans="1:13" ht="14.4" customHeight="1" x14ac:dyDescent="0.3">
      <c r="A24" s="528" t="s">
        <v>743</v>
      </c>
      <c r="B24" s="529" t="s">
        <v>1608</v>
      </c>
      <c r="C24" s="529" t="s">
        <v>834</v>
      </c>
      <c r="D24" s="529" t="s">
        <v>826</v>
      </c>
      <c r="E24" s="529" t="s">
        <v>835</v>
      </c>
      <c r="F24" s="541"/>
      <c r="G24" s="541"/>
      <c r="H24" s="534">
        <v>0</v>
      </c>
      <c r="I24" s="541">
        <v>2</v>
      </c>
      <c r="J24" s="541">
        <v>1847.48</v>
      </c>
      <c r="K24" s="534">
        <v>1</v>
      </c>
      <c r="L24" s="541">
        <v>2</v>
      </c>
      <c r="M24" s="542">
        <v>1847.48</v>
      </c>
    </row>
    <row r="25" spans="1:13" ht="14.4" customHeight="1" x14ac:dyDescent="0.3">
      <c r="A25" s="528" t="s">
        <v>743</v>
      </c>
      <c r="B25" s="529" t="s">
        <v>1611</v>
      </c>
      <c r="C25" s="529" t="s">
        <v>760</v>
      </c>
      <c r="D25" s="529" t="s">
        <v>758</v>
      </c>
      <c r="E25" s="529" t="s">
        <v>761</v>
      </c>
      <c r="F25" s="541"/>
      <c r="G25" s="541"/>
      <c r="H25" s="534">
        <v>0</v>
      </c>
      <c r="I25" s="541">
        <v>1</v>
      </c>
      <c r="J25" s="541">
        <v>154.36000000000001</v>
      </c>
      <c r="K25" s="534">
        <v>1</v>
      </c>
      <c r="L25" s="541">
        <v>1</v>
      </c>
      <c r="M25" s="542">
        <v>154.36000000000001</v>
      </c>
    </row>
    <row r="26" spans="1:13" ht="14.4" customHeight="1" x14ac:dyDescent="0.3">
      <c r="A26" s="528" t="s">
        <v>743</v>
      </c>
      <c r="B26" s="529" t="s">
        <v>1612</v>
      </c>
      <c r="C26" s="529" t="s">
        <v>1020</v>
      </c>
      <c r="D26" s="529" t="s">
        <v>608</v>
      </c>
      <c r="E26" s="529" t="s">
        <v>1021</v>
      </c>
      <c r="F26" s="541"/>
      <c r="G26" s="541"/>
      <c r="H26" s="534">
        <v>0</v>
      </c>
      <c r="I26" s="541">
        <v>1</v>
      </c>
      <c r="J26" s="541">
        <v>18.260000000000002</v>
      </c>
      <c r="K26" s="534">
        <v>1</v>
      </c>
      <c r="L26" s="541">
        <v>1</v>
      </c>
      <c r="M26" s="542">
        <v>18.260000000000002</v>
      </c>
    </row>
    <row r="27" spans="1:13" ht="14.4" customHeight="1" x14ac:dyDescent="0.3">
      <c r="A27" s="528" t="s">
        <v>745</v>
      </c>
      <c r="B27" s="529" t="s">
        <v>1608</v>
      </c>
      <c r="C27" s="529" t="s">
        <v>830</v>
      </c>
      <c r="D27" s="529" t="s">
        <v>826</v>
      </c>
      <c r="E27" s="529" t="s">
        <v>831</v>
      </c>
      <c r="F27" s="541"/>
      <c r="G27" s="541"/>
      <c r="H27" s="534">
        <v>0</v>
      </c>
      <c r="I27" s="541">
        <v>1</v>
      </c>
      <c r="J27" s="541">
        <v>543.39</v>
      </c>
      <c r="K27" s="534">
        <v>1</v>
      </c>
      <c r="L27" s="541">
        <v>1</v>
      </c>
      <c r="M27" s="542">
        <v>543.39</v>
      </c>
    </row>
    <row r="28" spans="1:13" ht="14.4" customHeight="1" x14ac:dyDescent="0.3">
      <c r="A28" s="528" t="s">
        <v>745</v>
      </c>
      <c r="B28" s="529" t="s">
        <v>1608</v>
      </c>
      <c r="C28" s="529" t="s">
        <v>1018</v>
      </c>
      <c r="D28" s="529" t="s">
        <v>826</v>
      </c>
      <c r="E28" s="529" t="s">
        <v>1019</v>
      </c>
      <c r="F28" s="541"/>
      <c r="G28" s="541"/>
      <c r="H28" s="534">
        <v>0</v>
      </c>
      <c r="I28" s="541">
        <v>1</v>
      </c>
      <c r="J28" s="541">
        <v>736.33</v>
      </c>
      <c r="K28" s="534">
        <v>1</v>
      </c>
      <c r="L28" s="541">
        <v>1</v>
      </c>
      <c r="M28" s="542">
        <v>736.33</v>
      </c>
    </row>
    <row r="29" spans="1:13" ht="14.4" customHeight="1" x14ac:dyDescent="0.3">
      <c r="A29" s="528" t="s">
        <v>745</v>
      </c>
      <c r="B29" s="529" t="s">
        <v>1610</v>
      </c>
      <c r="C29" s="529" t="s">
        <v>819</v>
      </c>
      <c r="D29" s="529" t="s">
        <v>820</v>
      </c>
      <c r="E29" s="529" t="s">
        <v>821</v>
      </c>
      <c r="F29" s="541"/>
      <c r="G29" s="541"/>
      <c r="H29" s="534">
        <v>0</v>
      </c>
      <c r="I29" s="541">
        <v>4</v>
      </c>
      <c r="J29" s="541">
        <v>84.52</v>
      </c>
      <c r="K29" s="534">
        <v>1</v>
      </c>
      <c r="L29" s="541">
        <v>4</v>
      </c>
      <c r="M29" s="542">
        <v>84.52</v>
      </c>
    </row>
    <row r="30" spans="1:13" ht="14.4" customHeight="1" x14ac:dyDescent="0.3">
      <c r="A30" s="528" t="s">
        <v>745</v>
      </c>
      <c r="B30" s="529" t="s">
        <v>1610</v>
      </c>
      <c r="C30" s="529" t="s">
        <v>822</v>
      </c>
      <c r="D30" s="529" t="s">
        <v>820</v>
      </c>
      <c r="E30" s="529" t="s">
        <v>823</v>
      </c>
      <c r="F30" s="541"/>
      <c r="G30" s="541"/>
      <c r="H30" s="534">
        <v>0</v>
      </c>
      <c r="I30" s="541">
        <v>1</v>
      </c>
      <c r="J30" s="541">
        <v>105.64</v>
      </c>
      <c r="K30" s="534">
        <v>1</v>
      </c>
      <c r="L30" s="541">
        <v>1</v>
      </c>
      <c r="M30" s="542">
        <v>105.64</v>
      </c>
    </row>
    <row r="31" spans="1:13" ht="14.4" customHeight="1" x14ac:dyDescent="0.3">
      <c r="A31" s="528" t="s">
        <v>745</v>
      </c>
      <c r="B31" s="529" t="s">
        <v>1611</v>
      </c>
      <c r="C31" s="529" t="s">
        <v>760</v>
      </c>
      <c r="D31" s="529" t="s">
        <v>758</v>
      </c>
      <c r="E31" s="529" t="s">
        <v>761</v>
      </c>
      <c r="F31" s="541"/>
      <c r="G31" s="541"/>
      <c r="H31" s="534">
        <v>0</v>
      </c>
      <c r="I31" s="541">
        <v>8</v>
      </c>
      <c r="J31" s="541">
        <v>1234.8800000000001</v>
      </c>
      <c r="K31" s="534">
        <v>1</v>
      </c>
      <c r="L31" s="541">
        <v>8</v>
      </c>
      <c r="M31" s="542">
        <v>1234.8800000000001</v>
      </c>
    </row>
    <row r="32" spans="1:13" ht="14.4" customHeight="1" x14ac:dyDescent="0.3">
      <c r="A32" s="528" t="s">
        <v>745</v>
      </c>
      <c r="B32" s="529" t="s">
        <v>1611</v>
      </c>
      <c r="C32" s="529" t="s">
        <v>768</v>
      </c>
      <c r="D32" s="529" t="s">
        <v>758</v>
      </c>
      <c r="E32" s="529" t="s">
        <v>769</v>
      </c>
      <c r="F32" s="541"/>
      <c r="G32" s="541"/>
      <c r="H32" s="534">
        <v>0</v>
      </c>
      <c r="I32" s="541">
        <v>3</v>
      </c>
      <c r="J32" s="541">
        <v>675.18000000000006</v>
      </c>
      <c r="K32" s="534">
        <v>1</v>
      </c>
      <c r="L32" s="541">
        <v>3</v>
      </c>
      <c r="M32" s="542">
        <v>675.18000000000006</v>
      </c>
    </row>
    <row r="33" spans="1:13" ht="14.4" customHeight="1" x14ac:dyDescent="0.3">
      <c r="A33" s="528" t="s">
        <v>745</v>
      </c>
      <c r="B33" s="529" t="s">
        <v>1612</v>
      </c>
      <c r="C33" s="529" t="s">
        <v>1020</v>
      </c>
      <c r="D33" s="529" t="s">
        <v>608</v>
      </c>
      <c r="E33" s="529" t="s">
        <v>1021</v>
      </c>
      <c r="F33" s="541"/>
      <c r="G33" s="541"/>
      <c r="H33" s="534">
        <v>0</v>
      </c>
      <c r="I33" s="541">
        <v>1</v>
      </c>
      <c r="J33" s="541">
        <v>18.260000000000002</v>
      </c>
      <c r="K33" s="534">
        <v>1</v>
      </c>
      <c r="L33" s="541">
        <v>1</v>
      </c>
      <c r="M33" s="542">
        <v>18.260000000000002</v>
      </c>
    </row>
    <row r="34" spans="1:13" ht="14.4" customHeight="1" x14ac:dyDescent="0.3">
      <c r="A34" s="528" t="s">
        <v>747</v>
      </c>
      <c r="B34" s="529" t="s">
        <v>1608</v>
      </c>
      <c r="C34" s="529" t="s">
        <v>828</v>
      </c>
      <c r="D34" s="529" t="s">
        <v>826</v>
      </c>
      <c r="E34" s="529" t="s">
        <v>829</v>
      </c>
      <c r="F34" s="541"/>
      <c r="G34" s="541"/>
      <c r="H34" s="534">
        <v>0</v>
      </c>
      <c r="I34" s="541">
        <v>7</v>
      </c>
      <c r="J34" s="541">
        <v>2577.1200000000003</v>
      </c>
      <c r="K34" s="534">
        <v>1</v>
      </c>
      <c r="L34" s="541">
        <v>7</v>
      </c>
      <c r="M34" s="542">
        <v>2577.1200000000003</v>
      </c>
    </row>
    <row r="35" spans="1:13" ht="14.4" customHeight="1" x14ac:dyDescent="0.3">
      <c r="A35" s="528" t="s">
        <v>747</v>
      </c>
      <c r="B35" s="529" t="s">
        <v>1608</v>
      </c>
      <c r="C35" s="529" t="s">
        <v>830</v>
      </c>
      <c r="D35" s="529" t="s">
        <v>826</v>
      </c>
      <c r="E35" s="529" t="s">
        <v>831</v>
      </c>
      <c r="F35" s="541"/>
      <c r="G35" s="541"/>
      <c r="H35" s="534">
        <v>0</v>
      </c>
      <c r="I35" s="541">
        <v>4</v>
      </c>
      <c r="J35" s="541">
        <v>2016.06</v>
      </c>
      <c r="K35" s="534">
        <v>1</v>
      </c>
      <c r="L35" s="541">
        <v>4</v>
      </c>
      <c r="M35" s="542">
        <v>2016.06</v>
      </c>
    </row>
    <row r="36" spans="1:13" ht="14.4" customHeight="1" x14ac:dyDescent="0.3">
      <c r="A36" s="528" t="s">
        <v>747</v>
      </c>
      <c r="B36" s="529" t="s">
        <v>1608</v>
      </c>
      <c r="C36" s="529" t="s">
        <v>1018</v>
      </c>
      <c r="D36" s="529" t="s">
        <v>826</v>
      </c>
      <c r="E36" s="529" t="s">
        <v>1019</v>
      </c>
      <c r="F36" s="541"/>
      <c r="G36" s="541"/>
      <c r="H36" s="534">
        <v>0</v>
      </c>
      <c r="I36" s="541">
        <v>4</v>
      </c>
      <c r="J36" s="541">
        <v>3102.86</v>
      </c>
      <c r="K36" s="534">
        <v>1</v>
      </c>
      <c r="L36" s="541">
        <v>4</v>
      </c>
      <c r="M36" s="542">
        <v>3102.86</v>
      </c>
    </row>
    <row r="37" spans="1:13" ht="14.4" customHeight="1" x14ac:dyDescent="0.3">
      <c r="A37" s="528" t="s">
        <v>747</v>
      </c>
      <c r="B37" s="529" t="s">
        <v>1608</v>
      </c>
      <c r="C37" s="529" t="s">
        <v>834</v>
      </c>
      <c r="D37" s="529" t="s">
        <v>826</v>
      </c>
      <c r="E37" s="529" t="s">
        <v>835</v>
      </c>
      <c r="F37" s="541"/>
      <c r="G37" s="541"/>
      <c r="H37" s="534">
        <v>0</v>
      </c>
      <c r="I37" s="541">
        <v>1</v>
      </c>
      <c r="J37" s="541">
        <v>923.74</v>
      </c>
      <c r="K37" s="534">
        <v>1</v>
      </c>
      <c r="L37" s="541">
        <v>1</v>
      </c>
      <c r="M37" s="542">
        <v>923.74</v>
      </c>
    </row>
    <row r="38" spans="1:13" ht="14.4" customHeight="1" x14ac:dyDescent="0.3">
      <c r="A38" s="528" t="s">
        <v>747</v>
      </c>
      <c r="B38" s="529" t="s">
        <v>1614</v>
      </c>
      <c r="C38" s="529" t="s">
        <v>1546</v>
      </c>
      <c r="D38" s="529" t="s">
        <v>1547</v>
      </c>
      <c r="E38" s="529" t="s">
        <v>1548</v>
      </c>
      <c r="F38" s="541">
        <v>1</v>
      </c>
      <c r="G38" s="541">
        <v>438.49</v>
      </c>
      <c r="H38" s="534">
        <v>1</v>
      </c>
      <c r="I38" s="541"/>
      <c r="J38" s="541"/>
      <c r="K38" s="534">
        <v>0</v>
      </c>
      <c r="L38" s="541">
        <v>1</v>
      </c>
      <c r="M38" s="542">
        <v>438.49</v>
      </c>
    </row>
    <row r="39" spans="1:13" ht="14.4" customHeight="1" x14ac:dyDescent="0.3">
      <c r="A39" s="528" t="s">
        <v>747</v>
      </c>
      <c r="B39" s="529" t="s">
        <v>1610</v>
      </c>
      <c r="C39" s="529" t="s">
        <v>819</v>
      </c>
      <c r="D39" s="529" t="s">
        <v>820</v>
      </c>
      <c r="E39" s="529" t="s">
        <v>821</v>
      </c>
      <c r="F39" s="541"/>
      <c r="G39" s="541"/>
      <c r="H39" s="534">
        <v>0</v>
      </c>
      <c r="I39" s="541">
        <v>2</v>
      </c>
      <c r="J39" s="541">
        <v>42.26</v>
      </c>
      <c r="K39" s="534">
        <v>1</v>
      </c>
      <c r="L39" s="541">
        <v>2</v>
      </c>
      <c r="M39" s="542">
        <v>42.26</v>
      </c>
    </row>
    <row r="40" spans="1:13" ht="14.4" customHeight="1" x14ac:dyDescent="0.3">
      <c r="A40" s="528" t="s">
        <v>747</v>
      </c>
      <c r="B40" s="529" t="s">
        <v>1615</v>
      </c>
      <c r="C40" s="529" t="s">
        <v>1508</v>
      </c>
      <c r="D40" s="529" t="s">
        <v>1509</v>
      </c>
      <c r="E40" s="529" t="s">
        <v>1510</v>
      </c>
      <c r="F40" s="541"/>
      <c r="G40" s="541"/>
      <c r="H40" s="534">
        <v>0</v>
      </c>
      <c r="I40" s="541">
        <v>1</v>
      </c>
      <c r="J40" s="541">
        <v>46.07</v>
      </c>
      <c r="K40" s="534">
        <v>1</v>
      </c>
      <c r="L40" s="541">
        <v>1</v>
      </c>
      <c r="M40" s="542">
        <v>46.07</v>
      </c>
    </row>
    <row r="41" spans="1:13" ht="14.4" customHeight="1" x14ac:dyDescent="0.3">
      <c r="A41" s="528" t="s">
        <v>747</v>
      </c>
      <c r="B41" s="529" t="s">
        <v>1615</v>
      </c>
      <c r="C41" s="529" t="s">
        <v>1511</v>
      </c>
      <c r="D41" s="529" t="s">
        <v>1512</v>
      </c>
      <c r="E41" s="529" t="s">
        <v>1513</v>
      </c>
      <c r="F41" s="541">
        <v>1</v>
      </c>
      <c r="G41" s="541">
        <v>0</v>
      </c>
      <c r="H41" s="534"/>
      <c r="I41" s="541"/>
      <c r="J41" s="541"/>
      <c r="K41" s="534"/>
      <c r="L41" s="541">
        <v>1</v>
      </c>
      <c r="M41" s="542">
        <v>0</v>
      </c>
    </row>
    <row r="42" spans="1:13" ht="14.4" customHeight="1" x14ac:dyDescent="0.3">
      <c r="A42" s="528" t="s">
        <v>747</v>
      </c>
      <c r="B42" s="529" t="s">
        <v>1611</v>
      </c>
      <c r="C42" s="529" t="s">
        <v>760</v>
      </c>
      <c r="D42" s="529" t="s">
        <v>758</v>
      </c>
      <c r="E42" s="529" t="s">
        <v>761</v>
      </c>
      <c r="F42" s="541"/>
      <c r="G42" s="541"/>
      <c r="H42" s="534">
        <v>0</v>
      </c>
      <c r="I42" s="541">
        <v>33</v>
      </c>
      <c r="J42" s="541">
        <v>5093.880000000001</v>
      </c>
      <c r="K42" s="534">
        <v>1</v>
      </c>
      <c r="L42" s="541">
        <v>33</v>
      </c>
      <c r="M42" s="542">
        <v>5093.880000000001</v>
      </c>
    </row>
    <row r="43" spans="1:13" ht="14.4" customHeight="1" x14ac:dyDescent="0.3">
      <c r="A43" s="528" t="s">
        <v>747</v>
      </c>
      <c r="B43" s="529" t="s">
        <v>1611</v>
      </c>
      <c r="C43" s="529" t="s">
        <v>762</v>
      </c>
      <c r="D43" s="529" t="s">
        <v>763</v>
      </c>
      <c r="E43" s="529" t="s">
        <v>764</v>
      </c>
      <c r="F43" s="541"/>
      <c r="G43" s="541"/>
      <c r="H43" s="534">
        <v>0</v>
      </c>
      <c r="I43" s="541">
        <v>3</v>
      </c>
      <c r="J43" s="541">
        <v>448.56000000000006</v>
      </c>
      <c r="K43" s="534">
        <v>1</v>
      </c>
      <c r="L43" s="541">
        <v>3</v>
      </c>
      <c r="M43" s="542">
        <v>448.56000000000006</v>
      </c>
    </row>
    <row r="44" spans="1:13" ht="14.4" customHeight="1" x14ac:dyDescent="0.3">
      <c r="A44" s="528" t="s">
        <v>747</v>
      </c>
      <c r="B44" s="529" t="s">
        <v>1611</v>
      </c>
      <c r="C44" s="529" t="s">
        <v>768</v>
      </c>
      <c r="D44" s="529" t="s">
        <v>758</v>
      </c>
      <c r="E44" s="529" t="s">
        <v>769</v>
      </c>
      <c r="F44" s="541"/>
      <c r="G44" s="541"/>
      <c r="H44" s="534">
        <v>0</v>
      </c>
      <c r="I44" s="541">
        <v>1</v>
      </c>
      <c r="J44" s="541">
        <v>225.06</v>
      </c>
      <c r="K44" s="534">
        <v>1</v>
      </c>
      <c r="L44" s="541">
        <v>1</v>
      </c>
      <c r="M44" s="542">
        <v>225.06</v>
      </c>
    </row>
    <row r="45" spans="1:13" ht="14.4" customHeight="1" x14ac:dyDescent="0.3">
      <c r="A45" s="528" t="s">
        <v>747</v>
      </c>
      <c r="B45" s="529" t="s">
        <v>1612</v>
      </c>
      <c r="C45" s="529" t="s">
        <v>839</v>
      </c>
      <c r="D45" s="529" t="s">
        <v>608</v>
      </c>
      <c r="E45" s="529" t="s">
        <v>840</v>
      </c>
      <c r="F45" s="541"/>
      <c r="G45" s="541"/>
      <c r="H45" s="534">
        <v>0</v>
      </c>
      <c r="I45" s="541">
        <v>8</v>
      </c>
      <c r="J45" s="541">
        <v>292.32</v>
      </c>
      <c r="K45" s="534">
        <v>1</v>
      </c>
      <c r="L45" s="541">
        <v>8</v>
      </c>
      <c r="M45" s="542">
        <v>292.32</v>
      </c>
    </row>
    <row r="46" spans="1:13" ht="14.4" customHeight="1" x14ac:dyDescent="0.3">
      <c r="A46" s="528" t="s">
        <v>747</v>
      </c>
      <c r="B46" s="529" t="s">
        <v>1612</v>
      </c>
      <c r="C46" s="529" t="s">
        <v>1135</v>
      </c>
      <c r="D46" s="529" t="s">
        <v>608</v>
      </c>
      <c r="E46" s="529" t="s">
        <v>1136</v>
      </c>
      <c r="F46" s="541"/>
      <c r="G46" s="541"/>
      <c r="H46" s="534"/>
      <c r="I46" s="541">
        <v>1</v>
      </c>
      <c r="J46" s="541">
        <v>0</v>
      </c>
      <c r="K46" s="534"/>
      <c r="L46" s="541">
        <v>1</v>
      </c>
      <c r="M46" s="542">
        <v>0</v>
      </c>
    </row>
    <row r="47" spans="1:13" ht="14.4" customHeight="1" x14ac:dyDescent="0.3">
      <c r="A47" s="528" t="s">
        <v>747</v>
      </c>
      <c r="B47" s="529" t="s">
        <v>1616</v>
      </c>
      <c r="C47" s="529" t="s">
        <v>1542</v>
      </c>
      <c r="D47" s="529" t="s">
        <v>1543</v>
      </c>
      <c r="E47" s="529" t="s">
        <v>1544</v>
      </c>
      <c r="F47" s="541"/>
      <c r="G47" s="541"/>
      <c r="H47" s="534">
        <v>0</v>
      </c>
      <c r="I47" s="541">
        <v>3</v>
      </c>
      <c r="J47" s="541">
        <v>298.98</v>
      </c>
      <c r="K47" s="534">
        <v>1</v>
      </c>
      <c r="L47" s="541">
        <v>3</v>
      </c>
      <c r="M47" s="542">
        <v>298.98</v>
      </c>
    </row>
    <row r="48" spans="1:13" ht="14.4" customHeight="1" x14ac:dyDescent="0.3">
      <c r="A48" s="528" t="s">
        <v>747</v>
      </c>
      <c r="B48" s="529" t="s">
        <v>1617</v>
      </c>
      <c r="C48" s="529" t="s">
        <v>1505</v>
      </c>
      <c r="D48" s="529" t="s">
        <v>1506</v>
      </c>
      <c r="E48" s="529" t="s">
        <v>1507</v>
      </c>
      <c r="F48" s="541">
        <v>2</v>
      </c>
      <c r="G48" s="541">
        <v>212.16</v>
      </c>
      <c r="H48" s="534">
        <v>1</v>
      </c>
      <c r="I48" s="541"/>
      <c r="J48" s="541"/>
      <c r="K48" s="534">
        <v>0</v>
      </c>
      <c r="L48" s="541">
        <v>2</v>
      </c>
      <c r="M48" s="542">
        <v>212.16</v>
      </c>
    </row>
    <row r="49" spans="1:13" ht="14.4" customHeight="1" x14ac:dyDescent="0.3">
      <c r="A49" s="528" t="s">
        <v>748</v>
      </c>
      <c r="B49" s="529" t="s">
        <v>1618</v>
      </c>
      <c r="C49" s="529" t="s">
        <v>1413</v>
      </c>
      <c r="D49" s="529" t="s">
        <v>1414</v>
      </c>
      <c r="E49" s="529" t="s">
        <v>1415</v>
      </c>
      <c r="F49" s="541"/>
      <c r="G49" s="541"/>
      <c r="H49" s="534">
        <v>0</v>
      </c>
      <c r="I49" s="541">
        <v>3</v>
      </c>
      <c r="J49" s="541">
        <v>86.429999999999993</v>
      </c>
      <c r="K49" s="534">
        <v>1</v>
      </c>
      <c r="L49" s="541">
        <v>3</v>
      </c>
      <c r="M49" s="542">
        <v>86.429999999999993</v>
      </c>
    </row>
    <row r="50" spans="1:13" ht="14.4" customHeight="1" x14ac:dyDescent="0.3">
      <c r="A50" s="528" t="s">
        <v>748</v>
      </c>
      <c r="B50" s="529" t="s">
        <v>1618</v>
      </c>
      <c r="C50" s="529" t="s">
        <v>1416</v>
      </c>
      <c r="D50" s="529" t="s">
        <v>1414</v>
      </c>
      <c r="E50" s="529" t="s">
        <v>1417</v>
      </c>
      <c r="F50" s="541"/>
      <c r="G50" s="541"/>
      <c r="H50" s="534"/>
      <c r="I50" s="541">
        <v>1</v>
      </c>
      <c r="J50" s="541">
        <v>0</v>
      </c>
      <c r="K50" s="534"/>
      <c r="L50" s="541">
        <v>1</v>
      </c>
      <c r="M50" s="542">
        <v>0</v>
      </c>
    </row>
    <row r="51" spans="1:13" ht="14.4" customHeight="1" x14ac:dyDescent="0.3">
      <c r="A51" s="528" t="s">
        <v>748</v>
      </c>
      <c r="B51" s="529" t="s">
        <v>1608</v>
      </c>
      <c r="C51" s="529" t="s">
        <v>828</v>
      </c>
      <c r="D51" s="529" t="s">
        <v>826</v>
      </c>
      <c r="E51" s="529" t="s">
        <v>829</v>
      </c>
      <c r="F51" s="541"/>
      <c r="G51" s="541"/>
      <c r="H51" s="534">
        <v>0</v>
      </c>
      <c r="I51" s="541">
        <v>1</v>
      </c>
      <c r="J51" s="541">
        <v>407.55</v>
      </c>
      <c r="K51" s="534">
        <v>1</v>
      </c>
      <c r="L51" s="541">
        <v>1</v>
      </c>
      <c r="M51" s="542">
        <v>407.55</v>
      </c>
    </row>
    <row r="52" spans="1:13" ht="14.4" customHeight="1" x14ac:dyDescent="0.3">
      <c r="A52" s="528" t="s">
        <v>748</v>
      </c>
      <c r="B52" s="529" t="s">
        <v>1608</v>
      </c>
      <c r="C52" s="529" t="s">
        <v>830</v>
      </c>
      <c r="D52" s="529" t="s">
        <v>826</v>
      </c>
      <c r="E52" s="529" t="s">
        <v>831</v>
      </c>
      <c r="F52" s="541"/>
      <c r="G52" s="541"/>
      <c r="H52" s="534">
        <v>0</v>
      </c>
      <c r="I52" s="541">
        <v>5</v>
      </c>
      <c r="J52" s="541">
        <v>2664.45</v>
      </c>
      <c r="K52" s="534">
        <v>1</v>
      </c>
      <c r="L52" s="541">
        <v>5</v>
      </c>
      <c r="M52" s="542">
        <v>2664.45</v>
      </c>
    </row>
    <row r="53" spans="1:13" ht="14.4" customHeight="1" x14ac:dyDescent="0.3">
      <c r="A53" s="528" t="s">
        <v>748</v>
      </c>
      <c r="B53" s="529" t="s">
        <v>1608</v>
      </c>
      <c r="C53" s="529" t="s">
        <v>1018</v>
      </c>
      <c r="D53" s="529" t="s">
        <v>826</v>
      </c>
      <c r="E53" s="529" t="s">
        <v>1019</v>
      </c>
      <c r="F53" s="541"/>
      <c r="G53" s="541"/>
      <c r="H53" s="534">
        <v>0</v>
      </c>
      <c r="I53" s="541">
        <v>2</v>
      </c>
      <c r="J53" s="541">
        <v>1472.66</v>
      </c>
      <c r="K53" s="534">
        <v>1</v>
      </c>
      <c r="L53" s="541">
        <v>2</v>
      </c>
      <c r="M53" s="542">
        <v>1472.66</v>
      </c>
    </row>
    <row r="54" spans="1:13" ht="14.4" customHeight="1" x14ac:dyDescent="0.3">
      <c r="A54" s="528" t="s">
        <v>748</v>
      </c>
      <c r="B54" s="529" t="s">
        <v>1608</v>
      </c>
      <c r="C54" s="529" t="s">
        <v>834</v>
      </c>
      <c r="D54" s="529" t="s">
        <v>826</v>
      </c>
      <c r="E54" s="529" t="s">
        <v>835</v>
      </c>
      <c r="F54" s="541"/>
      <c r="G54" s="541"/>
      <c r="H54" s="534">
        <v>0</v>
      </c>
      <c r="I54" s="541">
        <v>1</v>
      </c>
      <c r="J54" s="541">
        <v>923.74</v>
      </c>
      <c r="K54" s="534">
        <v>1</v>
      </c>
      <c r="L54" s="541">
        <v>1</v>
      </c>
      <c r="M54" s="542">
        <v>923.74</v>
      </c>
    </row>
    <row r="55" spans="1:13" ht="14.4" customHeight="1" x14ac:dyDescent="0.3">
      <c r="A55" s="528" t="s">
        <v>748</v>
      </c>
      <c r="B55" s="529" t="s">
        <v>1608</v>
      </c>
      <c r="C55" s="529" t="s">
        <v>1405</v>
      </c>
      <c r="D55" s="529" t="s">
        <v>1406</v>
      </c>
      <c r="E55" s="529" t="s">
        <v>1407</v>
      </c>
      <c r="F55" s="541"/>
      <c r="G55" s="541"/>
      <c r="H55" s="534">
        <v>0</v>
      </c>
      <c r="I55" s="541">
        <v>1</v>
      </c>
      <c r="J55" s="541">
        <v>1385.62</v>
      </c>
      <c r="K55" s="534">
        <v>1</v>
      </c>
      <c r="L55" s="541">
        <v>1</v>
      </c>
      <c r="M55" s="542">
        <v>1385.62</v>
      </c>
    </row>
    <row r="56" spans="1:13" ht="14.4" customHeight="1" x14ac:dyDescent="0.3">
      <c r="A56" s="528" t="s">
        <v>748</v>
      </c>
      <c r="B56" s="529" t="s">
        <v>1608</v>
      </c>
      <c r="C56" s="529" t="s">
        <v>1408</v>
      </c>
      <c r="D56" s="529" t="s">
        <v>1406</v>
      </c>
      <c r="E56" s="529" t="s">
        <v>1409</v>
      </c>
      <c r="F56" s="541"/>
      <c r="G56" s="541"/>
      <c r="H56" s="534">
        <v>0</v>
      </c>
      <c r="I56" s="541">
        <v>2</v>
      </c>
      <c r="J56" s="541">
        <v>3694.98</v>
      </c>
      <c r="K56" s="534">
        <v>1</v>
      </c>
      <c r="L56" s="541">
        <v>2</v>
      </c>
      <c r="M56" s="542">
        <v>3694.98</v>
      </c>
    </row>
    <row r="57" spans="1:13" ht="14.4" customHeight="1" x14ac:dyDescent="0.3">
      <c r="A57" s="528" t="s">
        <v>748</v>
      </c>
      <c r="B57" s="529" t="s">
        <v>1619</v>
      </c>
      <c r="C57" s="529" t="s">
        <v>1398</v>
      </c>
      <c r="D57" s="529" t="s">
        <v>1399</v>
      </c>
      <c r="E57" s="529" t="s">
        <v>1400</v>
      </c>
      <c r="F57" s="541"/>
      <c r="G57" s="541"/>
      <c r="H57" s="534">
        <v>0</v>
      </c>
      <c r="I57" s="541">
        <v>1</v>
      </c>
      <c r="J57" s="541">
        <v>164.94</v>
      </c>
      <c r="K57" s="534">
        <v>1</v>
      </c>
      <c r="L57" s="541">
        <v>1</v>
      </c>
      <c r="M57" s="542">
        <v>164.94</v>
      </c>
    </row>
    <row r="58" spans="1:13" ht="14.4" customHeight="1" x14ac:dyDescent="0.3">
      <c r="A58" s="528" t="s">
        <v>748</v>
      </c>
      <c r="B58" s="529" t="s">
        <v>1620</v>
      </c>
      <c r="C58" s="529" t="s">
        <v>1427</v>
      </c>
      <c r="D58" s="529" t="s">
        <v>1428</v>
      </c>
      <c r="E58" s="529" t="s">
        <v>1429</v>
      </c>
      <c r="F58" s="541">
        <v>1</v>
      </c>
      <c r="G58" s="541">
        <v>0</v>
      </c>
      <c r="H58" s="534"/>
      <c r="I58" s="541"/>
      <c r="J58" s="541"/>
      <c r="K58" s="534"/>
      <c r="L58" s="541">
        <v>1</v>
      </c>
      <c r="M58" s="542">
        <v>0</v>
      </c>
    </row>
    <row r="59" spans="1:13" ht="14.4" customHeight="1" x14ac:dyDescent="0.3">
      <c r="A59" s="528" t="s">
        <v>748</v>
      </c>
      <c r="B59" s="529" t="s">
        <v>1610</v>
      </c>
      <c r="C59" s="529" t="s">
        <v>819</v>
      </c>
      <c r="D59" s="529" t="s">
        <v>820</v>
      </c>
      <c r="E59" s="529" t="s">
        <v>821</v>
      </c>
      <c r="F59" s="541"/>
      <c r="G59" s="541"/>
      <c r="H59" s="534">
        <v>0</v>
      </c>
      <c r="I59" s="541">
        <v>16</v>
      </c>
      <c r="J59" s="541">
        <v>338.08</v>
      </c>
      <c r="K59" s="534">
        <v>1</v>
      </c>
      <c r="L59" s="541">
        <v>16</v>
      </c>
      <c r="M59" s="542">
        <v>338.08</v>
      </c>
    </row>
    <row r="60" spans="1:13" ht="14.4" customHeight="1" x14ac:dyDescent="0.3">
      <c r="A60" s="528" t="s">
        <v>748</v>
      </c>
      <c r="B60" s="529" t="s">
        <v>1610</v>
      </c>
      <c r="C60" s="529" t="s">
        <v>822</v>
      </c>
      <c r="D60" s="529" t="s">
        <v>820</v>
      </c>
      <c r="E60" s="529" t="s">
        <v>823</v>
      </c>
      <c r="F60" s="541"/>
      <c r="G60" s="541"/>
      <c r="H60" s="534">
        <v>0</v>
      </c>
      <c r="I60" s="541">
        <v>3</v>
      </c>
      <c r="J60" s="541">
        <v>316.92</v>
      </c>
      <c r="K60" s="534">
        <v>1</v>
      </c>
      <c r="L60" s="541">
        <v>3</v>
      </c>
      <c r="M60" s="542">
        <v>316.92</v>
      </c>
    </row>
    <row r="61" spans="1:13" ht="14.4" customHeight="1" x14ac:dyDescent="0.3">
      <c r="A61" s="528" t="s">
        <v>748</v>
      </c>
      <c r="B61" s="529" t="s">
        <v>1615</v>
      </c>
      <c r="C61" s="529" t="s">
        <v>1391</v>
      </c>
      <c r="D61" s="529" t="s">
        <v>1392</v>
      </c>
      <c r="E61" s="529" t="s">
        <v>1393</v>
      </c>
      <c r="F61" s="541"/>
      <c r="G61" s="541"/>
      <c r="H61" s="534"/>
      <c r="I61" s="541">
        <v>2</v>
      </c>
      <c r="J61" s="541">
        <v>0</v>
      </c>
      <c r="K61" s="534"/>
      <c r="L61" s="541">
        <v>2</v>
      </c>
      <c r="M61" s="542">
        <v>0</v>
      </c>
    </row>
    <row r="62" spans="1:13" ht="14.4" customHeight="1" x14ac:dyDescent="0.3">
      <c r="A62" s="528" t="s">
        <v>748</v>
      </c>
      <c r="B62" s="529" t="s">
        <v>1615</v>
      </c>
      <c r="C62" s="529" t="s">
        <v>1394</v>
      </c>
      <c r="D62" s="529" t="s">
        <v>1395</v>
      </c>
      <c r="E62" s="529" t="s">
        <v>1396</v>
      </c>
      <c r="F62" s="541">
        <v>1</v>
      </c>
      <c r="G62" s="541">
        <v>0</v>
      </c>
      <c r="H62" s="534"/>
      <c r="I62" s="541"/>
      <c r="J62" s="541"/>
      <c r="K62" s="534"/>
      <c r="L62" s="541">
        <v>1</v>
      </c>
      <c r="M62" s="542">
        <v>0</v>
      </c>
    </row>
    <row r="63" spans="1:13" ht="14.4" customHeight="1" x14ac:dyDescent="0.3">
      <c r="A63" s="528" t="s">
        <v>748</v>
      </c>
      <c r="B63" s="529" t="s">
        <v>1611</v>
      </c>
      <c r="C63" s="529" t="s">
        <v>760</v>
      </c>
      <c r="D63" s="529" t="s">
        <v>758</v>
      </c>
      <c r="E63" s="529" t="s">
        <v>761</v>
      </c>
      <c r="F63" s="541"/>
      <c r="G63" s="541"/>
      <c r="H63" s="534">
        <v>0</v>
      </c>
      <c r="I63" s="541">
        <v>10</v>
      </c>
      <c r="J63" s="541">
        <v>1543.6000000000004</v>
      </c>
      <c r="K63" s="534">
        <v>1</v>
      </c>
      <c r="L63" s="541">
        <v>10</v>
      </c>
      <c r="M63" s="542">
        <v>1543.6000000000004</v>
      </c>
    </row>
    <row r="64" spans="1:13" ht="14.4" customHeight="1" x14ac:dyDescent="0.3">
      <c r="A64" s="528" t="s">
        <v>748</v>
      </c>
      <c r="B64" s="529" t="s">
        <v>1611</v>
      </c>
      <c r="C64" s="529" t="s">
        <v>762</v>
      </c>
      <c r="D64" s="529" t="s">
        <v>763</v>
      </c>
      <c r="E64" s="529" t="s">
        <v>764</v>
      </c>
      <c r="F64" s="541"/>
      <c r="G64" s="541"/>
      <c r="H64" s="534">
        <v>0</v>
      </c>
      <c r="I64" s="541">
        <v>7</v>
      </c>
      <c r="J64" s="541">
        <v>1046.6400000000001</v>
      </c>
      <c r="K64" s="534">
        <v>1</v>
      </c>
      <c r="L64" s="541">
        <v>7</v>
      </c>
      <c r="M64" s="542">
        <v>1046.6400000000001</v>
      </c>
    </row>
    <row r="65" spans="1:13" ht="14.4" customHeight="1" x14ac:dyDescent="0.3">
      <c r="A65" s="528" t="s">
        <v>748</v>
      </c>
      <c r="B65" s="529" t="s">
        <v>1612</v>
      </c>
      <c r="C65" s="529" t="s">
        <v>839</v>
      </c>
      <c r="D65" s="529" t="s">
        <v>608</v>
      </c>
      <c r="E65" s="529" t="s">
        <v>840</v>
      </c>
      <c r="F65" s="541"/>
      <c r="G65" s="541"/>
      <c r="H65" s="534">
        <v>0</v>
      </c>
      <c r="I65" s="541">
        <v>4</v>
      </c>
      <c r="J65" s="541">
        <v>146.16</v>
      </c>
      <c r="K65" s="534">
        <v>1</v>
      </c>
      <c r="L65" s="541">
        <v>4</v>
      </c>
      <c r="M65" s="542">
        <v>146.16</v>
      </c>
    </row>
    <row r="66" spans="1:13" ht="14.4" customHeight="1" x14ac:dyDescent="0.3">
      <c r="A66" s="528" t="s">
        <v>748</v>
      </c>
      <c r="B66" s="529" t="s">
        <v>1612</v>
      </c>
      <c r="C66" s="529" t="s">
        <v>1410</v>
      </c>
      <c r="D66" s="529" t="s">
        <v>1247</v>
      </c>
      <c r="E66" s="529" t="s">
        <v>1411</v>
      </c>
      <c r="F66" s="541">
        <v>1</v>
      </c>
      <c r="G66" s="541">
        <v>0</v>
      </c>
      <c r="H66" s="534"/>
      <c r="I66" s="541"/>
      <c r="J66" s="541"/>
      <c r="K66" s="534"/>
      <c r="L66" s="541">
        <v>1</v>
      </c>
      <c r="M66" s="542">
        <v>0</v>
      </c>
    </row>
    <row r="67" spans="1:13" ht="14.4" customHeight="1" x14ac:dyDescent="0.3">
      <c r="A67" s="528" t="s">
        <v>748</v>
      </c>
      <c r="B67" s="529" t="s">
        <v>1621</v>
      </c>
      <c r="C67" s="529" t="s">
        <v>1440</v>
      </c>
      <c r="D67" s="529" t="s">
        <v>1034</v>
      </c>
      <c r="E67" s="529" t="s">
        <v>1441</v>
      </c>
      <c r="F67" s="541">
        <v>1</v>
      </c>
      <c r="G67" s="541">
        <v>0</v>
      </c>
      <c r="H67" s="534"/>
      <c r="I67" s="541"/>
      <c r="J67" s="541"/>
      <c r="K67" s="534"/>
      <c r="L67" s="541">
        <v>1</v>
      </c>
      <c r="M67" s="542">
        <v>0</v>
      </c>
    </row>
    <row r="68" spans="1:13" ht="14.4" customHeight="1" x14ac:dyDescent="0.3">
      <c r="A68" s="528" t="s">
        <v>748</v>
      </c>
      <c r="B68" s="529" t="s">
        <v>1613</v>
      </c>
      <c r="C68" s="529" t="s">
        <v>1369</v>
      </c>
      <c r="D68" s="529" t="s">
        <v>801</v>
      </c>
      <c r="E68" s="529" t="s">
        <v>1370</v>
      </c>
      <c r="F68" s="541"/>
      <c r="G68" s="541"/>
      <c r="H68" s="534">
        <v>0</v>
      </c>
      <c r="I68" s="541">
        <v>2</v>
      </c>
      <c r="J68" s="541">
        <v>848.48</v>
      </c>
      <c r="K68" s="534">
        <v>1</v>
      </c>
      <c r="L68" s="541">
        <v>2</v>
      </c>
      <c r="M68" s="542">
        <v>848.48</v>
      </c>
    </row>
    <row r="69" spans="1:13" ht="14.4" customHeight="1" x14ac:dyDescent="0.3">
      <c r="A69" s="528" t="s">
        <v>748</v>
      </c>
      <c r="B69" s="529" t="s">
        <v>1622</v>
      </c>
      <c r="C69" s="529" t="s">
        <v>1347</v>
      </c>
      <c r="D69" s="529" t="s">
        <v>1348</v>
      </c>
      <c r="E69" s="529" t="s">
        <v>1308</v>
      </c>
      <c r="F69" s="541">
        <v>1</v>
      </c>
      <c r="G69" s="541">
        <v>0</v>
      </c>
      <c r="H69" s="534"/>
      <c r="I69" s="541"/>
      <c r="J69" s="541"/>
      <c r="K69" s="534"/>
      <c r="L69" s="541">
        <v>1</v>
      </c>
      <c r="M69" s="542">
        <v>0</v>
      </c>
    </row>
    <row r="70" spans="1:13" ht="14.4" customHeight="1" x14ac:dyDescent="0.3">
      <c r="A70" s="528" t="s">
        <v>748</v>
      </c>
      <c r="B70" s="529" t="s">
        <v>1617</v>
      </c>
      <c r="C70" s="529" t="s">
        <v>1382</v>
      </c>
      <c r="D70" s="529" t="s">
        <v>1383</v>
      </c>
      <c r="E70" s="529" t="s">
        <v>1384</v>
      </c>
      <c r="F70" s="541">
        <v>1</v>
      </c>
      <c r="G70" s="541">
        <v>115.26</v>
      </c>
      <c r="H70" s="534">
        <v>1</v>
      </c>
      <c r="I70" s="541"/>
      <c r="J70" s="541"/>
      <c r="K70" s="534">
        <v>0</v>
      </c>
      <c r="L70" s="541">
        <v>1</v>
      </c>
      <c r="M70" s="542">
        <v>115.26</v>
      </c>
    </row>
    <row r="71" spans="1:13" ht="14.4" customHeight="1" x14ac:dyDescent="0.3">
      <c r="A71" s="528" t="s">
        <v>748</v>
      </c>
      <c r="B71" s="529" t="s">
        <v>1617</v>
      </c>
      <c r="C71" s="529" t="s">
        <v>1385</v>
      </c>
      <c r="D71" s="529" t="s">
        <v>1383</v>
      </c>
      <c r="E71" s="529" t="s">
        <v>1386</v>
      </c>
      <c r="F71" s="541">
        <v>2</v>
      </c>
      <c r="G71" s="541">
        <v>414.9</v>
      </c>
      <c r="H71" s="534">
        <v>1</v>
      </c>
      <c r="I71" s="541"/>
      <c r="J71" s="541"/>
      <c r="K71" s="534">
        <v>0</v>
      </c>
      <c r="L71" s="541">
        <v>2</v>
      </c>
      <c r="M71" s="542">
        <v>414.9</v>
      </c>
    </row>
    <row r="72" spans="1:13" ht="14.4" customHeight="1" x14ac:dyDescent="0.3">
      <c r="A72" s="528" t="s">
        <v>749</v>
      </c>
      <c r="B72" s="529" t="s">
        <v>1623</v>
      </c>
      <c r="C72" s="529" t="s">
        <v>1128</v>
      </c>
      <c r="D72" s="529" t="s">
        <v>1129</v>
      </c>
      <c r="E72" s="529" t="s">
        <v>1130</v>
      </c>
      <c r="F72" s="541"/>
      <c r="G72" s="541"/>
      <c r="H72" s="534">
        <v>0</v>
      </c>
      <c r="I72" s="541">
        <v>1</v>
      </c>
      <c r="J72" s="541">
        <v>115.27</v>
      </c>
      <c r="K72" s="534">
        <v>1</v>
      </c>
      <c r="L72" s="541">
        <v>1</v>
      </c>
      <c r="M72" s="542">
        <v>115.27</v>
      </c>
    </row>
    <row r="73" spans="1:13" ht="14.4" customHeight="1" x14ac:dyDescent="0.3">
      <c r="A73" s="528" t="s">
        <v>749</v>
      </c>
      <c r="B73" s="529" t="s">
        <v>1608</v>
      </c>
      <c r="C73" s="529" t="s">
        <v>830</v>
      </c>
      <c r="D73" s="529" t="s">
        <v>826</v>
      </c>
      <c r="E73" s="529" t="s">
        <v>831</v>
      </c>
      <c r="F73" s="541"/>
      <c r="G73" s="541"/>
      <c r="H73" s="534">
        <v>0</v>
      </c>
      <c r="I73" s="541">
        <v>1</v>
      </c>
      <c r="J73" s="541">
        <v>543.39</v>
      </c>
      <c r="K73" s="534">
        <v>1</v>
      </c>
      <c r="L73" s="541">
        <v>1</v>
      </c>
      <c r="M73" s="542">
        <v>543.39</v>
      </c>
    </row>
    <row r="74" spans="1:13" ht="14.4" customHeight="1" x14ac:dyDescent="0.3">
      <c r="A74" s="528" t="s">
        <v>749</v>
      </c>
      <c r="B74" s="529" t="s">
        <v>1608</v>
      </c>
      <c r="C74" s="529" t="s">
        <v>1018</v>
      </c>
      <c r="D74" s="529" t="s">
        <v>826</v>
      </c>
      <c r="E74" s="529" t="s">
        <v>1019</v>
      </c>
      <c r="F74" s="541"/>
      <c r="G74" s="541"/>
      <c r="H74" s="534">
        <v>0</v>
      </c>
      <c r="I74" s="541">
        <v>2</v>
      </c>
      <c r="J74" s="541">
        <v>1472.66</v>
      </c>
      <c r="K74" s="534">
        <v>1</v>
      </c>
      <c r="L74" s="541">
        <v>2</v>
      </c>
      <c r="M74" s="542">
        <v>1472.66</v>
      </c>
    </row>
    <row r="75" spans="1:13" ht="14.4" customHeight="1" x14ac:dyDescent="0.3">
      <c r="A75" s="528" t="s">
        <v>749</v>
      </c>
      <c r="B75" s="529" t="s">
        <v>1608</v>
      </c>
      <c r="C75" s="529" t="s">
        <v>1134</v>
      </c>
      <c r="D75" s="529" t="s">
        <v>826</v>
      </c>
      <c r="E75" s="529" t="s">
        <v>831</v>
      </c>
      <c r="F75" s="541"/>
      <c r="G75" s="541"/>
      <c r="H75" s="534">
        <v>0</v>
      </c>
      <c r="I75" s="541">
        <v>2</v>
      </c>
      <c r="J75" s="541">
        <v>1086.78</v>
      </c>
      <c r="K75" s="534">
        <v>1</v>
      </c>
      <c r="L75" s="541">
        <v>2</v>
      </c>
      <c r="M75" s="542">
        <v>1086.78</v>
      </c>
    </row>
    <row r="76" spans="1:13" ht="14.4" customHeight="1" x14ac:dyDescent="0.3">
      <c r="A76" s="528" t="s">
        <v>749</v>
      </c>
      <c r="B76" s="529" t="s">
        <v>1610</v>
      </c>
      <c r="C76" s="529" t="s">
        <v>819</v>
      </c>
      <c r="D76" s="529" t="s">
        <v>820</v>
      </c>
      <c r="E76" s="529" t="s">
        <v>821</v>
      </c>
      <c r="F76" s="541"/>
      <c r="G76" s="541"/>
      <c r="H76" s="534">
        <v>0</v>
      </c>
      <c r="I76" s="541">
        <v>1</v>
      </c>
      <c r="J76" s="541">
        <v>21.13</v>
      </c>
      <c r="K76" s="534">
        <v>1</v>
      </c>
      <c r="L76" s="541">
        <v>1</v>
      </c>
      <c r="M76" s="542">
        <v>21.13</v>
      </c>
    </row>
    <row r="77" spans="1:13" ht="14.4" customHeight="1" x14ac:dyDescent="0.3">
      <c r="A77" s="528" t="s">
        <v>749</v>
      </c>
      <c r="B77" s="529" t="s">
        <v>1611</v>
      </c>
      <c r="C77" s="529" t="s">
        <v>760</v>
      </c>
      <c r="D77" s="529" t="s">
        <v>758</v>
      </c>
      <c r="E77" s="529" t="s">
        <v>761</v>
      </c>
      <c r="F77" s="541"/>
      <c r="G77" s="541"/>
      <c r="H77" s="534">
        <v>0</v>
      </c>
      <c r="I77" s="541">
        <v>22</v>
      </c>
      <c r="J77" s="541">
        <v>3395.92</v>
      </c>
      <c r="K77" s="534">
        <v>1</v>
      </c>
      <c r="L77" s="541">
        <v>22</v>
      </c>
      <c r="M77" s="542">
        <v>3395.92</v>
      </c>
    </row>
    <row r="78" spans="1:13" ht="14.4" customHeight="1" x14ac:dyDescent="0.3">
      <c r="A78" s="528" t="s">
        <v>749</v>
      </c>
      <c r="B78" s="529" t="s">
        <v>1611</v>
      </c>
      <c r="C78" s="529" t="s">
        <v>762</v>
      </c>
      <c r="D78" s="529" t="s">
        <v>763</v>
      </c>
      <c r="E78" s="529" t="s">
        <v>764</v>
      </c>
      <c r="F78" s="541"/>
      <c r="G78" s="541"/>
      <c r="H78" s="534">
        <v>0</v>
      </c>
      <c r="I78" s="541">
        <v>1</v>
      </c>
      <c r="J78" s="541">
        <v>149.52000000000001</v>
      </c>
      <c r="K78" s="534">
        <v>1</v>
      </c>
      <c r="L78" s="541">
        <v>1</v>
      </c>
      <c r="M78" s="542">
        <v>149.52000000000001</v>
      </c>
    </row>
    <row r="79" spans="1:13" ht="14.4" customHeight="1" x14ac:dyDescent="0.3">
      <c r="A79" s="528" t="s">
        <v>749</v>
      </c>
      <c r="B79" s="529" t="s">
        <v>1611</v>
      </c>
      <c r="C79" s="529" t="s">
        <v>768</v>
      </c>
      <c r="D79" s="529" t="s">
        <v>758</v>
      </c>
      <c r="E79" s="529" t="s">
        <v>769</v>
      </c>
      <c r="F79" s="541"/>
      <c r="G79" s="541"/>
      <c r="H79" s="534">
        <v>0</v>
      </c>
      <c r="I79" s="541">
        <v>3</v>
      </c>
      <c r="J79" s="541">
        <v>675.18000000000006</v>
      </c>
      <c r="K79" s="534">
        <v>1</v>
      </c>
      <c r="L79" s="541">
        <v>3</v>
      </c>
      <c r="M79" s="542">
        <v>675.18000000000006</v>
      </c>
    </row>
    <row r="80" spans="1:13" ht="14.4" customHeight="1" x14ac:dyDescent="0.3">
      <c r="A80" s="528" t="s">
        <v>749</v>
      </c>
      <c r="B80" s="529" t="s">
        <v>1624</v>
      </c>
      <c r="C80" s="529" t="s">
        <v>1094</v>
      </c>
      <c r="D80" s="529" t="s">
        <v>1095</v>
      </c>
      <c r="E80" s="529" t="s">
        <v>1096</v>
      </c>
      <c r="F80" s="541"/>
      <c r="G80" s="541"/>
      <c r="H80" s="534">
        <v>0</v>
      </c>
      <c r="I80" s="541">
        <v>1</v>
      </c>
      <c r="J80" s="541">
        <v>173.14</v>
      </c>
      <c r="K80" s="534">
        <v>1</v>
      </c>
      <c r="L80" s="541">
        <v>1</v>
      </c>
      <c r="M80" s="542">
        <v>173.14</v>
      </c>
    </row>
    <row r="81" spans="1:13" ht="14.4" customHeight="1" x14ac:dyDescent="0.3">
      <c r="A81" s="528" t="s">
        <v>749</v>
      </c>
      <c r="B81" s="529" t="s">
        <v>1612</v>
      </c>
      <c r="C81" s="529" t="s">
        <v>839</v>
      </c>
      <c r="D81" s="529" t="s">
        <v>608</v>
      </c>
      <c r="E81" s="529" t="s">
        <v>840</v>
      </c>
      <c r="F81" s="541"/>
      <c r="G81" s="541"/>
      <c r="H81" s="534">
        <v>0</v>
      </c>
      <c r="I81" s="541">
        <v>4</v>
      </c>
      <c r="J81" s="541">
        <v>146.16</v>
      </c>
      <c r="K81" s="534">
        <v>1</v>
      </c>
      <c r="L81" s="541">
        <v>4</v>
      </c>
      <c r="M81" s="542">
        <v>146.16</v>
      </c>
    </row>
    <row r="82" spans="1:13" ht="14.4" customHeight="1" x14ac:dyDescent="0.3">
      <c r="A82" s="528" t="s">
        <v>749</v>
      </c>
      <c r="B82" s="529" t="s">
        <v>1612</v>
      </c>
      <c r="C82" s="529" t="s">
        <v>1135</v>
      </c>
      <c r="D82" s="529" t="s">
        <v>608</v>
      </c>
      <c r="E82" s="529" t="s">
        <v>1136</v>
      </c>
      <c r="F82" s="541"/>
      <c r="G82" s="541"/>
      <c r="H82" s="534"/>
      <c r="I82" s="541">
        <v>1</v>
      </c>
      <c r="J82" s="541">
        <v>0</v>
      </c>
      <c r="K82" s="534"/>
      <c r="L82" s="541">
        <v>1</v>
      </c>
      <c r="M82" s="542">
        <v>0</v>
      </c>
    </row>
    <row r="83" spans="1:13" ht="14.4" customHeight="1" x14ac:dyDescent="0.3">
      <c r="A83" s="528" t="s">
        <v>750</v>
      </c>
      <c r="B83" s="529" t="s">
        <v>1610</v>
      </c>
      <c r="C83" s="529" t="s">
        <v>819</v>
      </c>
      <c r="D83" s="529" t="s">
        <v>820</v>
      </c>
      <c r="E83" s="529" t="s">
        <v>821</v>
      </c>
      <c r="F83" s="541"/>
      <c r="G83" s="541"/>
      <c r="H83" s="534">
        <v>0</v>
      </c>
      <c r="I83" s="541">
        <v>5</v>
      </c>
      <c r="J83" s="541">
        <v>105.64999999999999</v>
      </c>
      <c r="K83" s="534">
        <v>1</v>
      </c>
      <c r="L83" s="541">
        <v>5</v>
      </c>
      <c r="M83" s="542">
        <v>105.64999999999999</v>
      </c>
    </row>
    <row r="84" spans="1:13" ht="14.4" customHeight="1" x14ac:dyDescent="0.3">
      <c r="A84" s="528" t="s">
        <v>750</v>
      </c>
      <c r="B84" s="529" t="s">
        <v>1610</v>
      </c>
      <c r="C84" s="529" t="s">
        <v>1241</v>
      </c>
      <c r="D84" s="529" t="s">
        <v>820</v>
      </c>
      <c r="E84" s="529" t="s">
        <v>1242</v>
      </c>
      <c r="F84" s="541">
        <v>2</v>
      </c>
      <c r="G84" s="541">
        <v>0</v>
      </c>
      <c r="H84" s="534"/>
      <c r="I84" s="541"/>
      <c r="J84" s="541"/>
      <c r="K84" s="534"/>
      <c r="L84" s="541">
        <v>2</v>
      </c>
      <c r="M84" s="542">
        <v>0</v>
      </c>
    </row>
    <row r="85" spans="1:13" ht="14.4" customHeight="1" x14ac:dyDescent="0.3">
      <c r="A85" s="528" t="s">
        <v>750</v>
      </c>
      <c r="B85" s="529" t="s">
        <v>1610</v>
      </c>
      <c r="C85" s="529" t="s">
        <v>1243</v>
      </c>
      <c r="D85" s="529" t="s">
        <v>1244</v>
      </c>
      <c r="E85" s="529" t="s">
        <v>1245</v>
      </c>
      <c r="F85" s="541"/>
      <c r="G85" s="541"/>
      <c r="H85" s="534">
        <v>0</v>
      </c>
      <c r="I85" s="541">
        <v>1</v>
      </c>
      <c r="J85" s="541">
        <v>13.74</v>
      </c>
      <c r="K85" s="534">
        <v>1</v>
      </c>
      <c r="L85" s="541">
        <v>1</v>
      </c>
      <c r="M85" s="542">
        <v>13.74</v>
      </c>
    </row>
    <row r="86" spans="1:13" ht="14.4" customHeight="1" x14ac:dyDescent="0.3">
      <c r="A86" s="528" t="s">
        <v>750</v>
      </c>
      <c r="B86" s="529" t="s">
        <v>1611</v>
      </c>
      <c r="C86" s="529" t="s">
        <v>760</v>
      </c>
      <c r="D86" s="529" t="s">
        <v>758</v>
      </c>
      <c r="E86" s="529" t="s">
        <v>761</v>
      </c>
      <c r="F86" s="541"/>
      <c r="G86" s="541"/>
      <c r="H86" s="534">
        <v>0</v>
      </c>
      <c r="I86" s="541">
        <v>2</v>
      </c>
      <c r="J86" s="541">
        <v>308.72000000000003</v>
      </c>
      <c r="K86" s="534">
        <v>1</v>
      </c>
      <c r="L86" s="541">
        <v>2</v>
      </c>
      <c r="M86" s="542">
        <v>308.72000000000003</v>
      </c>
    </row>
    <row r="87" spans="1:13" ht="14.4" customHeight="1" x14ac:dyDescent="0.3">
      <c r="A87" s="528" t="s">
        <v>750</v>
      </c>
      <c r="B87" s="529" t="s">
        <v>1612</v>
      </c>
      <c r="C87" s="529" t="s">
        <v>1246</v>
      </c>
      <c r="D87" s="529" t="s">
        <v>1247</v>
      </c>
      <c r="E87" s="529" t="s">
        <v>1248</v>
      </c>
      <c r="F87" s="541">
        <v>6</v>
      </c>
      <c r="G87" s="541">
        <v>219.24</v>
      </c>
      <c r="H87" s="534">
        <v>1</v>
      </c>
      <c r="I87" s="541"/>
      <c r="J87" s="541"/>
      <c r="K87" s="534">
        <v>0</v>
      </c>
      <c r="L87" s="541">
        <v>6</v>
      </c>
      <c r="M87" s="542">
        <v>219.24</v>
      </c>
    </row>
    <row r="88" spans="1:13" ht="14.4" customHeight="1" x14ac:dyDescent="0.3">
      <c r="A88" s="528" t="s">
        <v>750</v>
      </c>
      <c r="B88" s="529" t="s">
        <v>1612</v>
      </c>
      <c r="C88" s="529" t="s">
        <v>1249</v>
      </c>
      <c r="D88" s="529" t="s">
        <v>608</v>
      </c>
      <c r="E88" s="529" t="s">
        <v>1248</v>
      </c>
      <c r="F88" s="541">
        <v>1</v>
      </c>
      <c r="G88" s="541">
        <v>36.54</v>
      </c>
      <c r="H88" s="534">
        <v>1</v>
      </c>
      <c r="I88" s="541"/>
      <c r="J88" s="541"/>
      <c r="K88" s="534">
        <v>0</v>
      </c>
      <c r="L88" s="541">
        <v>1</v>
      </c>
      <c r="M88" s="542">
        <v>36.54</v>
      </c>
    </row>
    <row r="89" spans="1:13" ht="14.4" customHeight="1" x14ac:dyDescent="0.3">
      <c r="A89" s="528" t="s">
        <v>750</v>
      </c>
      <c r="B89" s="529" t="s">
        <v>1625</v>
      </c>
      <c r="C89" s="529" t="s">
        <v>1217</v>
      </c>
      <c r="D89" s="529" t="s">
        <v>1218</v>
      </c>
      <c r="E89" s="529" t="s">
        <v>1219</v>
      </c>
      <c r="F89" s="541"/>
      <c r="G89" s="541"/>
      <c r="H89" s="534">
        <v>0</v>
      </c>
      <c r="I89" s="541">
        <v>4</v>
      </c>
      <c r="J89" s="541">
        <v>193.7</v>
      </c>
      <c r="K89" s="534">
        <v>1</v>
      </c>
      <c r="L89" s="541">
        <v>4</v>
      </c>
      <c r="M89" s="542">
        <v>193.7</v>
      </c>
    </row>
    <row r="90" spans="1:13" ht="14.4" customHeight="1" x14ac:dyDescent="0.3">
      <c r="A90" s="528" t="s">
        <v>750</v>
      </c>
      <c r="B90" s="529" t="s">
        <v>1626</v>
      </c>
      <c r="C90" s="529" t="s">
        <v>1261</v>
      </c>
      <c r="D90" s="529" t="s">
        <v>1262</v>
      </c>
      <c r="E90" s="529" t="s">
        <v>1263</v>
      </c>
      <c r="F90" s="541"/>
      <c r="G90" s="541"/>
      <c r="H90" s="534">
        <v>0</v>
      </c>
      <c r="I90" s="541">
        <v>1</v>
      </c>
      <c r="J90" s="541">
        <v>63.75</v>
      </c>
      <c r="K90" s="534">
        <v>1</v>
      </c>
      <c r="L90" s="541">
        <v>1</v>
      </c>
      <c r="M90" s="542">
        <v>63.75</v>
      </c>
    </row>
    <row r="91" spans="1:13" ht="14.4" customHeight="1" x14ac:dyDescent="0.3">
      <c r="A91" s="528" t="s">
        <v>751</v>
      </c>
      <c r="B91" s="529" t="s">
        <v>1610</v>
      </c>
      <c r="C91" s="529" t="s">
        <v>819</v>
      </c>
      <c r="D91" s="529" t="s">
        <v>820</v>
      </c>
      <c r="E91" s="529" t="s">
        <v>821</v>
      </c>
      <c r="F91" s="541"/>
      <c r="G91" s="541"/>
      <c r="H91" s="534">
        <v>0</v>
      </c>
      <c r="I91" s="541">
        <v>1</v>
      </c>
      <c r="J91" s="541">
        <v>21.13</v>
      </c>
      <c r="K91" s="534">
        <v>1</v>
      </c>
      <c r="L91" s="541">
        <v>1</v>
      </c>
      <c r="M91" s="542">
        <v>21.13</v>
      </c>
    </row>
    <row r="92" spans="1:13" ht="14.4" customHeight="1" x14ac:dyDescent="0.3">
      <c r="A92" s="528" t="s">
        <v>751</v>
      </c>
      <c r="B92" s="529" t="s">
        <v>1611</v>
      </c>
      <c r="C92" s="529" t="s">
        <v>760</v>
      </c>
      <c r="D92" s="529" t="s">
        <v>758</v>
      </c>
      <c r="E92" s="529" t="s">
        <v>761</v>
      </c>
      <c r="F92" s="541"/>
      <c r="G92" s="541"/>
      <c r="H92" s="534">
        <v>0</v>
      </c>
      <c r="I92" s="541">
        <v>3</v>
      </c>
      <c r="J92" s="541">
        <v>463.08000000000004</v>
      </c>
      <c r="K92" s="534">
        <v>1</v>
      </c>
      <c r="L92" s="541">
        <v>3</v>
      </c>
      <c r="M92" s="542">
        <v>463.08000000000004</v>
      </c>
    </row>
    <row r="93" spans="1:13" ht="14.4" customHeight="1" x14ac:dyDescent="0.3">
      <c r="A93" s="528" t="s">
        <v>751</v>
      </c>
      <c r="B93" s="529" t="s">
        <v>1611</v>
      </c>
      <c r="C93" s="529" t="s">
        <v>768</v>
      </c>
      <c r="D93" s="529" t="s">
        <v>758</v>
      </c>
      <c r="E93" s="529" t="s">
        <v>769</v>
      </c>
      <c r="F93" s="541"/>
      <c r="G93" s="541"/>
      <c r="H93" s="534">
        <v>0</v>
      </c>
      <c r="I93" s="541">
        <v>1</v>
      </c>
      <c r="J93" s="541">
        <v>225.06</v>
      </c>
      <c r="K93" s="534">
        <v>1</v>
      </c>
      <c r="L93" s="541">
        <v>1</v>
      </c>
      <c r="M93" s="542">
        <v>225.06</v>
      </c>
    </row>
    <row r="94" spans="1:13" ht="14.4" customHeight="1" x14ac:dyDescent="0.3">
      <c r="A94" s="528" t="s">
        <v>752</v>
      </c>
      <c r="B94" s="529" t="s">
        <v>1627</v>
      </c>
      <c r="C94" s="529" t="s">
        <v>1292</v>
      </c>
      <c r="D94" s="529" t="s">
        <v>1293</v>
      </c>
      <c r="E94" s="529" t="s">
        <v>1294</v>
      </c>
      <c r="F94" s="541">
        <v>1</v>
      </c>
      <c r="G94" s="541">
        <v>0</v>
      </c>
      <c r="H94" s="534"/>
      <c r="I94" s="541"/>
      <c r="J94" s="541"/>
      <c r="K94" s="534"/>
      <c r="L94" s="541">
        <v>1</v>
      </c>
      <c r="M94" s="542">
        <v>0</v>
      </c>
    </row>
    <row r="95" spans="1:13" ht="14.4" customHeight="1" x14ac:dyDescent="0.3">
      <c r="A95" s="528" t="s">
        <v>752</v>
      </c>
      <c r="B95" s="529" t="s">
        <v>1628</v>
      </c>
      <c r="C95" s="529" t="s">
        <v>1296</v>
      </c>
      <c r="D95" s="529" t="s">
        <v>1297</v>
      </c>
      <c r="E95" s="529" t="s">
        <v>1298</v>
      </c>
      <c r="F95" s="541"/>
      <c r="G95" s="541"/>
      <c r="H95" s="534">
        <v>0</v>
      </c>
      <c r="I95" s="541">
        <v>1</v>
      </c>
      <c r="J95" s="541">
        <v>87.41</v>
      </c>
      <c r="K95" s="534">
        <v>1</v>
      </c>
      <c r="L95" s="541">
        <v>1</v>
      </c>
      <c r="M95" s="542">
        <v>87.41</v>
      </c>
    </row>
    <row r="96" spans="1:13" ht="14.4" customHeight="1" x14ac:dyDescent="0.3">
      <c r="A96" s="528" t="s">
        <v>752</v>
      </c>
      <c r="B96" s="529" t="s">
        <v>1628</v>
      </c>
      <c r="C96" s="529" t="s">
        <v>1299</v>
      </c>
      <c r="D96" s="529" t="s">
        <v>1297</v>
      </c>
      <c r="E96" s="529" t="s">
        <v>1300</v>
      </c>
      <c r="F96" s="541"/>
      <c r="G96" s="541"/>
      <c r="H96" s="534">
        <v>0</v>
      </c>
      <c r="I96" s="541">
        <v>1</v>
      </c>
      <c r="J96" s="541">
        <v>291.82</v>
      </c>
      <c r="K96" s="534">
        <v>1</v>
      </c>
      <c r="L96" s="541">
        <v>1</v>
      </c>
      <c r="M96" s="542">
        <v>291.82</v>
      </c>
    </row>
    <row r="97" spans="1:13" ht="14.4" customHeight="1" x14ac:dyDescent="0.3">
      <c r="A97" s="528" t="s">
        <v>752</v>
      </c>
      <c r="B97" s="529" t="s">
        <v>1610</v>
      </c>
      <c r="C97" s="529" t="s">
        <v>819</v>
      </c>
      <c r="D97" s="529" t="s">
        <v>820</v>
      </c>
      <c r="E97" s="529" t="s">
        <v>821</v>
      </c>
      <c r="F97" s="541"/>
      <c r="G97" s="541"/>
      <c r="H97" s="534">
        <v>0</v>
      </c>
      <c r="I97" s="541">
        <v>1</v>
      </c>
      <c r="J97" s="541">
        <v>21.13</v>
      </c>
      <c r="K97" s="534">
        <v>1</v>
      </c>
      <c r="L97" s="541">
        <v>1</v>
      </c>
      <c r="M97" s="542">
        <v>21.13</v>
      </c>
    </row>
    <row r="98" spans="1:13" ht="14.4" customHeight="1" x14ac:dyDescent="0.3">
      <c r="A98" s="528" t="s">
        <v>752</v>
      </c>
      <c r="B98" s="529" t="s">
        <v>1611</v>
      </c>
      <c r="C98" s="529" t="s">
        <v>760</v>
      </c>
      <c r="D98" s="529" t="s">
        <v>758</v>
      </c>
      <c r="E98" s="529" t="s">
        <v>761</v>
      </c>
      <c r="F98" s="541"/>
      <c r="G98" s="541"/>
      <c r="H98" s="534">
        <v>0</v>
      </c>
      <c r="I98" s="541">
        <v>1</v>
      </c>
      <c r="J98" s="541">
        <v>154.36000000000001</v>
      </c>
      <c r="K98" s="534">
        <v>1</v>
      </c>
      <c r="L98" s="541">
        <v>1</v>
      </c>
      <c r="M98" s="542">
        <v>154.36000000000001</v>
      </c>
    </row>
    <row r="99" spans="1:13" ht="14.4" customHeight="1" x14ac:dyDescent="0.3">
      <c r="A99" s="528" t="s">
        <v>752</v>
      </c>
      <c r="B99" s="529" t="s">
        <v>1611</v>
      </c>
      <c r="C99" s="529" t="s">
        <v>762</v>
      </c>
      <c r="D99" s="529" t="s">
        <v>763</v>
      </c>
      <c r="E99" s="529" t="s">
        <v>764</v>
      </c>
      <c r="F99" s="541"/>
      <c r="G99" s="541"/>
      <c r="H99" s="534">
        <v>0</v>
      </c>
      <c r="I99" s="541">
        <v>4</v>
      </c>
      <c r="J99" s="541">
        <v>598.08000000000004</v>
      </c>
      <c r="K99" s="534">
        <v>1</v>
      </c>
      <c r="L99" s="541">
        <v>4</v>
      </c>
      <c r="M99" s="542">
        <v>598.08000000000004</v>
      </c>
    </row>
    <row r="100" spans="1:13" ht="14.4" customHeight="1" x14ac:dyDescent="0.3">
      <c r="A100" s="528" t="s">
        <v>752</v>
      </c>
      <c r="B100" s="529" t="s">
        <v>1611</v>
      </c>
      <c r="C100" s="529" t="s">
        <v>768</v>
      </c>
      <c r="D100" s="529" t="s">
        <v>758</v>
      </c>
      <c r="E100" s="529" t="s">
        <v>769</v>
      </c>
      <c r="F100" s="541"/>
      <c r="G100" s="541"/>
      <c r="H100" s="534">
        <v>0</v>
      </c>
      <c r="I100" s="541">
        <v>8</v>
      </c>
      <c r="J100" s="541">
        <v>1800.4800000000002</v>
      </c>
      <c r="K100" s="534">
        <v>1</v>
      </c>
      <c r="L100" s="541">
        <v>8</v>
      </c>
      <c r="M100" s="542">
        <v>1800.4800000000002</v>
      </c>
    </row>
    <row r="101" spans="1:13" ht="14.4" customHeight="1" thickBot="1" x14ac:dyDescent="0.35">
      <c r="A101" s="520" t="s">
        <v>752</v>
      </c>
      <c r="B101" s="521" t="s">
        <v>1625</v>
      </c>
      <c r="C101" s="521" t="s">
        <v>1217</v>
      </c>
      <c r="D101" s="521" t="s">
        <v>1218</v>
      </c>
      <c r="E101" s="521" t="s">
        <v>1219</v>
      </c>
      <c r="F101" s="543"/>
      <c r="G101" s="543"/>
      <c r="H101" s="526">
        <v>0</v>
      </c>
      <c r="I101" s="543">
        <v>2</v>
      </c>
      <c r="J101" s="543">
        <v>85.14</v>
      </c>
      <c r="K101" s="526">
        <v>1</v>
      </c>
      <c r="L101" s="543">
        <v>2</v>
      </c>
      <c r="M101" s="544">
        <v>85.14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46" t="s">
        <v>143</v>
      </c>
      <c r="B1" s="347"/>
      <c r="C1" s="347"/>
      <c r="D1" s="347"/>
      <c r="E1" s="347"/>
      <c r="F1" s="347"/>
      <c r="G1" s="318"/>
      <c r="H1" s="348"/>
      <c r="I1" s="348"/>
    </row>
    <row r="2" spans="1:10" ht="14.4" customHeight="1" thickBot="1" x14ac:dyDescent="0.35">
      <c r="A2" s="239" t="s">
        <v>252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85">
        <v>2014</v>
      </c>
      <c r="D3" s="286">
        <v>2015</v>
      </c>
      <c r="E3" s="7"/>
      <c r="F3" s="341">
        <v>2016</v>
      </c>
      <c r="G3" s="342"/>
      <c r="H3" s="342"/>
      <c r="I3" s="343"/>
    </row>
    <row r="4" spans="1:10" ht="14.4" customHeight="1" thickBot="1" x14ac:dyDescent="0.35">
      <c r="A4" s="290" t="s">
        <v>0</v>
      </c>
      <c r="B4" s="291" t="s">
        <v>205</v>
      </c>
      <c r="C4" s="344" t="s">
        <v>73</v>
      </c>
      <c r="D4" s="345"/>
      <c r="E4" s="292"/>
      <c r="F4" s="287" t="s">
        <v>73</v>
      </c>
      <c r="G4" s="288" t="s">
        <v>74</v>
      </c>
      <c r="H4" s="288" t="s">
        <v>68</v>
      </c>
      <c r="I4" s="289" t="s">
        <v>75</v>
      </c>
    </row>
    <row r="5" spans="1:10" ht="14.4" customHeight="1" x14ac:dyDescent="0.3">
      <c r="A5" s="440" t="s">
        <v>453</v>
      </c>
      <c r="B5" s="441" t="s">
        <v>454</v>
      </c>
      <c r="C5" s="442" t="s">
        <v>455</v>
      </c>
      <c r="D5" s="442" t="s">
        <v>455</v>
      </c>
      <c r="E5" s="442"/>
      <c r="F5" s="442" t="s">
        <v>455</v>
      </c>
      <c r="G5" s="442" t="s">
        <v>455</v>
      </c>
      <c r="H5" s="442" t="s">
        <v>455</v>
      </c>
      <c r="I5" s="443" t="s">
        <v>455</v>
      </c>
      <c r="J5" s="444" t="s">
        <v>69</v>
      </c>
    </row>
    <row r="6" spans="1:10" ht="14.4" customHeight="1" x14ac:dyDescent="0.3">
      <c r="A6" s="440" t="s">
        <v>453</v>
      </c>
      <c r="B6" s="441" t="s">
        <v>264</v>
      </c>
      <c r="C6" s="442">
        <v>53.413069999999998</v>
      </c>
      <c r="D6" s="442">
        <v>49.256960000000007</v>
      </c>
      <c r="E6" s="442"/>
      <c r="F6" s="442">
        <v>37.817399999999999</v>
      </c>
      <c r="G6" s="442">
        <v>64.166672459599425</v>
      </c>
      <c r="H6" s="442">
        <v>-26.349272459599426</v>
      </c>
      <c r="I6" s="443">
        <v>0.58936202471478571</v>
      </c>
      <c r="J6" s="444" t="s">
        <v>1</v>
      </c>
    </row>
    <row r="7" spans="1:10" ht="14.4" customHeight="1" x14ac:dyDescent="0.3">
      <c r="A7" s="440" t="s">
        <v>453</v>
      </c>
      <c r="B7" s="441" t="s">
        <v>265</v>
      </c>
      <c r="C7" s="442">
        <v>172.1739</v>
      </c>
      <c r="D7" s="442">
        <v>148.90242999999899</v>
      </c>
      <c r="E7" s="442"/>
      <c r="F7" s="442">
        <v>86.360399999999998</v>
      </c>
      <c r="G7" s="442">
        <v>229.16668735571508</v>
      </c>
      <c r="H7" s="442">
        <v>-142.80628735571509</v>
      </c>
      <c r="I7" s="443">
        <v>0.37684534779677825</v>
      </c>
      <c r="J7" s="444" t="s">
        <v>1</v>
      </c>
    </row>
    <row r="8" spans="1:10" ht="14.4" customHeight="1" x14ac:dyDescent="0.3">
      <c r="A8" s="440" t="s">
        <v>453</v>
      </c>
      <c r="B8" s="441" t="s">
        <v>266</v>
      </c>
      <c r="C8" s="442">
        <v>476.52754999999996</v>
      </c>
      <c r="D8" s="442">
        <v>368.62934999999999</v>
      </c>
      <c r="E8" s="442"/>
      <c r="F8" s="442">
        <v>713.92763999999897</v>
      </c>
      <c r="G8" s="442">
        <v>550.18336526608675</v>
      </c>
      <c r="H8" s="442">
        <v>163.74427473391222</v>
      </c>
      <c r="I8" s="443">
        <v>1.2976176399930233</v>
      </c>
      <c r="J8" s="444" t="s">
        <v>1</v>
      </c>
    </row>
    <row r="9" spans="1:10" ht="14.4" customHeight="1" x14ac:dyDescent="0.3">
      <c r="A9" s="440" t="s">
        <v>453</v>
      </c>
      <c r="B9" s="441" t="s">
        <v>267</v>
      </c>
      <c r="C9" s="442" t="s">
        <v>455</v>
      </c>
      <c r="D9" s="442">
        <v>26.209900000000001</v>
      </c>
      <c r="E9" s="442"/>
      <c r="F9" s="442">
        <v>8.2280000000000006E-2</v>
      </c>
      <c r="G9" s="442">
        <v>41.250003724027998</v>
      </c>
      <c r="H9" s="442">
        <v>-41.167723724028001</v>
      </c>
      <c r="I9" s="443">
        <v>1.9946664865892402E-3</v>
      </c>
      <c r="J9" s="444" t="s">
        <v>1</v>
      </c>
    </row>
    <row r="10" spans="1:10" ht="14.4" customHeight="1" x14ac:dyDescent="0.3">
      <c r="A10" s="440" t="s">
        <v>453</v>
      </c>
      <c r="B10" s="441" t="s">
        <v>268</v>
      </c>
      <c r="C10" s="442">
        <v>226.05857999999998</v>
      </c>
      <c r="D10" s="442">
        <v>192.839169999999</v>
      </c>
      <c r="E10" s="442"/>
      <c r="F10" s="442">
        <v>185.18452999999897</v>
      </c>
      <c r="G10" s="442">
        <v>402.85037594481901</v>
      </c>
      <c r="H10" s="442">
        <v>-217.66584594482003</v>
      </c>
      <c r="I10" s="443">
        <v>0.45968563282503894</v>
      </c>
      <c r="J10" s="444" t="s">
        <v>1</v>
      </c>
    </row>
    <row r="11" spans="1:10" ht="14.4" customHeight="1" x14ac:dyDescent="0.3">
      <c r="A11" s="440" t="s">
        <v>453</v>
      </c>
      <c r="B11" s="441" t="s">
        <v>269</v>
      </c>
      <c r="C11" s="442">
        <v>112.58843999999999</v>
      </c>
      <c r="D11" s="442">
        <v>110.84228999999999</v>
      </c>
      <c r="E11" s="442"/>
      <c r="F11" s="442">
        <v>308.53758999999798</v>
      </c>
      <c r="G11" s="442">
        <v>269.73333378917016</v>
      </c>
      <c r="H11" s="442">
        <v>38.804256210827816</v>
      </c>
      <c r="I11" s="443">
        <v>1.1438615526887683</v>
      </c>
      <c r="J11" s="444" t="s">
        <v>1</v>
      </c>
    </row>
    <row r="12" spans="1:10" ht="14.4" customHeight="1" x14ac:dyDescent="0.3">
      <c r="A12" s="440" t="s">
        <v>453</v>
      </c>
      <c r="B12" s="441" t="s">
        <v>270</v>
      </c>
      <c r="C12" s="442">
        <v>0.24510000000000001</v>
      </c>
      <c r="D12" s="442">
        <v>1.6304799999999999</v>
      </c>
      <c r="E12" s="442"/>
      <c r="F12" s="442">
        <v>8.1699999999999995E-2</v>
      </c>
      <c r="G12" s="442">
        <v>1.8333334988448335</v>
      </c>
      <c r="H12" s="442">
        <v>-1.7516334988448334</v>
      </c>
      <c r="I12" s="443">
        <v>4.4563632340476195E-2</v>
      </c>
      <c r="J12" s="444" t="s">
        <v>1</v>
      </c>
    </row>
    <row r="13" spans="1:10" ht="14.4" customHeight="1" x14ac:dyDescent="0.3">
      <c r="A13" s="440" t="s">
        <v>453</v>
      </c>
      <c r="B13" s="441" t="s">
        <v>271</v>
      </c>
      <c r="C13" s="442">
        <v>523.60237999999993</v>
      </c>
      <c r="D13" s="442">
        <v>460.05122000000006</v>
      </c>
      <c r="E13" s="442"/>
      <c r="F13" s="442">
        <v>475.31628999999998</v>
      </c>
      <c r="G13" s="442">
        <v>512.22786654282925</v>
      </c>
      <c r="H13" s="442">
        <v>-36.911576542829266</v>
      </c>
      <c r="I13" s="443">
        <v>0.92793914787972009</v>
      </c>
      <c r="J13" s="444" t="s">
        <v>1</v>
      </c>
    </row>
    <row r="14" spans="1:10" ht="14.4" customHeight="1" x14ac:dyDescent="0.3">
      <c r="A14" s="440" t="s">
        <v>453</v>
      </c>
      <c r="B14" s="441" t="s">
        <v>272</v>
      </c>
      <c r="C14" s="442">
        <v>1.5385600000000001</v>
      </c>
      <c r="D14" s="442">
        <v>2.41953</v>
      </c>
      <c r="E14" s="442"/>
      <c r="F14" s="442">
        <v>1.1065599999989999</v>
      </c>
      <c r="G14" s="442">
        <v>9.1666674942278341</v>
      </c>
      <c r="H14" s="442">
        <v>-8.0601074942288342</v>
      </c>
      <c r="I14" s="443">
        <v>0.12071562546539301</v>
      </c>
      <c r="J14" s="444" t="s">
        <v>1</v>
      </c>
    </row>
    <row r="15" spans="1:10" ht="14.4" customHeight="1" x14ac:dyDescent="0.3">
      <c r="A15" s="440" t="s">
        <v>453</v>
      </c>
      <c r="B15" s="441" t="s">
        <v>273</v>
      </c>
      <c r="C15" s="442">
        <v>36.873410000000007</v>
      </c>
      <c r="D15" s="442">
        <v>17.853399999999997</v>
      </c>
      <c r="E15" s="442"/>
      <c r="F15" s="442">
        <v>37.524000000000001</v>
      </c>
      <c r="G15" s="442">
        <v>55.000004965370664</v>
      </c>
      <c r="H15" s="442">
        <v>-17.476004965370663</v>
      </c>
      <c r="I15" s="443">
        <v>0.68225448386097454</v>
      </c>
      <c r="J15" s="444" t="s">
        <v>1</v>
      </c>
    </row>
    <row r="16" spans="1:10" ht="14.4" customHeight="1" x14ac:dyDescent="0.3">
      <c r="A16" s="440" t="s">
        <v>453</v>
      </c>
      <c r="B16" s="441" t="s">
        <v>274</v>
      </c>
      <c r="C16" s="442">
        <v>37.940920000000006</v>
      </c>
      <c r="D16" s="442">
        <v>36.050159999999998</v>
      </c>
      <c r="E16" s="442"/>
      <c r="F16" s="442">
        <v>83.66443000000001</v>
      </c>
      <c r="G16" s="442">
        <v>91.780744684159657</v>
      </c>
      <c r="H16" s="442">
        <v>-8.1163146841596472</v>
      </c>
      <c r="I16" s="443">
        <v>0.91156843723495706</v>
      </c>
      <c r="J16" s="444" t="s">
        <v>1</v>
      </c>
    </row>
    <row r="17" spans="1:10" ht="14.4" customHeight="1" x14ac:dyDescent="0.3">
      <c r="A17" s="440" t="s">
        <v>453</v>
      </c>
      <c r="B17" s="441" t="s">
        <v>456</v>
      </c>
      <c r="C17" s="442">
        <v>1640.9619099999998</v>
      </c>
      <c r="D17" s="442">
        <v>1414.6848899999979</v>
      </c>
      <c r="E17" s="442"/>
      <c r="F17" s="442">
        <v>1929.6028199999948</v>
      </c>
      <c r="G17" s="442">
        <v>2227.3590557248513</v>
      </c>
      <c r="H17" s="442">
        <v>-297.75623572485642</v>
      </c>
      <c r="I17" s="443">
        <v>0.86631870826593904</v>
      </c>
      <c r="J17" s="444" t="s">
        <v>457</v>
      </c>
    </row>
    <row r="19" spans="1:10" ht="14.4" customHeight="1" x14ac:dyDescent="0.3">
      <c r="A19" s="440" t="s">
        <v>453</v>
      </c>
      <c r="B19" s="441" t="s">
        <v>454</v>
      </c>
      <c r="C19" s="442" t="s">
        <v>455</v>
      </c>
      <c r="D19" s="442" t="s">
        <v>455</v>
      </c>
      <c r="E19" s="442"/>
      <c r="F19" s="442" t="s">
        <v>455</v>
      </c>
      <c r="G19" s="442" t="s">
        <v>455</v>
      </c>
      <c r="H19" s="442" t="s">
        <v>455</v>
      </c>
      <c r="I19" s="443" t="s">
        <v>455</v>
      </c>
      <c r="J19" s="444" t="s">
        <v>69</v>
      </c>
    </row>
    <row r="20" spans="1:10" ht="14.4" customHeight="1" x14ac:dyDescent="0.3">
      <c r="A20" s="440" t="s">
        <v>458</v>
      </c>
      <c r="B20" s="441" t="s">
        <v>459</v>
      </c>
      <c r="C20" s="442" t="s">
        <v>455</v>
      </c>
      <c r="D20" s="442" t="s">
        <v>455</v>
      </c>
      <c r="E20" s="442"/>
      <c r="F20" s="442" t="s">
        <v>455</v>
      </c>
      <c r="G20" s="442" t="s">
        <v>455</v>
      </c>
      <c r="H20" s="442" t="s">
        <v>455</v>
      </c>
      <c r="I20" s="443" t="s">
        <v>455</v>
      </c>
      <c r="J20" s="444" t="s">
        <v>0</v>
      </c>
    </row>
    <row r="21" spans="1:10" ht="14.4" customHeight="1" x14ac:dyDescent="0.3">
      <c r="A21" s="440" t="s">
        <v>458</v>
      </c>
      <c r="B21" s="441" t="s">
        <v>268</v>
      </c>
      <c r="C21" s="442">
        <v>176.32023999999996</v>
      </c>
      <c r="D21" s="442">
        <v>167.89962999999901</v>
      </c>
      <c r="E21" s="442"/>
      <c r="F21" s="442">
        <v>154.33483999999999</v>
      </c>
      <c r="G21" s="442">
        <v>281.1267530124735</v>
      </c>
      <c r="H21" s="442">
        <v>-126.79191301247351</v>
      </c>
      <c r="I21" s="443">
        <v>0.54898667005609458</v>
      </c>
      <c r="J21" s="444" t="s">
        <v>1</v>
      </c>
    </row>
    <row r="22" spans="1:10" ht="14.4" customHeight="1" x14ac:dyDescent="0.3">
      <c r="A22" s="440" t="s">
        <v>458</v>
      </c>
      <c r="B22" s="441" t="s">
        <v>269</v>
      </c>
      <c r="C22" s="442">
        <v>26.903489999999998</v>
      </c>
      <c r="D22" s="442">
        <v>25.001759999999997</v>
      </c>
      <c r="E22" s="442"/>
      <c r="F22" s="442">
        <v>67.279339999999991</v>
      </c>
      <c r="G22" s="442">
        <v>50.731214914937333</v>
      </c>
      <c r="H22" s="442">
        <v>16.548125085062658</v>
      </c>
      <c r="I22" s="443">
        <v>1.326192170102952</v>
      </c>
      <c r="J22" s="444" t="s">
        <v>1</v>
      </c>
    </row>
    <row r="23" spans="1:10" ht="14.4" customHeight="1" x14ac:dyDescent="0.3">
      <c r="A23" s="440" t="s">
        <v>458</v>
      </c>
      <c r="B23" s="441" t="s">
        <v>270</v>
      </c>
      <c r="C23" s="442">
        <v>0.24510000000000001</v>
      </c>
      <c r="D23" s="442">
        <v>1.6304799999999999</v>
      </c>
      <c r="E23" s="442"/>
      <c r="F23" s="442">
        <v>8.1699999999999995E-2</v>
      </c>
      <c r="G23" s="442">
        <v>1.8333334988448335</v>
      </c>
      <c r="H23" s="442">
        <v>-1.7516334988448334</v>
      </c>
      <c r="I23" s="443">
        <v>4.4563632340476195E-2</v>
      </c>
      <c r="J23" s="444" t="s">
        <v>1</v>
      </c>
    </row>
    <row r="24" spans="1:10" ht="14.4" customHeight="1" x14ac:dyDescent="0.3">
      <c r="A24" s="440" t="s">
        <v>458</v>
      </c>
      <c r="B24" s="441" t="s">
        <v>271</v>
      </c>
      <c r="C24" s="442" t="s">
        <v>455</v>
      </c>
      <c r="D24" s="442" t="s">
        <v>455</v>
      </c>
      <c r="E24" s="442"/>
      <c r="F24" s="442">
        <v>9.4684699999999999</v>
      </c>
      <c r="G24" s="442">
        <v>0</v>
      </c>
      <c r="H24" s="442">
        <v>9.4684699999999999</v>
      </c>
      <c r="I24" s="443" t="s">
        <v>455</v>
      </c>
      <c r="J24" s="444" t="s">
        <v>1</v>
      </c>
    </row>
    <row r="25" spans="1:10" ht="14.4" customHeight="1" x14ac:dyDescent="0.3">
      <c r="A25" s="440" t="s">
        <v>458</v>
      </c>
      <c r="B25" s="441" t="s">
        <v>272</v>
      </c>
      <c r="C25" s="442">
        <v>1.0105600000000001</v>
      </c>
      <c r="D25" s="442">
        <v>0.92299999999999982</v>
      </c>
      <c r="E25" s="442"/>
      <c r="F25" s="442">
        <v>0.51900000000000002</v>
      </c>
      <c r="G25" s="442">
        <v>3.4968915852135836</v>
      </c>
      <c r="H25" s="442">
        <v>-2.9778915852135834</v>
      </c>
      <c r="I25" s="443">
        <v>0.14841752663839033</v>
      </c>
      <c r="J25" s="444" t="s">
        <v>1</v>
      </c>
    </row>
    <row r="26" spans="1:10" ht="14.4" customHeight="1" x14ac:dyDescent="0.3">
      <c r="A26" s="440" t="s">
        <v>458</v>
      </c>
      <c r="B26" s="441" t="s">
        <v>273</v>
      </c>
      <c r="C26" s="442">
        <v>15.965840000000004</v>
      </c>
      <c r="D26" s="442">
        <v>6.6520999999999999</v>
      </c>
      <c r="E26" s="442"/>
      <c r="F26" s="442">
        <v>15.0976</v>
      </c>
      <c r="G26" s="442">
        <v>20.49276513325983</v>
      </c>
      <c r="H26" s="442">
        <v>-5.3951651332598303</v>
      </c>
      <c r="I26" s="443">
        <v>0.73672829907646487</v>
      </c>
      <c r="J26" s="444" t="s">
        <v>1</v>
      </c>
    </row>
    <row r="27" spans="1:10" ht="14.4" customHeight="1" x14ac:dyDescent="0.3">
      <c r="A27" s="440" t="s">
        <v>458</v>
      </c>
      <c r="B27" s="441" t="s">
        <v>460</v>
      </c>
      <c r="C27" s="442">
        <v>220.44522999999998</v>
      </c>
      <c r="D27" s="442">
        <v>202.106969999999</v>
      </c>
      <c r="E27" s="442"/>
      <c r="F27" s="442">
        <v>246.78094999999999</v>
      </c>
      <c r="G27" s="442">
        <v>357.680958144729</v>
      </c>
      <c r="H27" s="442">
        <v>-110.90000814472901</v>
      </c>
      <c r="I27" s="443">
        <v>0.6899471285249259</v>
      </c>
      <c r="J27" s="444" t="s">
        <v>461</v>
      </c>
    </row>
    <row r="28" spans="1:10" ht="14.4" customHeight="1" x14ac:dyDescent="0.3">
      <c r="A28" s="440" t="s">
        <v>455</v>
      </c>
      <c r="B28" s="441" t="s">
        <v>455</v>
      </c>
      <c r="C28" s="442" t="s">
        <v>455</v>
      </c>
      <c r="D28" s="442" t="s">
        <v>455</v>
      </c>
      <c r="E28" s="442"/>
      <c r="F28" s="442" t="s">
        <v>455</v>
      </c>
      <c r="G28" s="442" t="s">
        <v>455</v>
      </c>
      <c r="H28" s="442" t="s">
        <v>455</v>
      </c>
      <c r="I28" s="443" t="s">
        <v>455</v>
      </c>
      <c r="J28" s="444" t="s">
        <v>462</v>
      </c>
    </row>
    <row r="29" spans="1:10" ht="14.4" customHeight="1" x14ac:dyDescent="0.3">
      <c r="A29" s="440" t="s">
        <v>463</v>
      </c>
      <c r="B29" s="441" t="s">
        <v>464</v>
      </c>
      <c r="C29" s="442" t="s">
        <v>455</v>
      </c>
      <c r="D29" s="442" t="s">
        <v>455</v>
      </c>
      <c r="E29" s="442"/>
      <c r="F29" s="442" t="s">
        <v>455</v>
      </c>
      <c r="G29" s="442" t="s">
        <v>455</v>
      </c>
      <c r="H29" s="442" t="s">
        <v>455</v>
      </c>
      <c r="I29" s="443" t="s">
        <v>455</v>
      </c>
      <c r="J29" s="444" t="s">
        <v>0</v>
      </c>
    </row>
    <row r="30" spans="1:10" ht="14.4" customHeight="1" x14ac:dyDescent="0.3">
      <c r="A30" s="440" t="s">
        <v>463</v>
      </c>
      <c r="B30" s="441" t="s">
        <v>265</v>
      </c>
      <c r="C30" s="442">
        <v>172.1739</v>
      </c>
      <c r="D30" s="442">
        <v>148.90242999999899</v>
      </c>
      <c r="E30" s="442"/>
      <c r="F30" s="442">
        <v>86.360399999999998</v>
      </c>
      <c r="G30" s="442">
        <v>229.16668735571508</v>
      </c>
      <c r="H30" s="442">
        <v>-142.80628735571509</v>
      </c>
      <c r="I30" s="443">
        <v>0.37684534779677825</v>
      </c>
      <c r="J30" s="444" t="s">
        <v>1</v>
      </c>
    </row>
    <row r="31" spans="1:10" ht="14.4" customHeight="1" x14ac:dyDescent="0.3">
      <c r="A31" s="440" t="s">
        <v>463</v>
      </c>
      <c r="B31" s="441" t="s">
        <v>266</v>
      </c>
      <c r="C31" s="442">
        <v>476.52754999999996</v>
      </c>
      <c r="D31" s="442">
        <v>368.62934999999999</v>
      </c>
      <c r="E31" s="442"/>
      <c r="F31" s="442">
        <v>713.92763999999897</v>
      </c>
      <c r="G31" s="442">
        <v>550.18336526608675</v>
      </c>
      <c r="H31" s="442">
        <v>163.74427473391222</v>
      </c>
      <c r="I31" s="443">
        <v>1.2976176399930233</v>
      </c>
      <c r="J31" s="444" t="s">
        <v>1</v>
      </c>
    </row>
    <row r="32" spans="1:10" ht="14.4" customHeight="1" x14ac:dyDescent="0.3">
      <c r="A32" s="440" t="s">
        <v>463</v>
      </c>
      <c r="B32" s="441" t="s">
        <v>267</v>
      </c>
      <c r="C32" s="442" t="s">
        <v>455</v>
      </c>
      <c r="D32" s="442">
        <v>26.209900000000001</v>
      </c>
      <c r="E32" s="442"/>
      <c r="F32" s="442">
        <v>8.2280000000000006E-2</v>
      </c>
      <c r="G32" s="442">
        <v>41.250003724027998</v>
      </c>
      <c r="H32" s="442">
        <v>-41.167723724028001</v>
      </c>
      <c r="I32" s="443">
        <v>1.9946664865892402E-3</v>
      </c>
      <c r="J32" s="444" t="s">
        <v>1</v>
      </c>
    </row>
    <row r="33" spans="1:10" ht="14.4" customHeight="1" x14ac:dyDescent="0.3">
      <c r="A33" s="440" t="s">
        <v>463</v>
      </c>
      <c r="B33" s="441" t="s">
        <v>268</v>
      </c>
      <c r="C33" s="442">
        <v>13.887219999999999</v>
      </c>
      <c r="D33" s="442">
        <v>23.946249999999999</v>
      </c>
      <c r="E33" s="442"/>
      <c r="F33" s="442">
        <v>29.422489999998998</v>
      </c>
      <c r="G33" s="442">
        <v>120.14219128055009</v>
      </c>
      <c r="H33" s="442">
        <v>-90.719701280551092</v>
      </c>
      <c r="I33" s="443">
        <v>0.24489723124237894</v>
      </c>
      <c r="J33" s="444" t="s">
        <v>1</v>
      </c>
    </row>
    <row r="34" spans="1:10" ht="14.4" customHeight="1" x14ac:dyDescent="0.3">
      <c r="A34" s="440" t="s">
        <v>463</v>
      </c>
      <c r="B34" s="441" t="s">
        <v>269</v>
      </c>
      <c r="C34" s="442">
        <v>58.375520000000009</v>
      </c>
      <c r="D34" s="442">
        <v>58.615669999999994</v>
      </c>
      <c r="E34" s="442"/>
      <c r="F34" s="442">
        <v>80.841619999998997</v>
      </c>
      <c r="G34" s="442">
        <v>54.832178105699505</v>
      </c>
      <c r="H34" s="442">
        <v>26.009441894299492</v>
      </c>
      <c r="I34" s="443">
        <v>1.4743463198591404</v>
      </c>
      <c r="J34" s="444" t="s">
        <v>1</v>
      </c>
    </row>
    <row r="35" spans="1:10" ht="14.4" customHeight="1" x14ac:dyDescent="0.3">
      <c r="A35" s="440" t="s">
        <v>463</v>
      </c>
      <c r="B35" s="441" t="s">
        <v>271</v>
      </c>
      <c r="C35" s="442">
        <v>200.86116999999996</v>
      </c>
      <c r="D35" s="442">
        <v>177.45005</v>
      </c>
      <c r="E35" s="442"/>
      <c r="F35" s="442">
        <v>145.57884999999999</v>
      </c>
      <c r="G35" s="442">
        <v>190.31891408969543</v>
      </c>
      <c r="H35" s="442">
        <v>-44.740064089695437</v>
      </c>
      <c r="I35" s="443">
        <v>0.76492055819207816</v>
      </c>
      <c r="J35" s="444" t="s">
        <v>1</v>
      </c>
    </row>
    <row r="36" spans="1:10" ht="14.4" customHeight="1" x14ac:dyDescent="0.3">
      <c r="A36" s="440" t="s">
        <v>463</v>
      </c>
      <c r="B36" s="441" t="s">
        <v>272</v>
      </c>
      <c r="C36" s="442">
        <v>0.52800000000000002</v>
      </c>
      <c r="D36" s="442">
        <v>1.4965299999999999</v>
      </c>
      <c r="E36" s="442"/>
      <c r="F36" s="442">
        <v>0.58755999999899999</v>
      </c>
      <c r="G36" s="442">
        <v>5.6697759090142501</v>
      </c>
      <c r="H36" s="442">
        <v>-5.0822159090152503</v>
      </c>
      <c r="I36" s="443">
        <v>0.10363019798804596</v>
      </c>
      <c r="J36" s="444" t="s">
        <v>1</v>
      </c>
    </row>
    <row r="37" spans="1:10" ht="14.4" customHeight="1" x14ac:dyDescent="0.3">
      <c r="A37" s="440" t="s">
        <v>463</v>
      </c>
      <c r="B37" s="441" t="s">
        <v>273</v>
      </c>
      <c r="C37" s="442">
        <v>20.90757</v>
      </c>
      <c r="D37" s="442">
        <v>11.201299999999998</v>
      </c>
      <c r="E37" s="442"/>
      <c r="F37" s="442">
        <v>22.426400000000001</v>
      </c>
      <c r="G37" s="442">
        <v>34.507239832110834</v>
      </c>
      <c r="H37" s="442">
        <v>-12.080839832110833</v>
      </c>
      <c r="I37" s="443">
        <v>0.64990419718041414</v>
      </c>
      <c r="J37" s="444" t="s">
        <v>1</v>
      </c>
    </row>
    <row r="38" spans="1:10" ht="14.4" customHeight="1" x14ac:dyDescent="0.3">
      <c r="A38" s="440" t="s">
        <v>463</v>
      </c>
      <c r="B38" s="441" t="s">
        <v>465</v>
      </c>
      <c r="C38" s="442">
        <v>943.26093000000003</v>
      </c>
      <c r="D38" s="442">
        <v>816.45147999999892</v>
      </c>
      <c r="E38" s="442"/>
      <c r="F38" s="442">
        <v>1079.2272399999961</v>
      </c>
      <c r="G38" s="442">
        <v>1226.0703555629002</v>
      </c>
      <c r="H38" s="442">
        <v>-146.84311556290413</v>
      </c>
      <c r="I38" s="443">
        <v>0.88023271674692183</v>
      </c>
      <c r="J38" s="444" t="s">
        <v>461</v>
      </c>
    </row>
    <row r="39" spans="1:10" ht="14.4" customHeight="1" x14ac:dyDescent="0.3">
      <c r="A39" s="440" t="s">
        <v>455</v>
      </c>
      <c r="B39" s="441" t="s">
        <v>455</v>
      </c>
      <c r="C39" s="442" t="s">
        <v>455</v>
      </c>
      <c r="D39" s="442" t="s">
        <v>455</v>
      </c>
      <c r="E39" s="442"/>
      <c r="F39" s="442" t="s">
        <v>455</v>
      </c>
      <c r="G39" s="442" t="s">
        <v>455</v>
      </c>
      <c r="H39" s="442" t="s">
        <v>455</v>
      </c>
      <c r="I39" s="443" t="s">
        <v>455</v>
      </c>
      <c r="J39" s="444" t="s">
        <v>462</v>
      </c>
    </row>
    <row r="40" spans="1:10" ht="14.4" customHeight="1" x14ac:dyDescent="0.3">
      <c r="A40" s="440" t="s">
        <v>466</v>
      </c>
      <c r="B40" s="441" t="s">
        <v>467</v>
      </c>
      <c r="C40" s="442" t="s">
        <v>455</v>
      </c>
      <c r="D40" s="442" t="s">
        <v>455</v>
      </c>
      <c r="E40" s="442"/>
      <c r="F40" s="442" t="s">
        <v>455</v>
      </c>
      <c r="G40" s="442" t="s">
        <v>455</v>
      </c>
      <c r="H40" s="442" t="s">
        <v>455</v>
      </c>
      <c r="I40" s="443" t="s">
        <v>455</v>
      </c>
      <c r="J40" s="444" t="s">
        <v>0</v>
      </c>
    </row>
    <row r="41" spans="1:10" ht="14.4" customHeight="1" x14ac:dyDescent="0.3">
      <c r="A41" s="440" t="s">
        <v>466</v>
      </c>
      <c r="B41" s="441" t="s">
        <v>264</v>
      </c>
      <c r="C41" s="442">
        <v>53.413069999999998</v>
      </c>
      <c r="D41" s="442">
        <v>49.256960000000007</v>
      </c>
      <c r="E41" s="442"/>
      <c r="F41" s="442">
        <v>37.817399999999999</v>
      </c>
      <c r="G41" s="442">
        <v>64.166672459599425</v>
      </c>
      <c r="H41" s="442">
        <v>-26.349272459599426</v>
      </c>
      <c r="I41" s="443">
        <v>0.58936202471478571</v>
      </c>
      <c r="J41" s="444" t="s">
        <v>1</v>
      </c>
    </row>
    <row r="42" spans="1:10" ht="14.4" customHeight="1" x14ac:dyDescent="0.3">
      <c r="A42" s="440" t="s">
        <v>466</v>
      </c>
      <c r="B42" s="441" t="s">
        <v>268</v>
      </c>
      <c r="C42" s="442">
        <v>35.851120000000002</v>
      </c>
      <c r="D42" s="442">
        <v>0.99329000000000001</v>
      </c>
      <c r="E42" s="442"/>
      <c r="F42" s="442">
        <v>1.4272</v>
      </c>
      <c r="G42" s="442">
        <v>1.5814316517954166</v>
      </c>
      <c r="H42" s="442">
        <v>-0.15423165179541654</v>
      </c>
      <c r="I42" s="443">
        <v>0.90247340021282885</v>
      </c>
      <c r="J42" s="444" t="s">
        <v>1</v>
      </c>
    </row>
    <row r="43" spans="1:10" ht="14.4" customHeight="1" x14ac:dyDescent="0.3">
      <c r="A43" s="440" t="s">
        <v>466</v>
      </c>
      <c r="B43" s="441" t="s">
        <v>269</v>
      </c>
      <c r="C43" s="442">
        <v>27.309429999999999</v>
      </c>
      <c r="D43" s="442">
        <v>27.22486</v>
      </c>
      <c r="E43" s="442"/>
      <c r="F43" s="442">
        <v>160.416629999999</v>
      </c>
      <c r="G43" s="442">
        <v>164.16994076853331</v>
      </c>
      <c r="H43" s="442">
        <v>-3.7533107685343055</v>
      </c>
      <c r="I43" s="443">
        <v>0.97713764924952873</v>
      </c>
      <c r="J43" s="444" t="s">
        <v>1</v>
      </c>
    </row>
    <row r="44" spans="1:10" ht="14.4" customHeight="1" x14ac:dyDescent="0.3">
      <c r="A44" s="440" t="s">
        <v>466</v>
      </c>
      <c r="B44" s="441" t="s">
        <v>271</v>
      </c>
      <c r="C44" s="442">
        <v>322.74120999999997</v>
      </c>
      <c r="D44" s="442">
        <v>282.60117000000002</v>
      </c>
      <c r="E44" s="442"/>
      <c r="F44" s="442">
        <v>320.26897000000002</v>
      </c>
      <c r="G44" s="442">
        <v>321.90895245313379</v>
      </c>
      <c r="H44" s="442">
        <v>-1.6399824531337686</v>
      </c>
      <c r="I44" s="443">
        <v>0.9949054462740593</v>
      </c>
      <c r="J44" s="444" t="s">
        <v>1</v>
      </c>
    </row>
    <row r="45" spans="1:10" ht="14.4" customHeight="1" x14ac:dyDescent="0.3">
      <c r="A45" s="440" t="s">
        <v>466</v>
      </c>
      <c r="B45" s="441" t="s">
        <v>274</v>
      </c>
      <c r="C45" s="442">
        <v>37.940920000000006</v>
      </c>
      <c r="D45" s="442">
        <v>36.050159999999998</v>
      </c>
      <c r="E45" s="442"/>
      <c r="F45" s="442">
        <v>83.66443000000001</v>
      </c>
      <c r="G45" s="442">
        <v>91.780744684159657</v>
      </c>
      <c r="H45" s="442">
        <v>-8.1163146841596472</v>
      </c>
      <c r="I45" s="443">
        <v>0.91156843723495706</v>
      </c>
      <c r="J45" s="444" t="s">
        <v>1</v>
      </c>
    </row>
    <row r="46" spans="1:10" ht="14.4" customHeight="1" x14ac:dyDescent="0.3">
      <c r="A46" s="440" t="s">
        <v>466</v>
      </c>
      <c r="B46" s="441" t="s">
        <v>468</v>
      </c>
      <c r="C46" s="442">
        <v>477.25574999999998</v>
      </c>
      <c r="D46" s="442">
        <v>396.12644</v>
      </c>
      <c r="E46" s="442"/>
      <c r="F46" s="442">
        <v>603.59462999999903</v>
      </c>
      <c r="G46" s="442">
        <v>643.60774201722165</v>
      </c>
      <c r="H46" s="442">
        <v>-40.013112017222625</v>
      </c>
      <c r="I46" s="443">
        <v>0.93782997095123199</v>
      </c>
      <c r="J46" s="444" t="s">
        <v>461</v>
      </c>
    </row>
    <row r="47" spans="1:10" ht="14.4" customHeight="1" x14ac:dyDescent="0.3">
      <c r="A47" s="440" t="s">
        <v>455</v>
      </c>
      <c r="B47" s="441" t="s">
        <v>455</v>
      </c>
      <c r="C47" s="442" t="s">
        <v>455</v>
      </c>
      <c r="D47" s="442" t="s">
        <v>455</v>
      </c>
      <c r="E47" s="442"/>
      <c r="F47" s="442" t="s">
        <v>455</v>
      </c>
      <c r="G47" s="442" t="s">
        <v>455</v>
      </c>
      <c r="H47" s="442" t="s">
        <v>455</v>
      </c>
      <c r="I47" s="443" t="s">
        <v>455</v>
      </c>
      <c r="J47" s="444" t="s">
        <v>462</v>
      </c>
    </row>
    <row r="48" spans="1:10" ht="14.4" customHeight="1" x14ac:dyDescent="0.3">
      <c r="A48" s="440" t="s">
        <v>453</v>
      </c>
      <c r="B48" s="441" t="s">
        <v>456</v>
      </c>
      <c r="C48" s="442">
        <v>1640.96191</v>
      </c>
      <c r="D48" s="442">
        <v>1414.6848899999979</v>
      </c>
      <c r="E48" s="442"/>
      <c r="F48" s="442">
        <v>1929.6028199999953</v>
      </c>
      <c r="G48" s="442">
        <v>2227.3590557248508</v>
      </c>
      <c r="H48" s="442">
        <v>-297.75623572485551</v>
      </c>
      <c r="I48" s="443">
        <v>0.86631870826593937</v>
      </c>
      <c r="J48" s="444" t="s">
        <v>457</v>
      </c>
    </row>
  </sheetData>
  <mergeCells count="3">
    <mergeCell ref="A1:I1"/>
    <mergeCell ref="F3:I3"/>
    <mergeCell ref="C4:D4"/>
  </mergeCells>
  <conditionalFormatting sqref="F18 F49:F65537">
    <cfRule type="cellIs" dxfId="23" priority="18" stopIfTrue="1" operator="greaterThan">
      <formula>1</formula>
    </cfRule>
  </conditionalFormatting>
  <conditionalFormatting sqref="H5:H17">
    <cfRule type="expression" dxfId="22" priority="14">
      <formula>$H5&gt;0</formula>
    </cfRule>
  </conditionalFormatting>
  <conditionalFormatting sqref="I5:I17">
    <cfRule type="expression" dxfId="21" priority="15">
      <formula>$I5&gt;1</formula>
    </cfRule>
  </conditionalFormatting>
  <conditionalFormatting sqref="B5:B17">
    <cfRule type="expression" dxfId="20" priority="11">
      <formula>OR($J5="NS",$J5="SumaNS",$J5="Účet")</formula>
    </cfRule>
  </conditionalFormatting>
  <conditionalFormatting sqref="F5:I17 B5:D17">
    <cfRule type="expression" dxfId="19" priority="17">
      <formula>AND($J5&lt;&gt;"",$J5&lt;&gt;"mezeraKL")</formula>
    </cfRule>
  </conditionalFormatting>
  <conditionalFormatting sqref="B5:D17 F5:I17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7" priority="13">
      <formula>OR($J5="SumaNS",$J5="NS")</formula>
    </cfRule>
  </conditionalFormatting>
  <conditionalFormatting sqref="A5:A17">
    <cfRule type="expression" dxfId="16" priority="9">
      <formula>AND($J5&lt;&gt;"mezeraKL",$J5&lt;&gt;"")</formula>
    </cfRule>
  </conditionalFormatting>
  <conditionalFormatting sqref="A5:A17">
    <cfRule type="expression" dxfId="15" priority="10">
      <formula>AND($J5&lt;&gt;"",$J5&lt;&gt;"mezeraKL")</formula>
    </cfRule>
  </conditionalFormatting>
  <conditionalFormatting sqref="H19:H48">
    <cfRule type="expression" dxfId="14" priority="5">
      <formula>$H19&gt;0</formula>
    </cfRule>
  </conditionalFormatting>
  <conditionalFormatting sqref="A19:A48">
    <cfRule type="expression" dxfId="13" priority="2">
      <formula>AND($J19&lt;&gt;"mezeraKL",$J19&lt;&gt;"")</formula>
    </cfRule>
  </conditionalFormatting>
  <conditionalFormatting sqref="I19:I48">
    <cfRule type="expression" dxfId="12" priority="6">
      <formula>$I19&gt;1</formula>
    </cfRule>
  </conditionalFormatting>
  <conditionalFormatting sqref="B19:B48">
    <cfRule type="expression" dxfId="11" priority="1">
      <formula>OR($J19="NS",$J19="SumaNS",$J19="Účet")</formula>
    </cfRule>
  </conditionalFormatting>
  <conditionalFormatting sqref="A19:D48 F19:I48">
    <cfRule type="expression" dxfId="10" priority="8">
      <formula>AND($J19&lt;&gt;"",$J19&lt;&gt;"mezeraKL")</formula>
    </cfRule>
  </conditionalFormatting>
  <conditionalFormatting sqref="B19:D48 F19:I48">
    <cfRule type="expression" dxfId="9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8 F19:I48">
    <cfRule type="expression" dxfId="8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53" t="s">
        <v>2216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4.4" customHeight="1" thickBot="1" x14ac:dyDescent="0.35">
      <c r="A2" s="239" t="s">
        <v>252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49"/>
      <c r="D3" s="350"/>
      <c r="E3" s="350"/>
      <c r="F3" s="350"/>
      <c r="G3" s="350"/>
      <c r="H3" s="145" t="s">
        <v>132</v>
      </c>
      <c r="I3" s="99">
        <f>IF(J3&lt;&gt;0,K3/J3,0)</f>
        <v>19.18779906254343</v>
      </c>
      <c r="J3" s="99">
        <f>SUBTOTAL(9,J5:J1048576)</f>
        <v>100698</v>
      </c>
      <c r="K3" s="100">
        <f>SUBTOTAL(9,K5:K1048576)</f>
        <v>1932172.9899999984</v>
      </c>
    </row>
    <row r="4" spans="1:11" s="212" customFormat="1" ht="14.4" customHeight="1" thickBot="1" x14ac:dyDescent="0.35">
      <c r="A4" s="445" t="s">
        <v>4</v>
      </c>
      <c r="B4" s="446" t="s">
        <v>5</v>
      </c>
      <c r="C4" s="446" t="s">
        <v>0</v>
      </c>
      <c r="D4" s="446" t="s">
        <v>6</v>
      </c>
      <c r="E4" s="446" t="s">
        <v>7</v>
      </c>
      <c r="F4" s="446" t="s">
        <v>1</v>
      </c>
      <c r="G4" s="446" t="s">
        <v>71</v>
      </c>
      <c r="H4" s="447" t="s">
        <v>11</v>
      </c>
      <c r="I4" s="448" t="s">
        <v>146</v>
      </c>
      <c r="J4" s="448" t="s">
        <v>13</v>
      </c>
      <c r="K4" s="449" t="s">
        <v>160</v>
      </c>
    </row>
    <row r="5" spans="1:11" ht="14.4" customHeight="1" x14ac:dyDescent="0.3">
      <c r="A5" s="513" t="s">
        <v>453</v>
      </c>
      <c r="B5" s="514" t="s">
        <v>454</v>
      </c>
      <c r="C5" s="517" t="s">
        <v>463</v>
      </c>
      <c r="D5" s="560" t="s">
        <v>726</v>
      </c>
      <c r="E5" s="517" t="s">
        <v>2194</v>
      </c>
      <c r="F5" s="560" t="s">
        <v>2195</v>
      </c>
      <c r="G5" s="517" t="s">
        <v>1630</v>
      </c>
      <c r="H5" s="517" t="s">
        <v>1631</v>
      </c>
      <c r="I5" s="119">
        <v>0.42</v>
      </c>
      <c r="J5" s="119">
        <v>1000</v>
      </c>
      <c r="K5" s="540">
        <v>420</v>
      </c>
    </row>
    <row r="6" spans="1:11" ht="14.4" customHeight="1" x14ac:dyDescent="0.3">
      <c r="A6" s="528" t="s">
        <v>453</v>
      </c>
      <c r="B6" s="529" t="s">
        <v>454</v>
      </c>
      <c r="C6" s="532" t="s">
        <v>463</v>
      </c>
      <c r="D6" s="561" t="s">
        <v>726</v>
      </c>
      <c r="E6" s="532" t="s">
        <v>2194</v>
      </c>
      <c r="F6" s="561" t="s">
        <v>2195</v>
      </c>
      <c r="G6" s="532" t="s">
        <v>1632</v>
      </c>
      <c r="H6" s="532" t="s">
        <v>1633</v>
      </c>
      <c r="I6" s="541">
        <v>0.43</v>
      </c>
      <c r="J6" s="541">
        <v>15000</v>
      </c>
      <c r="K6" s="542">
        <v>6450</v>
      </c>
    </row>
    <row r="7" spans="1:11" ht="14.4" customHeight="1" x14ac:dyDescent="0.3">
      <c r="A7" s="528" t="s">
        <v>453</v>
      </c>
      <c r="B7" s="529" t="s">
        <v>454</v>
      </c>
      <c r="C7" s="532" t="s">
        <v>463</v>
      </c>
      <c r="D7" s="561" t="s">
        <v>726</v>
      </c>
      <c r="E7" s="532" t="s">
        <v>2194</v>
      </c>
      <c r="F7" s="561" t="s">
        <v>2195</v>
      </c>
      <c r="G7" s="532" t="s">
        <v>1634</v>
      </c>
      <c r="H7" s="532" t="s">
        <v>1635</v>
      </c>
      <c r="I7" s="541">
        <v>61.21</v>
      </c>
      <c r="J7" s="541">
        <v>20</v>
      </c>
      <c r="K7" s="542">
        <v>1224.2</v>
      </c>
    </row>
    <row r="8" spans="1:11" ht="14.4" customHeight="1" x14ac:dyDescent="0.3">
      <c r="A8" s="528" t="s">
        <v>453</v>
      </c>
      <c r="B8" s="529" t="s">
        <v>454</v>
      </c>
      <c r="C8" s="532" t="s">
        <v>463</v>
      </c>
      <c r="D8" s="561" t="s">
        <v>726</v>
      </c>
      <c r="E8" s="532" t="s">
        <v>2194</v>
      </c>
      <c r="F8" s="561" t="s">
        <v>2195</v>
      </c>
      <c r="G8" s="532" t="s">
        <v>1636</v>
      </c>
      <c r="H8" s="532" t="s">
        <v>1637</v>
      </c>
      <c r="I8" s="541">
        <v>26.17</v>
      </c>
      <c r="J8" s="541">
        <v>6</v>
      </c>
      <c r="K8" s="542">
        <v>157.02000000000001</v>
      </c>
    </row>
    <row r="9" spans="1:11" ht="14.4" customHeight="1" x14ac:dyDescent="0.3">
      <c r="A9" s="528" t="s">
        <v>453</v>
      </c>
      <c r="B9" s="529" t="s">
        <v>454</v>
      </c>
      <c r="C9" s="532" t="s">
        <v>463</v>
      </c>
      <c r="D9" s="561" t="s">
        <v>726</v>
      </c>
      <c r="E9" s="532" t="s">
        <v>2194</v>
      </c>
      <c r="F9" s="561" t="s">
        <v>2195</v>
      </c>
      <c r="G9" s="532" t="s">
        <v>1638</v>
      </c>
      <c r="H9" s="532" t="s">
        <v>1639</v>
      </c>
      <c r="I9" s="541">
        <v>12.18</v>
      </c>
      <c r="J9" s="541">
        <v>20</v>
      </c>
      <c r="K9" s="542">
        <v>243.5</v>
      </c>
    </row>
    <row r="10" spans="1:11" ht="14.4" customHeight="1" x14ac:dyDescent="0.3">
      <c r="A10" s="528" t="s">
        <v>453</v>
      </c>
      <c r="B10" s="529" t="s">
        <v>454</v>
      </c>
      <c r="C10" s="532" t="s">
        <v>463</v>
      </c>
      <c r="D10" s="561" t="s">
        <v>726</v>
      </c>
      <c r="E10" s="532" t="s">
        <v>2194</v>
      </c>
      <c r="F10" s="561" t="s">
        <v>2195</v>
      </c>
      <c r="G10" s="532" t="s">
        <v>1640</v>
      </c>
      <c r="H10" s="532" t="s">
        <v>1641</v>
      </c>
      <c r="I10" s="541">
        <v>0.85333333333333339</v>
      </c>
      <c r="J10" s="541">
        <v>500</v>
      </c>
      <c r="K10" s="542">
        <v>427</v>
      </c>
    </row>
    <row r="11" spans="1:11" ht="14.4" customHeight="1" x14ac:dyDescent="0.3">
      <c r="A11" s="528" t="s">
        <v>453</v>
      </c>
      <c r="B11" s="529" t="s">
        <v>454</v>
      </c>
      <c r="C11" s="532" t="s">
        <v>463</v>
      </c>
      <c r="D11" s="561" t="s">
        <v>726</v>
      </c>
      <c r="E11" s="532" t="s">
        <v>2194</v>
      </c>
      <c r="F11" s="561" t="s">
        <v>2195</v>
      </c>
      <c r="G11" s="532" t="s">
        <v>1640</v>
      </c>
      <c r="H11" s="532" t="s">
        <v>1642</v>
      </c>
      <c r="I11" s="541">
        <v>0.85</v>
      </c>
      <c r="J11" s="541">
        <v>100</v>
      </c>
      <c r="K11" s="542">
        <v>85</v>
      </c>
    </row>
    <row r="12" spans="1:11" ht="14.4" customHeight="1" x14ac:dyDescent="0.3">
      <c r="A12" s="528" t="s">
        <v>453</v>
      </c>
      <c r="B12" s="529" t="s">
        <v>454</v>
      </c>
      <c r="C12" s="532" t="s">
        <v>463</v>
      </c>
      <c r="D12" s="561" t="s">
        <v>726</v>
      </c>
      <c r="E12" s="532" t="s">
        <v>2194</v>
      </c>
      <c r="F12" s="561" t="s">
        <v>2195</v>
      </c>
      <c r="G12" s="532" t="s">
        <v>1643</v>
      </c>
      <c r="H12" s="532" t="s">
        <v>1644</v>
      </c>
      <c r="I12" s="541">
        <v>1.51</v>
      </c>
      <c r="J12" s="541">
        <v>200</v>
      </c>
      <c r="K12" s="542">
        <v>302</v>
      </c>
    </row>
    <row r="13" spans="1:11" ht="14.4" customHeight="1" x14ac:dyDescent="0.3">
      <c r="A13" s="528" t="s">
        <v>453</v>
      </c>
      <c r="B13" s="529" t="s">
        <v>454</v>
      </c>
      <c r="C13" s="532" t="s">
        <v>463</v>
      </c>
      <c r="D13" s="561" t="s">
        <v>726</v>
      </c>
      <c r="E13" s="532" t="s">
        <v>2194</v>
      </c>
      <c r="F13" s="561" t="s">
        <v>2195</v>
      </c>
      <c r="G13" s="532" t="s">
        <v>1643</v>
      </c>
      <c r="H13" s="532" t="s">
        <v>1645</v>
      </c>
      <c r="I13" s="541">
        <v>1.51</v>
      </c>
      <c r="J13" s="541">
        <v>100</v>
      </c>
      <c r="K13" s="542">
        <v>151</v>
      </c>
    </row>
    <row r="14" spans="1:11" ht="14.4" customHeight="1" x14ac:dyDescent="0.3">
      <c r="A14" s="528" t="s">
        <v>453</v>
      </c>
      <c r="B14" s="529" t="s">
        <v>454</v>
      </c>
      <c r="C14" s="532" t="s">
        <v>463</v>
      </c>
      <c r="D14" s="561" t="s">
        <v>726</v>
      </c>
      <c r="E14" s="532" t="s">
        <v>2194</v>
      </c>
      <c r="F14" s="561" t="s">
        <v>2195</v>
      </c>
      <c r="G14" s="532" t="s">
        <v>1646</v>
      </c>
      <c r="H14" s="532" t="s">
        <v>1647</v>
      </c>
      <c r="I14" s="541">
        <v>2.06</v>
      </c>
      <c r="J14" s="541">
        <v>100</v>
      </c>
      <c r="K14" s="542">
        <v>206</v>
      </c>
    </row>
    <row r="15" spans="1:11" ht="14.4" customHeight="1" x14ac:dyDescent="0.3">
      <c r="A15" s="528" t="s">
        <v>453</v>
      </c>
      <c r="B15" s="529" t="s">
        <v>454</v>
      </c>
      <c r="C15" s="532" t="s">
        <v>463</v>
      </c>
      <c r="D15" s="561" t="s">
        <v>726</v>
      </c>
      <c r="E15" s="532" t="s">
        <v>2194</v>
      </c>
      <c r="F15" s="561" t="s">
        <v>2195</v>
      </c>
      <c r="G15" s="532" t="s">
        <v>1648</v>
      </c>
      <c r="H15" s="532" t="s">
        <v>1649</v>
      </c>
      <c r="I15" s="541">
        <v>3.37</v>
      </c>
      <c r="J15" s="541">
        <v>200</v>
      </c>
      <c r="K15" s="542">
        <v>674</v>
      </c>
    </row>
    <row r="16" spans="1:11" ht="14.4" customHeight="1" x14ac:dyDescent="0.3">
      <c r="A16" s="528" t="s">
        <v>453</v>
      </c>
      <c r="B16" s="529" t="s">
        <v>454</v>
      </c>
      <c r="C16" s="532" t="s">
        <v>463</v>
      </c>
      <c r="D16" s="561" t="s">
        <v>726</v>
      </c>
      <c r="E16" s="532" t="s">
        <v>2194</v>
      </c>
      <c r="F16" s="561" t="s">
        <v>2195</v>
      </c>
      <c r="G16" s="532" t="s">
        <v>1650</v>
      </c>
      <c r="H16" s="532" t="s">
        <v>1651</v>
      </c>
      <c r="I16" s="541">
        <v>0.91</v>
      </c>
      <c r="J16" s="541">
        <v>250</v>
      </c>
      <c r="K16" s="542">
        <v>227.5</v>
      </c>
    </row>
    <row r="17" spans="1:11" ht="14.4" customHeight="1" x14ac:dyDescent="0.3">
      <c r="A17" s="528" t="s">
        <v>453</v>
      </c>
      <c r="B17" s="529" t="s">
        <v>454</v>
      </c>
      <c r="C17" s="532" t="s">
        <v>463</v>
      </c>
      <c r="D17" s="561" t="s">
        <v>726</v>
      </c>
      <c r="E17" s="532" t="s">
        <v>2194</v>
      </c>
      <c r="F17" s="561" t="s">
        <v>2195</v>
      </c>
      <c r="G17" s="532" t="s">
        <v>1652</v>
      </c>
      <c r="H17" s="532" t="s">
        <v>1653</v>
      </c>
      <c r="I17" s="541">
        <v>40.340000000000003</v>
      </c>
      <c r="J17" s="541">
        <v>20</v>
      </c>
      <c r="K17" s="542">
        <v>806.77</v>
      </c>
    </row>
    <row r="18" spans="1:11" ht="14.4" customHeight="1" x14ac:dyDescent="0.3">
      <c r="A18" s="528" t="s">
        <v>453</v>
      </c>
      <c r="B18" s="529" t="s">
        <v>454</v>
      </c>
      <c r="C18" s="532" t="s">
        <v>463</v>
      </c>
      <c r="D18" s="561" t="s">
        <v>726</v>
      </c>
      <c r="E18" s="532" t="s">
        <v>2194</v>
      </c>
      <c r="F18" s="561" t="s">
        <v>2195</v>
      </c>
      <c r="G18" s="532" t="s">
        <v>1654</v>
      </c>
      <c r="H18" s="532" t="s">
        <v>1655</v>
      </c>
      <c r="I18" s="541">
        <v>2.8725000000000005</v>
      </c>
      <c r="J18" s="541">
        <v>250</v>
      </c>
      <c r="K18" s="542">
        <v>718</v>
      </c>
    </row>
    <row r="19" spans="1:11" ht="14.4" customHeight="1" x14ac:dyDescent="0.3">
      <c r="A19" s="528" t="s">
        <v>453</v>
      </c>
      <c r="B19" s="529" t="s">
        <v>454</v>
      </c>
      <c r="C19" s="532" t="s">
        <v>463</v>
      </c>
      <c r="D19" s="561" t="s">
        <v>726</v>
      </c>
      <c r="E19" s="532" t="s">
        <v>2194</v>
      </c>
      <c r="F19" s="561" t="s">
        <v>2195</v>
      </c>
      <c r="G19" s="532" t="s">
        <v>1656</v>
      </c>
      <c r="H19" s="532" t="s">
        <v>1657</v>
      </c>
      <c r="I19" s="541">
        <v>4.79</v>
      </c>
      <c r="J19" s="541">
        <v>360</v>
      </c>
      <c r="K19" s="542">
        <v>1725.1200000000001</v>
      </c>
    </row>
    <row r="20" spans="1:11" ht="14.4" customHeight="1" x14ac:dyDescent="0.3">
      <c r="A20" s="528" t="s">
        <v>453</v>
      </c>
      <c r="B20" s="529" t="s">
        <v>454</v>
      </c>
      <c r="C20" s="532" t="s">
        <v>463</v>
      </c>
      <c r="D20" s="561" t="s">
        <v>726</v>
      </c>
      <c r="E20" s="532" t="s">
        <v>2194</v>
      </c>
      <c r="F20" s="561" t="s">
        <v>2195</v>
      </c>
      <c r="G20" s="532" t="s">
        <v>1658</v>
      </c>
      <c r="H20" s="532" t="s">
        <v>1659</v>
      </c>
      <c r="I20" s="541">
        <v>7.92</v>
      </c>
      <c r="J20" s="541">
        <v>100</v>
      </c>
      <c r="K20" s="542">
        <v>792.26</v>
      </c>
    </row>
    <row r="21" spans="1:11" ht="14.4" customHeight="1" x14ac:dyDescent="0.3">
      <c r="A21" s="528" t="s">
        <v>453</v>
      </c>
      <c r="B21" s="529" t="s">
        <v>454</v>
      </c>
      <c r="C21" s="532" t="s">
        <v>463</v>
      </c>
      <c r="D21" s="561" t="s">
        <v>726</v>
      </c>
      <c r="E21" s="532" t="s">
        <v>2194</v>
      </c>
      <c r="F21" s="561" t="s">
        <v>2195</v>
      </c>
      <c r="G21" s="532" t="s">
        <v>1660</v>
      </c>
      <c r="H21" s="532" t="s">
        <v>1661</v>
      </c>
      <c r="I21" s="541">
        <v>69</v>
      </c>
      <c r="J21" s="541">
        <v>10</v>
      </c>
      <c r="K21" s="542">
        <v>690</v>
      </c>
    </row>
    <row r="22" spans="1:11" ht="14.4" customHeight="1" x14ac:dyDescent="0.3">
      <c r="A22" s="528" t="s">
        <v>453</v>
      </c>
      <c r="B22" s="529" t="s">
        <v>454</v>
      </c>
      <c r="C22" s="532" t="s">
        <v>463</v>
      </c>
      <c r="D22" s="561" t="s">
        <v>726</v>
      </c>
      <c r="E22" s="532" t="s">
        <v>2194</v>
      </c>
      <c r="F22" s="561" t="s">
        <v>2195</v>
      </c>
      <c r="G22" s="532" t="s">
        <v>1662</v>
      </c>
      <c r="H22" s="532" t="s">
        <v>1663</v>
      </c>
      <c r="I22" s="541">
        <v>517.5</v>
      </c>
      <c r="J22" s="541">
        <v>20</v>
      </c>
      <c r="K22" s="542">
        <v>10350</v>
      </c>
    </row>
    <row r="23" spans="1:11" ht="14.4" customHeight="1" x14ac:dyDescent="0.3">
      <c r="A23" s="528" t="s">
        <v>453</v>
      </c>
      <c r="B23" s="529" t="s">
        <v>454</v>
      </c>
      <c r="C23" s="532" t="s">
        <v>463</v>
      </c>
      <c r="D23" s="561" t="s">
        <v>726</v>
      </c>
      <c r="E23" s="532" t="s">
        <v>2194</v>
      </c>
      <c r="F23" s="561" t="s">
        <v>2195</v>
      </c>
      <c r="G23" s="532" t="s">
        <v>1664</v>
      </c>
      <c r="H23" s="532" t="s">
        <v>1665</v>
      </c>
      <c r="I23" s="541">
        <v>65.900000000000006</v>
      </c>
      <c r="J23" s="541">
        <v>15</v>
      </c>
      <c r="K23" s="542">
        <v>952.04</v>
      </c>
    </row>
    <row r="24" spans="1:11" ht="14.4" customHeight="1" x14ac:dyDescent="0.3">
      <c r="A24" s="528" t="s">
        <v>453</v>
      </c>
      <c r="B24" s="529" t="s">
        <v>454</v>
      </c>
      <c r="C24" s="532" t="s">
        <v>463</v>
      </c>
      <c r="D24" s="561" t="s">
        <v>726</v>
      </c>
      <c r="E24" s="532" t="s">
        <v>2194</v>
      </c>
      <c r="F24" s="561" t="s">
        <v>2195</v>
      </c>
      <c r="G24" s="532" t="s">
        <v>1666</v>
      </c>
      <c r="H24" s="532" t="s">
        <v>1667</v>
      </c>
      <c r="I24" s="541">
        <v>2.9</v>
      </c>
      <c r="J24" s="541">
        <v>600</v>
      </c>
      <c r="K24" s="542">
        <v>1738.8000000000002</v>
      </c>
    </row>
    <row r="25" spans="1:11" ht="14.4" customHeight="1" x14ac:dyDescent="0.3">
      <c r="A25" s="528" t="s">
        <v>453</v>
      </c>
      <c r="B25" s="529" t="s">
        <v>454</v>
      </c>
      <c r="C25" s="532" t="s">
        <v>463</v>
      </c>
      <c r="D25" s="561" t="s">
        <v>726</v>
      </c>
      <c r="E25" s="532" t="s">
        <v>2194</v>
      </c>
      <c r="F25" s="561" t="s">
        <v>2195</v>
      </c>
      <c r="G25" s="532" t="s">
        <v>1668</v>
      </c>
      <c r="H25" s="532" t="s">
        <v>1669</v>
      </c>
      <c r="I25" s="541">
        <v>53.77</v>
      </c>
      <c r="J25" s="541">
        <v>12</v>
      </c>
      <c r="K25" s="542">
        <v>645.28</v>
      </c>
    </row>
    <row r="26" spans="1:11" ht="14.4" customHeight="1" x14ac:dyDescent="0.3">
      <c r="A26" s="528" t="s">
        <v>453</v>
      </c>
      <c r="B26" s="529" t="s">
        <v>454</v>
      </c>
      <c r="C26" s="532" t="s">
        <v>463</v>
      </c>
      <c r="D26" s="561" t="s">
        <v>726</v>
      </c>
      <c r="E26" s="532" t="s">
        <v>2194</v>
      </c>
      <c r="F26" s="561" t="s">
        <v>2195</v>
      </c>
      <c r="G26" s="532" t="s">
        <v>1670</v>
      </c>
      <c r="H26" s="532" t="s">
        <v>1671</v>
      </c>
      <c r="I26" s="541">
        <v>109.25</v>
      </c>
      <c r="J26" s="541">
        <v>4</v>
      </c>
      <c r="K26" s="542">
        <v>437</v>
      </c>
    </row>
    <row r="27" spans="1:11" ht="14.4" customHeight="1" x14ac:dyDescent="0.3">
      <c r="A27" s="528" t="s">
        <v>453</v>
      </c>
      <c r="B27" s="529" t="s">
        <v>454</v>
      </c>
      <c r="C27" s="532" t="s">
        <v>463</v>
      </c>
      <c r="D27" s="561" t="s">
        <v>726</v>
      </c>
      <c r="E27" s="532" t="s">
        <v>2196</v>
      </c>
      <c r="F27" s="561" t="s">
        <v>2197</v>
      </c>
      <c r="G27" s="532" t="s">
        <v>1672</v>
      </c>
      <c r="H27" s="532" t="s">
        <v>1673</v>
      </c>
      <c r="I27" s="541">
        <v>2.91</v>
      </c>
      <c r="J27" s="541">
        <v>100</v>
      </c>
      <c r="K27" s="542">
        <v>291</v>
      </c>
    </row>
    <row r="28" spans="1:11" ht="14.4" customHeight="1" x14ac:dyDescent="0.3">
      <c r="A28" s="528" t="s">
        <v>453</v>
      </c>
      <c r="B28" s="529" t="s">
        <v>454</v>
      </c>
      <c r="C28" s="532" t="s">
        <v>463</v>
      </c>
      <c r="D28" s="561" t="s">
        <v>726</v>
      </c>
      <c r="E28" s="532" t="s">
        <v>2196</v>
      </c>
      <c r="F28" s="561" t="s">
        <v>2197</v>
      </c>
      <c r="G28" s="532" t="s">
        <v>1674</v>
      </c>
      <c r="H28" s="532" t="s">
        <v>1675</v>
      </c>
      <c r="I28" s="541">
        <v>8.4700000000000006</v>
      </c>
      <c r="J28" s="541">
        <v>20</v>
      </c>
      <c r="K28" s="542">
        <v>169.4</v>
      </c>
    </row>
    <row r="29" spans="1:11" ht="14.4" customHeight="1" x14ac:dyDescent="0.3">
      <c r="A29" s="528" t="s">
        <v>453</v>
      </c>
      <c r="B29" s="529" t="s">
        <v>454</v>
      </c>
      <c r="C29" s="532" t="s">
        <v>463</v>
      </c>
      <c r="D29" s="561" t="s">
        <v>726</v>
      </c>
      <c r="E29" s="532" t="s">
        <v>2196</v>
      </c>
      <c r="F29" s="561" t="s">
        <v>2197</v>
      </c>
      <c r="G29" s="532" t="s">
        <v>1676</v>
      </c>
      <c r="H29" s="532" t="s">
        <v>1677</v>
      </c>
      <c r="I29" s="541">
        <v>0.47</v>
      </c>
      <c r="J29" s="541">
        <v>300</v>
      </c>
      <c r="K29" s="542">
        <v>141</v>
      </c>
    </row>
    <row r="30" spans="1:11" ht="14.4" customHeight="1" x14ac:dyDescent="0.3">
      <c r="A30" s="528" t="s">
        <v>453</v>
      </c>
      <c r="B30" s="529" t="s">
        <v>454</v>
      </c>
      <c r="C30" s="532" t="s">
        <v>463</v>
      </c>
      <c r="D30" s="561" t="s">
        <v>726</v>
      </c>
      <c r="E30" s="532" t="s">
        <v>2196</v>
      </c>
      <c r="F30" s="561" t="s">
        <v>2197</v>
      </c>
      <c r="G30" s="532" t="s">
        <v>1678</v>
      </c>
      <c r="H30" s="532" t="s">
        <v>1679</v>
      </c>
      <c r="I30" s="541">
        <v>0.67</v>
      </c>
      <c r="J30" s="541">
        <v>1300</v>
      </c>
      <c r="K30" s="542">
        <v>871</v>
      </c>
    </row>
    <row r="31" spans="1:11" ht="14.4" customHeight="1" x14ac:dyDescent="0.3">
      <c r="A31" s="528" t="s">
        <v>453</v>
      </c>
      <c r="B31" s="529" t="s">
        <v>454</v>
      </c>
      <c r="C31" s="532" t="s">
        <v>463</v>
      </c>
      <c r="D31" s="561" t="s">
        <v>726</v>
      </c>
      <c r="E31" s="532" t="s">
        <v>2196</v>
      </c>
      <c r="F31" s="561" t="s">
        <v>2197</v>
      </c>
      <c r="G31" s="532" t="s">
        <v>1680</v>
      </c>
      <c r="H31" s="532" t="s">
        <v>1681</v>
      </c>
      <c r="I31" s="541">
        <v>2.1749999999999998</v>
      </c>
      <c r="J31" s="541">
        <v>300</v>
      </c>
      <c r="K31" s="542">
        <v>652.70000000000005</v>
      </c>
    </row>
    <row r="32" spans="1:11" ht="14.4" customHeight="1" x14ac:dyDescent="0.3">
      <c r="A32" s="528" t="s">
        <v>453</v>
      </c>
      <c r="B32" s="529" t="s">
        <v>454</v>
      </c>
      <c r="C32" s="532" t="s">
        <v>463</v>
      </c>
      <c r="D32" s="561" t="s">
        <v>726</v>
      </c>
      <c r="E32" s="532" t="s">
        <v>2196</v>
      </c>
      <c r="F32" s="561" t="s">
        <v>2197</v>
      </c>
      <c r="G32" s="532" t="s">
        <v>1682</v>
      </c>
      <c r="H32" s="532" t="s">
        <v>1683</v>
      </c>
      <c r="I32" s="541">
        <v>4</v>
      </c>
      <c r="J32" s="541">
        <v>100</v>
      </c>
      <c r="K32" s="542">
        <v>400</v>
      </c>
    </row>
    <row r="33" spans="1:11" ht="14.4" customHeight="1" x14ac:dyDescent="0.3">
      <c r="A33" s="528" t="s">
        <v>453</v>
      </c>
      <c r="B33" s="529" t="s">
        <v>454</v>
      </c>
      <c r="C33" s="532" t="s">
        <v>463</v>
      </c>
      <c r="D33" s="561" t="s">
        <v>726</v>
      </c>
      <c r="E33" s="532" t="s">
        <v>2196</v>
      </c>
      <c r="F33" s="561" t="s">
        <v>2197</v>
      </c>
      <c r="G33" s="532" t="s">
        <v>1684</v>
      </c>
      <c r="H33" s="532" t="s">
        <v>1685</v>
      </c>
      <c r="I33" s="541">
        <v>2.1800000000000002</v>
      </c>
      <c r="J33" s="541">
        <v>200</v>
      </c>
      <c r="K33" s="542">
        <v>436</v>
      </c>
    </row>
    <row r="34" spans="1:11" ht="14.4" customHeight="1" x14ac:dyDescent="0.3">
      <c r="A34" s="528" t="s">
        <v>453</v>
      </c>
      <c r="B34" s="529" t="s">
        <v>454</v>
      </c>
      <c r="C34" s="532" t="s">
        <v>463</v>
      </c>
      <c r="D34" s="561" t="s">
        <v>726</v>
      </c>
      <c r="E34" s="532" t="s">
        <v>2196</v>
      </c>
      <c r="F34" s="561" t="s">
        <v>2197</v>
      </c>
      <c r="G34" s="532" t="s">
        <v>1686</v>
      </c>
      <c r="H34" s="532" t="s">
        <v>1687</v>
      </c>
      <c r="I34" s="541">
        <v>191</v>
      </c>
      <c r="J34" s="541">
        <v>10</v>
      </c>
      <c r="K34" s="542">
        <v>1910</v>
      </c>
    </row>
    <row r="35" spans="1:11" ht="14.4" customHeight="1" x14ac:dyDescent="0.3">
      <c r="A35" s="528" t="s">
        <v>453</v>
      </c>
      <c r="B35" s="529" t="s">
        <v>454</v>
      </c>
      <c r="C35" s="532" t="s">
        <v>463</v>
      </c>
      <c r="D35" s="561" t="s">
        <v>726</v>
      </c>
      <c r="E35" s="532" t="s">
        <v>2196</v>
      </c>
      <c r="F35" s="561" t="s">
        <v>2197</v>
      </c>
      <c r="G35" s="532" t="s">
        <v>1688</v>
      </c>
      <c r="H35" s="532" t="s">
        <v>1689</v>
      </c>
      <c r="I35" s="541">
        <v>2.9060000000000001</v>
      </c>
      <c r="J35" s="541">
        <v>1300</v>
      </c>
      <c r="K35" s="542">
        <v>3776</v>
      </c>
    </row>
    <row r="36" spans="1:11" ht="14.4" customHeight="1" x14ac:dyDescent="0.3">
      <c r="A36" s="528" t="s">
        <v>453</v>
      </c>
      <c r="B36" s="529" t="s">
        <v>454</v>
      </c>
      <c r="C36" s="532" t="s">
        <v>463</v>
      </c>
      <c r="D36" s="561" t="s">
        <v>726</v>
      </c>
      <c r="E36" s="532" t="s">
        <v>2196</v>
      </c>
      <c r="F36" s="561" t="s">
        <v>2197</v>
      </c>
      <c r="G36" s="532" t="s">
        <v>1690</v>
      </c>
      <c r="H36" s="532" t="s">
        <v>1691</v>
      </c>
      <c r="I36" s="541">
        <v>38.811666666666667</v>
      </c>
      <c r="J36" s="541">
        <v>300</v>
      </c>
      <c r="K36" s="542">
        <v>11643.449999999999</v>
      </c>
    </row>
    <row r="37" spans="1:11" ht="14.4" customHeight="1" x14ac:dyDescent="0.3">
      <c r="A37" s="528" t="s">
        <v>453</v>
      </c>
      <c r="B37" s="529" t="s">
        <v>454</v>
      </c>
      <c r="C37" s="532" t="s">
        <v>463</v>
      </c>
      <c r="D37" s="561" t="s">
        <v>726</v>
      </c>
      <c r="E37" s="532" t="s">
        <v>2196</v>
      </c>
      <c r="F37" s="561" t="s">
        <v>2197</v>
      </c>
      <c r="G37" s="532" t="s">
        <v>1692</v>
      </c>
      <c r="H37" s="532" t="s">
        <v>1693</v>
      </c>
      <c r="I37" s="541">
        <v>37.15</v>
      </c>
      <c r="J37" s="541">
        <v>60</v>
      </c>
      <c r="K37" s="542">
        <v>2228.8200000000002</v>
      </c>
    </row>
    <row r="38" spans="1:11" ht="14.4" customHeight="1" x14ac:dyDescent="0.3">
      <c r="A38" s="528" t="s">
        <v>453</v>
      </c>
      <c r="B38" s="529" t="s">
        <v>454</v>
      </c>
      <c r="C38" s="532" t="s">
        <v>463</v>
      </c>
      <c r="D38" s="561" t="s">
        <v>726</v>
      </c>
      <c r="E38" s="532" t="s">
        <v>2196</v>
      </c>
      <c r="F38" s="561" t="s">
        <v>2197</v>
      </c>
      <c r="G38" s="532" t="s">
        <v>1694</v>
      </c>
      <c r="H38" s="532" t="s">
        <v>1695</v>
      </c>
      <c r="I38" s="541">
        <v>14.563333333333333</v>
      </c>
      <c r="J38" s="541">
        <v>40</v>
      </c>
      <c r="K38" s="542">
        <v>587</v>
      </c>
    </row>
    <row r="39" spans="1:11" ht="14.4" customHeight="1" x14ac:dyDescent="0.3">
      <c r="A39" s="528" t="s">
        <v>453</v>
      </c>
      <c r="B39" s="529" t="s">
        <v>454</v>
      </c>
      <c r="C39" s="532" t="s">
        <v>463</v>
      </c>
      <c r="D39" s="561" t="s">
        <v>726</v>
      </c>
      <c r="E39" s="532" t="s">
        <v>2196</v>
      </c>
      <c r="F39" s="561" t="s">
        <v>2197</v>
      </c>
      <c r="G39" s="532" t="s">
        <v>1696</v>
      </c>
      <c r="H39" s="532" t="s">
        <v>1697</v>
      </c>
      <c r="I39" s="541">
        <v>12.1</v>
      </c>
      <c r="J39" s="541">
        <v>30</v>
      </c>
      <c r="K39" s="542">
        <v>363</v>
      </c>
    </row>
    <row r="40" spans="1:11" ht="14.4" customHeight="1" x14ac:dyDescent="0.3">
      <c r="A40" s="528" t="s">
        <v>453</v>
      </c>
      <c r="B40" s="529" t="s">
        <v>454</v>
      </c>
      <c r="C40" s="532" t="s">
        <v>463</v>
      </c>
      <c r="D40" s="561" t="s">
        <v>726</v>
      </c>
      <c r="E40" s="532" t="s">
        <v>2196</v>
      </c>
      <c r="F40" s="561" t="s">
        <v>2197</v>
      </c>
      <c r="G40" s="532" t="s">
        <v>1698</v>
      </c>
      <c r="H40" s="532" t="s">
        <v>1699</v>
      </c>
      <c r="I40" s="541">
        <v>0.48</v>
      </c>
      <c r="J40" s="541">
        <v>100</v>
      </c>
      <c r="K40" s="542">
        <v>48</v>
      </c>
    </row>
    <row r="41" spans="1:11" ht="14.4" customHeight="1" x14ac:dyDescent="0.3">
      <c r="A41" s="528" t="s">
        <v>453</v>
      </c>
      <c r="B41" s="529" t="s">
        <v>454</v>
      </c>
      <c r="C41" s="532" t="s">
        <v>463</v>
      </c>
      <c r="D41" s="561" t="s">
        <v>726</v>
      </c>
      <c r="E41" s="532" t="s">
        <v>2196</v>
      </c>
      <c r="F41" s="561" t="s">
        <v>2197</v>
      </c>
      <c r="G41" s="532" t="s">
        <v>1700</v>
      </c>
      <c r="H41" s="532" t="s">
        <v>1701</v>
      </c>
      <c r="I41" s="541">
        <v>2.34</v>
      </c>
      <c r="J41" s="541">
        <v>50</v>
      </c>
      <c r="K41" s="542">
        <v>117</v>
      </c>
    </row>
    <row r="42" spans="1:11" ht="14.4" customHeight="1" x14ac:dyDescent="0.3">
      <c r="A42" s="528" t="s">
        <v>453</v>
      </c>
      <c r="B42" s="529" t="s">
        <v>454</v>
      </c>
      <c r="C42" s="532" t="s">
        <v>463</v>
      </c>
      <c r="D42" s="561" t="s">
        <v>726</v>
      </c>
      <c r="E42" s="532" t="s">
        <v>2196</v>
      </c>
      <c r="F42" s="561" t="s">
        <v>2197</v>
      </c>
      <c r="G42" s="532" t="s">
        <v>1702</v>
      </c>
      <c r="H42" s="532" t="s">
        <v>1703</v>
      </c>
      <c r="I42" s="541">
        <v>6.32</v>
      </c>
      <c r="J42" s="541">
        <v>200</v>
      </c>
      <c r="K42" s="542">
        <v>1263.24</v>
      </c>
    </row>
    <row r="43" spans="1:11" ht="14.4" customHeight="1" x14ac:dyDescent="0.3">
      <c r="A43" s="528" t="s">
        <v>453</v>
      </c>
      <c r="B43" s="529" t="s">
        <v>454</v>
      </c>
      <c r="C43" s="532" t="s">
        <v>463</v>
      </c>
      <c r="D43" s="561" t="s">
        <v>726</v>
      </c>
      <c r="E43" s="532" t="s">
        <v>2196</v>
      </c>
      <c r="F43" s="561" t="s">
        <v>2197</v>
      </c>
      <c r="G43" s="532" t="s">
        <v>1704</v>
      </c>
      <c r="H43" s="532" t="s">
        <v>1705</v>
      </c>
      <c r="I43" s="541">
        <v>5.3879999999999999</v>
      </c>
      <c r="J43" s="541">
        <v>1000</v>
      </c>
      <c r="K43" s="542">
        <v>5386.65</v>
      </c>
    </row>
    <row r="44" spans="1:11" ht="14.4" customHeight="1" x14ac:dyDescent="0.3">
      <c r="A44" s="528" t="s">
        <v>453</v>
      </c>
      <c r="B44" s="529" t="s">
        <v>454</v>
      </c>
      <c r="C44" s="532" t="s">
        <v>463</v>
      </c>
      <c r="D44" s="561" t="s">
        <v>726</v>
      </c>
      <c r="E44" s="532" t="s">
        <v>2196</v>
      </c>
      <c r="F44" s="561" t="s">
        <v>2197</v>
      </c>
      <c r="G44" s="532" t="s">
        <v>1706</v>
      </c>
      <c r="H44" s="532" t="s">
        <v>1707</v>
      </c>
      <c r="I44" s="541">
        <v>12.520000000000001</v>
      </c>
      <c r="J44" s="541">
        <v>135</v>
      </c>
      <c r="K44" s="542">
        <v>1690.31</v>
      </c>
    </row>
    <row r="45" spans="1:11" ht="14.4" customHeight="1" x14ac:dyDescent="0.3">
      <c r="A45" s="528" t="s">
        <v>453</v>
      </c>
      <c r="B45" s="529" t="s">
        <v>454</v>
      </c>
      <c r="C45" s="532" t="s">
        <v>463</v>
      </c>
      <c r="D45" s="561" t="s">
        <v>726</v>
      </c>
      <c r="E45" s="532" t="s">
        <v>2196</v>
      </c>
      <c r="F45" s="561" t="s">
        <v>2197</v>
      </c>
      <c r="G45" s="532" t="s">
        <v>1708</v>
      </c>
      <c r="H45" s="532" t="s">
        <v>1709</v>
      </c>
      <c r="I45" s="541">
        <v>20.149999999999999</v>
      </c>
      <c r="J45" s="541">
        <v>175</v>
      </c>
      <c r="K45" s="542">
        <v>3525.6400000000003</v>
      </c>
    </row>
    <row r="46" spans="1:11" ht="14.4" customHeight="1" x14ac:dyDescent="0.3">
      <c r="A46" s="528" t="s">
        <v>453</v>
      </c>
      <c r="B46" s="529" t="s">
        <v>454</v>
      </c>
      <c r="C46" s="532" t="s">
        <v>463</v>
      </c>
      <c r="D46" s="561" t="s">
        <v>726</v>
      </c>
      <c r="E46" s="532" t="s">
        <v>2196</v>
      </c>
      <c r="F46" s="561" t="s">
        <v>2197</v>
      </c>
      <c r="G46" s="532" t="s">
        <v>1710</v>
      </c>
      <c r="H46" s="532" t="s">
        <v>1711</v>
      </c>
      <c r="I46" s="541">
        <v>83.8</v>
      </c>
      <c r="J46" s="541">
        <v>24</v>
      </c>
      <c r="K46" s="542">
        <v>2011.31</v>
      </c>
    </row>
    <row r="47" spans="1:11" ht="14.4" customHeight="1" x14ac:dyDescent="0.3">
      <c r="A47" s="528" t="s">
        <v>453</v>
      </c>
      <c r="B47" s="529" t="s">
        <v>454</v>
      </c>
      <c r="C47" s="532" t="s">
        <v>463</v>
      </c>
      <c r="D47" s="561" t="s">
        <v>726</v>
      </c>
      <c r="E47" s="532" t="s">
        <v>2196</v>
      </c>
      <c r="F47" s="561" t="s">
        <v>2197</v>
      </c>
      <c r="G47" s="532" t="s">
        <v>1712</v>
      </c>
      <c r="H47" s="532" t="s">
        <v>1713</v>
      </c>
      <c r="I47" s="541">
        <v>1395.13</v>
      </c>
      <c r="J47" s="541">
        <v>2</v>
      </c>
      <c r="K47" s="542">
        <v>2790.26</v>
      </c>
    </row>
    <row r="48" spans="1:11" ht="14.4" customHeight="1" x14ac:dyDescent="0.3">
      <c r="A48" s="528" t="s">
        <v>453</v>
      </c>
      <c r="B48" s="529" t="s">
        <v>454</v>
      </c>
      <c r="C48" s="532" t="s">
        <v>463</v>
      </c>
      <c r="D48" s="561" t="s">
        <v>726</v>
      </c>
      <c r="E48" s="532" t="s">
        <v>2196</v>
      </c>
      <c r="F48" s="561" t="s">
        <v>2197</v>
      </c>
      <c r="G48" s="532" t="s">
        <v>1714</v>
      </c>
      <c r="H48" s="532" t="s">
        <v>1715</v>
      </c>
      <c r="I48" s="541">
        <v>1726.67</v>
      </c>
      <c r="J48" s="541">
        <v>2</v>
      </c>
      <c r="K48" s="542">
        <v>3453.34</v>
      </c>
    </row>
    <row r="49" spans="1:11" ht="14.4" customHeight="1" x14ac:dyDescent="0.3">
      <c r="A49" s="528" t="s">
        <v>453</v>
      </c>
      <c r="B49" s="529" t="s">
        <v>454</v>
      </c>
      <c r="C49" s="532" t="s">
        <v>463</v>
      </c>
      <c r="D49" s="561" t="s">
        <v>726</v>
      </c>
      <c r="E49" s="532" t="s">
        <v>2196</v>
      </c>
      <c r="F49" s="561" t="s">
        <v>2197</v>
      </c>
      <c r="G49" s="532" t="s">
        <v>1716</v>
      </c>
      <c r="H49" s="532" t="s">
        <v>1717</v>
      </c>
      <c r="I49" s="541">
        <v>1315.27</v>
      </c>
      <c r="J49" s="541">
        <v>2</v>
      </c>
      <c r="K49" s="542">
        <v>2630.54</v>
      </c>
    </row>
    <row r="50" spans="1:11" ht="14.4" customHeight="1" x14ac:dyDescent="0.3">
      <c r="A50" s="528" t="s">
        <v>453</v>
      </c>
      <c r="B50" s="529" t="s">
        <v>454</v>
      </c>
      <c r="C50" s="532" t="s">
        <v>463</v>
      </c>
      <c r="D50" s="561" t="s">
        <v>726</v>
      </c>
      <c r="E50" s="532" t="s">
        <v>2196</v>
      </c>
      <c r="F50" s="561" t="s">
        <v>2197</v>
      </c>
      <c r="G50" s="532" t="s">
        <v>1718</v>
      </c>
      <c r="H50" s="532" t="s">
        <v>1719</v>
      </c>
      <c r="I50" s="541">
        <v>1295.9100000000001</v>
      </c>
      <c r="J50" s="541">
        <v>2</v>
      </c>
      <c r="K50" s="542">
        <v>2591.8200000000002</v>
      </c>
    </row>
    <row r="51" spans="1:11" ht="14.4" customHeight="1" x14ac:dyDescent="0.3">
      <c r="A51" s="528" t="s">
        <v>453</v>
      </c>
      <c r="B51" s="529" t="s">
        <v>454</v>
      </c>
      <c r="C51" s="532" t="s">
        <v>463</v>
      </c>
      <c r="D51" s="561" t="s">
        <v>726</v>
      </c>
      <c r="E51" s="532" t="s">
        <v>2196</v>
      </c>
      <c r="F51" s="561" t="s">
        <v>2197</v>
      </c>
      <c r="G51" s="532" t="s">
        <v>1720</v>
      </c>
      <c r="H51" s="532" t="s">
        <v>1721</v>
      </c>
      <c r="I51" s="541">
        <v>1395.13</v>
      </c>
      <c r="J51" s="541">
        <v>2</v>
      </c>
      <c r="K51" s="542">
        <v>2790.26</v>
      </c>
    </row>
    <row r="52" spans="1:11" ht="14.4" customHeight="1" x14ac:dyDescent="0.3">
      <c r="A52" s="528" t="s">
        <v>453</v>
      </c>
      <c r="B52" s="529" t="s">
        <v>454</v>
      </c>
      <c r="C52" s="532" t="s">
        <v>463</v>
      </c>
      <c r="D52" s="561" t="s">
        <v>726</v>
      </c>
      <c r="E52" s="532" t="s">
        <v>2196</v>
      </c>
      <c r="F52" s="561" t="s">
        <v>2197</v>
      </c>
      <c r="G52" s="532" t="s">
        <v>1722</v>
      </c>
      <c r="H52" s="532" t="s">
        <v>1723</v>
      </c>
      <c r="I52" s="541">
        <v>4144.25</v>
      </c>
      <c r="J52" s="541">
        <v>2</v>
      </c>
      <c r="K52" s="542">
        <v>8288.5</v>
      </c>
    </row>
    <row r="53" spans="1:11" ht="14.4" customHeight="1" x14ac:dyDescent="0.3">
      <c r="A53" s="528" t="s">
        <v>453</v>
      </c>
      <c r="B53" s="529" t="s">
        <v>454</v>
      </c>
      <c r="C53" s="532" t="s">
        <v>463</v>
      </c>
      <c r="D53" s="561" t="s">
        <v>726</v>
      </c>
      <c r="E53" s="532" t="s">
        <v>2196</v>
      </c>
      <c r="F53" s="561" t="s">
        <v>2197</v>
      </c>
      <c r="G53" s="532" t="s">
        <v>1724</v>
      </c>
      <c r="H53" s="532" t="s">
        <v>1725</v>
      </c>
      <c r="I53" s="541">
        <v>1845.25</v>
      </c>
      <c r="J53" s="541">
        <v>2</v>
      </c>
      <c r="K53" s="542">
        <v>3690.5</v>
      </c>
    </row>
    <row r="54" spans="1:11" ht="14.4" customHeight="1" x14ac:dyDescent="0.3">
      <c r="A54" s="528" t="s">
        <v>453</v>
      </c>
      <c r="B54" s="529" t="s">
        <v>454</v>
      </c>
      <c r="C54" s="532" t="s">
        <v>463</v>
      </c>
      <c r="D54" s="561" t="s">
        <v>726</v>
      </c>
      <c r="E54" s="532" t="s">
        <v>2196</v>
      </c>
      <c r="F54" s="561" t="s">
        <v>2197</v>
      </c>
      <c r="G54" s="532" t="s">
        <v>1726</v>
      </c>
      <c r="H54" s="532" t="s">
        <v>1727</v>
      </c>
      <c r="I54" s="541">
        <v>3247.64</v>
      </c>
      <c r="J54" s="541">
        <v>2</v>
      </c>
      <c r="K54" s="542">
        <v>6495.28</v>
      </c>
    </row>
    <row r="55" spans="1:11" ht="14.4" customHeight="1" x14ac:dyDescent="0.3">
      <c r="A55" s="528" t="s">
        <v>453</v>
      </c>
      <c r="B55" s="529" t="s">
        <v>454</v>
      </c>
      <c r="C55" s="532" t="s">
        <v>463</v>
      </c>
      <c r="D55" s="561" t="s">
        <v>726</v>
      </c>
      <c r="E55" s="532" t="s">
        <v>2196</v>
      </c>
      <c r="F55" s="561" t="s">
        <v>2197</v>
      </c>
      <c r="G55" s="532" t="s">
        <v>1728</v>
      </c>
      <c r="H55" s="532" t="s">
        <v>1729</v>
      </c>
      <c r="I55" s="541">
        <v>568.70000000000005</v>
      </c>
      <c r="J55" s="541">
        <v>8</v>
      </c>
      <c r="K55" s="542">
        <v>4549.6000000000004</v>
      </c>
    </row>
    <row r="56" spans="1:11" ht="14.4" customHeight="1" x14ac:dyDescent="0.3">
      <c r="A56" s="528" t="s">
        <v>453</v>
      </c>
      <c r="B56" s="529" t="s">
        <v>454</v>
      </c>
      <c r="C56" s="532" t="s">
        <v>463</v>
      </c>
      <c r="D56" s="561" t="s">
        <v>726</v>
      </c>
      <c r="E56" s="532" t="s">
        <v>2196</v>
      </c>
      <c r="F56" s="561" t="s">
        <v>2197</v>
      </c>
      <c r="G56" s="532" t="s">
        <v>1730</v>
      </c>
      <c r="H56" s="532" t="s">
        <v>1731</v>
      </c>
      <c r="I56" s="541">
        <v>2541</v>
      </c>
      <c r="J56" s="541">
        <v>1</v>
      </c>
      <c r="K56" s="542">
        <v>2541</v>
      </c>
    </row>
    <row r="57" spans="1:11" ht="14.4" customHeight="1" x14ac:dyDescent="0.3">
      <c r="A57" s="528" t="s">
        <v>453</v>
      </c>
      <c r="B57" s="529" t="s">
        <v>454</v>
      </c>
      <c r="C57" s="532" t="s">
        <v>463</v>
      </c>
      <c r="D57" s="561" t="s">
        <v>726</v>
      </c>
      <c r="E57" s="532" t="s">
        <v>2196</v>
      </c>
      <c r="F57" s="561" t="s">
        <v>2197</v>
      </c>
      <c r="G57" s="532" t="s">
        <v>1732</v>
      </c>
      <c r="H57" s="532" t="s">
        <v>1733</v>
      </c>
      <c r="I57" s="541">
        <v>1754.5</v>
      </c>
      <c r="J57" s="541">
        <v>2</v>
      </c>
      <c r="K57" s="542">
        <v>3509</v>
      </c>
    </row>
    <row r="58" spans="1:11" ht="14.4" customHeight="1" x14ac:dyDescent="0.3">
      <c r="A58" s="528" t="s">
        <v>453</v>
      </c>
      <c r="B58" s="529" t="s">
        <v>454</v>
      </c>
      <c r="C58" s="532" t="s">
        <v>463</v>
      </c>
      <c r="D58" s="561" t="s">
        <v>726</v>
      </c>
      <c r="E58" s="532" t="s">
        <v>2198</v>
      </c>
      <c r="F58" s="561" t="s">
        <v>2199</v>
      </c>
      <c r="G58" s="532" t="s">
        <v>1734</v>
      </c>
      <c r="H58" s="532" t="s">
        <v>1735</v>
      </c>
      <c r="I58" s="541">
        <v>41.14</v>
      </c>
      <c r="J58" s="541">
        <v>2</v>
      </c>
      <c r="K58" s="542">
        <v>82.28</v>
      </c>
    </row>
    <row r="59" spans="1:11" ht="14.4" customHeight="1" x14ac:dyDescent="0.3">
      <c r="A59" s="528" t="s">
        <v>453</v>
      </c>
      <c r="B59" s="529" t="s">
        <v>454</v>
      </c>
      <c r="C59" s="532" t="s">
        <v>463</v>
      </c>
      <c r="D59" s="561" t="s">
        <v>726</v>
      </c>
      <c r="E59" s="532" t="s">
        <v>2200</v>
      </c>
      <c r="F59" s="561" t="s">
        <v>2201</v>
      </c>
      <c r="G59" s="532" t="s">
        <v>1736</v>
      </c>
      <c r="H59" s="532" t="s">
        <v>1737</v>
      </c>
      <c r="I59" s="541">
        <v>8497.39</v>
      </c>
      <c r="J59" s="541">
        <v>2</v>
      </c>
      <c r="K59" s="542">
        <v>16994.78</v>
      </c>
    </row>
    <row r="60" spans="1:11" ht="14.4" customHeight="1" x14ac:dyDescent="0.3">
      <c r="A60" s="528" t="s">
        <v>453</v>
      </c>
      <c r="B60" s="529" t="s">
        <v>454</v>
      </c>
      <c r="C60" s="532" t="s">
        <v>463</v>
      </c>
      <c r="D60" s="561" t="s">
        <v>726</v>
      </c>
      <c r="E60" s="532" t="s">
        <v>2200</v>
      </c>
      <c r="F60" s="561" t="s">
        <v>2201</v>
      </c>
      <c r="G60" s="532" t="s">
        <v>1738</v>
      </c>
      <c r="H60" s="532" t="s">
        <v>1739</v>
      </c>
      <c r="I60" s="541">
        <v>15652.8</v>
      </c>
      <c r="J60" s="541">
        <v>2</v>
      </c>
      <c r="K60" s="542">
        <v>31305.599999999999</v>
      </c>
    </row>
    <row r="61" spans="1:11" ht="14.4" customHeight="1" x14ac:dyDescent="0.3">
      <c r="A61" s="528" t="s">
        <v>453</v>
      </c>
      <c r="B61" s="529" t="s">
        <v>454</v>
      </c>
      <c r="C61" s="532" t="s">
        <v>463</v>
      </c>
      <c r="D61" s="561" t="s">
        <v>726</v>
      </c>
      <c r="E61" s="532" t="s">
        <v>2200</v>
      </c>
      <c r="F61" s="561" t="s">
        <v>2201</v>
      </c>
      <c r="G61" s="532" t="s">
        <v>1740</v>
      </c>
      <c r="H61" s="532" t="s">
        <v>1741</v>
      </c>
      <c r="I61" s="541">
        <v>10434.780000000001</v>
      </c>
      <c r="J61" s="541">
        <v>2</v>
      </c>
      <c r="K61" s="542">
        <v>20869.57</v>
      </c>
    </row>
    <row r="62" spans="1:11" ht="14.4" customHeight="1" x14ac:dyDescent="0.3">
      <c r="A62" s="528" t="s">
        <v>453</v>
      </c>
      <c r="B62" s="529" t="s">
        <v>454</v>
      </c>
      <c r="C62" s="532" t="s">
        <v>463</v>
      </c>
      <c r="D62" s="561" t="s">
        <v>726</v>
      </c>
      <c r="E62" s="532" t="s">
        <v>2200</v>
      </c>
      <c r="F62" s="561" t="s">
        <v>2201</v>
      </c>
      <c r="G62" s="532" t="s">
        <v>1742</v>
      </c>
      <c r="H62" s="532" t="s">
        <v>1743</v>
      </c>
      <c r="I62" s="541">
        <v>9884.4699999999993</v>
      </c>
      <c r="J62" s="541">
        <v>2</v>
      </c>
      <c r="K62" s="542">
        <v>19768.939999999999</v>
      </c>
    </row>
    <row r="63" spans="1:11" ht="14.4" customHeight="1" x14ac:dyDescent="0.3">
      <c r="A63" s="528" t="s">
        <v>453</v>
      </c>
      <c r="B63" s="529" t="s">
        <v>454</v>
      </c>
      <c r="C63" s="532" t="s">
        <v>463</v>
      </c>
      <c r="D63" s="561" t="s">
        <v>726</v>
      </c>
      <c r="E63" s="532" t="s">
        <v>2202</v>
      </c>
      <c r="F63" s="561" t="s">
        <v>2203</v>
      </c>
      <c r="G63" s="532" t="s">
        <v>1744</v>
      </c>
      <c r="H63" s="532" t="s">
        <v>1745</v>
      </c>
      <c r="I63" s="541">
        <v>91.89</v>
      </c>
      <c r="J63" s="541">
        <v>144</v>
      </c>
      <c r="K63" s="542">
        <v>13231.44</v>
      </c>
    </row>
    <row r="64" spans="1:11" ht="14.4" customHeight="1" x14ac:dyDescent="0.3">
      <c r="A64" s="528" t="s">
        <v>453</v>
      </c>
      <c r="B64" s="529" t="s">
        <v>454</v>
      </c>
      <c r="C64" s="532" t="s">
        <v>463</v>
      </c>
      <c r="D64" s="561" t="s">
        <v>726</v>
      </c>
      <c r="E64" s="532" t="s">
        <v>2202</v>
      </c>
      <c r="F64" s="561" t="s">
        <v>2203</v>
      </c>
      <c r="G64" s="532" t="s">
        <v>1746</v>
      </c>
      <c r="H64" s="532" t="s">
        <v>1747</v>
      </c>
      <c r="I64" s="541">
        <v>94.818571428571431</v>
      </c>
      <c r="J64" s="541">
        <v>432</v>
      </c>
      <c r="K64" s="542">
        <v>40961.159999999996</v>
      </c>
    </row>
    <row r="65" spans="1:11" ht="14.4" customHeight="1" x14ac:dyDescent="0.3">
      <c r="A65" s="528" t="s">
        <v>453</v>
      </c>
      <c r="B65" s="529" t="s">
        <v>454</v>
      </c>
      <c r="C65" s="532" t="s">
        <v>463</v>
      </c>
      <c r="D65" s="561" t="s">
        <v>726</v>
      </c>
      <c r="E65" s="532" t="s">
        <v>2202</v>
      </c>
      <c r="F65" s="561" t="s">
        <v>2203</v>
      </c>
      <c r="G65" s="532" t="s">
        <v>1748</v>
      </c>
      <c r="H65" s="532" t="s">
        <v>1749</v>
      </c>
      <c r="I65" s="541">
        <v>78.2</v>
      </c>
      <c r="J65" s="541">
        <v>168</v>
      </c>
      <c r="K65" s="542">
        <v>13137.599999999999</v>
      </c>
    </row>
    <row r="66" spans="1:11" ht="14.4" customHeight="1" x14ac:dyDescent="0.3">
      <c r="A66" s="528" t="s">
        <v>453</v>
      </c>
      <c r="B66" s="529" t="s">
        <v>454</v>
      </c>
      <c r="C66" s="532" t="s">
        <v>463</v>
      </c>
      <c r="D66" s="561" t="s">
        <v>726</v>
      </c>
      <c r="E66" s="532" t="s">
        <v>2202</v>
      </c>
      <c r="F66" s="561" t="s">
        <v>2203</v>
      </c>
      <c r="G66" s="532" t="s">
        <v>1750</v>
      </c>
      <c r="H66" s="532" t="s">
        <v>1751</v>
      </c>
      <c r="I66" s="541">
        <v>37.72</v>
      </c>
      <c r="J66" s="541">
        <v>72</v>
      </c>
      <c r="K66" s="542">
        <v>2715.84</v>
      </c>
    </row>
    <row r="67" spans="1:11" ht="14.4" customHeight="1" x14ac:dyDescent="0.3">
      <c r="A67" s="528" t="s">
        <v>453</v>
      </c>
      <c r="B67" s="529" t="s">
        <v>454</v>
      </c>
      <c r="C67" s="532" t="s">
        <v>463</v>
      </c>
      <c r="D67" s="561" t="s">
        <v>726</v>
      </c>
      <c r="E67" s="532" t="s">
        <v>2202</v>
      </c>
      <c r="F67" s="561" t="s">
        <v>2203</v>
      </c>
      <c r="G67" s="532" t="s">
        <v>1752</v>
      </c>
      <c r="H67" s="532" t="s">
        <v>1753</v>
      </c>
      <c r="I67" s="541">
        <v>118.10999999999999</v>
      </c>
      <c r="J67" s="541">
        <v>120</v>
      </c>
      <c r="K67" s="542">
        <v>14173.41</v>
      </c>
    </row>
    <row r="68" spans="1:11" ht="14.4" customHeight="1" x14ac:dyDescent="0.3">
      <c r="A68" s="528" t="s">
        <v>453</v>
      </c>
      <c r="B68" s="529" t="s">
        <v>454</v>
      </c>
      <c r="C68" s="532" t="s">
        <v>463</v>
      </c>
      <c r="D68" s="561" t="s">
        <v>726</v>
      </c>
      <c r="E68" s="532" t="s">
        <v>2202</v>
      </c>
      <c r="F68" s="561" t="s">
        <v>2203</v>
      </c>
      <c r="G68" s="532" t="s">
        <v>1754</v>
      </c>
      <c r="H68" s="532" t="s">
        <v>1755</v>
      </c>
      <c r="I68" s="541">
        <v>40.01</v>
      </c>
      <c r="J68" s="541">
        <v>36</v>
      </c>
      <c r="K68" s="542">
        <v>1440.26</v>
      </c>
    </row>
    <row r="69" spans="1:11" ht="14.4" customHeight="1" x14ac:dyDescent="0.3">
      <c r="A69" s="528" t="s">
        <v>453</v>
      </c>
      <c r="B69" s="529" t="s">
        <v>454</v>
      </c>
      <c r="C69" s="532" t="s">
        <v>463</v>
      </c>
      <c r="D69" s="561" t="s">
        <v>726</v>
      </c>
      <c r="E69" s="532" t="s">
        <v>2202</v>
      </c>
      <c r="F69" s="561" t="s">
        <v>2203</v>
      </c>
      <c r="G69" s="532" t="s">
        <v>1756</v>
      </c>
      <c r="H69" s="532" t="s">
        <v>1757</v>
      </c>
      <c r="I69" s="541">
        <v>403.71</v>
      </c>
      <c r="J69" s="541">
        <v>24</v>
      </c>
      <c r="K69" s="542">
        <v>9688.98</v>
      </c>
    </row>
    <row r="70" spans="1:11" ht="14.4" customHeight="1" x14ac:dyDescent="0.3">
      <c r="A70" s="528" t="s">
        <v>453</v>
      </c>
      <c r="B70" s="529" t="s">
        <v>454</v>
      </c>
      <c r="C70" s="532" t="s">
        <v>463</v>
      </c>
      <c r="D70" s="561" t="s">
        <v>726</v>
      </c>
      <c r="E70" s="532" t="s">
        <v>2202</v>
      </c>
      <c r="F70" s="561" t="s">
        <v>2203</v>
      </c>
      <c r="G70" s="532" t="s">
        <v>1758</v>
      </c>
      <c r="H70" s="532" t="s">
        <v>1759</v>
      </c>
      <c r="I70" s="541">
        <v>80.159999999999982</v>
      </c>
      <c r="J70" s="541">
        <v>96</v>
      </c>
      <c r="K70" s="542">
        <v>7694.88</v>
      </c>
    </row>
    <row r="71" spans="1:11" ht="14.4" customHeight="1" x14ac:dyDescent="0.3">
      <c r="A71" s="528" t="s">
        <v>453</v>
      </c>
      <c r="B71" s="529" t="s">
        <v>454</v>
      </c>
      <c r="C71" s="532" t="s">
        <v>463</v>
      </c>
      <c r="D71" s="561" t="s">
        <v>726</v>
      </c>
      <c r="E71" s="532" t="s">
        <v>2202</v>
      </c>
      <c r="F71" s="561" t="s">
        <v>2203</v>
      </c>
      <c r="G71" s="532" t="s">
        <v>1760</v>
      </c>
      <c r="H71" s="532" t="s">
        <v>1761</v>
      </c>
      <c r="I71" s="541">
        <v>83.09</v>
      </c>
      <c r="J71" s="541">
        <v>72</v>
      </c>
      <c r="K71" s="542">
        <v>5982.3</v>
      </c>
    </row>
    <row r="72" spans="1:11" ht="14.4" customHeight="1" x14ac:dyDescent="0.3">
      <c r="A72" s="528" t="s">
        <v>453</v>
      </c>
      <c r="B72" s="529" t="s">
        <v>454</v>
      </c>
      <c r="C72" s="532" t="s">
        <v>463</v>
      </c>
      <c r="D72" s="561" t="s">
        <v>726</v>
      </c>
      <c r="E72" s="532" t="s">
        <v>2202</v>
      </c>
      <c r="F72" s="561" t="s">
        <v>2203</v>
      </c>
      <c r="G72" s="532" t="s">
        <v>1762</v>
      </c>
      <c r="H72" s="532" t="s">
        <v>1763</v>
      </c>
      <c r="I72" s="541">
        <v>115.41</v>
      </c>
      <c r="J72" s="541">
        <v>36</v>
      </c>
      <c r="K72" s="542">
        <v>4154.72</v>
      </c>
    </row>
    <row r="73" spans="1:11" ht="14.4" customHeight="1" x14ac:dyDescent="0.3">
      <c r="A73" s="528" t="s">
        <v>453</v>
      </c>
      <c r="B73" s="529" t="s">
        <v>454</v>
      </c>
      <c r="C73" s="532" t="s">
        <v>463</v>
      </c>
      <c r="D73" s="561" t="s">
        <v>726</v>
      </c>
      <c r="E73" s="532" t="s">
        <v>2202</v>
      </c>
      <c r="F73" s="561" t="s">
        <v>2203</v>
      </c>
      <c r="G73" s="532" t="s">
        <v>1764</v>
      </c>
      <c r="H73" s="532" t="s">
        <v>1765</v>
      </c>
      <c r="I73" s="541">
        <v>132.94</v>
      </c>
      <c r="J73" s="541">
        <v>72</v>
      </c>
      <c r="K73" s="542">
        <v>9571.68</v>
      </c>
    </row>
    <row r="74" spans="1:11" ht="14.4" customHeight="1" x14ac:dyDescent="0.3">
      <c r="A74" s="528" t="s">
        <v>453</v>
      </c>
      <c r="B74" s="529" t="s">
        <v>454</v>
      </c>
      <c r="C74" s="532" t="s">
        <v>463</v>
      </c>
      <c r="D74" s="561" t="s">
        <v>726</v>
      </c>
      <c r="E74" s="532" t="s">
        <v>2202</v>
      </c>
      <c r="F74" s="561" t="s">
        <v>2203</v>
      </c>
      <c r="G74" s="532" t="s">
        <v>1766</v>
      </c>
      <c r="H74" s="532" t="s">
        <v>1767</v>
      </c>
      <c r="I74" s="541">
        <v>133.91999999999999</v>
      </c>
      <c r="J74" s="541">
        <v>48</v>
      </c>
      <c r="K74" s="542">
        <v>6428.04</v>
      </c>
    </row>
    <row r="75" spans="1:11" ht="14.4" customHeight="1" x14ac:dyDescent="0.3">
      <c r="A75" s="528" t="s">
        <v>453</v>
      </c>
      <c r="B75" s="529" t="s">
        <v>454</v>
      </c>
      <c r="C75" s="532" t="s">
        <v>463</v>
      </c>
      <c r="D75" s="561" t="s">
        <v>726</v>
      </c>
      <c r="E75" s="532" t="s">
        <v>2202</v>
      </c>
      <c r="F75" s="561" t="s">
        <v>2203</v>
      </c>
      <c r="G75" s="532" t="s">
        <v>1768</v>
      </c>
      <c r="H75" s="532" t="s">
        <v>1769</v>
      </c>
      <c r="I75" s="541">
        <v>90.91</v>
      </c>
      <c r="J75" s="541">
        <v>12</v>
      </c>
      <c r="K75" s="542">
        <v>1090.8900000000001</v>
      </c>
    </row>
    <row r="76" spans="1:11" ht="14.4" customHeight="1" x14ac:dyDescent="0.3">
      <c r="A76" s="528" t="s">
        <v>453</v>
      </c>
      <c r="B76" s="529" t="s">
        <v>454</v>
      </c>
      <c r="C76" s="532" t="s">
        <v>463</v>
      </c>
      <c r="D76" s="561" t="s">
        <v>726</v>
      </c>
      <c r="E76" s="532" t="s">
        <v>2202</v>
      </c>
      <c r="F76" s="561" t="s">
        <v>2203</v>
      </c>
      <c r="G76" s="532" t="s">
        <v>1770</v>
      </c>
      <c r="H76" s="532" t="s">
        <v>1771</v>
      </c>
      <c r="I76" s="541">
        <v>155.41999999999999</v>
      </c>
      <c r="J76" s="541">
        <v>36</v>
      </c>
      <c r="K76" s="542">
        <v>5595.21</v>
      </c>
    </row>
    <row r="77" spans="1:11" ht="14.4" customHeight="1" x14ac:dyDescent="0.3">
      <c r="A77" s="528" t="s">
        <v>453</v>
      </c>
      <c r="B77" s="529" t="s">
        <v>454</v>
      </c>
      <c r="C77" s="532" t="s">
        <v>463</v>
      </c>
      <c r="D77" s="561" t="s">
        <v>726</v>
      </c>
      <c r="E77" s="532" t="s">
        <v>2202</v>
      </c>
      <c r="F77" s="561" t="s">
        <v>2203</v>
      </c>
      <c r="G77" s="532" t="s">
        <v>1772</v>
      </c>
      <c r="H77" s="532" t="s">
        <v>1773</v>
      </c>
      <c r="I77" s="541">
        <v>121.21</v>
      </c>
      <c r="J77" s="541">
        <v>24</v>
      </c>
      <c r="K77" s="542">
        <v>2909.04</v>
      </c>
    </row>
    <row r="78" spans="1:11" ht="14.4" customHeight="1" x14ac:dyDescent="0.3">
      <c r="A78" s="528" t="s">
        <v>453</v>
      </c>
      <c r="B78" s="529" t="s">
        <v>454</v>
      </c>
      <c r="C78" s="532" t="s">
        <v>463</v>
      </c>
      <c r="D78" s="561" t="s">
        <v>726</v>
      </c>
      <c r="E78" s="532" t="s">
        <v>2202</v>
      </c>
      <c r="F78" s="561" t="s">
        <v>2203</v>
      </c>
      <c r="G78" s="532" t="s">
        <v>1774</v>
      </c>
      <c r="H78" s="532" t="s">
        <v>1775</v>
      </c>
      <c r="I78" s="541">
        <v>141.74</v>
      </c>
      <c r="J78" s="541">
        <v>48</v>
      </c>
      <c r="K78" s="542">
        <v>6803.4</v>
      </c>
    </row>
    <row r="79" spans="1:11" ht="14.4" customHeight="1" x14ac:dyDescent="0.3">
      <c r="A79" s="528" t="s">
        <v>453</v>
      </c>
      <c r="B79" s="529" t="s">
        <v>454</v>
      </c>
      <c r="C79" s="532" t="s">
        <v>463</v>
      </c>
      <c r="D79" s="561" t="s">
        <v>726</v>
      </c>
      <c r="E79" s="532" t="s">
        <v>2204</v>
      </c>
      <c r="F79" s="561" t="s">
        <v>2205</v>
      </c>
      <c r="G79" s="532" t="s">
        <v>1776</v>
      </c>
      <c r="H79" s="532" t="s">
        <v>1777</v>
      </c>
      <c r="I79" s="541">
        <v>0.30499999999999999</v>
      </c>
      <c r="J79" s="541">
        <v>300</v>
      </c>
      <c r="K79" s="542">
        <v>92</v>
      </c>
    </row>
    <row r="80" spans="1:11" ht="14.4" customHeight="1" x14ac:dyDescent="0.3">
      <c r="A80" s="528" t="s">
        <v>453</v>
      </c>
      <c r="B80" s="529" t="s">
        <v>454</v>
      </c>
      <c r="C80" s="532" t="s">
        <v>463</v>
      </c>
      <c r="D80" s="561" t="s">
        <v>726</v>
      </c>
      <c r="E80" s="532" t="s">
        <v>2204</v>
      </c>
      <c r="F80" s="561" t="s">
        <v>2205</v>
      </c>
      <c r="G80" s="532" t="s">
        <v>1778</v>
      </c>
      <c r="H80" s="532" t="s">
        <v>1779</v>
      </c>
      <c r="I80" s="541">
        <v>0.3</v>
      </c>
      <c r="J80" s="541">
        <v>100</v>
      </c>
      <c r="K80" s="542">
        <v>30</v>
      </c>
    </row>
    <row r="81" spans="1:11" ht="14.4" customHeight="1" x14ac:dyDescent="0.3">
      <c r="A81" s="528" t="s">
        <v>453</v>
      </c>
      <c r="B81" s="529" t="s">
        <v>454</v>
      </c>
      <c r="C81" s="532" t="s">
        <v>463</v>
      </c>
      <c r="D81" s="561" t="s">
        <v>726</v>
      </c>
      <c r="E81" s="532" t="s">
        <v>2204</v>
      </c>
      <c r="F81" s="561" t="s">
        <v>2205</v>
      </c>
      <c r="G81" s="532" t="s">
        <v>1780</v>
      </c>
      <c r="H81" s="532" t="s">
        <v>1781</v>
      </c>
      <c r="I81" s="541">
        <v>0.3</v>
      </c>
      <c r="J81" s="541">
        <v>100</v>
      </c>
      <c r="K81" s="542">
        <v>30</v>
      </c>
    </row>
    <row r="82" spans="1:11" ht="14.4" customHeight="1" x14ac:dyDescent="0.3">
      <c r="A82" s="528" t="s">
        <v>453</v>
      </c>
      <c r="B82" s="529" t="s">
        <v>454</v>
      </c>
      <c r="C82" s="532" t="s">
        <v>463</v>
      </c>
      <c r="D82" s="561" t="s">
        <v>726</v>
      </c>
      <c r="E82" s="532" t="s">
        <v>2204</v>
      </c>
      <c r="F82" s="561" t="s">
        <v>2205</v>
      </c>
      <c r="G82" s="532" t="s">
        <v>1782</v>
      </c>
      <c r="H82" s="532" t="s">
        <v>1783</v>
      </c>
      <c r="I82" s="541">
        <v>0.30333333333333329</v>
      </c>
      <c r="J82" s="541">
        <v>300</v>
      </c>
      <c r="K82" s="542">
        <v>91</v>
      </c>
    </row>
    <row r="83" spans="1:11" ht="14.4" customHeight="1" x14ac:dyDescent="0.3">
      <c r="A83" s="528" t="s">
        <v>453</v>
      </c>
      <c r="B83" s="529" t="s">
        <v>454</v>
      </c>
      <c r="C83" s="532" t="s">
        <v>463</v>
      </c>
      <c r="D83" s="561" t="s">
        <v>726</v>
      </c>
      <c r="E83" s="532" t="s">
        <v>2204</v>
      </c>
      <c r="F83" s="561" t="s">
        <v>2205</v>
      </c>
      <c r="G83" s="532" t="s">
        <v>1784</v>
      </c>
      <c r="H83" s="532" t="s">
        <v>1785</v>
      </c>
      <c r="I83" s="541">
        <v>0.3</v>
      </c>
      <c r="J83" s="541">
        <v>100</v>
      </c>
      <c r="K83" s="542">
        <v>30</v>
      </c>
    </row>
    <row r="84" spans="1:11" ht="14.4" customHeight="1" x14ac:dyDescent="0.3">
      <c r="A84" s="528" t="s">
        <v>453</v>
      </c>
      <c r="B84" s="529" t="s">
        <v>454</v>
      </c>
      <c r="C84" s="532" t="s">
        <v>463</v>
      </c>
      <c r="D84" s="561" t="s">
        <v>726</v>
      </c>
      <c r="E84" s="532" t="s">
        <v>2204</v>
      </c>
      <c r="F84" s="561" t="s">
        <v>2205</v>
      </c>
      <c r="G84" s="532" t="s">
        <v>1786</v>
      </c>
      <c r="H84" s="532" t="s">
        <v>1787</v>
      </c>
      <c r="I84" s="541">
        <v>0.48</v>
      </c>
      <c r="J84" s="541">
        <v>100</v>
      </c>
      <c r="K84" s="542">
        <v>48</v>
      </c>
    </row>
    <row r="85" spans="1:11" ht="14.4" customHeight="1" x14ac:dyDescent="0.3">
      <c r="A85" s="528" t="s">
        <v>453</v>
      </c>
      <c r="B85" s="529" t="s">
        <v>454</v>
      </c>
      <c r="C85" s="532" t="s">
        <v>463</v>
      </c>
      <c r="D85" s="561" t="s">
        <v>726</v>
      </c>
      <c r="E85" s="532" t="s">
        <v>2204</v>
      </c>
      <c r="F85" s="561" t="s">
        <v>2205</v>
      </c>
      <c r="G85" s="532" t="s">
        <v>1788</v>
      </c>
      <c r="H85" s="532" t="s">
        <v>1789</v>
      </c>
      <c r="I85" s="541">
        <v>2.67</v>
      </c>
      <c r="J85" s="541">
        <v>100</v>
      </c>
      <c r="K85" s="542">
        <v>266.56</v>
      </c>
    </row>
    <row r="86" spans="1:11" ht="14.4" customHeight="1" x14ac:dyDescent="0.3">
      <c r="A86" s="528" t="s">
        <v>453</v>
      </c>
      <c r="B86" s="529" t="s">
        <v>454</v>
      </c>
      <c r="C86" s="532" t="s">
        <v>463</v>
      </c>
      <c r="D86" s="561" t="s">
        <v>726</v>
      </c>
      <c r="E86" s="532" t="s">
        <v>2206</v>
      </c>
      <c r="F86" s="561" t="s">
        <v>2207</v>
      </c>
      <c r="G86" s="532" t="s">
        <v>1790</v>
      </c>
      <c r="H86" s="532" t="s">
        <v>1791</v>
      </c>
      <c r="I86" s="541">
        <v>10.55</v>
      </c>
      <c r="J86" s="541">
        <v>80</v>
      </c>
      <c r="K86" s="542">
        <v>844.1</v>
      </c>
    </row>
    <row r="87" spans="1:11" ht="14.4" customHeight="1" x14ac:dyDescent="0.3">
      <c r="A87" s="528" t="s">
        <v>453</v>
      </c>
      <c r="B87" s="529" t="s">
        <v>454</v>
      </c>
      <c r="C87" s="532" t="s">
        <v>463</v>
      </c>
      <c r="D87" s="561" t="s">
        <v>726</v>
      </c>
      <c r="E87" s="532" t="s">
        <v>2206</v>
      </c>
      <c r="F87" s="561" t="s">
        <v>2207</v>
      </c>
      <c r="G87" s="532" t="s">
        <v>1792</v>
      </c>
      <c r="H87" s="532" t="s">
        <v>1793</v>
      </c>
      <c r="I87" s="541">
        <v>7.5075000000000003</v>
      </c>
      <c r="J87" s="541">
        <v>500</v>
      </c>
      <c r="K87" s="542">
        <v>3754</v>
      </c>
    </row>
    <row r="88" spans="1:11" ht="14.4" customHeight="1" x14ac:dyDescent="0.3">
      <c r="A88" s="528" t="s">
        <v>453</v>
      </c>
      <c r="B88" s="529" t="s">
        <v>454</v>
      </c>
      <c r="C88" s="532" t="s">
        <v>463</v>
      </c>
      <c r="D88" s="561" t="s">
        <v>726</v>
      </c>
      <c r="E88" s="532" t="s">
        <v>2206</v>
      </c>
      <c r="F88" s="561" t="s">
        <v>2207</v>
      </c>
      <c r="G88" s="532" t="s">
        <v>1794</v>
      </c>
      <c r="H88" s="532" t="s">
        <v>1795</v>
      </c>
      <c r="I88" s="541">
        <v>7.503333333333333</v>
      </c>
      <c r="J88" s="541">
        <v>400</v>
      </c>
      <c r="K88" s="542">
        <v>3001</v>
      </c>
    </row>
    <row r="89" spans="1:11" ht="14.4" customHeight="1" x14ac:dyDescent="0.3">
      <c r="A89" s="528" t="s">
        <v>453</v>
      </c>
      <c r="B89" s="529" t="s">
        <v>454</v>
      </c>
      <c r="C89" s="532" t="s">
        <v>463</v>
      </c>
      <c r="D89" s="561" t="s">
        <v>726</v>
      </c>
      <c r="E89" s="532" t="s">
        <v>2206</v>
      </c>
      <c r="F89" s="561" t="s">
        <v>2207</v>
      </c>
      <c r="G89" s="532" t="s">
        <v>1794</v>
      </c>
      <c r="H89" s="532" t="s">
        <v>1796</v>
      </c>
      <c r="I89" s="541">
        <v>7.5</v>
      </c>
      <c r="J89" s="541">
        <v>100</v>
      </c>
      <c r="K89" s="542">
        <v>750</v>
      </c>
    </row>
    <row r="90" spans="1:11" ht="14.4" customHeight="1" x14ac:dyDescent="0.3">
      <c r="A90" s="528" t="s">
        <v>453</v>
      </c>
      <c r="B90" s="529" t="s">
        <v>454</v>
      </c>
      <c r="C90" s="532" t="s">
        <v>463</v>
      </c>
      <c r="D90" s="561" t="s">
        <v>726</v>
      </c>
      <c r="E90" s="532" t="s">
        <v>2206</v>
      </c>
      <c r="F90" s="561" t="s">
        <v>2207</v>
      </c>
      <c r="G90" s="532" t="s">
        <v>1797</v>
      </c>
      <c r="H90" s="532" t="s">
        <v>1798</v>
      </c>
      <c r="I90" s="541">
        <v>7.5</v>
      </c>
      <c r="J90" s="541">
        <v>200</v>
      </c>
      <c r="K90" s="542">
        <v>1500</v>
      </c>
    </row>
    <row r="91" spans="1:11" ht="14.4" customHeight="1" x14ac:dyDescent="0.3">
      <c r="A91" s="528" t="s">
        <v>453</v>
      </c>
      <c r="B91" s="529" t="s">
        <v>454</v>
      </c>
      <c r="C91" s="532" t="s">
        <v>463</v>
      </c>
      <c r="D91" s="561" t="s">
        <v>726</v>
      </c>
      <c r="E91" s="532" t="s">
        <v>2206</v>
      </c>
      <c r="F91" s="561" t="s">
        <v>2207</v>
      </c>
      <c r="G91" s="532" t="s">
        <v>1797</v>
      </c>
      <c r="H91" s="532" t="s">
        <v>1799</v>
      </c>
      <c r="I91" s="541">
        <v>7.5</v>
      </c>
      <c r="J91" s="541">
        <v>100</v>
      </c>
      <c r="K91" s="542">
        <v>750</v>
      </c>
    </row>
    <row r="92" spans="1:11" ht="14.4" customHeight="1" x14ac:dyDescent="0.3">
      <c r="A92" s="528" t="s">
        <v>453</v>
      </c>
      <c r="B92" s="529" t="s">
        <v>454</v>
      </c>
      <c r="C92" s="532" t="s">
        <v>463</v>
      </c>
      <c r="D92" s="561" t="s">
        <v>726</v>
      </c>
      <c r="E92" s="532" t="s">
        <v>2206</v>
      </c>
      <c r="F92" s="561" t="s">
        <v>2207</v>
      </c>
      <c r="G92" s="532" t="s">
        <v>1800</v>
      </c>
      <c r="H92" s="532" t="s">
        <v>1801</v>
      </c>
      <c r="I92" s="541">
        <v>7.5</v>
      </c>
      <c r="J92" s="541">
        <v>120</v>
      </c>
      <c r="K92" s="542">
        <v>900.3</v>
      </c>
    </row>
    <row r="93" spans="1:11" ht="14.4" customHeight="1" x14ac:dyDescent="0.3">
      <c r="A93" s="528" t="s">
        <v>453</v>
      </c>
      <c r="B93" s="529" t="s">
        <v>454</v>
      </c>
      <c r="C93" s="532" t="s">
        <v>463</v>
      </c>
      <c r="D93" s="561" t="s">
        <v>726</v>
      </c>
      <c r="E93" s="532" t="s">
        <v>2206</v>
      </c>
      <c r="F93" s="561" t="s">
        <v>2207</v>
      </c>
      <c r="G93" s="532" t="s">
        <v>1800</v>
      </c>
      <c r="H93" s="532" t="s">
        <v>1802</v>
      </c>
      <c r="I93" s="541">
        <v>7.5</v>
      </c>
      <c r="J93" s="541">
        <v>50</v>
      </c>
      <c r="K93" s="542">
        <v>375</v>
      </c>
    </row>
    <row r="94" spans="1:11" ht="14.4" customHeight="1" x14ac:dyDescent="0.3">
      <c r="A94" s="528" t="s">
        <v>453</v>
      </c>
      <c r="B94" s="529" t="s">
        <v>454</v>
      </c>
      <c r="C94" s="532" t="s">
        <v>463</v>
      </c>
      <c r="D94" s="561" t="s">
        <v>726</v>
      </c>
      <c r="E94" s="532" t="s">
        <v>2206</v>
      </c>
      <c r="F94" s="561" t="s">
        <v>2207</v>
      </c>
      <c r="G94" s="532" t="s">
        <v>1803</v>
      </c>
      <c r="H94" s="532" t="s">
        <v>1804</v>
      </c>
      <c r="I94" s="541">
        <v>12.59</v>
      </c>
      <c r="J94" s="541">
        <v>100</v>
      </c>
      <c r="K94" s="542">
        <v>1259</v>
      </c>
    </row>
    <row r="95" spans="1:11" ht="14.4" customHeight="1" x14ac:dyDescent="0.3">
      <c r="A95" s="528" t="s">
        <v>453</v>
      </c>
      <c r="B95" s="529" t="s">
        <v>454</v>
      </c>
      <c r="C95" s="532" t="s">
        <v>463</v>
      </c>
      <c r="D95" s="561" t="s">
        <v>726</v>
      </c>
      <c r="E95" s="532" t="s">
        <v>2206</v>
      </c>
      <c r="F95" s="561" t="s">
        <v>2207</v>
      </c>
      <c r="G95" s="532" t="s">
        <v>1803</v>
      </c>
      <c r="H95" s="532" t="s">
        <v>1805</v>
      </c>
      <c r="I95" s="541">
        <v>12.585000000000001</v>
      </c>
      <c r="J95" s="541">
        <v>200</v>
      </c>
      <c r="K95" s="542">
        <v>2517</v>
      </c>
    </row>
    <row r="96" spans="1:11" ht="14.4" customHeight="1" x14ac:dyDescent="0.3">
      <c r="A96" s="528" t="s">
        <v>453</v>
      </c>
      <c r="B96" s="529" t="s">
        <v>454</v>
      </c>
      <c r="C96" s="532" t="s">
        <v>463</v>
      </c>
      <c r="D96" s="561" t="s">
        <v>726</v>
      </c>
      <c r="E96" s="532" t="s">
        <v>2206</v>
      </c>
      <c r="F96" s="561" t="s">
        <v>2207</v>
      </c>
      <c r="G96" s="532" t="s">
        <v>1806</v>
      </c>
      <c r="H96" s="532" t="s">
        <v>1807</v>
      </c>
      <c r="I96" s="541">
        <v>9.68</v>
      </c>
      <c r="J96" s="541">
        <v>400</v>
      </c>
      <c r="K96" s="542">
        <v>3872</v>
      </c>
    </row>
    <row r="97" spans="1:11" ht="14.4" customHeight="1" x14ac:dyDescent="0.3">
      <c r="A97" s="528" t="s">
        <v>453</v>
      </c>
      <c r="B97" s="529" t="s">
        <v>454</v>
      </c>
      <c r="C97" s="532" t="s">
        <v>463</v>
      </c>
      <c r="D97" s="561" t="s">
        <v>726</v>
      </c>
      <c r="E97" s="532" t="s">
        <v>2206</v>
      </c>
      <c r="F97" s="561" t="s">
        <v>2207</v>
      </c>
      <c r="G97" s="532" t="s">
        <v>1808</v>
      </c>
      <c r="H97" s="532" t="s">
        <v>1809</v>
      </c>
      <c r="I97" s="541">
        <v>9.68</v>
      </c>
      <c r="J97" s="541">
        <v>300</v>
      </c>
      <c r="K97" s="542">
        <v>2904</v>
      </c>
    </row>
    <row r="98" spans="1:11" ht="14.4" customHeight="1" x14ac:dyDescent="0.3">
      <c r="A98" s="528" t="s">
        <v>453</v>
      </c>
      <c r="B98" s="529" t="s">
        <v>454</v>
      </c>
      <c r="C98" s="532" t="s">
        <v>463</v>
      </c>
      <c r="D98" s="561" t="s">
        <v>726</v>
      </c>
      <c r="E98" s="532" t="s">
        <v>2208</v>
      </c>
      <c r="F98" s="561" t="s">
        <v>2209</v>
      </c>
      <c r="G98" s="532" t="s">
        <v>1810</v>
      </c>
      <c r="H98" s="532" t="s">
        <v>1811</v>
      </c>
      <c r="I98" s="541">
        <v>9850</v>
      </c>
      <c r="J98" s="541">
        <v>3</v>
      </c>
      <c r="K98" s="542">
        <v>29550</v>
      </c>
    </row>
    <row r="99" spans="1:11" ht="14.4" customHeight="1" x14ac:dyDescent="0.3">
      <c r="A99" s="528" t="s">
        <v>453</v>
      </c>
      <c r="B99" s="529" t="s">
        <v>454</v>
      </c>
      <c r="C99" s="532" t="s">
        <v>463</v>
      </c>
      <c r="D99" s="561" t="s">
        <v>726</v>
      </c>
      <c r="E99" s="532" t="s">
        <v>2208</v>
      </c>
      <c r="F99" s="561" t="s">
        <v>2209</v>
      </c>
      <c r="G99" s="532" t="s">
        <v>1812</v>
      </c>
      <c r="H99" s="532" t="s">
        <v>1813</v>
      </c>
      <c r="I99" s="541">
        <v>9850</v>
      </c>
      <c r="J99" s="541">
        <v>1</v>
      </c>
      <c r="K99" s="542">
        <v>9850</v>
      </c>
    </row>
    <row r="100" spans="1:11" ht="14.4" customHeight="1" x14ac:dyDescent="0.3">
      <c r="A100" s="528" t="s">
        <v>453</v>
      </c>
      <c r="B100" s="529" t="s">
        <v>454</v>
      </c>
      <c r="C100" s="532" t="s">
        <v>463</v>
      </c>
      <c r="D100" s="561" t="s">
        <v>726</v>
      </c>
      <c r="E100" s="532" t="s">
        <v>2208</v>
      </c>
      <c r="F100" s="561" t="s">
        <v>2209</v>
      </c>
      <c r="G100" s="532" t="s">
        <v>1814</v>
      </c>
      <c r="H100" s="532" t="s">
        <v>1815</v>
      </c>
      <c r="I100" s="541">
        <v>7990</v>
      </c>
      <c r="J100" s="541">
        <v>3</v>
      </c>
      <c r="K100" s="542">
        <v>23970</v>
      </c>
    </row>
    <row r="101" spans="1:11" ht="14.4" customHeight="1" x14ac:dyDescent="0.3">
      <c r="A101" s="528" t="s">
        <v>453</v>
      </c>
      <c r="B101" s="529" t="s">
        <v>454</v>
      </c>
      <c r="C101" s="532" t="s">
        <v>463</v>
      </c>
      <c r="D101" s="561" t="s">
        <v>726</v>
      </c>
      <c r="E101" s="532" t="s">
        <v>2208</v>
      </c>
      <c r="F101" s="561" t="s">
        <v>2209</v>
      </c>
      <c r="G101" s="532" t="s">
        <v>1816</v>
      </c>
      <c r="H101" s="532" t="s">
        <v>1817</v>
      </c>
      <c r="I101" s="541">
        <v>7990</v>
      </c>
      <c r="J101" s="541">
        <v>1</v>
      </c>
      <c r="K101" s="542">
        <v>7990</v>
      </c>
    </row>
    <row r="102" spans="1:11" ht="14.4" customHeight="1" x14ac:dyDescent="0.3">
      <c r="A102" s="528" t="s">
        <v>453</v>
      </c>
      <c r="B102" s="529" t="s">
        <v>454</v>
      </c>
      <c r="C102" s="532" t="s">
        <v>463</v>
      </c>
      <c r="D102" s="561" t="s">
        <v>726</v>
      </c>
      <c r="E102" s="532" t="s">
        <v>2208</v>
      </c>
      <c r="F102" s="561" t="s">
        <v>2209</v>
      </c>
      <c r="G102" s="532" t="s">
        <v>1818</v>
      </c>
      <c r="H102" s="532" t="s">
        <v>1819</v>
      </c>
      <c r="I102" s="541">
        <v>7990</v>
      </c>
      <c r="J102" s="541">
        <v>1</v>
      </c>
      <c r="K102" s="542">
        <v>7990</v>
      </c>
    </row>
    <row r="103" spans="1:11" ht="14.4" customHeight="1" x14ac:dyDescent="0.3">
      <c r="A103" s="528" t="s">
        <v>453</v>
      </c>
      <c r="B103" s="529" t="s">
        <v>454</v>
      </c>
      <c r="C103" s="532" t="s">
        <v>463</v>
      </c>
      <c r="D103" s="561" t="s">
        <v>726</v>
      </c>
      <c r="E103" s="532" t="s">
        <v>2208</v>
      </c>
      <c r="F103" s="561" t="s">
        <v>2209</v>
      </c>
      <c r="G103" s="532" t="s">
        <v>1820</v>
      </c>
      <c r="H103" s="532" t="s">
        <v>1821</v>
      </c>
      <c r="I103" s="541">
        <v>9772</v>
      </c>
      <c r="J103" s="541">
        <v>2</v>
      </c>
      <c r="K103" s="542">
        <v>19544</v>
      </c>
    </row>
    <row r="104" spans="1:11" ht="14.4" customHeight="1" x14ac:dyDescent="0.3">
      <c r="A104" s="528" t="s">
        <v>453</v>
      </c>
      <c r="B104" s="529" t="s">
        <v>454</v>
      </c>
      <c r="C104" s="532" t="s">
        <v>463</v>
      </c>
      <c r="D104" s="561" t="s">
        <v>726</v>
      </c>
      <c r="E104" s="532" t="s">
        <v>2208</v>
      </c>
      <c r="F104" s="561" t="s">
        <v>2209</v>
      </c>
      <c r="G104" s="532" t="s">
        <v>1822</v>
      </c>
      <c r="H104" s="532" t="s">
        <v>1823</v>
      </c>
      <c r="I104" s="541">
        <v>5101</v>
      </c>
      <c r="J104" s="541">
        <v>6</v>
      </c>
      <c r="K104" s="542">
        <v>30605.99</v>
      </c>
    </row>
    <row r="105" spans="1:11" ht="14.4" customHeight="1" x14ac:dyDescent="0.3">
      <c r="A105" s="528" t="s">
        <v>453</v>
      </c>
      <c r="B105" s="529" t="s">
        <v>454</v>
      </c>
      <c r="C105" s="532" t="s">
        <v>463</v>
      </c>
      <c r="D105" s="561" t="s">
        <v>726</v>
      </c>
      <c r="E105" s="532" t="s">
        <v>2208</v>
      </c>
      <c r="F105" s="561" t="s">
        <v>2209</v>
      </c>
      <c r="G105" s="532" t="s">
        <v>1824</v>
      </c>
      <c r="H105" s="532" t="s">
        <v>1825</v>
      </c>
      <c r="I105" s="541">
        <v>9382.7999999999993</v>
      </c>
      <c r="J105" s="541">
        <v>2</v>
      </c>
      <c r="K105" s="542">
        <v>18765.599999999999</v>
      </c>
    </row>
    <row r="106" spans="1:11" ht="14.4" customHeight="1" x14ac:dyDescent="0.3">
      <c r="A106" s="528" t="s">
        <v>453</v>
      </c>
      <c r="B106" s="529" t="s">
        <v>454</v>
      </c>
      <c r="C106" s="532" t="s">
        <v>463</v>
      </c>
      <c r="D106" s="561" t="s">
        <v>726</v>
      </c>
      <c r="E106" s="532" t="s">
        <v>2208</v>
      </c>
      <c r="F106" s="561" t="s">
        <v>2209</v>
      </c>
      <c r="G106" s="532" t="s">
        <v>1826</v>
      </c>
      <c r="H106" s="532" t="s">
        <v>1827</v>
      </c>
      <c r="I106" s="541">
        <v>5101</v>
      </c>
      <c r="J106" s="541">
        <v>7</v>
      </c>
      <c r="K106" s="542">
        <v>35706.990000000005</v>
      </c>
    </row>
    <row r="107" spans="1:11" ht="14.4" customHeight="1" x14ac:dyDescent="0.3">
      <c r="A107" s="528" t="s">
        <v>453</v>
      </c>
      <c r="B107" s="529" t="s">
        <v>454</v>
      </c>
      <c r="C107" s="532" t="s">
        <v>463</v>
      </c>
      <c r="D107" s="561" t="s">
        <v>726</v>
      </c>
      <c r="E107" s="532" t="s">
        <v>2208</v>
      </c>
      <c r="F107" s="561" t="s">
        <v>2209</v>
      </c>
      <c r="G107" s="532" t="s">
        <v>1828</v>
      </c>
      <c r="H107" s="532" t="s">
        <v>1829</v>
      </c>
      <c r="I107" s="541">
        <v>7990.0050000000001</v>
      </c>
      <c r="J107" s="541">
        <v>4</v>
      </c>
      <c r="K107" s="542">
        <v>31960.010000000002</v>
      </c>
    </row>
    <row r="108" spans="1:11" ht="14.4" customHeight="1" x14ac:dyDescent="0.3">
      <c r="A108" s="528" t="s">
        <v>453</v>
      </c>
      <c r="B108" s="529" t="s">
        <v>454</v>
      </c>
      <c r="C108" s="532" t="s">
        <v>463</v>
      </c>
      <c r="D108" s="561" t="s">
        <v>726</v>
      </c>
      <c r="E108" s="532" t="s">
        <v>2208</v>
      </c>
      <c r="F108" s="561" t="s">
        <v>2209</v>
      </c>
      <c r="G108" s="532" t="s">
        <v>1830</v>
      </c>
      <c r="H108" s="532" t="s">
        <v>1831</v>
      </c>
      <c r="I108" s="541">
        <v>9850</v>
      </c>
      <c r="J108" s="541">
        <v>2</v>
      </c>
      <c r="K108" s="542">
        <v>19700</v>
      </c>
    </row>
    <row r="109" spans="1:11" ht="14.4" customHeight="1" x14ac:dyDescent="0.3">
      <c r="A109" s="528" t="s">
        <v>453</v>
      </c>
      <c r="B109" s="529" t="s">
        <v>454</v>
      </c>
      <c r="C109" s="532" t="s">
        <v>463</v>
      </c>
      <c r="D109" s="561" t="s">
        <v>726</v>
      </c>
      <c r="E109" s="532" t="s">
        <v>2208</v>
      </c>
      <c r="F109" s="561" t="s">
        <v>2209</v>
      </c>
      <c r="G109" s="532" t="s">
        <v>1832</v>
      </c>
      <c r="H109" s="532" t="s">
        <v>1833</v>
      </c>
      <c r="I109" s="541">
        <v>9850</v>
      </c>
      <c r="J109" s="541">
        <v>3</v>
      </c>
      <c r="K109" s="542">
        <v>29550</v>
      </c>
    </row>
    <row r="110" spans="1:11" ht="14.4" customHeight="1" x14ac:dyDescent="0.3">
      <c r="A110" s="528" t="s">
        <v>453</v>
      </c>
      <c r="B110" s="529" t="s">
        <v>454</v>
      </c>
      <c r="C110" s="532" t="s">
        <v>463</v>
      </c>
      <c r="D110" s="561" t="s">
        <v>726</v>
      </c>
      <c r="E110" s="532" t="s">
        <v>2208</v>
      </c>
      <c r="F110" s="561" t="s">
        <v>2209</v>
      </c>
      <c r="G110" s="532" t="s">
        <v>1834</v>
      </c>
      <c r="H110" s="532" t="s">
        <v>1835</v>
      </c>
      <c r="I110" s="541">
        <v>9850</v>
      </c>
      <c r="J110" s="541">
        <v>1</v>
      </c>
      <c r="K110" s="542">
        <v>9850</v>
      </c>
    </row>
    <row r="111" spans="1:11" ht="14.4" customHeight="1" x14ac:dyDescent="0.3">
      <c r="A111" s="528" t="s">
        <v>453</v>
      </c>
      <c r="B111" s="529" t="s">
        <v>454</v>
      </c>
      <c r="C111" s="532" t="s">
        <v>463</v>
      </c>
      <c r="D111" s="561" t="s">
        <v>726</v>
      </c>
      <c r="E111" s="532" t="s">
        <v>2208</v>
      </c>
      <c r="F111" s="561" t="s">
        <v>2209</v>
      </c>
      <c r="G111" s="532" t="s">
        <v>1836</v>
      </c>
      <c r="H111" s="532" t="s">
        <v>1837</v>
      </c>
      <c r="I111" s="541">
        <v>9850</v>
      </c>
      <c r="J111" s="541">
        <v>2</v>
      </c>
      <c r="K111" s="542">
        <v>19700</v>
      </c>
    </row>
    <row r="112" spans="1:11" ht="14.4" customHeight="1" x14ac:dyDescent="0.3">
      <c r="A112" s="528" t="s">
        <v>453</v>
      </c>
      <c r="B112" s="529" t="s">
        <v>454</v>
      </c>
      <c r="C112" s="532" t="s">
        <v>463</v>
      </c>
      <c r="D112" s="561" t="s">
        <v>726</v>
      </c>
      <c r="E112" s="532" t="s">
        <v>2208</v>
      </c>
      <c r="F112" s="561" t="s">
        <v>2209</v>
      </c>
      <c r="G112" s="532" t="s">
        <v>1838</v>
      </c>
      <c r="H112" s="532" t="s">
        <v>1839</v>
      </c>
      <c r="I112" s="541">
        <v>7990.01</v>
      </c>
      <c r="J112" s="541">
        <v>2</v>
      </c>
      <c r="K112" s="542">
        <v>15980.01</v>
      </c>
    </row>
    <row r="113" spans="1:11" ht="14.4" customHeight="1" x14ac:dyDescent="0.3">
      <c r="A113" s="528" t="s">
        <v>453</v>
      </c>
      <c r="B113" s="529" t="s">
        <v>454</v>
      </c>
      <c r="C113" s="532" t="s">
        <v>463</v>
      </c>
      <c r="D113" s="561" t="s">
        <v>726</v>
      </c>
      <c r="E113" s="532" t="s">
        <v>2208</v>
      </c>
      <c r="F113" s="561" t="s">
        <v>2209</v>
      </c>
      <c r="G113" s="532" t="s">
        <v>1840</v>
      </c>
      <c r="H113" s="532" t="s">
        <v>1841</v>
      </c>
      <c r="I113" s="541">
        <v>7869</v>
      </c>
      <c r="J113" s="541">
        <v>15</v>
      </c>
      <c r="K113" s="542">
        <v>118035.01999999999</v>
      </c>
    </row>
    <row r="114" spans="1:11" ht="14.4" customHeight="1" x14ac:dyDescent="0.3">
      <c r="A114" s="528" t="s">
        <v>453</v>
      </c>
      <c r="B114" s="529" t="s">
        <v>454</v>
      </c>
      <c r="C114" s="532" t="s">
        <v>463</v>
      </c>
      <c r="D114" s="561" t="s">
        <v>726</v>
      </c>
      <c r="E114" s="532" t="s">
        <v>2208</v>
      </c>
      <c r="F114" s="561" t="s">
        <v>2209</v>
      </c>
      <c r="G114" s="532" t="s">
        <v>1842</v>
      </c>
      <c r="H114" s="532" t="s">
        <v>1843</v>
      </c>
      <c r="I114" s="541">
        <v>9772</v>
      </c>
      <c r="J114" s="541">
        <v>1</v>
      </c>
      <c r="K114" s="542">
        <v>9772</v>
      </c>
    </row>
    <row r="115" spans="1:11" ht="14.4" customHeight="1" x14ac:dyDescent="0.3">
      <c r="A115" s="528" t="s">
        <v>453</v>
      </c>
      <c r="B115" s="529" t="s">
        <v>454</v>
      </c>
      <c r="C115" s="532" t="s">
        <v>463</v>
      </c>
      <c r="D115" s="561" t="s">
        <v>726</v>
      </c>
      <c r="E115" s="532" t="s">
        <v>2208</v>
      </c>
      <c r="F115" s="561" t="s">
        <v>2209</v>
      </c>
      <c r="G115" s="532" t="s">
        <v>1844</v>
      </c>
      <c r="H115" s="532" t="s">
        <v>1845</v>
      </c>
      <c r="I115" s="541">
        <v>7869</v>
      </c>
      <c r="J115" s="541">
        <v>1</v>
      </c>
      <c r="K115" s="542">
        <v>7869</v>
      </c>
    </row>
    <row r="116" spans="1:11" ht="14.4" customHeight="1" x14ac:dyDescent="0.3">
      <c r="A116" s="528" t="s">
        <v>453</v>
      </c>
      <c r="B116" s="529" t="s">
        <v>454</v>
      </c>
      <c r="C116" s="532" t="s">
        <v>463</v>
      </c>
      <c r="D116" s="561" t="s">
        <v>726</v>
      </c>
      <c r="E116" s="532" t="s">
        <v>2208</v>
      </c>
      <c r="F116" s="561" t="s">
        <v>2209</v>
      </c>
      <c r="G116" s="532" t="s">
        <v>1846</v>
      </c>
      <c r="H116" s="532" t="s">
        <v>1847</v>
      </c>
      <c r="I116" s="541">
        <v>9850</v>
      </c>
      <c r="J116" s="541">
        <v>1</v>
      </c>
      <c r="K116" s="542">
        <v>9850</v>
      </c>
    </row>
    <row r="117" spans="1:11" ht="14.4" customHeight="1" x14ac:dyDescent="0.3">
      <c r="A117" s="528" t="s">
        <v>453</v>
      </c>
      <c r="B117" s="529" t="s">
        <v>454</v>
      </c>
      <c r="C117" s="532" t="s">
        <v>463</v>
      </c>
      <c r="D117" s="561" t="s">
        <v>726</v>
      </c>
      <c r="E117" s="532" t="s">
        <v>2208</v>
      </c>
      <c r="F117" s="561" t="s">
        <v>2209</v>
      </c>
      <c r="G117" s="532" t="s">
        <v>1848</v>
      </c>
      <c r="H117" s="532" t="s">
        <v>1849</v>
      </c>
      <c r="I117" s="541">
        <v>7990.01</v>
      </c>
      <c r="J117" s="541">
        <v>2</v>
      </c>
      <c r="K117" s="542">
        <v>15980.01</v>
      </c>
    </row>
    <row r="118" spans="1:11" ht="14.4" customHeight="1" x14ac:dyDescent="0.3">
      <c r="A118" s="528" t="s">
        <v>453</v>
      </c>
      <c r="B118" s="529" t="s">
        <v>454</v>
      </c>
      <c r="C118" s="532" t="s">
        <v>463</v>
      </c>
      <c r="D118" s="561" t="s">
        <v>726</v>
      </c>
      <c r="E118" s="532" t="s">
        <v>2208</v>
      </c>
      <c r="F118" s="561" t="s">
        <v>2209</v>
      </c>
      <c r="G118" s="532" t="s">
        <v>1850</v>
      </c>
      <c r="H118" s="532" t="s">
        <v>1851</v>
      </c>
      <c r="I118" s="541">
        <v>9850</v>
      </c>
      <c r="J118" s="541">
        <v>2</v>
      </c>
      <c r="K118" s="542">
        <v>19700</v>
      </c>
    </row>
    <row r="119" spans="1:11" ht="14.4" customHeight="1" x14ac:dyDescent="0.3">
      <c r="A119" s="528" t="s">
        <v>453</v>
      </c>
      <c r="B119" s="529" t="s">
        <v>454</v>
      </c>
      <c r="C119" s="532" t="s">
        <v>463</v>
      </c>
      <c r="D119" s="561" t="s">
        <v>726</v>
      </c>
      <c r="E119" s="532" t="s">
        <v>2208</v>
      </c>
      <c r="F119" s="561" t="s">
        <v>2209</v>
      </c>
      <c r="G119" s="532" t="s">
        <v>1852</v>
      </c>
      <c r="H119" s="532" t="s">
        <v>1853</v>
      </c>
      <c r="I119" s="541">
        <v>7990.01</v>
      </c>
      <c r="J119" s="541">
        <v>2</v>
      </c>
      <c r="K119" s="542">
        <v>15980.01</v>
      </c>
    </row>
    <row r="120" spans="1:11" ht="14.4" customHeight="1" x14ac:dyDescent="0.3">
      <c r="A120" s="528" t="s">
        <v>453</v>
      </c>
      <c r="B120" s="529" t="s">
        <v>454</v>
      </c>
      <c r="C120" s="532" t="s">
        <v>463</v>
      </c>
      <c r="D120" s="561" t="s">
        <v>726</v>
      </c>
      <c r="E120" s="532" t="s">
        <v>2208</v>
      </c>
      <c r="F120" s="561" t="s">
        <v>2209</v>
      </c>
      <c r="G120" s="532" t="s">
        <v>1854</v>
      </c>
      <c r="H120" s="532" t="s">
        <v>1855</v>
      </c>
      <c r="I120" s="541">
        <v>9850</v>
      </c>
      <c r="J120" s="541">
        <v>3</v>
      </c>
      <c r="K120" s="542">
        <v>29550</v>
      </c>
    </row>
    <row r="121" spans="1:11" ht="14.4" customHeight="1" x14ac:dyDescent="0.3">
      <c r="A121" s="528" t="s">
        <v>453</v>
      </c>
      <c r="B121" s="529" t="s">
        <v>454</v>
      </c>
      <c r="C121" s="532" t="s">
        <v>463</v>
      </c>
      <c r="D121" s="561" t="s">
        <v>726</v>
      </c>
      <c r="E121" s="532" t="s">
        <v>2208</v>
      </c>
      <c r="F121" s="561" t="s">
        <v>2209</v>
      </c>
      <c r="G121" s="532" t="s">
        <v>1856</v>
      </c>
      <c r="H121" s="532" t="s">
        <v>1857</v>
      </c>
      <c r="I121" s="541">
        <v>9850</v>
      </c>
      <c r="J121" s="541">
        <v>1</v>
      </c>
      <c r="K121" s="542">
        <v>9850</v>
      </c>
    </row>
    <row r="122" spans="1:11" ht="14.4" customHeight="1" x14ac:dyDescent="0.3">
      <c r="A122" s="528" t="s">
        <v>453</v>
      </c>
      <c r="B122" s="529" t="s">
        <v>454</v>
      </c>
      <c r="C122" s="532" t="s">
        <v>463</v>
      </c>
      <c r="D122" s="561" t="s">
        <v>726</v>
      </c>
      <c r="E122" s="532" t="s">
        <v>2208</v>
      </c>
      <c r="F122" s="561" t="s">
        <v>2209</v>
      </c>
      <c r="G122" s="532" t="s">
        <v>1858</v>
      </c>
      <c r="H122" s="532" t="s">
        <v>1859</v>
      </c>
      <c r="I122" s="541">
        <v>12500</v>
      </c>
      <c r="J122" s="541">
        <v>2</v>
      </c>
      <c r="K122" s="542">
        <v>25000</v>
      </c>
    </row>
    <row r="123" spans="1:11" ht="14.4" customHeight="1" x14ac:dyDescent="0.3">
      <c r="A123" s="528" t="s">
        <v>453</v>
      </c>
      <c r="B123" s="529" t="s">
        <v>454</v>
      </c>
      <c r="C123" s="532" t="s">
        <v>463</v>
      </c>
      <c r="D123" s="561" t="s">
        <v>726</v>
      </c>
      <c r="E123" s="532" t="s">
        <v>2208</v>
      </c>
      <c r="F123" s="561" t="s">
        <v>2209</v>
      </c>
      <c r="G123" s="532" t="s">
        <v>1860</v>
      </c>
      <c r="H123" s="532" t="s">
        <v>1861</v>
      </c>
      <c r="I123" s="541">
        <v>2025</v>
      </c>
      <c r="J123" s="541">
        <v>1</v>
      </c>
      <c r="K123" s="542">
        <v>2025</v>
      </c>
    </row>
    <row r="124" spans="1:11" ht="14.4" customHeight="1" x14ac:dyDescent="0.3">
      <c r="A124" s="528" t="s">
        <v>453</v>
      </c>
      <c r="B124" s="529" t="s">
        <v>454</v>
      </c>
      <c r="C124" s="532" t="s">
        <v>463</v>
      </c>
      <c r="D124" s="561" t="s">
        <v>726</v>
      </c>
      <c r="E124" s="532" t="s">
        <v>2208</v>
      </c>
      <c r="F124" s="561" t="s">
        <v>2209</v>
      </c>
      <c r="G124" s="532" t="s">
        <v>1862</v>
      </c>
      <c r="H124" s="532" t="s">
        <v>1863</v>
      </c>
      <c r="I124" s="541">
        <v>2025</v>
      </c>
      <c r="J124" s="541">
        <v>1</v>
      </c>
      <c r="K124" s="542">
        <v>2025</v>
      </c>
    </row>
    <row r="125" spans="1:11" ht="14.4" customHeight="1" x14ac:dyDescent="0.3">
      <c r="A125" s="528" t="s">
        <v>453</v>
      </c>
      <c r="B125" s="529" t="s">
        <v>454</v>
      </c>
      <c r="C125" s="532" t="s">
        <v>463</v>
      </c>
      <c r="D125" s="561" t="s">
        <v>726</v>
      </c>
      <c r="E125" s="532" t="s">
        <v>2208</v>
      </c>
      <c r="F125" s="561" t="s">
        <v>2209</v>
      </c>
      <c r="G125" s="532" t="s">
        <v>1864</v>
      </c>
      <c r="H125" s="532" t="s">
        <v>1865</v>
      </c>
      <c r="I125" s="541">
        <v>2025</v>
      </c>
      <c r="J125" s="541">
        <v>2</v>
      </c>
      <c r="K125" s="542">
        <v>4050</v>
      </c>
    </row>
    <row r="126" spans="1:11" ht="14.4" customHeight="1" x14ac:dyDescent="0.3">
      <c r="A126" s="528" t="s">
        <v>453</v>
      </c>
      <c r="B126" s="529" t="s">
        <v>454</v>
      </c>
      <c r="C126" s="532" t="s">
        <v>463</v>
      </c>
      <c r="D126" s="561" t="s">
        <v>726</v>
      </c>
      <c r="E126" s="532" t="s">
        <v>2208</v>
      </c>
      <c r="F126" s="561" t="s">
        <v>2209</v>
      </c>
      <c r="G126" s="532" t="s">
        <v>1866</v>
      </c>
      <c r="H126" s="532" t="s">
        <v>1867</v>
      </c>
      <c r="I126" s="541">
        <v>2025</v>
      </c>
      <c r="J126" s="541">
        <v>2</v>
      </c>
      <c r="K126" s="542">
        <v>4050</v>
      </c>
    </row>
    <row r="127" spans="1:11" ht="14.4" customHeight="1" x14ac:dyDescent="0.3">
      <c r="A127" s="528" t="s">
        <v>453</v>
      </c>
      <c r="B127" s="529" t="s">
        <v>454</v>
      </c>
      <c r="C127" s="532" t="s">
        <v>463</v>
      </c>
      <c r="D127" s="561" t="s">
        <v>726</v>
      </c>
      <c r="E127" s="532" t="s">
        <v>2208</v>
      </c>
      <c r="F127" s="561" t="s">
        <v>2209</v>
      </c>
      <c r="G127" s="532" t="s">
        <v>1868</v>
      </c>
      <c r="H127" s="532" t="s">
        <v>1869</v>
      </c>
      <c r="I127" s="541">
        <v>2025</v>
      </c>
      <c r="J127" s="541">
        <v>2</v>
      </c>
      <c r="K127" s="542">
        <v>4050</v>
      </c>
    </row>
    <row r="128" spans="1:11" ht="14.4" customHeight="1" x14ac:dyDescent="0.3">
      <c r="A128" s="528" t="s">
        <v>453</v>
      </c>
      <c r="B128" s="529" t="s">
        <v>454</v>
      </c>
      <c r="C128" s="532" t="s">
        <v>463</v>
      </c>
      <c r="D128" s="561" t="s">
        <v>726</v>
      </c>
      <c r="E128" s="532" t="s">
        <v>2208</v>
      </c>
      <c r="F128" s="561" t="s">
        <v>2209</v>
      </c>
      <c r="G128" s="532" t="s">
        <v>1870</v>
      </c>
      <c r="H128" s="532" t="s">
        <v>1871</v>
      </c>
      <c r="I128" s="541">
        <v>2025</v>
      </c>
      <c r="J128" s="541">
        <v>2</v>
      </c>
      <c r="K128" s="542">
        <v>4050</v>
      </c>
    </row>
    <row r="129" spans="1:11" ht="14.4" customHeight="1" x14ac:dyDescent="0.3">
      <c r="A129" s="528" t="s">
        <v>453</v>
      </c>
      <c r="B129" s="529" t="s">
        <v>454</v>
      </c>
      <c r="C129" s="532" t="s">
        <v>463</v>
      </c>
      <c r="D129" s="561" t="s">
        <v>726</v>
      </c>
      <c r="E129" s="532" t="s">
        <v>2208</v>
      </c>
      <c r="F129" s="561" t="s">
        <v>2209</v>
      </c>
      <c r="G129" s="532" t="s">
        <v>1872</v>
      </c>
      <c r="H129" s="532" t="s">
        <v>1873</v>
      </c>
      <c r="I129" s="541">
        <v>2025</v>
      </c>
      <c r="J129" s="541">
        <v>2</v>
      </c>
      <c r="K129" s="542">
        <v>4050</v>
      </c>
    </row>
    <row r="130" spans="1:11" ht="14.4" customHeight="1" x14ac:dyDescent="0.3">
      <c r="A130" s="528" t="s">
        <v>453</v>
      </c>
      <c r="B130" s="529" t="s">
        <v>454</v>
      </c>
      <c r="C130" s="532" t="s">
        <v>463</v>
      </c>
      <c r="D130" s="561" t="s">
        <v>726</v>
      </c>
      <c r="E130" s="532" t="s">
        <v>2208</v>
      </c>
      <c r="F130" s="561" t="s">
        <v>2209</v>
      </c>
      <c r="G130" s="532" t="s">
        <v>1874</v>
      </c>
      <c r="H130" s="532" t="s">
        <v>1875</v>
      </c>
      <c r="I130" s="541">
        <v>7990</v>
      </c>
      <c r="J130" s="541">
        <v>3</v>
      </c>
      <c r="K130" s="542">
        <v>23970</v>
      </c>
    </row>
    <row r="131" spans="1:11" ht="14.4" customHeight="1" x14ac:dyDescent="0.3">
      <c r="A131" s="528" t="s">
        <v>453</v>
      </c>
      <c r="B131" s="529" t="s">
        <v>454</v>
      </c>
      <c r="C131" s="532" t="s">
        <v>463</v>
      </c>
      <c r="D131" s="561" t="s">
        <v>726</v>
      </c>
      <c r="E131" s="532" t="s">
        <v>2208</v>
      </c>
      <c r="F131" s="561" t="s">
        <v>2209</v>
      </c>
      <c r="G131" s="532" t="s">
        <v>1876</v>
      </c>
      <c r="H131" s="532" t="s">
        <v>1877</v>
      </c>
      <c r="I131" s="541">
        <v>9850</v>
      </c>
      <c r="J131" s="541">
        <v>1</v>
      </c>
      <c r="K131" s="542">
        <v>9850</v>
      </c>
    </row>
    <row r="132" spans="1:11" ht="14.4" customHeight="1" x14ac:dyDescent="0.3">
      <c r="A132" s="528" t="s">
        <v>453</v>
      </c>
      <c r="B132" s="529" t="s">
        <v>454</v>
      </c>
      <c r="C132" s="532" t="s">
        <v>463</v>
      </c>
      <c r="D132" s="561" t="s">
        <v>726</v>
      </c>
      <c r="E132" s="532" t="s">
        <v>2208</v>
      </c>
      <c r="F132" s="561" t="s">
        <v>2209</v>
      </c>
      <c r="G132" s="532" t="s">
        <v>1878</v>
      </c>
      <c r="H132" s="532" t="s">
        <v>1879</v>
      </c>
      <c r="I132" s="541">
        <v>9850</v>
      </c>
      <c r="J132" s="541">
        <v>1</v>
      </c>
      <c r="K132" s="542">
        <v>9850</v>
      </c>
    </row>
    <row r="133" spans="1:11" ht="14.4" customHeight="1" x14ac:dyDescent="0.3">
      <c r="A133" s="528" t="s">
        <v>453</v>
      </c>
      <c r="B133" s="529" t="s">
        <v>454</v>
      </c>
      <c r="C133" s="532" t="s">
        <v>463</v>
      </c>
      <c r="D133" s="561" t="s">
        <v>726</v>
      </c>
      <c r="E133" s="532" t="s">
        <v>2208</v>
      </c>
      <c r="F133" s="561" t="s">
        <v>2209</v>
      </c>
      <c r="G133" s="532" t="s">
        <v>1880</v>
      </c>
      <c r="H133" s="532" t="s">
        <v>1881</v>
      </c>
      <c r="I133" s="541">
        <v>9200</v>
      </c>
      <c r="J133" s="541">
        <v>2</v>
      </c>
      <c r="K133" s="542">
        <v>18400</v>
      </c>
    </row>
    <row r="134" spans="1:11" ht="14.4" customHeight="1" x14ac:dyDescent="0.3">
      <c r="A134" s="528" t="s">
        <v>453</v>
      </c>
      <c r="B134" s="529" t="s">
        <v>454</v>
      </c>
      <c r="C134" s="532" t="s">
        <v>463</v>
      </c>
      <c r="D134" s="561" t="s">
        <v>726</v>
      </c>
      <c r="E134" s="532" t="s">
        <v>2208</v>
      </c>
      <c r="F134" s="561" t="s">
        <v>2209</v>
      </c>
      <c r="G134" s="532" t="s">
        <v>1882</v>
      </c>
      <c r="H134" s="532" t="s">
        <v>1883</v>
      </c>
      <c r="I134" s="541">
        <v>7869</v>
      </c>
      <c r="J134" s="541">
        <v>1</v>
      </c>
      <c r="K134" s="542">
        <v>7869</v>
      </c>
    </row>
    <row r="135" spans="1:11" ht="14.4" customHeight="1" x14ac:dyDescent="0.3">
      <c r="A135" s="528" t="s">
        <v>453</v>
      </c>
      <c r="B135" s="529" t="s">
        <v>454</v>
      </c>
      <c r="C135" s="532" t="s">
        <v>463</v>
      </c>
      <c r="D135" s="561" t="s">
        <v>726</v>
      </c>
      <c r="E135" s="532" t="s">
        <v>2208</v>
      </c>
      <c r="F135" s="561" t="s">
        <v>2209</v>
      </c>
      <c r="G135" s="532" t="s">
        <v>1884</v>
      </c>
      <c r="H135" s="532" t="s">
        <v>1885</v>
      </c>
      <c r="I135" s="541">
        <v>7990</v>
      </c>
      <c r="J135" s="541">
        <v>1</v>
      </c>
      <c r="K135" s="542">
        <v>7990</v>
      </c>
    </row>
    <row r="136" spans="1:11" ht="14.4" customHeight="1" x14ac:dyDescent="0.3">
      <c r="A136" s="528" t="s">
        <v>453</v>
      </c>
      <c r="B136" s="529" t="s">
        <v>454</v>
      </c>
      <c r="C136" s="532" t="s">
        <v>463</v>
      </c>
      <c r="D136" s="561" t="s">
        <v>726</v>
      </c>
      <c r="E136" s="532" t="s">
        <v>2208</v>
      </c>
      <c r="F136" s="561" t="s">
        <v>2209</v>
      </c>
      <c r="G136" s="532" t="s">
        <v>1886</v>
      </c>
      <c r="H136" s="532" t="s">
        <v>1887</v>
      </c>
      <c r="I136" s="541">
        <v>9850</v>
      </c>
      <c r="J136" s="541">
        <v>2</v>
      </c>
      <c r="K136" s="542">
        <v>19700</v>
      </c>
    </row>
    <row r="137" spans="1:11" ht="14.4" customHeight="1" x14ac:dyDescent="0.3">
      <c r="A137" s="528" t="s">
        <v>453</v>
      </c>
      <c r="B137" s="529" t="s">
        <v>454</v>
      </c>
      <c r="C137" s="532" t="s">
        <v>463</v>
      </c>
      <c r="D137" s="561" t="s">
        <v>726</v>
      </c>
      <c r="E137" s="532" t="s">
        <v>2208</v>
      </c>
      <c r="F137" s="561" t="s">
        <v>2209</v>
      </c>
      <c r="G137" s="532" t="s">
        <v>1888</v>
      </c>
      <c r="H137" s="532" t="s">
        <v>1889</v>
      </c>
      <c r="I137" s="541">
        <v>9850</v>
      </c>
      <c r="J137" s="541">
        <v>2</v>
      </c>
      <c r="K137" s="542">
        <v>19700</v>
      </c>
    </row>
    <row r="138" spans="1:11" ht="14.4" customHeight="1" x14ac:dyDescent="0.3">
      <c r="A138" s="528" t="s">
        <v>453</v>
      </c>
      <c r="B138" s="529" t="s">
        <v>454</v>
      </c>
      <c r="C138" s="532" t="s">
        <v>466</v>
      </c>
      <c r="D138" s="561" t="s">
        <v>727</v>
      </c>
      <c r="E138" s="532" t="s">
        <v>2194</v>
      </c>
      <c r="F138" s="561" t="s">
        <v>2195</v>
      </c>
      <c r="G138" s="532" t="s">
        <v>1890</v>
      </c>
      <c r="H138" s="532" t="s">
        <v>1891</v>
      </c>
      <c r="I138" s="541">
        <v>713.6</v>
      </c>
      <c r="J138" s="541">
        <v>2</v>
      </c>
      <c r="K138" s="542">
        <v>1427.2</v>
      </c>
    </row>
    <row r="139" spans="1:11" ht="14.4" customHeight="1" x14ac:dyDescent="0.3">
      <c r="A139" s="528" t="s">
        <v>453</v>
      </c>
      <c r="B139" s="529" t="s">
        <v>454</v>
      </c>
      <c r="C139" s="532" t="s">
        <v>466</v>
      </c>
      <c r="D139" s="561" t="s">
        <v>727</v>
      </c>
      <c r="E139" s="532" t="s">
        <v>2196</v>
      </c>
      <c r="F139" s="561" t="s">
        <v>2197</v>
      </c>
      <c r="G139" s="532" t="s">
        <v>1892</v>
      </c>
      <c r="H139" s="532" t="s">
        <v>1893</v>
      </c>
      <c r="I139" s="541">
        <v>344.44</v>
      </c>
      <c r="J139" s="541">
        <v>60</v>
      </c>
      <c r="K139" s="542">
        <v>20666.400000000001</v>
      </c>
    </row>
    <row r="140" spans="1:11" ht="14.4" customHeight="1" x14ac:dyDescent="0.3">
      <c r="A140" s="528" t="s">
        <v>453</v>
      </c>
      <c r="B140" s="529" t="s">
        <v>454</v>
      </c>
      <c r="C140" s="532" t="s">
        <v>466</v>
      </c>
      <c r="D140" s="561" t="s">
        <v>727</v>
      </c>
      <c r="E140" s="532" t="s">
        <v>2196</v>
      </c>
      <c r="F140" s="561" t="s">
        <v>2197</v>
      </c>
      <c r="G140" s="532" t="s">
        <v>1894</v>
      </c>
      <c r="H140" s="532" t="s">
        <v>1895</v>
      </c>
      <c r="I140" s="541">
        <v>2516.8000000000002</v>
      </c>
      <c r="J140" s="541">
        <v>4</v>
      </c>
      <c r="K140" s="542">
        <v>10067.200000000001</v>
      </c>
    </row>
    <row r="141" spans="1:11" ht="14.4" customHeight="1" x14ac:dyDescent="0.3">
      <c r="A141" s="528" t="s">
        <v>453</v>
      </c>
      <c r="B141" s="529" t="s">
        <v>454</v>
      </c>
      <c r="C141" s="532" t="s">
        <v>466</v>
      </c>
      <c r="D141" s="561" t="s">
        <v>727</v>
      </c>
      <c r="E141" s="532" t="s">
        <v>2196</v>
      </c>
      <c r="F141" s="561" t="s">
        <v>2197</v>
      </c>
      <c r="G141" s="532" t="s">
        <v>1896</v>
      </c>
      <c r="H141" s="532" t="s">
        <v>1897</v>
      </c>
      <c r="I141" s="541">
        <v>200.05</v>
      </c>
      <c r="J141" s="541">
        <v>18</v>
      </c>
      <c r="K141" s="542">
        <v>3600.96</v>
      </c>
    </row>
    <row r="142" spans="1:11" ht="14.4" customHeight="1" x14ac:dyDescent="0.3">
      <c r="A142" s="528" t="s">
        <v>453</v>
      </c>
      <c r="B142" s="529" t="s">
        <v>454</v>
      </c>
      <c r="C142" s="532" t="s">
        <v>466</v>
      </c>
      <c r="D142" s="561" t="s">
        <v>727</v>
      </c>
      <c r="E142" s="532" t="s">
        <v>2196</v>
      </c>
      <c r="F142" s="561" t="s">
        <v>2197</v>
      </c>
      <c r="G142" s="532" t="s">
        <v>1898</v>
      </c>
      <c r="H142" s="532" t="s">
        <v>1899</v>
      </c>
      <c r="I142" s="541">
        <v>211.36</v>
      </c>
      <c r="J142" s="541">
        <v>3</v>
      </c>
      <c r="K142" s="542">
        <v>634.09</v>
      </c>
    </row>
    <row r="143" spans="1:11" ht="14.4" customHeight="1" x14ac:dyDescent="0.3">
      <c r="A143" s="528" t="s">
        <v>453</v>
      </c>
      <c r="B143" s="529" t="s">
        <v>454</v>
      </c>
      <c r="C143" s="532" t="s">
        <v>466</v>
      </c>
      <c r="D143" s="561" t="s">
        <v>727</v>
      </c>
      <c r="E143" s="532" t="s">
        <v>2196</v>
      </c>
      <c r="F143" s="561" t="s">
        <v>2197</v>
      </c>
      <c r="G143" s="532" t="s">
        <v>1900</v>
      </c>
      <c r="H143" s="532" t="s">
        <v>1901</v>
      </c>
      <c r="I143" s="541">
        <v>14347.58</v>
      </c>
      <c r="J143" s="541">
        <v>2</v>
      </c>
      <c r="K143" s="542">
        <v>28695.15</v>
      </c>
    </row>
    <row r="144" spans="1:11" ht="14.4" customHeight="1" x14ac:dyDescent="0.3">
      <c r="A144" s="528" t="s">
        <v>453</v>
      </c>
      <c r="B144" s="529" t="s">
        <v>454</v>
      </c>
      <c r="C144" s="532" t="s">
        <v>466</v>
      </c>
      <c r="D144" s="561" t="s">
        <v>727</v>
      </c>
      <c r="E144" s="532" t="s">
        <v>2196</v>
      </c>
      <c r="F144" s="561" t="s">
        <v>2197</v>
      </c>
      <c r="G144" s="532" t="s">
        <v>1902</v>
      </c>
      <c r="H144" s="532" t="s">
        <v>1903</v>
      </c>
      <c r="I144" s="541">
        <v>665</v>
      </c>
      <c r="J144" s="541">
        <v>9</v>
      </c>
      <c r="K144" s="542">
        <v>5985.04</v>
      </c>
    </row>
    <row r="145" spans="1:11" ht="14.4" customHeight="1" x14ac:dyDescent="0.3">
      <c r="A145" s="528" t="s">
        <v>453</v>
      </c>
      <c r="B145" s="529" t="s">
        <v>454</v>
      </c>
      <c r="C145" s="532" t="s">
        <v>466</v>
      </c>
      <c r="D145" s="561" t="s">
        <v>727</v>
      </c>
      <c r="E145" s="532" t="s">
        <v>2196</v>
      </c>
      <c r="F145" s="561" t="s">
        <v>2197</v>
      </c>
      <c r="G145" s="532" t="s">
        <v>1904</v>
      </c>
      <c r="H145" s="532" t="s">
        <v>1905</v>
      </c>
      <c r="I145" s="541">
        <v>496.58</v>
      </c>
      <c r="J145" s="541">
        <v>2</v>
      </c>
      <c r="K145" s="542">
        <v>993.17</v>
      </c>
    </row>
    <row r="146" spans="1:11" ht="14.4" customHeight="1" x14ac:dyDescent="0.3">
      <c r="A146" s="528" t="s">
        <v>453</v>
      </c>
      <c r="B146" s="529" t="s">
        <v>454</v>
      </c>
      <c r="C146" s="532" t="s">
        <v>466</v>
      </c>
      <c r="D146" s="561" t="s">
        <v>727</v>
      </c>
      <c r="E146" s="532" t="s">
        <v>2196</v>
      </c>
      <c r="F146" s="561" t="s">
        <v>2197</v>
      </c>
      <c r="G146" s="532" t="s">
        <v>1906</v>
      </c>
      <c r="H146" s="532" t="s">
        <v>1907</v>
      </c>
      <c r="I146" s="541">
        <v>5224.66</v>
      </c>
      <c r="J146" s="541">
        <v>9</v>
      </c>
      <c r="K146" s="542">
        <v>47021.919999999998</v>
      </c>
    </row>
    <row r="147" spans="1:11" ht="14.4" customHeight="1" x14ac:dyDescent="0.3">
      <c r="A147" s="528" t="s">
        <v>453</v>
      </c>
      <c r="B147" s="529" t="s">
        <v>454</v>
      </c>
      <c r="C147" s="532" t="s">
        <v>466</v>
      </c>
      <c r="D147" s="561" t="s">
        <v>727</v>
      </c>
      <c r="E147" s="532" t="s">
        <v>2196</v>
      </c>
      <c r="F147" s="561" t="s">
        <v>2197</v>
      </c>
      <c r="G147" s="532" t="s">
        <v>1908</v>
      </c>
      <c r="H147" s="532" t="s">
        <v>1909</v>
      </c>
      <c r="I147" s="541">
        <v>2677.73</v>
      </c>
      <c r="J147" s="541">
        <v>4</v>
      </c>
      <c r="K147" s="542">
        <v>10710.92</v>
      </c>
    </row>
    <row r="148" spans="1:11" ht="14.4" customHeight="1" x14ac:dyDescent="0.3">
      <c r="A148" s="528" t="s">
        <v>453</v>
      </c>
      <c r="B148" s="529" t="s">
        <v>454</v>
      </c>
      <c r="C148" s="532" t="s">
        <v>466</v>
      </c>
      <c r="D148" s="561" t="s">
        <v>727</v>
      </c>
      <c r="E148" s="532" t="s">
        <v>2196</v>
      </c>
      <c r="F148" s="561" t="s">
        <v>2197</v>
      </c>
      <c r="G148" s="532" t="s">
        <v>1910</v>
      </c>
      <c r="H148" s="532" t="s">
        <v>1911</v>
      </c>
      <c r="I148" s="541">
        <v>10863.38</v>
      </c>
      <c r="J148" s="541">
        <v>1</v>
      </c>
      <c r="K148" s="542">
        <v>10863.38</v>
      </c>
    </row>
    <row r="149" spans="1:11" ht="14.4" customHeight="1" x14ac:dyDescent="0.3">
      <c r="A149" s="528" t="s">
        <v>453</v>
      </c>
      <c r="B149" s="529" t="s">
        <v>454</v>
      </c>
      <c r="C149" s="532" t="s">
        <v>466</v>
      </c>
      <c r="D149" s="561" t="s">
        <v>727</v>
      </c>
      <c r="E149" s="532" t="s">
        <v>2196</v>
      </c>
      <c r="F149" s="561" t="s">
        <v>2197</v>
      </c>
      <c r="G149" s="532" t="s">
        <v>1912</v>
      </c>
      <c r="H149" s="532" t="s">
        <v>1913</v>
      </c>
      <c r="I149" s="541">
        <v>6343</v>
      </c>
      <c r="J149" s="541">
        <v>1</v>
      </c>
      <c r="K149" s="542">
        <v>6343</v>
      </c>
    </row>
    <row r="150" spans="1:11" ht="14.4" customHeight="1" x14ac:dyDescent="0.3">
      <c r="A150" s="528" t="s">
        <v>453</v>
      </c>
      <c r="B150" s="529" t="s">
        <v>454</v>
      </c>
      <c r="C150" s="532" t="s">
        <v>466</v>
      </c>
      <c r="D150" s="561" t="s">
        <v>727</v>
      </c>
      <c r="E150" s="532" t="s">
        <v>2196</v>
      </c>
      <c r="F150" s="561" t="s">
        <v>2197</v>
      </c>
      <c r="G150" s="532" t="s">
        <v>1914</v>
      </c>
      <c r="H150" s="532" t="s">
        <v>1915</v>
      </c>
      <c r="I150" s="541">
        <v>5935.3</v>
      </c>
      <c r="J150" s="541">
        <v>1</v>
      </c>
      <c r="K150" s="542">
        <v>5935.3</v>
      </c>
    </row>
    <row r="151" spans="1:11" ht="14.4" customHeight="1" x14ac:dyDescent="0.3">
      <c r="A151" s="528" t="s">
        <v>453</v>
      </c>
      <c r="B151" s="529" t="s">
        <v>454</v>
      </c>
      <c r="C151" s="532" t="s">
        <v>466</v>
      </c>
      <c r="D151" s="561" t="s">
        <v>727</v>
      </c>
      <c r="E151" s="532" t="s">
        <v>2196</v>
      </c>
      <c r="F151" s="561" t="s">
        <v>2197</v>
      </c>
      <c r="G151" s="532" t="s">
        <v>1916</v>
      </c>
      <c r="H151" s="532" t="s">
        <v>1917</v>
      </c>
      <c r="I151" s="541">
        <v>4450.05</v>
      </c>
      <c r="J151" s="541">
        <v>2</v>
      </c>
      <c r="K151" s="542">
        <v>8900.1</v>
      </c>
    </row>
    <row r="152" spans="1:11" ht="14.4" customHeight="1" x14ac:dyDescent="0.3">
      <c r="A152" s="528" t="s">
        <v>453</v>
      </c>
      <c r="B152" s="529" t="s">
        <v>454</v>
      </c>
      <c r="C152" s="532" t="s">
        <v>466</v>
      </c>
      <c r="D152" s="561" t="s">
        <v>727</v>
      </c>
      <c r="E152" s="532" t="s">
        <v>2210</v>
      </c>
      <c r="F152" s="561" t="s">
        <v>2211</v>
      </c>
      <c r="G152" s="532" t="s">
        <v>1918</v>
      </c>
      <c r="H152" s="532" t="s">
        <v>1919</v>
      </c>
      <c r="I152" s="541">
        <v>448.37</v>
      </c>
      <c r="J152" s="541">
        <v>3</v>
      </c>
      <c r="K152" s="542">
        <v>1345.1</v>
      </c>
    </row>
    <row r="153" spans="1:11" ht="14.4" customHeight="1" x14ac:dyDescent="0.3">
      <c r="A153" s="528" t="s">
        <v>453</v>
      </c>
      <c r="B153" s="529" t="s">
        <v>454</v>
      </c>
      <c r="C153" s="532" t="s">
        <v>466</v>
      </c>
      <c r="D153" s="561" t="s">
        <v>727</v>
      </c>
      <c r="E153" s="532" t="s">
        <v>2210</v>
      </c>
      <c r="F153" s="561" t="s">
        <v>2211</v>
      </c>
      <c r="G153" s="532" t="s">
        <v>1920</v>
      </c>
      <c r="H153" s="532" t="s">
        <v>1921</v>
      </c>
      <c r="I153" s="541">
        <v>448.36</v>
      </c>
      <c r="J153" s="541">
        <v>3</v>
      </c>
      <c r="K153" s="542">
        <v>1345.08</v>
      </c>
    </row>
    <row r="154" spans="1:11" ht="14.4" customHeight="1" x14ac:dyDescent="0.3">
      <c r="A154" s="528" t="s">
        <v>453</v>
      </c>
      <c r="B154" s="529" t="s">
        <v>454</v>
      </c>
      <c r="C154" s="532" t="s">
        <v>466</v>
      </c>
      <c r="D154" s="561" t="s">
        <v>727</v>
      </c>
      <c r="E154" s="532" t="s">
        <v>2210</v>
      </c>
      <c r="F154" s="561" t="s">
        <v>2211</v>
      </c>
      <c r="G154" s="532" t="s">
        <v>1922</v>
      </c>
      <c r="H154" s="532" t="s">
        <v>1923</v>
      </c>
      <c r="I154" s="541">
        <v>448.36</v>
      </c>
      <c r="J154" s="541">
        <v>2</v>
      </c>
      <c r="K154" s="542">
        <v>896.72</v>
      </c>
    </row>
    <row r="155" spans="1:11" ht="14.4" customHeight="1" x14ac:dyDescent="0.3">
      <c r="A155" s="528" t="s">
        <v>453</v>
      </c>
      <c r="B155" s="529" t="s">
        <v>454</v>
      </c>
      <c r="C155" s="532" t="s">
        <v>466</v>
      </c>
      <c r="D155" s="561" t="s">
        <v>727</v>
      </c>
      <c r="E155" s="532" t="s">
        <v>2210</v>
      </c>
      <c r="F155" s="561" t="s">
        <v>2211</v>
      </c>
      <c r="G155" s="532" t="s">
        <v>1924</v>
      </c>
      <c r="H155" s="532" t="s">
        <v>1925</v>
      </c>
      <c r="I155" s="541">
        <v>313</v>
      </c>
      <c r="J155" s="541">
        <v>1</v>
      </c>
      <c r="K155" s="542">
        <v>313</v>
      </c>
    </row>
    <row r="156" spans="1:11" ht="14.4" customHeight="1" x14ac:dyDescent="0.3">
      <c r="A156" s="528" t="s">
        <v>453</v>
      </c>
      <c r="B156" s="529" t="s">
        <v>454</v>
      </c>
      <c r="C156" s="532" t="s">
        <v>466</v>
      </c>
      <c r="D156" s="561" t="s">
        <v>727</v>
      </c>
      <c r="E156" s="532" t="s">
        <v>2210</v>
      </c>
      <c r="F156" s="561" t="s">
        <v>2211</v>
      </c>
      <c r="G156" s="532" t="s">
        <v>1926</v>
      </c>
      <c r="H156" s="532" t="s">
        <v>1927</v>
      </c>
      <c r="I156" s="541">
        <v>85.557500000000005</v>
      </c>
      <c r="J156" s="541">
        <v>70</v>
      </c>
      <c r="K156" s="542">
        <v>5988.98</v>
      </c>
    </row>
    <row r="157" spans="1:11" ht="14.4" customHeight="1" x14ac:dyDescent="0.3">
      <c r="A157" s="528" t="s">
        <v>453</v>
      </c>
      <c r="B157" s="529" t="s">
        <v>454</v>
      </c>
      <c r="C157" s="532" t="s">
        <v>466</v>
      </c>
      <c r="D157" s="561" t="s">
        <v>727</v>
      </c>
      <c r="E157" s="532" t="s">
        <v>2210</v>
      </c>
      <c r="F157" s="561" t="s">
        <v>2211</v>
      </c>
      <c r="G157" s="532" t="s">
        <v>1928</v>
      </c>
      <c r="H157" s="532" t="s">
        <v>1929</v>
      </c>
      <c r="I157" s="541">
        <v>686.63</v>
      </c>
      <c r="J157" s="541">
        <v>1</v>
      </c>
      <c r="K157" s="542">
        <v>686.63</v>
      </c>
    </row>
    <row r="158" spans="1:11" ht="14.4" customHeight="1" x14ac:dyDescent="0.3">
      <c r="A158" s="528" t="s">
        <v>453</v>
      </c>
      <c r="B158" s="529" t="s">
        <v>454</v>
      </c>
      <c r="C158" s="532" t="s">
        <v>466</v>
      </c>
      <c r="D158" s="561" t="s">
        <v>727</v>
      </c>
      <c r="E158" s="532" t="s">
        <v>2210</v>
      </c>
      <c r="F158" s="561" t="s">
        <v>2211</v>
      </c>
      <c r="G158" s="532" t="s">
        <v>1930</v>
      </c>
      <c r="H158" s="532" t="s">
        <v>1931</v>
      </c>
      <c r="I158" s="541">
        <v>3918.29</v>
      </c>
      <c r="J158" s="541">
        <v>3</v>
      </c>
      <c r="K158" s="542">
        <v>11754.869999999999</v>
      </c>
    </row>
    <row r="159" spans="1:11" ht="14.4" customHeight="1" x14ac:dyDescent="0.3">
      <c r="A159" s="528" t="s">
        <v>453</v>
      </c>
      <c r="B159" s="529" t="s">
        <v>454</v>
      </c>
      <c r="C159" s="532" t="s">
        <v>466</v>
      </c>
      <c r="D159" s="561" t="s">
        <v>727</v>
      </c>
      <c r="E159" s="532" t="s">
        <v>2210</v>
      </c>
      <c r="F159" s="561" t="s">
        <v>2211</v>
      </c>
      <c r="G159" s="532" t="s">
        <v>1932</v>
      </c>
      <c r="H159" s="532" t="s">
        <v>1933</v>
      </c>
      <c r="I159" s="541">
        <v>448.36500000000001</v>
      </c>
      <c r="J159" s="541">
        <v>2</v>
      </c>
      <c r="K159" s="542">
        <v>896.73</v>
      </c>
    </row>
    <row r="160" spans="1:11" ht="14.4" customHeight="1" x14ac:dyDescent="0.3">
      <c r="A160" s="528" t="s">
        <v>453</v>
      </c>
      <c r="B160" s="529" t="s">
        <v>454</v>
      </c>
      <c r="C160" s="532" t="s">
        <v>466</v>
      </c>
      <c r="D160" s="561" t="s">
        <v>727</v>
      </c>
      <c r="E160" s="532" t="s">
        <v>2210</v>
      </c>
      <c r="F160" s="561" t="s">
        <v>2211</v>
      </c>
      <c r="G160" s="532" t="s">
        <v>1934</v>
      </c>
      <c r="H160" s="532" t="s">
        <v>1935</v>
      </c>
      <c r="I160" s="541">
        <v>686.63</v>
      </c>
      <c r="J160" s="541">
        <v>4</v>
      </c>
      <c r="K160" s="542">
        <v>2746.5</v>
      </c>
    </row>
    <row r="161" spans="1:11" ht="14.4" customHeight="1" x14ac:dyDescent="0.3">
      <c r="A161" s="528" t="s">
        <v>453</v>
      </c>
      <c r="B161" s="529" t="s">
        <v>454</v>
      </c>
      <c r="C161" s="532" t="s">
        <v>466</v>
      </c>
      <c r="D161" s="561" t="s">
        <v>727</v>
      </c>
      <c r="E161" s="532" t="s">
        <v>2210</v>
      </c>
      <c r="F161" s="561" t="s">
        <v>2211</v>
      </c>
      <c r="G161" s="532" t="s">
        <v>1936</v>
      </c>
      <c r="H161" s="532" t="s">
        <v>1937</v>
      </c>
      <c r="I161" s="541">
        <v>686.63</v>
      </c>
      <c r="J161" s="541">
        <v>1</v>
      </c>
      <c r="K161" s="542">
        <v>686.63</v>
      </c>
    </row>
    <row r="162" spans="1:11" ht="14.4" customHeight="1" x14ac:dyDescent="0.3">
      <c r="A162" s="528" t="s">
        <v>453</v>
      </c>
      <c r="B162" s="529" t="s">
        <v>454</v>
      </c>
      <c r="C162" s="532" t="s">
        <v>466</v>
      </c>
      <c r="D162" s="561" t="s">
        <v>727</v>
      </c>
      <c r="E162" s="532" t="s">
        <v>2210</v>
      </c>
      <c r="F162" s="561" t="s">
        <v>2211</v>
      </c>
      <c r="G162" s="532" t="s">
        <v>1938</v>
      </c>
      <c r="H162" s="532" t="s">
        <v>1939</v>
      </c>
      <c r="I162" s="541">
        <v>686.63</v>
      </c>
      <c r="J162" s="541">
        <v>1</v>
      </c>
      <c r="K162" s="542">
        <v>686.63</v>
      </c>
    </row>
    <row r="163" spans="1:11" ht="14.4" customHeight="1" x14ac:dyDescent="0.3">
      <c r="A163" s="528" t="s">
        <v>453</v>
      </c>
      <c r="B163" s="529" t="s">
        <v>454</v>
      </c>
      <c r="C163" s="532" t="s">
        <v>466</v>
      </c>
      <c r="D163" s="561" t="s">
        <v>727</v>
      </c>
      <c r="E163" s="532" t="s">
        <v>2210</v>
      </c>
      <c r="F163" s="561" t="s">
        <v>2211</v>
      </c>
      <c r="G163" s="532" t="s">
        <v>1940</v>
      </c>
      <c r="H163" s="532" t="s">
        <v>1941</v>
      </c>
      <c r="I163" s="541">
        <v>448.36</v>
      </c>
      <c r="J163" s="541">
        <v>1</v>
      </c>
      <c r="K163" s="542">
        <v>448.36</v>
      </c>
    </row>
    <row r="164" spans="1:11" ht="14.4" customHeight="1" x14ac:dyDescent="0.3">
      <c r="A164" s="528" t="s">
        <v>453</v>
      </c>
      <c r="B164" s="529" t="s">
        <v>454</v>
      </c>
      <c r="C164" s="532" t="s">
        <v>466</v>
      </c>
      <c r="D164" s="561" t="s">
        <v>727</v>
      </c>
      <c r="E164" s="532" t="s">
        <v>2210</v>
      </c>
      <c r="F164" s="561" t="s">
        <v>2211</v>
      </c>
      <c r="G164" s="532" t="s">
        <v>1942</v>
      </c>
      <c r="H164" s="532" t="s">
        <v>1943</v>
      </c>
      <c r="I164" s="541">
        <v>448.38</v>
      </c>
      <c r="J164" s="541">
        <v>2</v>
      </c>
      <c r="K164" s="542">
        <v>896.76</v>
      </c>
    </row>
    <row r="165" spans="1:11" ht="14.4" customHeight="1" x14ac:dyDescent="0.3">
      <c r="A165" s="528" t="s">
        <v>453</v>
      </c>
      <c r="B165" s="529" t="s">
        <v>454</v>
      </c>
      <c r="C165" s="532" t="s">
        <v>466</v>
      </c>
      <c r="D165" s="561" t="s">
        <v>727</v>
      </c>
      <c r="E165" s="532" t="s">
        <v>2210</v>
      </c>
      <c r="F165" s="561" t="s">
        <v>2211</v>
      </c>
      <c r="G165" s="532" t="s">
        <v>1944</v>
      </c>
      <c r="H165" s="532" t="s">
        <v>1945</v>
      </c>
      <c r="I165" s="541">
        <v>85.56</v>
      </c>
      <c r="J165" s="541">
        <v>40</v>
      </c>
      <c r="K165" s="542">
        <v>3422.2999999999997</v>
      </c>
    </row>
    <row r="166" spans="1:11" ht="14.4" customHeight="1" x14ac:dyDescent="0.3">
      <c r="A166" s="528" t="s">
        <v>453</v>
      </c>
      <c r="B166" s="529" t="s">
        <v>454</v>
      </c>
      <c r="C166" s="532" t="s">
        <v>466</v>
      </c>
      <c r="D166" s="561" t="s">
        <v>727</v>
      </c>
      <c r="E166" s="532" t="s">
        <v>2210</v>
      </c>
      <c r="F166" s="561" t="s">
        <v>2211</v>
      </c>
      <c r="G166" s="532" t="s">
        <v>1946</v>
      </c>
      <c r="H166" s="532" t="s">
        <v>1947</v>
      </c>
      <c r="I166" s="541">
        <v>5254.71</v>
      </c>
      <c r="J166" s="541">
        <v>1</v>
      </c>
      <c r="K166" s="542">
        <v>5254.71</v>
      </c>
    </row>
    <row r="167" spans="1:11" ht="14.4" customHeight="1" x14ac:dyDescent="0.3">
      <c r="A167" s="528" t="s">
        <v>453</v>
      </c>
      <c r="B167" s="529" t="s">
        <v>454</v>
      </c>
      <c r="C167" s="532" t="s">
        <v>466</v>
      </c>
      <c r="D167" s="561" t="s">
        <v>727</v>
      </c>
      <c r="E167" s="532" t="s">
        <v>2210</v>
      </c>
      <c r="F167" s="561" t="s">
        <v>2211</v>
      </c>
      <c r="G167" s="532" t="s">
        <v>1948</v>
      </c>
      <c r="H167" s="532" t="s">
        <v>1949</v>
      </c>
      <c r="I167" s="541">
        <v>448.4</v>
      </c>
      <c r="J167" s="541">
        <v>1</v>
      </c>
      <c r="K167" s="542">
        <v>448.4</v>
      </c>
    </row>
    <row r="168" spans="1:11" ht="14.4" customHeight="1" x14ac:dyDescent="0.3">
      <c r="A168" s="528" t="s">
        <v>453</v>
      </c>
      <c r="B168" s="529" t="s">
        <v>454</v>
      </c>
      <c r="C168" s="532" t="s">
        <v>466</v>
      </c>
      <c r="D168" s="561" t="s">
        <v>727</v>
      </c>
      <c r="E168" s="532" t="s">
        <v>2212</v>
      </c>
      <c r="F168" s="561" t="s">
        <v>2213</v>
      </c>
      <c r="G168" s="532" t="s">
        <v>1950</v>
      </c>
      <c r="H168" s="532" t="s">
        <v>1951</v>
      </c>
      <c r="I168" s="541">
        <v>440.15999999999997</v>
      </c>
      <c r="J168" s="541">
        <v>108</v>
      </c>
      <c r="K168" s="542">
        <v>47537.82</v>
      </c>
    </row>
    <row r="169" spans="1:11" ht="14.4" customHeight="1" x14ac:dyDescent="0.3">
      <c r="A169" s="528" t="s">
        <v>453</v>
      </c>
      <c r="B169" s="529" t="s">
        <v>454</v>
      </c>
      <c r="C169" s="532" t="s">
        <v>466</v>
      </c>
      <c r="D169" s="561" t="s">
        <v>727</v>
      </c>
      <c r="E169" s="532" t="s">
        <v>2212</v>
      </c>
      <c r="F169" s="561" t="s">
        <v>2213</v>
      </c>
      <c r="G169" s="532" t="s">
        <v>1952</v>
      </c>
      <c r="H169" s="532" t="s">
        <v>1953</v>
      </c>
      <c r="I169" s="541">
        <v>412.43</v>
      </c>
      <c r="J169" s="541">
        <v>18</v>
      </c>
      <c r="K169" s="542">
        <v>7423.71</v>
      </c>
    </row>
    <row r="170" spans="1:11" ht="14.4" customHeight="1" x14ac:dyDescent="0.3">
      <c r="A170" s="528" t="s">
        <v>453</v>
      </c>
      <c r="B170" s="529" t="s">
        <v>454</v>
      </c>
      <c r="C170" s="532" t="s">
        <v>466</v>
      </c>
      <c r="D170" s="561" t="s">
        <v>727</v>
      </c>
      <c r="E170" s="532" t="s">
        <v>2212</v>
      </c>
      <c r="F170" s="561" t="s">
        <v>2213</v>
      </c>
      <c r="G170" s="532" t="s">
        <v>1954</v>
      </c>
      <c r="H170" s="532" t="s">
        <v>1955</v>
      </c>
      <c r="I170" s="541">
        <v>14347.29</v>
      </c>
      <c r="J170" s="541">
        <v>2</v>
      </c>
      <c r="K170" s="542">
        <v>28694.58</v>
      </c>
    </row>
    <row r="171" spans="1:11" ht="14.4" customHeight="1" x14ac:dyDescent="0.3">
      <c r="A171" s="528" t="s">
        <v>453</v>
      </c>
      <c r="B171" s="529" t="s">
        <v>454</v>
      </c>
      <c r="C171" s="532" t="s">
        <v>466</v>
      </c>
      <c r="D171" s="561" t="s">
        <v>727</v>
      </c>
      <c r="E171" s="532" t="s">
        <v>2202</v>
      </c>
      <c r="F171" s="561" t="s">
        <v>2203</v>
      </c>
      <c r="G171" s="532" t="s">
        <v>1956</v>
      </c>
      <c r="H171" s="532" t="s">
        <v>1957</v>
      </c>
      <c r="I171" s="541">
        <v>50.48</v>
      </c>
      <c r="J171" s="541">
        <v>108</v>
      </c>
      <c r="K171" s="542">
        <v>5451.35</v>
      </c>
    </row>
    <row r="172" spans="1:11" ht="14.4" customHeight="1" x14ac:dyDescent="0.3">
      <c r="A172" s="528" t="s">
        <v>453</v>
      </c>
      <c r="B172" s="529" t="s">
        <v>454</v>
      </c>
      <c r="C172" s="532" t="s">
        <v>466</v>
      </c>
      <c r="D172" s="561" t="s">
        <v>727</v>
      </c>
      <c r="E172" s="532" t="s">
        <v>2202</v>
      </c>
      <c r="F172" s="561" t="s">
        <v>2203</v>
      </c>
      <c r="G172" s="532" t="s">
        <v>1744</v>
      </c>
      <c r="H172" s="532" t="s">
        <v>1745</v>
      </c>
      <c r="I172" s="541">
        <v>91.89</v>
      </c>
      <c r="J172" s="541">
        <v>144</v>
      </c>
      <c r="K172" s="542">
        <v>13231.44</v>
      </c>
    </row>
    <row r="173" spans="1:11" ht="14.4" customHeight="1" x14ac:dyDescent="0.3">
      <c r="A173" s="528" t="s">
        <v>453</v>
      </c>
      <c r="B173" s="529" t="s">
        <v>454</v>
      </c>
      <c r="C173" s="532" t="s">
        <v>466</v>
      </c>
      <c r="D173" s="561" t="s">
        <v>727</v>
      </c>
      <c r="E173" s="532" t="s">
        <v>2202</v>
      </c>
      <c r="F173" s="561" t="s">
        <v>2203</v>
      </c>
      <c r="G173" s="532" t="s">
        <v>1958</v>
      </c>
      <c r="H173" s="532" t="s">
        <v>1959</v>
      </c>
      <c r="I173" s="541">
        <v>39.74</v>
      </c>
      <c r="J173" s="541">
        <v>108</v>
      </c>
      <c r="K173" s="542">
        <v>4291.8</v>
      </c>
    </row>
    <row r="174" spans="1:11" ht="14.4" customHeight="1" x14ac:dyDescent="0.3">
      <c r="A174" s="528" t="s">
        <v>453</v>
      </c>
      <c r="B174" s="529" t="s">
        <v>454</v>
      </c>
      <c r="C174" s="532" t="s">
        <v>466</v>
      </c>
      <c r="D174" s="561" t="s">
        <v>727</v>
      </c>
      <c r="E174" s="532" t="s">
        <v>2202</v>
      </c>
      <c r="F174" s="561" t="s">
        <v>2203</v>
      </c>
      <c r="G174" s="532" t="s">
        <v>1746</v>
      </c>
      <c r="H174" s="532" t="s">
        <v>1747</v>
      </c>
      <c r="I174" s="541">
        <v>94.82</v>
      </c>
      <c r="J174" s="541">
        <v>288</v>
      </c>
      <c r="K174" s="542">
        <v>27307.439999999999</v>
      </c>
    </row>
    <row r="175" spans="1:11" ht="14.4" customHeight="1" x14ac:dyDescent="0.3">
      <c r="A175" s="528" t="s">
        <v>453</v>
      </c>
      <c r="B175" s="529" t="s">
        <v>454</v>
      </c>
      <c r="C175" s="532" t="s">
        <v>466</v>
      </c>
      <c r="D175" s="561" t="s">
        <v>727</v>
      </c>
      <c r="E175" s="532" t="s">
        <v>2202</v>
      </c>
      <c r="F175" s="561" t="s">
        <v>2203</v>
      </c>
      <c r="G175" s="532" t="s">
        <v>1748</v>
      </c>
      <c r="H175" s="532" t="s">
        <v>1749</v>
      </c>
      <c r="I175" s="541">
        <v>78.2</v>
      </c>
      <c r="J175" s="541">
        <v>144</v>
      </c>
      <c r="K175" s="542">
        <v>11260.8</v>
      </c>
    </row>
    <row r="176" spans="1:11" ht="14.4" customHeight="1" x14ac:dyDescent="0.3">
      <c r="A176" s="528" t="s">
        <v>453</v>
      </c>
      <c r="B176" s="529" t="s">
        <v>454</v>
      </c>
      <c r="C176" s="532" t="s">
        <v>466</v>
      </c>
      <c r="D176" s="561" t="s">
        <v>727</v>
      </c>
      <c r="E176" s="532" t="s">
        <v>2202</v>
      </c>
      <c r="F176" s="561" t="s">
        <v>2203</v>
      </c>
      <c r="G176" s="532" t="s">
        <v>1960</v>
      </c>
      <c r="H176" s="532" t="s">
        <v>1961</v>
      </c>
      <c r="I176" s="541">
        <v>64.709999999999994</v>
      </c>
      <c r="J176" s="541">
        <v>216</v>
      </c>
      <c r="K176" s="542">
        <v>13977.36</v>
      </c>
    </row>
    <row r="177" spans="1:11" ht="14.4" customHeight="1" x14ac:dyDescent="0.3">
      <c r="A177" s="528" t="s">
        <v>453</v>
      </c>
      <c r="B177" s="529" t="s">
        <v>454</v>
      </c>
      <c r="C177" s="532" t="s">
        <v>466</v>
      </c>
      <c r="D177" s="561" t="s">
        <v>727</v>
      </c>
      <c r="E177" s="532" t="s">
        <v>2202</v>
      </c>
      <c r="F177" s="561" t="s">
        <v>2203</v>
      </c>
      <c r="G177" s="532" t="s">
        <v>1962</v>
      </c>
      <c r="H177" s="532" t="s">
        <v>1963</v>
      </c>
      <c r="I177" s="541">
        <v>45.03</v>
      </c>
      <c r="J177" s="541">
        <v>144</v>
      </c>
      <c r="K177" s="542">
        <v>6483.7</v>
      </c>
    </row>
    <row r="178" spans="1:11" ht="14.4" customHeight="1" x14ac:dyDescent="0.3">
      <c r="A178" s="528" t="s">
        <v>453</v>
      </c>
      <c r="B178" s="529" t="s">
        <v>454</v>
      </c>
      <c r="C178" s="532" t="s">
        <v>466</v>
      </c>
      <c r="D178" s="561" t="s">
        <v>727</v>
      </c>
      <c r="E178" s="532" t="s">
        <v>2202</v>
      </c>
      <c r="F178" s="561" t="s">
        <v>2203</v>
      </c>
      <c r="G178" s="532" t="s">
        <v>1752</v>
      </c>
      <c r="H178" s="532" t="s">
        <v>1753</v>
      </c>
      <c r="I178" s="541">
        <v>118.11</v>
      </c>
      <c r="J178" s="541">
        <v>72</v>
      </c>
      <c r="K178" s="542">
        <v>8504.0499999999993</v>
      </c>
    </row>
    <row r="179" spans="1:11" ht="14.4" customHeight="1" x14ac:dyDescent="0.3">
      <c r="A179" s="528" t="s">
        <v>453</v>
      </c>
      <c r="B179" s="529" t="s">
        <v>454</v>
      </c>
      <c r="C179" s="532" t="s">
        <v>466</v>
      </c>
      <c r="D179" s="561" t="s">
        <v>727</v>
      </c>
      <c r="E179" s="532" t="s">
        <v>2202</v>
      </c>
      <c r="F179" s="561" t="s">
        <v>2203</v>
      </c>
      <c r="G179" s="532" t="s">
        <v>1964</v>
      </c>
      <c r="H179" s="532" t="s">
        <v>1965</v>
      </c>
      <c r="I179" s="541">
        <v>72.69</v>
      </c>
      <c r="J179" s="541">
        <v>216</v>
      </c>
      <c r="K179" s="542">
        <v>15700.95</v>
      </c>
    </row>
    <row r="180" spans="1:11" ht="14.4" customHeight="1" x14ac:dyDescent="0.3">
      <c r="A180" s="528" t="s">
        <v>453</v>
      </c>
      <c r="B180" s="529" t="s">
        <v>454</v>
      </c>
      <c r="C180" s="532" t="s">
        <v>466</v>
      </c>
      <c r="D180" s="561" t="s">
        <v>727</v>
      </c>
      <c r="E180" s="532" t="s">
        <v>2202</v>
      </c>
      <c r="F180" s="561" t="s">
        <v>2203</v>
      </c>
      <c r="G180" s="532" t="s">
        <v>1966</v>
      </c>
      <c r="H180" s="532" t="s">
        <v>1967</v>
      </c>
      <c r="I180" s="541">
        <v>110.61</v>
      </c>
      <c r="J180" s="541">
        <v>216</v>
      </c>
      <c r="K180" s="542">
        <v>23892.63</v>
      </c>
    </row>
    <row r="181" spans="1:11" ht="14.4" customHeight="1" x14ac:dyDescent="0.3">
      <c r="A181" s="528" t="s">
        <v>453</v>
      </c>
      <c r="B181" s="529" t="s">
        <v>454</v>
      </c>
      <c r="C181" s="532" t="s">
        <v>466</v>
      </c>
      <c r="D181" s="561" t="s">
        <v>727</v>
      </c>
      <c r="E181" s="532" t="s">
        <v>2202</v>
      </c>
      <c r="F181" s="561" t="s">
        <v>2203</v>
      </c>
      <c r="G181" s="532" t="s">
        <v>1758</v>
      </c>
      <c r="H181" s="532" t="s">
        <v>1759</v>
      </c>
      <c r="I181" s="541">
        <v>80.16</v>
      </c>
      <c r="J181" s="541">
        <v>72</v>
      </c>
      <c r="K181" s="542">
        <v>5771.16</v>
      </c>
    </row>
    <row r="182" spans="1:11" ht="14.4" customHeight="1" x14ac:dyDescent="0.3">
      <c r="A182" s="528" t="s">
        <v>453</v>
      </c>
      <c r="B182" s="529" t="s">
        <v>454</v>
      </c>
      <c r="C182" s="532" t="s">
        <v>466</v>
      </c>
      <c r="D182" s="561" t="s">
        <v>727</v>
      </c>
      <c r="E182" s="532" t="s">
        <v>2202</v>
      </c>
      <c r="F182" s="561" t="s">
        <v>2203</v>
      </c>
      <c r="G182" s="532" t="s">
        <v>1968</v>
      </c>
      <c r="H182" s="532" t="s">
        <v>1969</v>
      </c>
      <c r="I182" s="541">
        <v>47.74</v>
      </c>
      <c r="J182" s="541">
        <v>108</v>
      </c>
      <c r="K182" s="542">
        <v>5156.37</v>
      </c>
    </row>
    <row r="183" spans="1:11" ht="14.4" customHeight="1" x14ac:dyDescent="0.3">
      <c r="A183" s="528" t="s">
        <v>453</v>
      </c>
      <c r="B183" s="529" t="s">
        <v>454</v>
      </c>
      <c r="C183" s="532" t="s">
        <v>466</v>
      </c>
      <c r="D183" s="561" t="s">
        <v>727</v>
      </c>
      <c r="E183" s="532" t="s">
        <v>2202</v>
      </c>
      <c r="F183" s="561" t="s">
        <v>2203</v>
      </c>
      <c r="G183" s="532" t="s">
        <v>1762</v>
      </c>
      <c r="H183" s="532" t="s">
        <v>1763</v>
      </c>
      <c r="I183" s="541">
        <v>115.41</v>
      </c>
      <c r="J183" s="541">
        <v>108</v>
      </c>
      <c r="K183" s="542">
        <v>12464.16</v>
      </c>
    </row>
    <row r="184" spans="1:11" ht="14.4" customHeight="1" x14ac:dyDescent="0.3">
      <c r="A184" s="528" t="s">
        <v>453</v>
      </c>
      <c r="B184" s="529" t="s">
        <v>454</v>
      </c>
      <c r="C184" s="532" t="s">
        <v>466</v>
      </c>
      <c r="D184" s="561" t="s">
        <v>727</v>
      </c>
      <c r="E184" s="532" t="s">
        <v>2202</v>
      </c>
      <c r="F184" s="561" t="s">
        <v>2203</v>
      </c>
      <c r="G184" s="532" t="s">
        <v>1970</v>
      </c>
      <c r="H184" s="532" t="s">
        <v>1971</v>
      </c>
      <c r="I184" s="541">
        <v>50.63</v>
      </c>
      <c r="J184" s="541">
        <v>108</v>
      </c>
      <c r="K184" s="542">
        <v>5468.53</v>
      </c>
    </row>
    <row r="185" spans="1:11" ht="14.4" customHeight="1" x14ac:dyDescent="0.3">
      <c r="A185" s="528" t="s">
        <v>453</v>
      </c>
      <c r="B185" s="529" t="s">
        <v>454</v>
      </c>
      <c r="C185" s="532" t="s">
        <v>466</v>
      </c>
      <c r="D185" s="561" t="s">
        <v>727</v>
      </c>
      <c r="E185" s="532" t="s">
        <v>2202</v>
      </c>
      <c r="F185" s="561" t="s">
        <v>2203</v>
      </c>
      <c r="G185" s="532" t="s">
        <v>1972</v>
      </c>
      <c r="H185" s="532" t="s">
        <v>1973</v>
      </c>
      <c r="I185" s="541">
        <v>111.44</v>
      </c>
      <c r="J185" s="541">
        <v>48</v>
      </c>
      <c r="K185" s="542">
        <v>5348.88</v>
      </c>
    </row>
    <row r="186" spans="1:11" ht="14.4" customHeight="1" x14ac:dyDescent="0.3">
      <c r="A186" s="528" t="s">
        <v>453</v>
      </c>
      <c r="B186" s="529" t="s">
        <v>454</v>
      </c>
      <c r="C186" s="532" t="s">
        <v>466</v>
      </c>
      <c r="D186" s="561" t="s">
        <v>727</v>
      </c>
      <c r="E186" s="532" t="s">
        <v>2202</v>
      </c>
      <c r="F186" s="561" t="s">
        <v>2203</v>
      </c>
      <c r="G186" s="532" t="s">
        <v>1974</v>
      </c>
      <c r="H186" s="532" t="s">
        <v>1975</v>
      </c>
      <c r="I186" s="541">
        <v>132.63</v>
      </c>
      <c r="J186" s="541">
        <v>72</v>
      </c>
      <c r="K186" s="542">
        <v>9549.14</v>
      </c>
    </row>
    <row r="187" spans="1:11" ht="14.4" customHeight="1" x14ac:dyDescent="0.3">
      <c r="A187" s="528" t="s">
        <v>453</v>
      </c>
      <c r="B187" s="529" t="s">
        <v>454</v>
      </c>
      <c r="C187" s="532" t="s">
        <v>466</v>
      </c>
      <c r="D187" s="561" t="s">
        <v>727</v>
      </c>
      <c r="E187" s="532" t="s">
        <v>2202</v>
      </c>
      <c r="F187" s="561" t="s">
        <v>2203</v>
      </c>
      <c r="G187" s="532" t="s">
        <v>1976</v>
      </c>
      <c r="H187" s="532" t="s">
        <v>1977</v>
      </c>
      <c r="I187" s="541">
        <v>112.41</v>
      </c>
      <c r="J187" s="541">
        <v>108</v>
      </c>
      <c r="K187" s="542">
        <v>12140.55</v>
      </c>
    </row>
    <row r="188" spans="1:11" ht="14.4" customHeight="1" x14ac:dyDescent="0.3">
      <c r="A188" s="528" t="s">
        <v>453</v>
      </c>
      <c r="B188" s="529" t="s">
        <v>454</v>
      </c>
      <c r="C188" s="532" t="s">
        <v>466</v>
      </c>
      <c r="D188" s="561" t="s">
        <v>727</v>
      </c>
      <c r="E188" s="532" t="s">
        <v>2202</v>
      </c>
      <c r="F188" s="561" t="s">
        <v>2203</v>
      </c>
      <c r="G188" s="532" t="s">
        <v>1978</v>
      </c>
      <c r="H188" s="532" t="s">
        <v>1979</v>
      </c>
      <c r="I188" s="541">
        <v>356.79</v>
      </c>
      <c r="J188" s="541">
        <v>72</v>
      </c>
      <c r="K188" s="542">
        <v>25688.7</v>
      </c>
    </row>
    <row r="189" spans="1:11" ht="14.4" customHeight="1" x14ac:dyDescent="0.3">
      <c r="A189" s="528" t="s">
        <v>453</v>
      </c>
      <c r="B189" s="529" t="s">
        <v>454</v>
      </c>
      <c r="C189" s="532" t="s">
        <v>466</v>
      </c>
      <c r="D189" s="561" t="s">
        <v>727</v>
      </c>
      <c r="E189" s="532" t="s">
        <v>2202</v>
      </c>
      <c r="F189" s="561" t="s">
        <v>2203</v>
      </c>
      <c r="G189" s="532" t="s">
        <v>1772</v>
      </c>
      <c r="H189" s="532" t="s">
        <v>1773</v>
      </c>
      <c r="I189" s="541">
        <v>121.21</v>
      </c>
      <c r="J189" s="541">
        <v>72</v>
      </c>
      <c r="K189" s="542">
        <v>8727.1200000000008</v>
      </c>
    </row>
    <row r="190" spans="1:11" ht="14.4" customHeight="1" x14ac:dyDescent="0.3">
      <c r="A190" s="528" t="s">
        <v>453</v>
      </c>
      <c r="B190" s="529" t="s">
        <v>454</v>
      </c>
      <c r="C190" s="532" t="s">
        <v>466</v>
      </c>
      <c r="D190" s="561" t="s">
        <v>727</v>
      </c>
      <c r="E190" s="532" t="s">
        <v>2202</v>
      </c>
      <c r="F190" s="561" t="s">
        <v>2203</v>
      </c>
      <c r="G190" s="532" t="s">
        <v>1980</v>
      </c>
      <c r="H190" s="532" t="s">
        <v>1981</v>
      </c>
      <c r="I190" s="541">
        <v>74.16</v>
      </c>
      <c r="J190" s="541">
        <v>72</v>
      </c>
      <c r="K190" s="542">
        <v>5339.22</v>
      </c>
    </row>
    <row r="191" spans="1:11" ht="14.4" customHeight="1" x14ac:dyDescent="0.3">
      <c r="A191" s="528" t="s">
        <v>453</v>
      </c>
      <c r="B191" s="529" t="s">
        <v>454</v>
      </c>
      <c r="C191" s="532" t="s">
        <v>466</v>
      </c>
      <c r="D191" s="561" t="s">
        <v>727</v>
      </c>
      <c r="E191" s="532" t="s">
        <v>2202</v>
      </c>
      <c r="F191" s="561" t="s">
        <v>2203</v>
      </c>
      <c r="G191" s="532" t="s">
        <v>1982</v>
      </c>
      <c r="H191" s="532" t="s">
        <v>1983</v>
      </c>
      <c r="I191" s="541">
        <v>188.6</v>
      </c>
      <c r="J191" s="541">
        <v>36</v>
      </c>
      <c r="K191" s="542">
        <v>6789.6</v>
      </c>
    </row>
    <row r="192" spans="1:11" ht="14.4" customHeight="1" x14ac:dyDescent="0.3">
      <c r="A192" s="528" t="s">
        <v>453</v>
      </c>
      <c r="B192" s="529" t="s">
        <v>454</v>
      </c>
      <c r="C192" s="532" t="s">
        <v>466</v>
      </c>
      <c r="D192" s="561" t="s">
        <v>727</v>
      </c>
      <c r="E192" s="532" t="s">
        <v>2202</v>
      </c>
      <c r="F192" s="561" t="s">
        <v>2203</v>
      </c>
      <c r="G192" s="532" t="s">
        <v>1984</v>
      </c>
      <c r="H192" s="532" t="s">
        <v>1985</v>
      </c>
      <c r="I192" s="541">
        <v>59.43</v>
      </c>
      <c r="J192" s="541">
        <v>216</v>
      </c>
      <c r="K192" s="542">
        <v>12836.07</v>
      </c>
    </row>
    <row r="193" spans="1:11" ht="14.4" customHeight="1" x14ac:dyDescent="0.3">
      <c r="A193" s="528" t="s">
        <v>453</v>
      </c>
      <c r="B193" s="529" t="s">
        <v>454</v>
      </c>
      <c r="C193" s="532" t="s">
        <v>466</v>
      </c>
      <c r="D193" s="561" t="s">
        <v>727</v>
      </c>
      <c r="E193" s="532" t="s">
        <v>2202</v>
      </c>
      <c r="F193" s="561" t="s">
        <v>2203</v>
      </c>
      <c r="G193" s="532" t="s">
        <v>1986</v>
      </c>
      <c r="H193" s="532" t="s">
        <v>1987</v>
      </c>
      <c r="I193" s="541">
        <v>437.92</v>
      </c>
      <c r="J193" s="541">
        <v>24</v>
      </c>
      <c r="K193" s="542">
        <v>10510.08</v>
      </c>
    </row>
    <row r="194" spans="1:11" ht="14.4" customHeight="1" x14ac:dyDescent="0.3">
      <c r="A194" s="528" t="s">
        <v>453</v>
      </c>
      <c r="B194" s="529" t="s">
        <v>454</v>
      </c>
      <c r="C194" s="532" t="s">
        <v>466</v>
      </c>
      <c r="D194" s="561" t="s">
        <v>727</v>
      </c>
      <c r="E194" s="532" t="s">
        <v>2202</v>
      </c>
      <c r="F194" s="561" t="s">
        <v>2203</v>
      </c>
      <c r="G194" s="532" t="s">
        <v>1988</v>
      </c>
      <c r="H194" s="532" t="s">
        <v>1989</v>
      </c>
      <c r="I194" s="541">
        <v>513.19000000000005</v>
      </c>
      <c r="J194" s="541">
        <v>24</v>
      </c>
      <c r="K194" s="542">
        <v>12316.5</v>
      </c>
    </row>
    <row r="195" spans="1:11" ht="14.4" customHeight="1" x14ac:dyDescent="0.3">
      <c r="A195" s="528" t="s">
        <v>453</v>
      </c>
      <c r="B195" s="529" t="s">
        <v>454</v>
      </c>
      <c r="C195" s="532" t="s">
        <v>466</v>
      </c>
      <c r="D195" s="561" t="s">
        <v>727</v>
      </c>
      <c r="E195" s="532" t="s">
        <v>2202</v>
      </c>
      <c r="F195" s="561" t="s">
        <v>2203</v>
      </c>
      <c r="G195" s="532" t="s">
        <v>1990</v>
      </c>
      <c r="H195" s="532" t="s">
        <v>1991</v>
      </c>
      <c r="I195" s="541">
        <v>407.62</v>
      </c>
      <c r="J195" s="541">
        <v>48</v>
      </c>
      <c r="K195" s="542">
        <v>19565.64</v>
      </c>
    </row>
    <row r="196" spans="1:11" ht="14.4" customHeight="1" x14ac:dyDescent="0.3">
      <c r="A196" s="528" t="s">
        <v>453</v>
      </c>
      <c r="B196" s="529" t="s">
        <v>454</v>
      </c>
      <c r="C196" s="532" t="s">
        <v>466</v>
      </c>
      <c r="D196" s="561" t="s">
        <v>727</v>
      </c>
      <c r="E196" s="532" t="s">
        <v>2202</v>
      </c>
      <c r="F196" s="561" t="s">
        <v>2203</v>
      </c>
      <c r="G196" s="532" t="s">
        <v>1992</v>
      </c>
      <c r="H196" s="532" t="s">
        <v>1993</v>
      </c>
      <c r="I196" s="541">
        <v>113.85</v>
      </c>
      <c r="J196" s="541">
        <v>72</v>
      </c>
      <c r="K196" s="542">
        <v>8197.2000000000007</v>
      </c>
    </row>
    <row r="197" spans="1:11" ht="14.4" customHeight="1" x14ac:dyDescent="0.3">
      <c r="A197" s="528" t="s">
        <v>453</v>
      </c>
      <c r="B197" s="529" t="s">
        <v>454</v>
      </c>
      <c r="C197" s="532" t="s">
        <v>466</v>
      </c>
      <c r="D197" s="561" t="s">
        <v>727</v>
      </c>
      <c r="E197" s="532" t="s">
        <v>2202</v>
      </c>
      <c r="F197" s="561" t="s">
        <v>2203</v>
      </c>
      <c r="G197" s="532" t="s">
        <v>1994</v>
      </c>
      <c r="H197" s="532" t="s">
        <v>1995</v>
      </c>
      <c r="I197" s="541">
        <v>132.63</v>
      </c>
      <c r="J197" s="541">
        <v>108</v>
      </c>
      <c r="K197" s="542">
        <v>14323.71</v>
      </c>
    </row>
    <row r="198" spans="1:11" ht="14.4" customHeight="1" x14ac:dyDescent="0.3">
      <c r="A198" s="528" t="s">
        <v>453</v>
      </c>
      <c r="B198" s="529" t="s">
        <v>454</v>
      </c>
      <c r="C198" s="532" t="s">
        <v>466</v>
      </c>
      <c r="D198" s="561" t="s">
        <v>727</v>
      </c>
      <c r="E198" s="532" t="s">
        <v>2202</v>
      </c>
      <c r="F198" s="561" t="s">
        <v>2203</v>
      </c>
      <c r="G198" s="532" t="s">
        <v>1996</v>
      </c>
      <c r="H198" s="532" t="s">
        <v>1997</v>
      </c>
      <c r="I198" s="541">
        <v>98.46</v>
      </c>
      <c r="J198" s="541">
        <v>72</v>
      </c>
      <c r="K198" s="542">
        <v>7089.06</v>
      </c>
    </row>
    <row r="199" spans="1:11" ht="14.4" customHeight="1" x14ac:dyDescent="0.3">
      <c r="A199" s="528" t="s">
        <v>453</v>
      </c>
      <c r="B199" s="529" t="s">
        <v>454</v>
      </c>
      <c r="C199" s="532" t="s">
        <v>466</v>
      </c>
      <c r="D199" s="561" t="s">
        <v>727</v>
      </c>
      <c r="E199" s="532" t="s">
        <v>2202</v>
      </c>
      <c r="F199" s="561" t="s">
        <v>2203</v>
      </c>
      <c r="G199" s="532" t="s">
        <v>1998</v>
      </c>
      <c r="H199" s="532" t="s">
        <v>1999</v>
      </c>
      <c r="I199" s="541">
        <v>80.16</v>
      </c>
      <c r="J199" s="541">
        <v>36</v>
      </c>
      <c r="K199" s="542">
        <v>2885.76</v>
      </c>
    </row>
    <row r="200" spans="1:11" ht="14.4" customHeight="1" x14ac:dyDescent="0.3">
      <c r="A200" s="528" t="s">
        <v>453</v>
      </c>
      <c r="B200" s="529" t="s">
        <v>454</v>
      </c>
      <c r="C200" s="532" t="s">
        <v>458</v>
      </c>
      <c r="D200" s="561" t="s">
        <v>725</v>
      </c>
      <c r="E200" s="532" t="s">
        <v>2194</v>
      </c>
      <c r="F200" s="561" t="s">
        <v>2195</v>
      </c>
      <c r="G200" s="532" t="s">
        <v>2000</v>
      </c>
      <c r="H200" s="532" t="s">
        <v>2001</v>
      </c>
      <c r="I200" s="541">
        <v>183.09</v>
      </c>
      <c r="J200" s="541">
        <v>2</v>
      </c>
      <c r="K200" s="542">
        <v>366.18</v>
      </c>
    </row>
    <row r="201" spans="1:11" ht="14.4" customHeight="1" x14ac:dyDescent="0.3">
      <c r="A201" s="528" t="s">
        <v>453</v>
      </c>
      <c r="B201" s="529" t="s">
        <v>454</v>
      </c>
      <c r="C201" s="532" t="s">
        <v>458</v>
      </c>
      <c r="D201" s="561" t="s">
        <v>725</v>
      </c>
      <c r="E201" s="532" t="s">
        <v>2194</v>
      </c>
      <c r="F201" s="561" t="s">
        <v>2195</v>
      </c>
      <c r="G201" s="532" t="s">
        <v>2002</v>
      </c>
      <c r="H201" s="532" t="s">
        <v>2003</v>
      </c>
      <c r="I201" s="541">
        <v>0.47</v>
      </c>
      <c r="J201" s="541">
        <v>6586</v>
      </c>
      <c r="K201" s="542">
        <v>3095.42</v>
      </c>
    </row>
    <row r="202" spans="1:11" ht="14.4" customHeight="1" x14ac:dyDescent="0.3">
      <c r="A202" s="528" t="s">
        <v>453</v>
      </c>
      <c r="B202" s="529" t="s">
        <v>454</v>
      </c>
      <c r="C202" s="532" t="s">
        <v>458</v>
      </c>
      <c r="D202" s="561" t="s">
        <v>725</v>
      </c>
      <c r="E202" s="532" t="s">
        <v>2194</v>
      </c>
      <c r="F202" s="561" t="s">
        <v>2195</v>
      </c>
      <c r="G202" s="532" t="s">
        <v>2004</v>
      </c>
      <c r="H202" s="532" t="s">
        <v>2005</v>
      </c>
      <c r="I202" s="541">
        <v>2.5024999999999999</v>
      </c>
      <c r="J202" s="541">
        <v>860</v>
      </c>
      <c r="K202" s="542">
        <v>2151</v>
      </c>
    </row>
    <row r="203" spans="1:11" ht="14.4" customHeight="1" x14ac:dyDescent="0.3">
      <c r="A203" s="528" t="s">
        <v>453</v>
      </c>
      <c r="B203" s="529" t="s">
        <v>454</v>
      </c>
      <c r="C203" s="532" t="s">
        <v>458</v>
      </c>
      <c r="D203" s="561" t="s">
        <v>725</v>
      </c>
      <c r="E203" s="532" t="s">
        <v>2194</v>
      </c>
      <c r="F203" s="561" t="s">
        <v>2195</v>
      </c>
      <c r="G203" s="532" t="s">
        <v>2006</v>
      </c>
      <c r="H203" s="532" t="s">
        <v>2007</v>
      </c>
      <c r="I203" s="541">
        <v>3.2666666666666662</v>
      </c>
      <c r="J203" s="541">
        <v>900</v>
      </c>
      <c r="K203" s="542">
        <v>2941</v>
      </c>
    </row>
    <row r="204" spans="1:11" ht="14.4" customHeight="1" x14ac:dyDescent="0.3">
      <c r="A204" s="528" t="s">
        <v>453</v>
      </c>
      <c r="B204" s="529" t="s">
        <v>454</v>
      </c>
      <c r="C204" s="532" t="s">
        <v>458</v>
      </c>
      <c r="D204" s="561" t="s">
        <v>725</v>
      </c>
      <c r="E204" s="532" t="s">
        <v>2194</v>
      </c>
      <c r="F204" s="561" t="s">
        <v>2195</v>
      </c>
      <c r="G204" s="532" t="s">
        <v>2008</v>
      </c>
      <c r="H204" s="532" t="s">
        <v>2009</v>
      </c>
      <c r="I204" s="541">
        <v>3.9675000000000002</v>
      </c>
      <c r="J204" s="541">
        <v>900</v>
      </c>
      <c r="K204" s="542">
        <v>3572</v>
      </c>
    </row>
    <row r="205" spans="1:11" ht="14.4" customHeight="1" x14ac:dyDescent="0.3">
      <c r="A205" s="528" t="s">
        <v>453</v>
      </c>
      <c r="B205" s="529" t="s">
        <v>454</v>
      </c>
      <c r="C205" s="532" t="s">
        <v>458</v>
      </c>
      <c r="D205" s="561" t="s">
        <v>725</v>
      </c>
      <c r="E205" s="532" t="s">
        <v>2194</v>
      </c>
      <c r="F205" s="561" t="s">
        <v>2195</v>
      </c>
      <c r="G205" s="532" t="s">
        <v>2010</v>
      </c>
      <c r="H205" s="532" t="s">
        <v>2011</v>
      </c>
      <c r="I205" s="541">
        <v>12.07</v>
      </c>
      <c r="J205" s="541">
        <v>60</v>
      </c>
      <c r="K205" s="542">
        <v>724.2</v>
      </c>
    </row>
    <row r="206" spans="1:11" ht="14.4" customHeight="1" x14ac:dyDescent="0.3">
      <c r="A206" s="528" t="s">
        <v>453</v>
      </c>
      <c r="B206" s="529" t="s">
        <v>454</v>
      </c>
      <c r="C206" s="532" t="s">
        <v>458</v>
      </c>
      <c r="D206" s="561" t="s">
        <v>725</v>
      </c>
      <c r="E206" s="532" t="s">
        <v>2194</v>
      </c>
      <c r="F206" s="561" t="s">
        <v>2195</v>
      </c>
      <c r="G206" s="532" t="s">
        <v>2012</v>
      </c>
      <c r="H206" s="532" t="s">
        <v>2013</v>
      </c>
      <c r="I206" s="541">
        <v>210.64</v>
      </c>
      <c r="J206" s="541">
        <v>2</v>
      </c>
      <c r="K206" s="542">
        <v>421.28</v>
      </c>
    </row>
    <row r="207" spans="1:11" ht="14.4" customHeight="1" x14ac:dyDescent="0.3">
      <c r="A207" s="528" t="s">
        <v>453</v>
      </c>
      <c r="B207" s="529" t="s">
        <v>454</v>
      </c>
      <c r="C207" s="532" t="s">
        <v>458</v>
      </c>
      <c r="D207" s="561" t="s">
        <v>725</v>
      </c>
      <c r="E207" s="532" t="s">
        <v>2194</v>
      </c>
      <c r="F207" s="561" t="s">
        <v>2195</v>
      </c>
      <c r="G207" s="532" t="s">
        <v>2014</v>
      </c>
      <c r="H207" s="532" t="s">
        <v>2015</v>
      </c>
      <c r="I207" s="541">
        <v>3.0149999999999997</v>
      </c>
      <c r="J207" s="541">
        <v>1400</v>
      </c>
      <c r="K207" s="542">
        <v>4218</v>
      </c>
    </row>
    <row r="208" spans="1:11" ht="14.4" customHeight="1" x14ac:dyDescent="0.3">
      <c r="A208" s="528" t="s">
        <v>453</v>
      </c>
      <c r="B208" s="529" t="s">
        <v>454</v>
      </c>
      <c r="C208" s="532" t="s">
        <v>458</v>
      </c>
      <c r="D208" s="561" t="s">
        <v>725</v>
      </c>
      <c r="E208" s="532" t="s">
        <v>2194</v>
      </c>
      <c r="F208" s="561" t="s">
        <v>2195</v>
      </c>
      <c r="G208" s="532" t="s">
        <v>2016</v>
      </c>
      <c r="H208" s="532" t="s">
        <v>2017</v>
      </c>
      <c r="I208" s="541">
        <v>0.88</v>
      </c>
      <c r="J208" s="541">
        <v>5000</v>
      </c>
      <c r="K208" s="542">
        <v>4400</v>
      </c>
    </row>
    <row r="209" spans="1:11" ht="14.4" customHeight="1" x14ac:dyDescent="0.3">
      <c r="A209" s="528" t="s">
        <v>453</v>
      </c>
      <c r="B209" s="529" t="s">
        <v>454</v>
      </c>
      <c r="C209" s="532" t="s">
        <v>458</v>
      </c>
      <c r="D209" s="561" t="s">
        <v>725</v>
      </c>
      <c r="E209" s="532" t="s">
        <v>2194</v>
      </c>
      <c r="F209" s="561" t="s">
        <v>2195</v>
      </c>
      <c r="G209" s="532" t="s">
        <v>2018</v>
      </c>
      <c r="H209" s="532" t="s">
        <v>2019</v>
      </c>
      <c r="I209" s="541">
        <v>86.38</v>
      </c>
      <c r="J209" s="541">
        <v>10</v>
      </c>
      <c r="K209" s="542">
        <v>863.8</v>
      </c>
    </row>
    <row r="210" spans="1:11" ht="14.4" customHeight="1" x14ac:dyDescent="0.3">
      <c r="A210" s="528" t="s">
        <v>453</v>
      </c>
      <c r="B210" s="529" t="s">
        <v>454</v>
      </c>
      <c r="C210" s="532" t="s">
        <v>458</v>
      </c>
      <c r="D210" s="561" t="s">
        <v>725</v>
      </c>
      <c r="E210" s="532" t="s">
        <v>2194</v>
      </c>
      <c r="F210" s="561" t="s">
        <v>2195</v>
      </c>
      <c r="G210" s="532" t="s">
        <v>1632</v>
      </c>
      <c r="H210" s="532" t="s">
        <v>1633</v>
      </c>
      <c r="I210" s="541">
        <v>0.43</v>
      </c>
      <c r="J210" s="541">
        <v>10000</v>
      </c>
      <c r="K210" s="542">
        <v>4300</v>
      </c>
    </row>
    <row r="211" spans="1:11" ht="14.4" customHeight="1" x14ac:dyDescent="0.3">
      <c r="A211" s="528" t="s">
        <v>453</v>
      </c>
      <c r="B211" s="529" t="s">
        <v>454</v>
      </c>
      <c r="C211" s="532" t="s">
        <v>458</v>
      </c>
      <c r="D211" s="561" t="s">
        <v>725</v>
      </c>
      <c r="E211" s="532" t="s">
        <v>2194</v>
      </c>
      <c r="F211" s="561" t="s">
        <v>2195</v>
      </c>
      <c r="G211" s="532" t="s">
        <v>1634</v>
      </c>
      <c r="H211" s="532" t="s">
        <v>1635</v>
      </c>
      <c r="I211" s="541">
        <v>61.22</v>
      </c>
      <c r="J211" s="541">
        <v>4</v>
      </c>
      <c r="K211" s="542">
        <v>244.88</v>
      </c>
    </row>
    <row r="212" spans="1:11" ht="14.4" customHeight="1" x14ac:dyDescent="0.3">
      <c r="A212" s="528" t="s">
        <v>453</v>
      </c>
      <c r="B212" s="529" t="s">
        <v>454</v>
      </c>
      <c r="C212" s="532" t="s">
        <v>458</v>
      </c>
      <c r="D212" s="561" t="s">
        <v>725</v>
      </c>
      <c r="E212" s="532" t="s">
        <v>2194</v>
      </c>
      <c r="F212" s="561" t="s">
        <v>2195</v>
      </c>
      <c r="G212" s="532" t="s">
        <v>2020</v>
      </c>
      <c r="H212" s="532" t="s">
        <v>2021</v>
      </c>
      <c r="I212" s="541">
        <v>22.146666666666665</v>
      </c>
      <c r="J212" s="541">
        <v>450</v>
      </c>
      <c r="K212" s="542">
        <v>9966.25</v>
      </c>
    </row>
    <row r="213" spans="1:11" ht="14.4" customHeight="1" x14ac:dyDescent="0.3">
      <c r="A213" s="528" t="s">
        <v>453</v>
      </c>
      <c r="B213" s="529" t="s">
        <v>454</v>
      </c>
      <c r="C213" s="532" t="s">
        <v>458</v>
      </c>
      <c r="D213" s="561" t="s">
        <v>725</v>
      </c>
      <c r="E213" s="532" t="s">
        <v>2194</v>
      </c>
      <c r="F213" s="561" t="s">
        <v>2195</v>
      </c>
      <c r="G213" s="532" t="s">
        <v>2022</v>
      </c>
      <c r="H213" s="532" t="s">
        <v>2023</v>
      </c>
      <c r="I213" s="541">
        <v>30.176666666666666</v>
      </c>
      <c r="J213" s="541">
        <v>105</v>
      </c>
      <c r="K213" s="542">
        <v>3168.4</v>
      </c>
    </row>
    <row r="214" spans="1:11" ht="14.4" customHeight="1" x14ac:dyDescent="0.3">
      <c r="A214" s="528" t="s">
        <v>453</v>
      </c>
      <c r="B214" s="529" t="s">
        <v>454</v>
      </c>
      <c r="C214" s="532" t="s">
        <v>458</v>
      </c>
      <c r="D214" s="561" t="s">
        <v>725</v>
      </c>
      <c r="E214" s="532" t="s">
        <v>2194</v>
      </c>
      <c r="F214" s="561" t="s">
        <v>2195</v>
      </c>
      <c r="G214" s="532" t="s">
        <v>2024</v>
      </c>
      <c r="H214" s="532" t="s">
        <v>2025</v>
      </c>
      <c r="I214" s="541">
        <v>272.44</v>
      </c>
      <c r="J214" s="541">
        <v>6</v>
      </c>
      <c r="K214" s="542">
        <v>1634.64</v>
      </c>
    </row>
    <row r="215" spans="1:11" ht="14.4" customHeight="1" x14ac:dyDescent="0.3">
      <c r="A215" s="528" t="s">
        <v>453</v>
      </c>
      <c r="B215" s="529" t="s">
        <v>454</v>
      </c>
      <c r="C215" s="532" t="s">
        <v>458</v>
      </c>
      <c r="D215" s="561" t="s">
        <v>725</v>
      </c>
      <c r="E215" s="532" t="s">
        <v>2194</v>
      </c>
      <c r="F215" s="561" t="s">
        <v>2195</v>
      </c>
      <c r="G215" s="532" t="s">
        <v>2026</v>
      </c>
      <c r="H215" s="532" t="s">
        <v>2027</v>
      </c>
      <c r="I215" s="541">
        <v>1.17</v>
      </c>
      <c r="J215" s="541">
        <v>1500</v>
      </c>
      <c r="K215" s="542">
        <v>1759.5</v>
      </c>
    </row>
    <row r="216" spans="1:11" ht="14.4" customHeight="1" x14ac:dyDescent="0.3">
      <c r="A216" s="528" t="s">
        <v>453</v>
      </c>
      <c r="B216" s="529" t="s">
        <v>454</v>
      </c>
      <c r="C216" s="532" t="s">
        <v>458</v>
      </c>
      <c r="D216" s="561" t="s">
        <v>725</v>
      </c>
      <c r="E216" s="532" t="s">
        <v>2194</v>
      </c>
      <c r="F216" s="561" t="s">
        <v>2195</v>
      </c>
      <c r="G216" s="532" t="s">
        <v>2028</v>
      </c>
      <c r="H216" s="532" t="s">
        <v>2029</v>
      </c>
      <c r="I216" s="541">
        <v>0.66</v>
      </c>
      <c r="J216" s="541">
        <v>500</v>
      </c>
      <c r="K216" s="542">
        <v>330</v>
      </c>
    </row>
    <row r="217" spans="1:11" ht="14.4" customHeight="1" x14ac:dyDescent="0.3">
      <c r="A217" s="528" t="s">
        <v>453</v>
      </c>
      <c r="B217" s="529" t="s">
        <v>454</v>
      </c>
      <c r="C217" s="532" t="s">
        <v>458</v>
      </c>
      <c r="D217" s="561" t="s">
        <v>725</v>
      </c>
      <c r="E217" s="532" t="s">
        <v>2194</v>
      </c>
      <c r="F217" s="561" t="s">
        <v>2195</v>
      </c>
      <c r="G217" s="532" t="s">
        <v>2030</v>
      </c>
      <c r="H217" s="532" t="s">
        <v>2031</v>
      </c>
      <c r="I217" s="541">
        <v>4.4800000000000004</v>
      </c>
      <c r="J217" s="541">
        <v>600</v>
      </c>
      <c r="K217" s="542">
        <v>2688</v>
      </c>
    </row>
    <row r="218" spans="1:11" ht="14.4" customHeight="1" x14ac:dyDescent="0.3">
      <c r="A218" s="528" t="s">
        <v>453</v>
      </c>
      <c r="B218" s="529" t="s">
        <v>454</v>
      </c>
      <c r="C218" s="532" t="s">
        <v>458</v>
      </c>
      <c r="D218" s="561" t="s">
        <v>725</v>
      </c>
      <c r="E218" s="532" t="s">
        <v>2194</v>
      </c>
      <c r="F218" s="561" t="s">
        <v>2195</v>
      </c>
      <c r="G218" s="532" t="s">
        <v>2032</v>
      </c>
      <c r="H218" s="532" t="s">
        <v>2033</v>
      </c>
      <c r="I218" s="541">
        <v>1.2149999999999999</v>
      </c>
      <c r="J218" s="541">
        <v>2300</v>
      </c>
      <c r="K218" s="542">
        <v>2796</v>
      </c>
    </row>
    <row r="219" spans="1:11" ht="14.4" customHeight="1" x14ac:dyDescent="0.3">
      <c r="A219" s="528" t="s">
        <v>453</v>
      </c>
      <c r="B219" s="529" t="s">
        <v>454</v>
      </c>
      <c r="C219" s="532" t="s">
        <v>458</v>
      </c>
      <c r="D219" s="561" t="s">
        <v>725</v>
      </c>
      <c r="E219" s="532" t="s">
        <v>2194</v>
      </c>
      <c r="F219" s="561" t="s">
        <v>2195</v>
      </c>
      <c r="G219" s="532" t="s">
        <v>2034</v>
      </c>
      <c r="H219" s="532" t="s">
        <v>2035</v>
      </c>
      <c r="I219" s="541">
        <v>347.31</v>
      </c>
      <c r="J219" s="541">
        <v>4</v>
      </c>
      <c r="K219" s="542">
        <v>1389.25</v>
      </c>
    </row>
    <row r="220" spans="1:11" ht="14.4" customHeight="1" x14ac:dyDescent="0.3">
      <c r="A220" s="528" t="s">
        <v>453</v>
      </c>
      <c r="B220" s="529" t="s">
        <v>454</v>
      </c>
      <c r="C220" s="532" t="s">
        <v>458</v>
      </c>
      <c r="D220" s="561" t="s">
        <v>725</v>
      </c>
      <c r="E220" s="532" t="s">
        <v>2194</v>
      </c>
      <c r="F220" s="561" t="s">
        <v>2195</v>
      </c>
      <c r="G220" s="532" t="s">
        <v>2036</v>
      </c>
      <c r="H220" s="532" t="s">
        <v>2037</v>
      </c>
      <c r="I220" s="541">
        <v>68.150000000000006</v>
      </c>
      <c r="J220" s="541">
        <v>24</v>
      </c>
      <c r="K220" s="542">
        <v>1635.58</v>
      </c>
    </row>
    <row r="221" spans="1:11" ht="14.4" customHeight="1" x14ac:dyDescent="0.3">
      <c r="A221" s="528" t="s">
        <v>453</v>
      </c>
      <c r="B221" s="529" t="s">
        <v>454</v>
      </c>
      <c r="C221" s="532" t="s">
        <v>458</v>
      </c>
      <c r="D221" s="561" t="s">
        <v>725</v>
      </c>
      <c r="E221" s="532" t="s">
        <v>2194</v>
      </c>
      <c r="F221" s="561" t="s">
        <v>2195</v>
      </c>
      <c r="G221" s="532" t="s">
        <v>2038</v>
      </c>
      <c r="H221" s="532" t="s">
        <v>2039</v>
      </c>
      <c r="I221" s="541">
        <v>11.26</v>
      </c>
      <c r="J221" s="541">
        <v>12</v>
      </c>
      <c r="K221" s="542">
        <v>135.12</v>
      </c>
    </row>
    <row r="222" spans="1:11" ht="14.4" customHeight="1" x14ac:dyDescent="0.3">
      <c r="A222" s="528" t="s">
        <v>453</v>
      </c>
      <c r="B222" s="529" t="s">
        <v>454</v>
      </c>
      <c r="C222" s="532" t="s">
        <v>458</v>
      </c>
      <c r="D222" s="561" t="s">
        <v>725</v>
      </c>
      <c r="E222" s="532" t="s">
        <v>2194</v>
      </c>
      <c r="F222" s="561" t="s">
        <v>2195</v>
      </c>
      <c r="G222" s="532" t="s">
        <v>2040</v>
      </c>
      <c r="H222" s="532" t="s">
        <v>2041</v>
      </c>
      <c r="I222" s="541">
        <v>1.1739999999999999</v>
      </c>
      <c r="J222" s="541">
        <v>4100</v>
      </c>
      <c r="K222" s="542">
        <v>4817</v>
      </c>
    </row>
    <row r="223" spans="1:11" ht="14.4" customHeight="1" x14ac:dyDescent="0.3">
      <c r="A223" s="528" t="s">
        <v>453</v>
      </c>
      <c r="B223" s="529" t="s">
        <v>454</v>
      </c>
      <c r="C223" s="532" t="s">
        <v>458</v>
      </c>
      <c r="D223" s="561" t="s">
        <v>725</v>
      </c>
      <c r="E223" s="532" t="s">
        <v>2194</v>
      </c>
      <c r="F223" s="561" t="s">
        <v>2195</v>
      </c>
      <c r="G223" s="532" t="s">
        <v>2042</v>
      </c>
      <c r="H223" s="532" t="s">
        <v>2043</v>
      </c>
      <c r="I223" s="541">
        <v>23.92</v>
      </c>
      <c r="J223" s="541">
        <v>64</v>
      </c>
      <c r="K223" s="542">
        <v>1530.88</v>
      </c>
    </row>
    <row r="224" spans="1:11" ht="14.4" customHeight="1" x14ac:dyDescent="0.3">
      <c r="A224" s="528" t="s">
        <v>453</v>
      </c>
      <c r="B224" s="529" t="s">
        <v>454</v>
      </c>
      <c r="C224" s="532" t="s">
        <v>458</v>
      </c>
      <c r="D224" s="561" t="s">
        <v>725</v>
      </c>
      <c r="E224" s="532" t="s">
        <v>2194</v>
      </c>
      <c r="F224" s="561" t="s">
        <v>2195</v>
      </c>
      <c r="G224" s="532" t="s">
        <v>1636</v>
      </c>
      <c r="H224" s="532" t="s">
        <v>1637</v>
      </c>
      <c r="I224" s="541">
        <v>26.167999999999999</v>
      </c>
      <c r="J224" s="541">
        <v>22</v>
      </c>
      <c r="K224" s="542">
        <v>575.69000000000005</v>
      </c>
    </row>
    <row r="225" spans="1:11" ht="14.4" customHeight="1" x14ac:dyDescent="0.3">
      <c r="A225" s="528" t="s">
        <v>453</v>
      </c>
      <c r="B225" s="529" t="s">
        <v>454</v>
      </c>
      <c r="C225" s="532" t="s">
        <v>458</v>
      </c>
      <c r="D225" s="561" t="s">
        <v>725</v>
      </c>
      <c r="E225" s="532" t="s">
        <v>2194</v>
      </c>
      <c r="F225" s="561" t="s">
        <v>2195</v>
      </c>
      <c r="G225" s="532" t="s">
        <v>1638</v>
      </c>
      <c r="H225" s="532" t="s">
        <v>1639</v>
      </c>
      <c r="I225" s="541">
        <v>12.160000000000002</v>
      </c>
      <c r="J225" s="541">
        <v>200</v>
      </c>
      <c r="K225" s="542">
        <v>2431.92</v>
      </c>
    </row>
    <row r="226" spans="1:11" ht="14.4" customHeight="1" x14ac:dyDescent="0.3">
      <c r="A226" s="528" t="s">
        <v>453</v>
      </c>
      <c r="B226" s="529" t="s">
        <v>454</v>
      </c>
      <c r="C226" s="532" t="s">
        <v>458</v>
      </c>
      <c r="D226" s="561" t="s">
        <v>725</v>
      </c>
      <c r="E226" s="532" t="s">
        <v>2194</v>
      </c>
      <c r="F226" s="561" t="s">
        <v>2195</v>
      </c>
      <c r="G226" s="532" t="s">
        <v>1640</v>
      </c>
      <c r="H226" s="532" t="s">
        <v>1641</v>
      </c>
      <c r="I226" s="541">
        <v>0.85</v>
      </c>
      <c r="J226" s="541">
        <v>620</v>
      </c>
      <c r="K226" s="542">
        <v>527</v>
      </c>
    </row>
    <row r="227" spans="1:11" ht="14.4" customHeight="1" x14ac:dyDescent="0.3">
      <c r="A227" s="528" t="s">
        <v>453</v>
      </c>
      <c r="B227" s="529" t="s">
        <v>454</v>
      </c>
      <c r="C227" s="532" t="s">
        <v>458</v>
      </c>
      <c r="D227" s="561" t="s">
        <v>725</v>
      </c>
      <c r="E227" s="532" t="s">
        <v>2194</v>
      </c>
      <c r="F227" s="561" t="s">
        <v>2195</v>
      </c>
      <c r="G227" s="532" t="s">
        <v>1640</v>
      </c>
      <c r="H227" s="532" t="s">
        <v>1642</v>
      </c>
      <c r="I227" s="541">
        <v>0.86</v>
      </c>
      <c r="J227" s="541">
        <v>400</v>
      </c>
      <c r="K227" s="542">
        <v>344</v>
      </c>
    </row>
    <row r="228" spans="1:11" ht="14.4" customHeight="1" x14ac:dyDescent="0.3">
      <c r="A228" s="528" t="s">
        <v>453</v>
      </c>
      <c r="B228" s="529" t="s">
        <v>454</v>
      </c>
      <c r="C228" s="532" t="s">
        <v>458</v>
      </c>
      <c r="D228" s="561" t="s">
        <v>725</v>
      </c>
      <c r="E228" s="532" t="s">
        <v>2194</v>
      </c>
      <c r="F228" s="561" t="s">
        <v>2195</v>
      </c>
      <c r="G228" s="532" t="s">
        <v>1643</v>
      </c>
      <c r="H228" s="532" t="s">
        <v>1644</v>
      </c>
      <c r="I228" s="541">
        <v>1.5133333333333334</v>
      </c>
      <c r="J228" s="541">
        <v>320</v>
      </c>
      <c r="K228" s="542">
        <v>485.2</v>
      </c>
    </row>
    <row r="229" spans="1:11" ht="14.4" customHeight="1" x14ac:dyDescent="0.3">
      <c r="A229" s="528" t="s">
        <v>453</v>
      </c>
      <c r="B229" s="529" t="s">
        <v>454</v>
      </c>
      <c r="C229" s="532" t="s">
        <v>458</v>
      </c>
      <c r="D229" s="561" t="s">
        <v>725</v>
      </c>
      <c r="E229" s="532" t="s">
        <v>2194</v>
      </c>
      <c r="F229" s="561" t="s">
        <v>2195</v>
      </c>
      <c r="G229" s="532" t="s">
        <v>1643</v>
      </c>
      <c r="H229" s="532" t="s">
        <v>1645</v>
      </c>
      <c r="I229" s="541">
        <v>1.51</v>
      </c>
      <c r="J229" s="541">
        <v>200</v>
      </c>
      <c r="K229" s="542">
        <v>302</v>
      </c>
    </row>
    <row r="230" spans="1:11" ht="14.4" customHeight="1" x14ac:dyDescent="0.3">
      <c r="A230" s="528" t="s">
        <v>453</v>
      </c>
      <c r="B230" s="529" t="s">
        <v>454</v>
      </c>
      <c r="C230" s="532" t="s">
        <v>458</v>
      </c>
      <c r="D230" s="561" t="s">
        <v>725</v>
      </c>
      <c r="E230" s="532" t="s">
        <v>2194</v>
      </c>
      <c r="F230" s="561" t="s">
        <v>2195</v>
      </c>
      <c r="G230" s="532" t="s">
        <v>1646</v>
      </c>
      <c r="H230" s="532" t="s">
        <v>1647</v>
      </c>
      <c r="I230" s="541">
        <v>2.06</v>
      </c>
      <c r="J230" s="541">
        <v>200</v>
      </c>
      <c r="K230" s="542">
        <v>412</v>
      </c>
    </row>
    <row r="231" spans="1:11" ht="14.4" customHeight="1" x14ac:dyDescent="0.3">
      <c r="A231" s="528" t="s">
        <v>453</v>
      </c>
      <c r="B231" s="529" t="s">
        <v>454</v>
      </c>
      <c r="C231" s="532" t="s">
        <v>458</v>
      </c>
      <c r="D231" s="561" t="s">
        <v>725</v>
      </c>
      <c r="E231" s="532" t="s">
        <v>2194</v>
      </c>
      <c r="F231" s="561" t="s">
        <v>2195</v>
      </c>
      <c r="G231" s="532" t="s">
        <v>2044</v>
      </c>
      <c r="H231" s="532" t="s">
        <v>2045</v>
      </c>
      <c r="I231" s="541">
        <v>191.13</v>
      </c>
      <c r="J231" s="541">
        <v>4</v>
      </c>
      <c r="K231" s="542">
        <v>764.52</v>
      </c>
    </row>
    <row r="232" spans="1:11" ht="14.4" customHeight="1" x14ac:dyDescent="0.3">
      <c r="A232" s="528" t="s">
        <v>453</v>
      </c>
      <c r="B232" s="529" t="s">
        <v>454</v>
      </c>
      <c r="C232" s="532" t="s">
        <v>458</v>
      </c>
      <c r="D232" s="561" t="s">
        <v>725</v>
      </c>
      <c r="E232" s="532" t="s">
        <v>2194</v>
      </c>
      <c r="F232" s="561" t="s">
        <v>2195</v>
      </c>
      <c r="G232" s="532" t="s">
        <v>1650</v>
      </c>
      <c r="H232" s="532" t="s">
        <v>1651</v>
      </c>
      <c r="I232" s="541">
        <v>0.91</v>
      </c>
      <c r="J232" s="541">
        <v>250</v>
      </c>
      <c r="K232" s="542">
        <v>227.5</v>
      </c>
    </row>
    <row r="233" spans="1:11" ht="14.4" customHeight="1" x14ac:dyDescent="0.3">
      <c r="A233" s="528" t="s">
        <v>453</v>
      </c>
      <c r="B233" s="529" t="s">
        <v>454</v>
      </c>
      <c r="C233" s="532" t="s">
        <v>458</v>
      </c>
      <c r="D233" s="561" t="s">
        <v>725</v>
      </c>
      <c r="E233" s="532" t="s">
        <v>2194</v>
      </c>
      <c r="F233" s="561" t="s">
        <v>2195</v>
      </c>
      <c r="G233" s="532" t="s">
        <v>1652</v>
      </c>
      <c r="H233" s="532" t="s">
        <v>1653</v>
      </c>
      <c r="I233" s="541">
        <v>40.340000000000003</v>
      </c>
      <c r="J233" s="541">
        <v>220</v>
      </c>
      <c r="K233" s="542">
        <v>8874.4900000000016</v>
      </c>
    </row>
    <row r="234" spans="1:11" ht="14.4" customHeight="1" x14ac:dyDescent="0.3">
      <c r="A234" s="528" t="s">
        <v>453</v>
      </c>
      <c r="B234" s="529" t="s">
        <v>454</v>
      </c>
      <c r="C234" s="532" t="s">
        <v>458</v>
      </c>
      <c r="D234" s="561" t="s">
        <v>725</v>
      </c>
      <c r="E234" s="532" t="s">
        <v>2194</v>
      </c>
      <c r="F234" s="561" t="s">
        <v>2195</v>
      </c>
      <c r="G234" s="532" t="s">
        <v>2046</v>
      </c>
      <c r="H234" s="532" t="s">
        <v>2047</v>
      </c>
      <c r="I234" s="541">
        <v>812.745</v>
      </c>
      <c r="J234" s="541">
        <v>4</v>
      </c>
      <c r="K234" s="542">
        <v>3250.98</v>
      </c>
    </row>
    <row r="235" spans="1:11" ht="14.4" customHeight="1" x14ac:dyDescent="0.3">
      <c r="A235" s="528" t="s">
        <v>453</v>
      </c>
      <c r="B235" s="529" t="s">
        <v>454</v>
      </c>
      <c r="C235" s="532" t="s">
        <v>458</v>
      </c>
      <c r="D235" s="561" t="s">
        <v>725</v>
      </c>
      <c r="E235" s="532" t="s">
        <v>2194</v>
      </c>
      <c r="F235" s="561" t="s">
        <v>2195</v>
      </c>
      <c r="G235" s="532" t="s">
        <v>1654</v>
      </c>
      <c r="H235" s="532" t="s">
        <v>1655</v>
      </c>
      <c r="I235" s="541">
        <v>2.8785714285714286</v>
      </c>
      <c r="J235" s="541">
        <v>400</v>
      </c>
      <c r="K235" s="542">
        <v>1151.5</v>
      </c>
    </row>
    <row r="236" spans="1:11" ht="14.4" customHeight="1" x14ac:dyDescent="0.3">
      <c r="A236" s="528" t="s">
        <v>453</v>
      </c>
      <c r="B236" s="529" t="s">
        <v>454</v>
      </c>
      <c r="C236" s="532" t="s">
        <v>458</v>
      </c>
      <c r="D236" s="561" t="s">
        <v>725</v>
      </c>
      <c r="E236" s="532" t="s">
        <v>2194</v>
      </c>
      <c r="F236" s="561" t="s">
        <v>2195</v>
      </c>
      <c r="G236" s="532" t="s">
        <v>2048</v>
      </c>
      <c r="H236" s="532" t="s">
        <v>2049</v>
      </c>
      <c r="I236" s="541">
        <v>8.3800000000000008</v>
      </c>
      <c r="J236" s="541">
        <v>3</v>
      </c>
      <c r="K236" s="542">
        <v>25.14</v>
      </c>
    </row>
    <row r="237" spans="1:11" ht="14.4" customHeight="1" x14ac:dyDescent="0.3">
      <c r="A237" s="528" t="s">
        <v>453</v>
      </c>
      <c r="B237" s="529" t="s">
        <v>454</v>
      </c>
      <c r="C237" s="532" t="s">
        <v>458</v>
      </c>
      <c r="D237" s="561" t="s">
        <v>725</v>
      </c>
      <c r="E237" s="532" t="s">
        <v>2194</v>
      </c>
      <c r="F237" s="561" t="s">
        <v>2195</v>
      </c>
      <c r="G237" s="532" t="s">
        <v>2050</v>
      </c>
      <c r="H237" s="532" t="s">
        <v>2051</v>
      </c>
      <c r="I237" s="541">
        <v>9.59</v>
      </c>
      <c r="J237" s="541">
        <v>3</v>
      </c>
      <c r="K237" s="542">
        <v>28.77</v>
      </c>
    </row>
    <row r="238" spans="1:11" ht="14.4" customHeight="1" x14ac:dyDescent="0.3">
      <c r="A238" s="528" t="s">
        <v>453</v>
      </c>
      <c r="B238" s="529" t="s">
        <v>454</v>
      </c>
      <c r="C238" s="532" t="s">
        <v>458</v>
      </c>
      <c r="D238" s="561" t="s">
        <v>725</v>
      </c>
      <c r="E238" s="532" t="s">
        <v>2194</v>
      </c>
      <c r="F238" s="561" t="s">
        <v>2195</v>
      </c>
      <c r="G238" s="532" t="s">
        <v>1656</v>
      </c>
      <c r="H238" s="532" t="s">
        <v>1657</v>
      </c>
      <c r="I238" s="541">
        <v>4.79</v>
      </c>
      <c r="J238" s="541">
        <v>612</v>
      </c>
      <c r="K238" s="542">
        <v>2932.2</v>
      </c>
    </row>
    <row r="239" spans="1:11" ht="14.4" customHeight="1" x14ac:dyDescent="0.3">
      <c r="A239" s="528" t="s">
        <v>453</v>
      </c>
      <c r="B239" s="529" t="s">
        <v>454</v>
      </c>
      <c r="C239" s="532" t="s">
        <v>458</v>
      </c>
      <c r="D239" s="561" t="s">
        <v>725</v>
      </c>
      <c r="E239" s="532" t="s">
        <v>2194</v>
      </c>
      <c r="F239" s="561" t="s">
        <v>2195</v>
      </c>
      <c r="G239" s="532" t="s">
        <v>2052</v>
      </c>
      <c r="H239" s="532" t="s">
        <v>2053</v>
      </c>
      <c r="I239" s="541">
        <v>1.05</v>
      </c>
      <c r="J239" s="541">
        <v>500</v>
      </c>
      <c r="K239" s="542">
        <v>522.75</v>
      </c>
    </row>
    <row r="240" spans="1:11" ht="14.4" customHeight="1" x14ac:dyDescent="0.3">
      <c r="A240" s="528" t="s">
        <v>453</v>
      </c>
      <c r="B240" s="529" t="s">
        <v>454</v>
      </c>
      <c r="C240" s="532" t="s">
        <v>458</v>
      </c>
      <c r="D240" s="561" t="s">
        <v>725</v>
      </c>
      <c r="E240" s="532" t="s">
        <v>2194</v>
      </c>
      <c r="F240" s="561" t="s">
        <v>2195</v>
      </c>
      <c r="G240" s="532" t="s">
        <v>2054</v>
      </c>
      <c r="H240" s="532" t="s">
        <v>2055</v>
      </c>
      <c r="I240" s="541">
        <v>314.8</v>
      </c>
      <c r="J240" s="541">
        <v>1</v>
      </c>
      <c r="K240" s="542">
        <v>314.8</v>
      </c>
    </row>
    <row r="241" spans="1:11" ht="14.4" customHeight="1" x14ac:dyDescent="0.3">
      <c r="A241" s="528" t="s">
        <v>453</v>
      </c>
      <c r="B241" s="529" t="s">
        <v>454</v>
      </c>
      <c r="C241" s="532" t="s">
        <v>458</v>
      </c>
      <c r="D241" s="561" t="s">
        <v>725</v>
      </c>
      <c r="E241" s="532" t="s">
        <v>2194</v>
      </c>
      <c r="F241" s="561" t="s">
        <v>2195</v>
      </c>
      <c r="G241" s="532" t="s">
        <v>2056</v>
      </c>
      <c r="H241" s="532" t="s">
        <v>2057</v>
      </c>
      <c r="I241" s="541">
        <v>128.71</v>
      </c>
      <c r="J241" s="541">
        <v>20</v>
      </c>
      <c r="K241" s="542">
        <v>2574.16</v>
      </c>
    </row>
    <row r="242" spans="1:11" ht="14.4" customHeight="1" x14ac:dyDescent="0.3">
      <c r="A242" s="528" t="s">
        <v>453</v>
      </c>
      <c r="B242" s="529" t="s">
        <v>454</v>
      </c>
      <c r="C242" s="532" t="s">
        <v>458</v>
      </c>
      <c r="D242" s="561" t="s">
        <v>725</v>
      </c>
      <c r="E242" s="532" t="s">
        <v>2194</v>
      </c>
      <c r="F242" s="561" t="s">
        <v>2195</v>
      </c>
      <c r="G242" s="532" t="s">
        <v>2058</v>
      </c>
      <c r="H242" s="532" t="s">
        <v>2059</v>
      </c>
      <c r="I242" s="541">
        <v>152.99</v>
      </c>
      <c r="J242" s="541">
        <v>10</v>
      </c>
      <c r="K242" s="542">
        <v>1529.94</v>
      </c>
    </row>
    <row r="243" spans="1:11" ht="14.4" customHeight="1" x14ac:dyDescent="0.3">
      <c r="A243" s="528" t="s">
        <v>453</v>
      </c>
      <c r="B243" s="529" t="s">
        <v>454</v>
      </c>
      <c r="C243" s="532" t="s">
        <v>458</v>
      </c>
      <c r="D243" s="561" t="s">
        <v>725</v>
      </c>
      <c r="E243" s="532" t="s">
        <v>2194</v>
      </c>
      <c r="F243" s="561" t="s">
        <v>2195</v>
      </c>
      <c r="G243" s="532" t="s">
        <v>2060</v>
      </c>
      <c r="H243" s="532" t="s">
        <v>2061</v>
      </c>
      <c r="I243" s="541">
        <v>221.49</v>
      </c>
      <c r="J243" s="541">
        <v>10</v>
      </c>
      <c r="K243" s="542">
        <v>2214.9</v>
      </c>
    </row>
    <row r="244" spans="1:11" ht="14.4" customHeight="1" x14ac:dyDescent="0.3">
      <c r="A244" s="528" t="s">
        <v>453</v>
      </c>
      <c r="B244" s="529" t="s">
        <v>454</v>
      </c>
      <c r="C244" s="532" t="s">
        <v>458</v>
      </c>
      <c r="D244" s="561" t="s">
        <v>725</v>
      </c>
      <c r="E244" s="532" t="s">
        <v>2194</v>
      </c>
      <c r="F244" s="561" t="s">
        <v>2195</v>
      </c>
      <c r="G244" s="532" t="s">
        <v>2062</v>
      </c>
      <c r="H244" s="532" t="s">
        <v>2063</v>
      </c>
      <c r="I244" s="541">
        <v>16.329999999999998</v>
      </c>
      <c r="J244" s="541">
        <v>100</v>
      </c>
      <c r="K244" s="542">
        <v>1633</v>
      </c>
    </row>
    <row r="245" spans="1:11" ht="14.4" customHeight="1" x14ac:dyDescent="0.3">
      <c r="A245" s="528" t="s">
        <v>453</v>
      </c>
      <c r="B245" s="529" t="s">
        <v>454</v>
      </c>
      <c r="C245" s="532" t="s">
        <v>458</v>
      </c>
      <c r="D245" s="561" t="s">
        <v>725</v>
      </c>
      <c r="E245" s="532" t="s">
        <v>2194</v>
      </c>
      <c r="F245" s="561" t="s">
        <v>2195</v>
      </c>
      <c r="G245" s="532" t="s">
        <v>2064</v>
      </c>
      <c r="H245" s="532" t="s">
        <v>2065</v>
      </c>
      <c r="I245" s="541">
        <v>656.64</v>
      </c>
      <c r="J245" s="541">
        <v>1</v>
      </c>
      <c r="K245" s="542">
        <v>656.64</v>
      </c>
    </row>
    <row r="246" spans="1:11" ht="14.4" customHeight="1" x14ac:dyDescent="0.3">
      <c r="A246" s="528" t="s">
        <v>453</v>
      </c>
      <c r="B246" s="529" t="s">
        <v>454</v>
      </c>
      <c r="C246" s="532" t="s">
        <v>458</v>
      </c>
      <c r="D246" s="561" t="s">
        <v>725</v>
      </c>
      <c r="E246" s="532" t="s">
        <v>2194</v>
      </c>
      <c r="F246" s="561" t="s">
        <v>2195</v>
      </c>
      <c r="G246" s="532" t="s">
        <v>2066</v>
      </c>
      <c r="H246" s="532" t="s">
        <v>2067</v>
      </c>
      <c r="I246" s="541">
        <v>22.3</v>
      </c>
      <c r="J246" s="541">
        <v>46</v>
      </c>
      <c r="K246" s="542">
        <v>1025.76</v>
      </c>
    </row>
    <row r="247" spans="1:11" ht="14.4" customHeight="1" x14ac:dyDescent="0.3">
      <c r="A247" s="528" t="s">
        <v>453</v>
      </c>
      <c r="B247" s="529" t="s">
        <v>454</v>
      </c>
      <c r="C247" s="532" t="s">
        <v>458</v>
      </c>
      <c r="D247" s="561" t="s">
        <v>725</v>
      </c>
      <c r="E247" s="532" t="s">
        <v>2194</v>
      </c>
      <c r="F247" s="561" t="s">
        <v>2195</v>
      </c>
      <c r="G247" s="532" t="s">
        <v>2068</v>
      </c>
      <c r="H247" s="532" t="s">
        <v>2069</v>
      </c>
      <c r="I247" s="541">
        <v>431.93</v>
      </c>
      <c r="J247" s="541">
        <v>1</v>
      </c>
      <c r="K247" s="542">
        <v>431.93</v>
      </c>
    </row>
    <row r="248" spans="1:11" ht="14.4" customHeight="1" x14ac:dyDescent="0.3">
      <c r="A248" s="528" t="s">
        <v>453</v>
      </c>
      <c r="B248" s="529" t="s">
        <v>454</v>
      </c>
      <c r="C248" s="532" t="s">
        <v>458</v>
      </c>
      <c r="D248" s="561" t="s">
        <v>725</v>
      </c>
      <c r="E248" s="532" t="s">
        <v>2194</v>
      </c>
      <c r="F248" s="561" t="s">
        <v>2195</v>
      </c>
      <c r="G248" s="532" t="s">
        <v>2070</v>
      </c>
      <c r="H248" s="532" t="s">
        <v>2071</v>
      </c>
      <c r="I248" s="541">
        <v>591.69000000000005</v>
      </c>
      <c r="J248" s="541">
        <v>10</v>
      </c>
      <c r="K248" s="542">
        <v>5916.9</v>
      </c>
    </row>
    <row r="249" spans="1:11" ht="14.4" customHeight="1" x14ac:dyDescent="0.3">
      <c r="A249" s="528" t="s">
        <v>453</v>
      </c>
      <c r="B249" s="529" t="s">
        <v>454</v>
      </c>
      <c r="C249" s="532" t="s">
        <v>458</v>
      </c>
      <c r="D249" s="561" t="s">
        <v>725</v>
      </c>
      <c r="E249" s="532" t="s">
        <v>2194</v>
      </c>
      <c r="F249" s="561" t="s">
        <v>2195</v>
      </c>
      <c r="G249" s="532" t="s">
        <v>2072</v>
      </c>
      <c r="H249" s="532" t="s">
        <v>2073</v>
      </c>
      <c r="I249" s="541">
        <v>314.8</v>
      </c>
      <c r="J249" s="541">
        <v>1</v>
      </c>
      <c r="K249" s="542">
        <v>314.8</v>
      </c>
    </row>
    <row r="250" spans="1:11" ht="14.4" customHeight="1" x14ac:dyDescent="0.3">
      <c r="A250" s="528" t="s">
        <v>453</v>
      </c>
      <c r="B250" s="529" t="s">
        <v>454</v>
      </c>
      <c r="C250" s="532" t="s">
        <v>458</v>
      </c>
      <c r="D250" s="561" t="s">
        <v>725</v>
      </c>
      <c r="E250" s="532" t="s">
        <v>2194</v>
      </c>
      <c r="F250" s="561" t="s">
        <v>2195</v>
      </c>
      <c r="G250" s="532" t="s">
        <v>2074</v>
      </c>
      <c r="H250" s="532" t="s">
        <v>2075</v>
      </c>
      <c r="I250" s="541">
        <v>314.8</v>
      </c>
      <c r="J250" s="541">
        <v>1</v>
      </c>
      <c r="K250" s="542">
        <v>314.8</v>
      </c>
    </row>
    <row r="251" spans="1:11" ht="14.4" customHeight="1" x14ac:dyDescent="0.3">
      <c r="A251" s="528" t="s">
        <v>453</v>
      </c>
      <c r="B251" s="529" t="s">
        <v>454</v>
      </c>
      <c r="C251" s="532" t="s">
        <v>458</v>
      </c>
      <c r="D251" s="561" t="s">
        <v>725</v>
      </c>
      <c r="E251" s="532" t="s">
        <v>2194</v>
      </c>
      <c r="F251" s="561" t="s">
        <v>2195</v>
      </c>
      <c r="G251" s="532" t="s">
        <v>2076</v>
      </c>
      <c r="H251" s="532" t="s">
        <v>2077</v>
      </c>
      <c r="I251" s="541">
        <v>2.9</v>
      </c>
      <c r="J251" s="541">
        <v>100</v>
      </c>
      <c r="K251" s="542">
        <v>289.8</v>
      </c>
    </row>
    <row r="252" spans="1:11" ht="14.4" customHeight="1" x14ac:dyDescent="0.3">
      <c r="A252" s="528" t="s">
        <v>453</v>
      </c>
      <c r="B252" s="529" t="s">
        <v>454</v>
      </c>
      <c r="C252" s="532" t="s">
        <v>458</v>
      </c>
      <c r="D252" s="561" t="s">
        <v>725</v>
      </c>
      <c r="E252" s="532" t="s">
        <v>2194</v>
      </c>
      <c r="F252" s="561" t="s">
        <v>2195</v>
      </c>
      <c r="G252" s="532" t="s">
        <v>1660</v>
      </c>
      <c r="H252" s="532" t="s">
        <v>1661</v>
      </c>
      <c r="I252" s="541">
        <v>69</v>
      </c>
      <c r="J252" s="541">
        <v>10</v>
      </c>
      <c r="K252" s="542">
        <v>690</v>
      </c>
    </row>
    <row r="253" spans="1:11" ht="14.4" customHeight="1" x14ac:dyDescent="0.3">
      <c r="A253" s="528" t="s">
        <v>453</v>
      </c>
      <c r="B253" s="529" t="s">
        <v>454</v>
      </c>
      <c r="C253" s="532" t="s">
        <v>458</v>
      </c>
      <c r="D253" s="561" t="s">
        <v>725</v>
      </c>
      <c r="E253" s="532" t="s">
        <v>2194</v>
      </c>
      <c r="F253" s="561" t="s">
        <v>2195</v>
      </c>
      <c r="G253" s="532" t="s">
        <v>2078</v>
      </c>
      <c r="H253" s="532" t="s">
        <v>2079</v>
      </c>
      <c r="I253" s="541">
        <v>125.47</v>
      </c>
      <c r="J253" s="541">
        <v>10</v>
      </c>
      <c r="K253" s="542">
        <v>1254.7</v>
      </c>
    </row>
    <row r="254" spans="1:11" ht="14.4" customHeight="1" x14ac:dyDescent="0.3">
      <c r="A254" s="528" t="s">
        <v>453</v>
      </c>
      <c r="B254" s="529" t="s">
        <v>454</v>
      </c>
      <c r="C254" s="532" t="s">
        <v>458</v>
      </c>
      <c r="D254" s="561" t="s">
        <v>725</v>
      </c>
      <c r="E254" s="532" t="s">
        <v>2194</v>
      </c>
      <c r="F254" s="561" t="s">
        <v>2195</v>
      </c>
      <c r="G254" s="532" t="s">
        <v>2080</v>
      </c>
      <c r="H254" s="532" t="s">
        <v>2081</v>
      </c>
      <c r="I254" s="541">
        <v>895.18</v>
      </c>
      <c r="J254" s="541">
        <v>1</v>
      </c>
      <c r="K254" s="542">
        <v>895.18</v>
      </c>
    </row>
    <row r="255" spans="1:11" ht="14.4" customHeight="1" x14ac:dyDescent="0.3">
      <c r="A255" s="528" t="s">
        <v>453</v>
      </c>
      <c r="B255" s="529" t="s">
        <v>454</v>
      </c>
      <c r="C255" s="532" t="s">
        <v>458</v>
      </c>
      <c r="D255" s="561" t="s">
        <v>725</v>
      </c>
      <c r="E255" s="532" t="s">
        <v>2194</v>
      </c>
      <c r="F255" s="561" t="s">
        <v>2195</v>
      </c>
      <c r="G255" s="532" t="s">
        <v>1668</v>
      </c>
      <c r="H255" s="532" t="s">
        <v>1669</v>
      </c>
      <c r="I255" s="541">
        <v>53.77</v>
      </c>
      <c r="J255" s="541">
        <v>36</v>
      </c>
      <c r="K255" s="542">
        <v>1935.86</v>
      </c>
    </row>
    <row r="256" spans="1:11" ht="14.4" customHeight="1" x14ac:dyDescent="0.3">
      <c r="A256" s="528" t="s">
        <v>453</v>
      </c>
      <c r="B256" s="529" t="s">
        <v>454</v>
      </c>
      <c r="C256" s="532" t="s">
        <v>458</v>
      </c>
      <c r="D256" s="561" t="s">
        <v>725</v>
      </c>
      <c r="E256" s="532" t="s">
        <v>2194</v>
      </c>
      <c r="F256" s="561" t="s">
        <v>2195</v>
      </c>
      <c r="G256" s="532" t="s">
        <v>2082</v>
      </c>
      <c r="H256" s="532" t="s">
        <v>2083</v>
      </c>
      <c r="I256" s="541">
        <v>15.64</v>
      </c>
      <c r="J256" s="541">
        <v>10</v>
      </c>
      <c r="K256" s="542">
        <v>156.4</v>
      </c>
    </row>
    <row r="257" spans="1:11" ht="14.4" customHeight="1" x14ac:dyDescent="0.3">
      <c r="A257" s="528" t="s">
        <v>453</v>
      </c>
      <c r="B257" s="529" t="s">
        <v>454</v>
      </c>
      <c r="C257" s="532" t="s">
        <v>458</v>
      </c>
      <c r="D257" s="561" t="s">
        <v>725</v>
      </c>
      <c r="E257" s="532" t="s">
        <v>2194</v>
      </c>
      <c r="F257" s="561" t="s">
        <v>2195</v>
      </c>
      <c r="G257" s="532" t="s">
        <v>2084</v>
      </c>
      <c r="H257" s="532" t="s">
        <v>2085</v>
      </c>
      <c r="I257" s="541">
        <v>5.35</v>
      </c>
      <c r="J257" s="541">
        <v>480</v>
      </c>
      <c r="K257" s="542">
        <v>2566.8000000000002</v>
      </c>
    </row>
    <row r="258" spans="1:11" ht="14.4" customHeight="1" x14ac:dyDescent="0.3">
      <c r="A258" s="528" t="s">
        <v>453</v>
      </c>
      <c r="B258" s="529" t="s">
        <v>454</v>
      </c>
      <c r="C258" s="532" t="s">
        <v>458</v>
      </c>
      <c r="D258" s="561" t="s">
        <v>725</v>
      </c>
      <c r="E258" s="532" t="s">
        <v>2194</v>
      </c>
      <c r="F258" s="561" t="s">
        <v>2195</v>
      </c>
      <c r="G258" s="532" t="s">
        <v>2086</v>
      </c>
      <c r="H258" s="532" t="s">
        <v>2087</v>
      </c>
      <c r="I258" s="541">
        <v>355.35000000000008</v>
      </c>
      <c r="J258" s="541">
        <v>12</v>
      </c>
      <c r="K258" s="542">
        <v>4264.2</v>
      </c>
    </row>
    <row r="259" spans="1:11" ht="14.4" customHeight="1" x14ac:dyDescent="0.3">
      <c r="A259" s="528" t="s">
        <v>453</v>
      </c>
      <c r="B259" s="529" t="s">
        <v>454</v>
      </c>
      <c r="C259" s="532" t="s">
        <v>458</v>
      </c>
      <c r="D259" s="561" t="s">
        <v>725</v>
      </c>
      <c r="E259" s="532" t="s">
        <v>2194</v>
      </c>
      <c r="F259" s="561" t="s">
        <v>2195</v>
      </c>
      <c r="G259" s="532" t="s">
        <v>2088</v>
      </c>
      <c r="H259" s="532" t="s">
        <v>2089</v>
      </c>
      <c r="I259" s="541">
        <v>119.52</v>
      </c>
      <c r="J259" s="541">
        <v>2</v>
      </c>
      <c r="K259" s="542">
        <v>239.04</v>
      </c>
    </row>
    <row r="260" spans="1:11" ht="14.4" customHeight="1" x14ac:dyDescent="0.3">
      <c r="A260" s="528" t="s">
        <v>453</v>
      </c>
      <c r="B260" s="529" t="s">
        <v>454</v>
      </c>
      <c r="C260" s="532" t="s">
        <v>458</v>
      </c>
      <c r="D260" s="561" t="s">
        <v>725</v>
      </c>
      <c r="E260" s="532" t="s">
        <v>2194</v>
      </c>
      <c r="F260" s="561" t="s">
        <v>2195</v>
      </c>
      <c r="G260" s="532" t="s">
        <v>2090</v>
      </c>
      <c r="H260" s="532" t="s">
        <v>2091</v>
      </c>
      <c r="I260" s="541">
        <v>20.66</v>
      </c>
      <c r="J260" s="541">
        <v>50</v>
      </c>
      <c r="K260" s="542">
        <v>1033.1500000000001</v>
      </c>
    </row>
    <row r="261" spans="1:11" ht="14.4" customHeight="1" x14ac:dyDescent="0.3">
      <c r="A261" s="528" t="s">
        <v>453</v>
      </c>
      <c r="B261" s="529" t="s">
        <v>454</v>
      </c>
      <c r="C261" s="532" t="s">
        <v>458</v>
      </c>
      <c r="D261" s="561" t="s">
        <v>725</v>
      </c>
      <c r="E261" s="532" t="s">
        <v>2194</v>
      </c>
      <c r="F261" s="561" t="s">
        <v>2195</v>
      </c>
      <c r="G261" s="532" t="s">
        <v>2092</v>
      </c>
      <c r="H261" s="532" t="s">
        <v>2093</v>
      </c>
      <c r="I261" s="541">
        <v>98.44</v>
      </c>
      <c r="J261" s="541">
        <v>15</v>
      </c>
      <c r="K261" s="542">
        <v>1476.6</v>
      </c>
    </row>
    <row r="262" spans="1:11" ht="14.4" customHeight="1" x14ac:dyDescent="0.3">
      <c r="A262" s="528" t="s">
        <v>453</v>
      </c>
      <c r="B262" s="529" t="s">
        <v>454</v>
      </c>
      <c r="C262" s="532" t="s">
        <v>458</v>
      </c>
      <c r="D262" s="561" t="s">
        <v>725</v>
      </c>
      <c r="E262" s="532" t="s">
        <v>2194</v>
      </c>
      <c r="F262" s="561" t="s">
        <v>2195</v>
      </c>
      <c r="G262" s="532" t="s">
        <v>2094</v>
      </c>
      <c r="H262" s="532" t="s">
        <v>2095</v>
      </c>
      <c r="I262" s="541">
        <v>67.06</v>
      </c>
      <c r="J262" s="541">
        <v>30</v>
      </c>
      <c r="K262" s="542">
        <v>2011.87</v>
      </c>
    </row>
    <row r="263" spans="1:11" ht="14.4" customHeight="1" x14ac:dyDescent="0.3">
      <c r="A263" s="528" t="s">
        <v>453</v>
      </c>
      <c r="B263" s="529" t="s">
        <v>454</v>
      </c>
      <c r="C263" s="532" t="s">
        <v>458</v>
      </c>
      <c r="D263" s="561" t="s">
        <v>725</v>
      </c>
      <c r="E263" s="532" t="s">
        <v>2194</v>
      </c>
      <c r="F263" s="561" t="s">
        <v>2195</v>
      </c>
      <c r="G263" s="532" t="s">
        <v>2096</v>
      </c>
      <c r="H263" s="532" t="s">
        <v>2097</v>
      </c>
      <c r="I263" s="541">
        <v>112.53</v>
      </c>
      <c r="J263" s="541">
        <v>10</v>
      </c>
      <c r="K263" s="542">
        <v>1125.3</v>
      </c>
    </row>
    <row r="264" spans="1:11" ht="14.4" customHeight="1" x14ac:dyDescent="0.3">
      <c r="A264" s="528" t="s">
        <v>453</v>
      </c>
      <c r="B264" s="529" t="s">
        <v>454</v>
      </c>
      <c r="C264" s="532" t="s">
        <v>458</v>
      </c>
      <c r="D264" s="561" t="s">
        <v>725</v>
      </c>
      <c r="E264" s="532" t="s">
        <v>2194</v>
      </c>
      <c r="F264" s="561" t="s">
        <v>2195</v>
      </c>
      <c r="G264" s="532" t="s">
        <v>2098</v>
      </c>
      <c r="H264" s="532" t="s">
        <v>2099</v>
      </c>
      <c r="I264" s="541">
        <v>112.53</v>
      </c>
      <c r="J264" s="541">
        <v>10</v>
      </c>
      <c r="K264" s="542">
        <v>1125.3</v>
      </c>
    </row>
    <row r="265" spans="1:11" ht="14.4" customHeight="1" x14ac:dyDescent="0.3">
      <c r="A265" s="528" t="s">
        <v>453</v>
      </c>
      <c r="B265" s="529" t="s">
        <v>454</v>
      </c>
      <c r="C265" s="532" t="s">
        <v>458</v>
      </c>
      <c r="D265" s="561" t="s">
        <v>725</v>
      </c>
      <c r="E265" s="532" t="s">
        <v>2194</v>
      </c>
      <c r="F265" s="561" t="s">
        <v>2195</v>
      </c>
      <c r="G265" s="532" t="s">
        <v>2100</v>
      </c>
      <c r="H265" s="532" t="s">
        <v>2101</v>
      </c>
      <c r="I265" s="541">
        <v>149.35</v>
      </c>
      <c r="J265" s="541">
        <v>15</v>
      </c>
      <c r="K265" s="542">
        <v>2240.19</v>
      </c>
    </row>
    <row r="266" spans="1:11" ht="14.4" customHeight="1" x14ac:dyDescent="0.3">
      <c r="A266" s="528" t="s">
        <v>453</v>
      </c>
      <c r="B266" s="529" t="s">
        <v>454</v>
      </c>
      <c r="C266" s="532" t="s">
        <v>458</v>
      </c>
      <c r="D266" s="561" t="s">
        <v>725</v>
      </c>
      <c r="E266" s="532" t="s">
        <v>2194</v>
      </c>
      <c r="F266" s="561" t="s">
        <v>2195</v>
      </c>
      <c r="G266" s="532" t="s">
        <v>2102</v>
      </c>
      <c r="H266" s="532" t="s">
        <v>2103</v>
      </c>
      <c r="I266" s="541">
        <v>7.81</v>
      </c>
      <c r="J266" s="541">
        <v>1200</v>
      </c>
      <c r="K266" s="542">
        <v>9377.1</v>
      </c>
    </row>
    <row r="267" spans="1:11" ht="14.4" customHeight="1" x14ac:dyDescent="0.3">
      <c r="A267" s="528" t="s">
        <v>453</v>
      </c>
      <c r="B267" s="529" t="s">
        <v>454</v>
      </c>
      <c r="C267" s="532" t="s">
        <v>458</v>
      </c>
      <c r="D267" s="561" t="s">
        <v>725</v>
      </c>
      <c r="E267" s="532" t="s">
        <v>2194</v>
      </c>
      <c r="F267" s="561" t="s">
        <v>2195</v>
      </c>
      <c r="G267" s="532" t="s">
        <v>2104</v>
      </c>
      <c r="H267" s="532" t="s">
        <v>2105</v>
      </c>
      <c r="I267" s="541">
        <v>690</v>
      </c>
      <c r="J267" s="541">
        <v>5</v>
      </c>
      <c r="K267" s="542">
        <v>3450</v>
      </c>
    </row>
    <row r="268" spans="1:11" ht="14.4" customHeight="1" x14ac:dyDescent="0.3">
      <c r="A268" s="528" t="s">
        <v>453</v>
      </c>
      <c r="B268" s="529" t="s">
        <v>454</v>
      </c>
      <c r="C268" s="532" t="s">
        <v>458</v>
      </c>
      <c r="D268" s="561" t="s">
        <v>725</v>
      </c>
      <c r="E268" s="532" t="s">
        <v>2194</v>
      </c>
      <c r="F268" s="561" t="s">
        <v>2195</v>
      </c>
      <c r="G268" s="532" t="s">
        <v>2106</v>
      </c>
      <c r="H268" s="532" t="s">
        <v>2107</v>
      </c>
      <c r="I268" s="541">
        <v>575</v>
      </c>
      <c r="J268" s="541">
        <v>5</v>
      </c>
      <c r="K268" s="542">
        <v>2875</v>
      </c>
    </row>
    <row r="269" spans="1:11" ht="14.4" customHeight="1" x14ac:dyDescent="0.3">
      <c r="A269" s="528" t="s">
        <v>453</v>
      </c>
      <c r="B269" s="529" t="s">
        <v>454</v>
      </c>
      <c r="C269" s="532" t="s">
        <v>458</v>
      </c>
      <c r="D269" s="561" t="s">
        <v>725</v>
      </c>
      <c r="E269" s="532" t="s">
        <v>2194</v>
      </c>
      <c r="F269" s="561" t="s">
        <v>2195</v>
      </c>
      <c r="G269" s="532" t="s">
        <v>2108</v>
      </c>
      <c r="H269" s="532" t="s">
        <v>2109</v>
      </c>
      <c r="I269" s="541">
        <v>133.77000000000001</v>
      </c>
      <c r="J269" s="541">
        <v>15</v>
      </c>
      <c r="K269" s="542">
        <v>2006.5</v>
      </c>
    </row>
    <row r="270" spans="1:11" ht="14.4" customHeight="1" x14ac:dyDescent="0.3">
      <c r="A270" s="528" t="s">
        <v>453</v>
      </c>
      <c r="B270" s="529" t="s">
        <v>454</v>
      </c>
      <c r="C270" s="532" t="s">
        <v>458</v>
      </c>
      <c r="D270" s="561" t="s">
        <v>725</v>
      </c>
      <c r="E270" s="532" t="s">
        <v>2194</v>
      </c>
      <c r="F270" s="561" t="s">
        <v>2195</v>
      </c>
      <c r="G270" s="532" t="s">
        <v>2110</v>
      </c>
      <c r="H270" s="532" t="s">
        <v>2111</v>
      </c>
      <c r="I270" s="541">
        <v>148.44</v>
      </c>
      <c r="J270" s="541">
        <v>20</v>
      </c>
      <c r="K270" s="542">
        <v>2968.84</v>
      </c>
    </row>
    <row r="271" spans="1:11" ht="14.4" customHeight="1" x14ac:dyDescent="0.3">
      <c r="A271" s="528" t="s">
        <v>453</v>
      </c>
      <c r="B271" s="529" t="s">
        <v>454</v>
      </c>
      <c r="C271" s="532" t="s">
        <v>458</v>
      </c>
      <c r="D271" s="561" t="s">
        <v>725</v>
      </c>
      <c r="E271" s="532" t="s">
        <v>2194</v>
      </c>
      <c r="F271" s="561" t="s">
        <v>2195</v>
      </c>
      <c r="G271" s="532" t="s">
        <v>2112</v>
      </c>
      <c r="H271" s="532" t="s">
        <v>2113</v>
      </c>
      <c r="I271" s="541">
        <v>148.44</v>
      </c>
      <c r="J271" s="541">
        <v>20</v>
      </c>
      <c r="K271" s="542">
        <v>2968.84</v>
      </c>
    </row>
    <row r="272" spans="1:11" ht="14.4" customHeight="1" x14ac:dyDescent="0.3">
      <c r="A272" s="528" t="s">
        <v>453</v>
      </c>
      <c r="B272" s="529" t="s">
        <v>454</v>
      </c>
      <c r="C272" s="532" t="s">
        <v>458</v>
      </c>
      <c r="D272" s="561" t="s">
        <v>725</v>
      </c>
      <c r="E272" s="532" t="s">
        <v>2194</v>
      </c>
      <c r="F272" s="561" t="s">
        <v>2195</v>
      </c>
      <c r="G272" s="532" t="s">
        <v>2114</v>
      </c>
      <c r="H272" s="532" t="s">
        <v>2115</v>
      </c>
      <c r="I272" s="541">
        <v>307.05</v>
      </c>
      <c r="J272" s="541">
        <v>10</v>
      </c>
      <c r="K272" s="542">
        <v>3070.5</v>
      </c>
    </row>
    <row r="273" spans="1:11" ht="14.4" customHeight="1" x14ac:dyDescent="0.3">
      <c r="A273" s="528" t="s">
        <v>453</v>
      </c>
      <c r="B273" s="529" t="s">
        <v>454</v>
      </c>
      <c r="C273" s="532" t="s">
        <v>458</v>
      </c>
      <c r="D273" s="561" t="s">
        <v>725</v>
      </c>
      <c r="E273" s="532" t="s">
        <v>2194</v>
      </c>
      <c r="F273" s="561" t="s">
        <v>2195</v>
      </c>
      <c r="G273" s="532" t="s">
        <v>2116</v>
      </c>
      <c r="H273" s="532" t="s">
        <v>2117</v>
      </c>
      <c r="I273" s="541">
        <v>11.19</v>
      </c>
      <c r="J273" s="541">
        <v>300</v>
      </c>
      <c r="K273" s="542">
        <v>3357</v>
      </c>
    </row>
    <row r="274" spans="1:11" ht="14.4" customHeight="1" x14ac:dyDescent="0.3">
      <c r="A274" s="528" t="s">
        <v>453</v>
      </c>
      <c r="B274" s="529" t="s">
        <v>454</v>
      </c>
      <c r="C274" s="532" t="s">
        <v>458</v>
      </c>
      <c r="D274" s="561" t="s">
        <v>725</v>
      </c>
      <c r="E274" s="532" t="s">
        <v>2194</v>
      </c>
      <c r="F274" s="561" t="s">
        <v>2195</v>
      </c>
      <c r="G274" s="532" t="s">
        <v>2118</v>
      </c>
      <c r="H274" s="532" t="s">
        <v>2119</v>
      </c>
      <c r="I274" s="541">
        <v>805</v>
      </c>
      <c r="J274" s="541">
        <v>5</v>
      </c>
      <c r="K274" s="542">
        <v>4025</v>
      </c>
    </row>
    <row r="275" spans="1:11" ht="14.4" customHeight="1" x14ac:dyDescent="0.3">
      <c r="A275" s="528" t="s">
        <v>453</v>
      </c>
      <c r="B275" s="529" t="s">
        <v>454</v>
      </c>
      <c r="C275" s="532" t="s">
        <v>458</v>
      </c>
      <c r="D275" s="561" t="s">
        <v>725</v>
      </c>
      <c r="E275" s="532" t="s">
        <v>2196</v>
      </c>
      <c r="F275" s="561" t="s">
        <v>2197</v>
      </c>
      <c r="G275" s="532" t="s">
        <v>1672</v>
      </c>
      <c r="H275" s="532" t="s">
        <v>1673</v>
      </c>
      <c r="I275" s="541">
        <v>2.9</v>
      </c>
      <c r="J275" s="541">
        <v>100</v>
      </c>
      <c r="K275" s="542">
        <v>290</v>
      </c>
    </row>
    <row r="276" spans="1:11" ht="14.4" customHeight="1" x14ac:dyDescent="0.3">
      <c r="A276" s="528" t="s">
        <v>453</v>
      </c>
      <c r="B276" s="529" t="s">
        <v>454</v>
      </c>
      <c r="C276" s="532" t="s">
        <v>458</v>
      </c>
      <c r="D276" s="561" t="s">
        <v>725</v>
      </c>
      <c r="E276" s="532" t="s">
        <v>2196</v>
      </c>
      <c r="F276" s="561" t="s">
        <v>2197</v>
      </c>
      <c r="G276" s="532" t="s">
        <v>2120</v>
      </c>
      <c r="H276" s="532" t="s">
        <v>2121</v>
      </c>
      <c r="I276" s="541">
        <v>1.0900000000000001</v>
      </c>
      <c r="J276" s="541">
        <v>400</v>
      </c>
      <c r="K276" s="542">
        <v>436</v>
      </c>
    </row>
    <row r="277" spans="1:11" ht="14.4" customHeight="1" x14ac:dyDescent="0.3">
      <c r="A277" s="528" t="s">
        <v>453</v>
      </c>
      <c r="B277" s="529" t="s">
        <v>454</v>
      </c>
      <c r="C277" s="532" t="s">
        <v>458</v>
      </c>
      <c r="D277" s="561" t="s">
        <v>725</v>
      </c>
      <c r="E277" s="532" t="s">
        <v>2196</v>
      </c>
      <c r="F277" s="561" t="s">
        <v>2197</v>
      </c>
      <c r="G277" s="532" t="s">
        <v>2122</v>
      </c>
      <c r="H277" s="532" t="s">
        <v>2123</v>
      </c>
      <c r="I277" s="541">
        <v>1.6749999999999998</v>
      </c>
      <c r="J277" s="541">
        <v>400</v>
      </c>
      <c r="K277" s="542">
        <v>670</v>
      </c>
    </row>
    <row r="278" spans="1:11" ht="14.4" customHeight="1" x14ac:dyDescent="0.3">
      <c r="A278" s="528" t="s">
        <v>453</v>
      </c>
      <c r="B278" s="529" t="s">
        <v>454</v>
      </c>
      <c r="C278" s="532" t="s">
        <v>458</v>
      </c>
      <c r="D278" s="561" t="s">
        <v>725</v>
      </c>
      <c r="E278" s="532" t="s">
        <v>2196</v>
      </c>
      <c r="F278" s="561" t="s">
        <v>2197</v>
      </c>
      <c r="G278" s="532" t="s">
        <v>1676</v>
      </c>
      <c r="H278" s="532" t="s">
        <v>1677</v>
      </c>
      <c r="I278" s="541">
        <v>0.48</v>
      </c>
      <c r="J278" s="541">
        <v>200</v>
      </c>
      <c r="K278" s="542">
        <v>96</v>
      </c>
    </row>
    <row r="279" spans="1:11" ht="14.4" customHeight="1" x14ac:dyDescent="0.3">
      <c r="A279" s="528" t="s">
        <v>453</v>
      </c>
      <c r="B279" s="529" t="s">
        <v>454</v>
      </c>
      <c r="C279" s="532" t="s">
        <v>458</v>
      </c>
      <c r="D279" s="561" t="s">
        <v>725</v>
      </c>
      <c r="E279" s="532" t="s">
        <v>2196</v>
      </c>
      <c r="F279" s="561" t="s">
        <v>2197</v>
      </c>
      <c r="G279" s="532" t="s">
        <v>1678</v>
      </c>
      <c r="H279" s="532" t="s">
        <v>1679</v>
      </c>
      <c r="I279" s="541">
        <v>0.67</v>
      </c>
      <c r="J279" s="541">
        <v>100</v>
      </c>
      <c r="K279" s="542">
        <v>67</v>
      </c>
    </row>
    <row r="280" spans="1:11" ht="14.4" customHeight="1" x14ac:dyDescent="0.3">
      <c r="A280" s="528" t="s">
        <v>453</v>
      </c>
      <c r="B280" s="529" t="s">
        <v>454</v>
      </c>
      <c r="C280" s="532" t="s">
        <v>458</v>
      </c>
      <c r="D280" s="561" t="s">
        <v>725</v>
      </c>
      <c r="E280" s="532" t="s">
        <v>2196</v>
      </c>
      <c r="F280" s="561" t="s">
        <v>2197</v>
      </c>
      <c r="G280" s="532" t="s">
        <v>2124</v>
      </c>
      <c r="H280" s="532" t="s">
        <v>2125</v>
      </c>
      <c r="I280" s="541">
        <v>5.32</v>
      </c>
      <c r="J280" s="541">
        <v>200</v>
      </c>
      <c r="K280" s="542">
        <v>1064</v>
      </c>
    </row>
    <row r="281" spans="1:11" ht="14.4" customHeight="1" x14ac:dyDescent="0.3">
      <c r="A281" s="528" t="s">
        <v>453</v>
      </c>
      <c r="B281" s="529" t="s">
        <v>454</v>
      </c>
      <c r="C281" s="532" t="s">
        <v>458</v>
      </c>
      <c r="D281" s="561" t="s">
        <v>725</v>
      </c>
      <c r="E281" s="532" t="s">
        <v>2196</v>
      </c>
      <c r="F281" s="561" t="s">
        <v>2197</v>
      </c>
      <c r="G281" s="532" t="s">
        <v>1680</v>
      </c>
      <c r="H281" s="532" t="s">
        <v>1681</v>
      </c>
      <c r="I281" s="541">
        <v>2.1800000000000002</v>
      </c>
      <c r="J281" s="541">
        <v>100</v>
      </c>
      <c r="K281" s="542">
        <v>218</v>
      </c>
    </row>
    <row r="282" spans="1:11" ht="14.4" customHeight="1" x14ac:dyDescent="0.3">
      <c r="A282" s="528" t="s">
        <v>453</v>
      </c>
      <c r="B282" s="529" t="s">
        <v>454</v>
      </c>
      <c r="C282" s="532" t="s">
        <v>458</v>
      </c>
      <c r="D282" s="561" t="s">
        <v>725</v>
      </c>
      <c r="E282" s="532" t="s">
        <v>2196</v>
      </c>
      <c r="F282" s="561" t="s">
        <v>2197</v>
      </c>
      <c r="G282" s="532" t="s">
        <v>2126</v>
      </c>
      <c r="H282" s="532" t="s">
        <v>2127</v>
      </c>
      <c r="I282" s="541">
        <v>206.05</v>
      </c>
      <c r="J282" s="541">
        <v>5</v>
      </c>
      <c r="K282" s="542">
        <v>1030.25</v>
      </c>
    </row>
    <row r="283" spans="1:11" ht="14.4" customHeight="1" x14ac:dyDescent="0.3">
      <c r="A283" s="528" t="s">
        <v>453</v>
      </c>
      <c r="B283" s="529" t="s">
        <v>454</v>
      </c>
      <c r="C283" s="532" t="s">
        <v>458</v>
      </c>
      <c r="D283" s="561" t="s">
        <v>725</v>
      </c>
      <c r="E283" s="532" t="s">
        <v>2196</v>
      </c>
      <c r="F283" s="561" t="s">
        <v>2197</v>
      </c>
      <c r="G283" s="532" t="s">
        <v>2128</v>
      </c>
      <c r="H283" s="532" t="s">
        <v>2129</v>
      </c>
      <c r="I283" s="541">
        <v>9.68</v>
      </c>
      <c r="J283" s="541">
        <v>10</v>
      </c>
      <c r="K283" s="542">
        <v>96.8</v>
      </c>
    </row>
    <row r="284" spans="1:11" ht="14.4" customHeight="1" x14ac:dyDescent="0.3">
      <c r="A284" s="528" t="s">
        <v>453</v>
      </c>
      <c r="B284" s="529" t="s">
        <v>454</v>
      </c>
      <c r="C284" s="532" t="s">
        <v>458</v>
      </c>
      <c r="D284" s="561" t="s">
        <v>725</v>
      </c>
      <c r="E284" s="532" t="s">
        <v>2196</v>
      </c>
      <c r="F284" s="561" t="s">
        <v>2197</v>
      </c>
      <c r="G284" s="532" t="s">
        <v>2130</v>
      </c>
      <c r="H284" s="532" t="s">
        <v>2131</v>
      </c>
      <c r="I284" s="541">
        <v>4.3099999999999996</v>
      </c>
      <c r="J284" s="541">
        <v>200</v>
      </c>
      <c r="K284" s="542">
        <v>862.06</v>
      </c>
    </row>
    <row r="285" spans="1:11" ht="14.4" customHeight="1" x14ac:dyDescent="0.3">
      <c r="A285" s="528" t="s">
        <v>453</v>
      </c>
      <c r="B285" s="529" t="s">
        <v>454</v>
      </c>
      <c r="C285" s="532" t="s">
        <v>458</v>
      </c>
      <c r="D285" s="561" t="s">
        <v>725</v>
      </c>
      <c r="E285" s="532" t="s">
        <v>2196</v>
      </c>
      <c r="F285" s="561" t="s">
        <v>2197</v>
      </c>
      <c r="G285" s="532" t="s">
        <v>2132</v>
      </c>
      <c r="H285" s="532" t="s">
        <v>2133</v>
      </c>
      <c r="I285" s="541">
        <v>1.9849999999999999</v>
      </c>
      <c r="J285" s="541">
        <v>100</v>
      </c>
      <c r="K285" s="542">
        <v>198.5</v>
      </c>
    </row>
    <row r="286" spans="1:11" ht="14.4" customHeight="1" x14ac:dyDescent="0.3">
      <c r="A286" s="528" t="s">
        <v>453</v>
      </c>
      <c r="B286" s="529" t="s">
        <v>454</v>
      </c>
      <c r="C286" s="532" t="s">
        <v>458</v>
      </c>
      <c r="D286" s="561" t="s">
        <v>725</v>
      </c>
      <c r="E286" s="532" t="s">
        <v>2196</v>
      </c>
      <c r="F286" s="561" t="s">
        <v>2197</v>
      </c>
      <c r="G286" s="532" t="s">
        <v>2134</v>
      </c>
      <c r="H286" s="532" t="s">
        <v>2135</v>
      </c>
      <c r="I286" s="541">
        <v>2.17</v>
      </c>
      <c r="J286" s="541">
        <v>50</v>
      </c>
      <c r="K286" s="542">
        <v>108.5</v>
      </c>
    </row>
    <row r="287" spans="1:11" ht="14.4" customHeight="1" x14ac:dyDescent="0.3">
      <c r="A287" s="528" t="s">
        <v>453</v>
      </c>
      <c r="B287" s="529" t="s">
        <v>454</v>
      </c>
      <c r="C287" s="532" t="s">
        <v>458</v>
      </c>
      <c r="D287" s="561" t="s">
        <v>725</v>
      </c>
      <c r="E287" s="532" t="s">
        <v>2196</v>
      </c>
      <c r="F287" s="561" t="s">
        <v>2197</v>
      </c>
      <c r="G287" s="532" t="s">
        <v>2136</v>
      </c>
      <c r="H287" s="532" t="s">
        <v>2137</v>
      </c>
      <c r="I287" s="541">
        <v>2.7</v>
      </c>
      <c r="J287" s="541">
        <v>100</v>
      </c>
      <c r="K287" s="542">
        <v>270</v>
      </c>
    </row>
    <row r="288" spans="1:11" ht="14.4" customHeight="1" x14ac:dyDescent="0.3">
      <c r="A288" s="528" t="s">
        <v>453</v>
      </c>
      <c r="B288" s="529" t="s">
        <v>454</v>
      </c>
      <c r="C288" s="532" t="s">
        <v>458</v>
      </c>
      <c r="D288" s="561" t="s">
        <v>725</v>
      </c>
      <c r="E288" s="532" t="s">
        <v>2196</v>
      </c>
      <c r="F288" s="561" t="s">
        <v>2197</v>
      </c>
      <c r="G288" s="532" t="s">
        <v>1684</v>
      </c>
      <c r="H288" s="532" t="s">
        <v>1685</v>
      </c>
      <c r="I288" s="541">
        <v>2.1800000000000002</v>
      </c>
      <c r="J288" s="541">
        <v>100</v>
      </c>
      <c r="K288" s="542">
        <v>218</v>
      </c>
    </row>
    <row r="289" spans="1:11" ht="14.4" customHeight="1" x14ac:dyDescent="0.3">
      <c r="A289" s="528" t="s">
        <v>453</v>
      </c>
      <c r="B289" s="529" t="s">
        <v>454</v>
      </c>
      <c r="C289" s="532" t="s">
        <v>458</v>
      </c>
      <c r="D289" s="561" t="s">
        <v>725</v>
      </c>
      <c r="E289" s="532" t="s">
        <v>2196</v>
      </c>
      <c r="F289" s="561" t="s">
        <v>2197</v>
      </c>
      <c r="G289" s="532" t="s">
        <v>1690</v>
      </c>
      <c r="H289" s="532" t="s">
        <v>1691</v>
      </c>
      <c r="I289" s="541">
        <v>37.369999999999997</v>
      </c>
      <c r="J289" s="541">
        <v>100</v>
      </c>
      <c r="K289" s="542">
        <v>3736.98</v>
      </c>
    </row>
    <row r="290" spans="1:11" ht="14.4" customHeight="1" x14ac:dyDescent="0.3">
      <c r="A290" s="528" t="s">
        <v>453</v>
      </c>
      <c r="B290" s="529" t="s">
        <v>454</v>
      </c>
      <c r="C290" s="532" t="s">
        <v>458</v>
      </c>
      <c r="D290" s="561" t="s">
        <v>725</v>
      </c>
      <c r="E290" s="532" t="s">
        <v>2196</v>
      </c>
      <c r="F290" s="561" t="s">
        <v>2197</v>
      </c>
      <c r="G290" s="532" t="s">
        <v>2138</v>
      </c>
      <c r="H290" s="532" t="s">
        <v>2139</v>
      </c>
      <c r="I290" s="541">
        <v>17.98</v>
      </c>
      <c r="J290" s="541">
        <v>50</v>
      </c>
      <c r="K290" s="542">
        <v>899</v>
      </c>
    </row>
    <row r="291" spans="1:11" ht="14.4" customHeight="1" x14ac:dyDescent="0.3">
      <c r="A291" s="528" t="s">
        <v>453</v>
      </c>
      <c r="B291" s="529" t="s">
        <v>454</v>
      </c>
      <c r="C291" s="532" t="s">
        <v>458</v>
      </c>
      <c r="D291" s="561" t="s">
        <v>725</v>
      </c>
      <c r="E291" s="532" t="s">
        <v>2196</v>
      </c>
      <c r="F291" s="561" t="s">
        <v>2197</v>
      </c>
      <c r="G291" s="532" t="s">
        <v>2140</v>
      </c>
      <c r="H291" s="532" t="s">
        <v>2141</v>
      </c>
      <c r="I291" s="541">
        <v>5.415</v>
      </c>
      <c r="J291" s="541">
        <v>200</v>
      </c>
      <c r="K291" s="542">
        <v>1083.17</v>
      </c>
    </row>
    <row r="292" spans="1:11" ht="14.4" customHeight="1" x14ac:dyDescent="0.3">
      <c r="A292" s="528" t="s">
        <v>453</v>
      </c>
      <c r="B292" s="529" t="s">
        <v>454</v>
      </c>
      <c r="C292" s="532" t="s">
        <v>458</v>
      </c>
      <c r="D292" s="561" t="s">
        <v>725</v>
      </c>
      <c r="E292" s="532" t="s">
        <v>2196</v>
      </c>
      <c r="F292" s="561" t="s">
        <v>2197</v>
      </c>
      <c r="G292" s="532" t="s">
        <v>2142</v>
      </c>
      <c r="H292" s="532" t="s">
        <v>2143</v>
      </c>
      <c r="I292" s="541">
        <v>132.5</v>
      </c>
      <c r="J292" s="541">
        <v>12</v>
      </c>
      <c r="K292" s="542">
        <v>1589.94</v>
      </c>
    </row>
    <row r="293" spans="1:11" ht="14.4" customHeight="1" x14ac:dyDescent="0.3">
      <c r="A293" s="528" t="s">
        <v>453</v>
      </c>
      <c r="B293" s="529" t="s">
        <v>454</v>
      </c>
      <c r="C293" s="532" t="s">
        <v>458</v>
      </c>
      <c r="D293" s="561" t="s">
        <v>725</v>
      </c>
      <c r="E293" s="532" t="s">
        <v>2196</v>
      </c>
      <c r="F293" s="561" t="s">
        <v>2197</v>
      </c>
      <c r="G293" s="532" t="s">
        <v>1696</v>
      </c>
      <c r="H293" s="532" t="s">
        <v>1697</v>
      </c>
      <c r="I293" s="541">
        <v>12.1</v>
      </c>
      <c r="J293" s="541">
        <v>20</v>
      </c>
      <c r="K293" s="542">
        <v>242</v>
      </c>
    </row>
    <row r="294" spans="1:11" ht="14.4" customHeight="1" x14ac:dyDescent="0.3">
      <c r="A294" s="528" t="s">
        <v>453</v>
      </c>
      <c r="B294" s="529" t="s">
        <v>454</v>
      </c>
      <c r="C294" s="532" t="s">
        <v>458</v>
      </c>
      <c r="D294" s="561" t="s">
        <v>725</v>
      </c>
      <c r="E294" s="532" t="s">
        <v>2196</v>
      </c>
      <c r="F294" s="561" t="s">
        <v>2197</v>
      </c>
      <c r="G294" s="532" t="s">
        <v>2144</v>
      </c>
      <c r="H294" s="532" t="s">
        <v>2145</v>
      </c>
      <c r="I294" s="541">
        <v>5.2</v>
      </c>
      <c r="J294" s="541">
        <v>50</v>
      </c>
      <c r="K294" s="542">
        <v>260</v>
      </c>
    </row>
    <row r="295" spans="1:11" ht="14.4" customHeight="1" x14ac:dyDescent="0.3">
      <c r="A295" s="528" t="s">
        <v>453</v>
      </c>
      <c r="B295" s="529" t="s">
        <v>454</v>
      </c>
      <c r="C295" s="532" t="s">
        <v>458</v>
      </c>
      <c r="D295" s="561" t="s">
        <v>725</v>
      </c>
      <c r="E295" s="532" t="s">
        <v>2196</v>
      </c>
      <c r="F295" s="561" t="s">
        <v>2197</v>
      </c>
      <c r="G295" s="532" t="s">
        <v>2146</v>
      </c>
      <c r="H295" s="532" t="s">
        <v>2147</v>
      </c>
      <c r="I295" s="541">
        <v>21.236666666666665</v>
      </c>
      <c r="J295" s="541">
        <v>200</v>
      </c>
      <c r="K295" s="542">
        <v>4247</v>
      </c>
    </row>
    <row r="296" spans="1:11" ht="14.4" customHeight="1" x14ac:dyDescent="0.3">
      <c r="A296" s="528" t="s">
        <v>453</v>
      </c>
      <c r="B296" s="529" t="s">
        <v>454</v>
      </c>
      <c r="C296" s="532" t="s">
        <v>458</v>
      </c>
      <c r="D296" s="561" t="s">
        <v>725</v>
      </c>
      <c r="E296" s="532" t="s">
        <v>2196</v>
      </c>
      <c r="F296" s="561" t="s">
        <v>2197</v>
      </c>
      <c r="G296" s="532" t="s">
        <v>2148</v>
      </c>
      <c r="H296" s="532" t="s">
        <v>2149</v>
      </c>
      <c r="I296" s="541">
        <v>30.86</v>
      </c>
      <c r="J296" s="541">
        <v>50</v>
      </c>
      <c r="K296" s="542">
        <v>1542.76</v>
      </c>
    </row>
    <row r="297" spans="1:11" ht="14.4" customHeight="1" x14ac:dyDescent="0.3">
      <c r="A297" s="528" t="s">
        <v>453</v>
      </c>
      <c r="B297" s="529" t="s">
        <v>454</v>
      </c>
      <c r="C297" s="532" t="s">
        <v>458</v>
      </c>
      <c r="D297" s="561" t="s">
        <v>725</v>
      </c>
      <c r="E297" s="532" t="s">
        <v>2196</v>
      </c>
      <c r="F297" s="561" t="s">
        <v>2197</v>
      </c>
      <c r="G297" s="532" t="s">
        <v>2150</v>
      </c>
      <c r="H297" s="532" t="s">
        <v>2151</v>
      </c>
      <c r="I297" s="541">
        <v>25.59</v>
      </c>
      <c r="J297" s="541">
        <v>20</v>
      </c>
      <c r="K297" s="542">
        <v>511.8</v>
      </c>
    </row>
    <row r="298" spans="1:11" ht="14.4" customHeight="1" x14ac:dyDescent="0.3">
      <c r="A298" s="528" t="s">
        <v>453</v>
      </c>
      <c r="B298" s="529" t="s">
        <v>454</v>
      </c>
      <c r="C298" s="532" t="s">
        <v>458</v>
      </c>
      <c r="D298" s="561" t="s">
        <v>725</v>
      </c>
      <c r="E298" s="532" t="s">
        <v>2196</v>
      </c>
      <c r="F298" s="561" t="s">
        <v>2197</v>
      </c>
      <c r="G298" s="532" t="s">
        <v>1896</v>
      </c>
      <c r="H298" s="532" t="s">
        <v>1897</v>
      </c>
      <c r="I298" s="541">
        <v>200.05</v>
      </c>
      <c r="J298" s="541">
        <v>18</v>
      </c>
      <c r="K298" s="542">
        <v>3600.96</v>
      </c>
    </row>
    <row r="299" spans="1:11" ht="14.4" customHeight="1" x14ac:dyDescent="0.3">
      <c r="A299" s="528" t="s">
        <v>453</v>
      </c>
      <c r="B299" s="529" t="s">
        <v>454</v>
      </c>
      <c r="C299" s="532" t="s">
        <v>458</v>
      </c>
      <c r="D299" s="561" t="s">
        <v>725</v>
      </c>
      <c r="E299" s="532" t="s">
        <v>2196</v>
      </c>
      <c r="F299" s="561" t="s">
        <v>2197</v>
      </c>
      <c r="G299" s="532" t="s">
        <v>2152</v>
      </c>
      <c r="H299" s="532" t="s">
        <v>2153</v>
      </c>
      <c r="I299" s="541">
        <v>1.06</v>
      </c>
      <c r="J299" s="541">
        <v>500</v>
      </c>
      <c r="K299" s="542">
        <v>530</v>
      </c>
    </row>
    <row r="300" spans="1:11" ht="14.4" customHeight="1" x14ac:dyDescent="0.3">
      <c r="A300" s="528" t="s">
        <v>453</v>
      </c>
      <c r="B300" s="529" t="s">
        <v>454</v>
      </c>
      <c r="C300" s="532" t="s">
        <v>458</v>
      </c>
      <c r="D300" s="561" t="s">
        <v>725</v>
      </c>
      <c r="E300" s="532" t="s">
        <v>2196</v>
      </c>
      <c r="F300" s="561" t="s">
        <v>2197</v>
      </c>
      <c r="G300" s="532" t="s">
        <v>2154</v>
      </c>
      <c r="H300" s="532" t="s">
        <v>2155</v>
      </c>
      <c r="I300" s="541">
        <v>3.4266666666666663</v>
      </c>
      <c r="J300" s="541">
        <v>180</v>
      </c>
      <c r="K300" s="542">
        <v>616.9</v>
      </c>
    </row>
    <row r="301" spans="1:11" ht="14.4" customHeight="1" x14ac:dyDescent="0.3">
      <c r="A301" s="528" t="s">
        <v>453</v>
      </c>
      <c r="B301" s="529" t="s">
        <v>454</v>
      </c>
      <c r="C301" s="532" t="s">
        <v>458</v>
      </c>
      <c r="D301" s="561" t="s">
        <v>725</v>
      </c>
      <c r="E301" s="532" t="s">
        <v>2196</v>
      </c>
      <c r="F301" s="561" t="s">
        <v>2197</v>
      </c>
      <c r="G301" s="532" t="s">
        <v>2156</v>
      </c>
      <c r="H301" s="532" t="s">
        <v>2157</v>
      </c>
      <c r="I301" s="541">
        <v>904.18</v>
      </c>
      <c r="J301" s="541">
        <v>1</v>
      </c>
      <c r="K301" s="542">
        <v>904.18</v>
      </c>
    </row>
    <row r="302" spans="1:11" ht="14.4" customHeight="1" x14ac:dyDescent="0.3">
      <c r="A302" s="528" t="s">
        <v>453</v>
      </c>
      <c r="B302" s="529" t="s">
        <v>454</v>
      </c>
      <c r="C302" s="532" t="s">
        <v>458</v>
      </c>
      <c r="D302" s="561" t="s">
        <v>725</v>
      </c>
      <c r="E302" s="532" t="s">
        <v>2196</v>
      </c>
      <c r="F302" s="561" t="s">
        <v>2197</v>
      </c>
      <c r="G302" s="532" t="s">
        <v>2158</v>
      </c>
      <c r="H302" s="532" t="s">
        <v>2159</v>
      </c>
      <c r="I302" s="541">
        <v>1209.95</v>
      </c>
      <c r="J302" s="541">
        <v>2</v>
      </c>
      <c r="K302" s="542">
        <v>2419.9</v>
      </c>
    </row>
    <row r="303" spans="1:11" ht="14.4" customHeight="1" x14ac:dyDescent="0.3">
      <c r="A303" s="528" t="s">
        <v>453</v>
      </c>
      <c r="B303" s="529" t="s">
        <v>454</v>
      </c>
      <c r="C303" s="532" t="s">
        <v>458</v>
      </c>
      <c r="D303" s="561" t="s">
        <v>725</v>
      </c>
      <c r="E303" s="532" t="s">
        <v>2196</v>
      </c>
      <c r="F303" s="561" t="s">
        <v>2197</v>
      </c>
      <c r="G303" s="532" t="s">
        <v>2160</v>
      </c>
      <c r="H303" s="532" t="s">
        <v>2161</v>
      </c>
      <c r="I303" s="541">
        <v>2940.5</v>
      </c>
      <c r="J303" s="541">
        <v>1</v>
      </c>
      <c r="K303" s="542">
        <v>2940.5</v>
      </c>
    </row>
    <row r="304" spans="1:11" ht="14.4" customHeight="1" x14ac:dyDescent="0.3">
      <c r="A304" s="528" t="s">
        <v>453</v>
      </c>
      <c r="B304" s="529" t="s">
        <v>454</v>
      </c>
      <c r="C304" s="532" t="s">
        <v>458</v>
      </c>
      <c r="D304" s="561" t="s">
        <v>725</v>
      </c>
      <c r="E304" s="532" t="s">
        <v>2196</v>
      </c>
      <c r="F304" s="561" t="s">
        <v>2197</v>
      </c>
      <c r="G304" s="532" t="s">
        <v>2162</v>
      </c>
      <c r="H304" s="532" t="s">
        <v>2163</v>
      </c>
      <c r="I304" s="541">
        <v>1477.98</v>
      </c>
      <c r="J304" s="541">
        <v>1</v>
      </c>
      <c r="K304" s="542">
        <v>1477.98</v>
      </c>
    </row>
    <row r="305" spans="1:11" ht="14.4" customHeight="1" x14ac:dyDescent="0.3">
      <c r="A305" s="528" t="s">
        <v>453</v>
      </c>
      <c r="B305" s="529" t="s">
        <v>454</v>
      </c>
      <c r="C305" s="532" t="s">
        <v>458</v>
      </c>
      <c r="D305" s="561" t="s">
        <v>725</v>
      </c>
      <c r="E305" s="532" t="s">
        <v>2196</v>
      </c>
      <c r="F305" s="561" t="s">
        <v>2197</v>
      </c>
      <c r="G305" s="532" t="s">
        <v>2164</v>
      </c>
      <c r="H305" s="532" t="s">
        <v>2165</v>
      </c>
      <c r="I305" s="541">
        <v>2420</v>
      </c>
      <c r="J305" s="541">
        <v>1</v>
      </c>
      <c r="K305" s="542">
        <v>2420</v>
      </c>
    </row>
    <row r="306" spans="1:11" ht="14.4" customHeight="1" x14ac:dyDescent="0.3">
      <c r="A306" s="528" t="s">
        <v>453</v>
      </c>
      <c r="B306" s="529" t="s">
        <v>454</v>
      </c>
      <c r="C306" s="532" t="s">
        <v>458</v>
      </c>
      <c r="D306" s="561" t="s">
        <v>725</v>
      </c>
      <c r="E306" s="532" t="s">
        <v>2196</v>
      </c>
      <c r="F306" s="561" t="s">
        <v>2197</v>
      </c>
      <c r="G306" s="532" t="s">
        <v>2166</v>
      </c>
      <c r="H306" s="532" t="s">
        <v>2167</v>
      </c>
      <c r="I306" s="541">
        <v>3025</v>
      </c>
      <c r="J306" s="541">
        <v>1</v>
      </c>
      <c r="K306" s="542">
        <v>3025</v>
      </c>
    </row>
    <row r="307" spans="1:11" ht="14.4" customHeight="1" x14ac:dyDescent="0.3">
      <c r="A307" s="528" t="s">
        <v>453</v>
      </c>
      <c r="B307" s="529" t="s">
        <v>454</v>
      </c>
      <c r="C307" s="532" t="s">
        <v>458</v>
      </c>
      <c r="D307" s="561" t="s">
        <v>725</v>
      </c>
      <c r="E307" s="532" t="s">
        <v>2196</v>
      </c>
      <c r="F307" s="561" t="s">
        <v>2197</v>
      </c>
      <c r="G307" s="532" t="s">
        <v>2168</v>
      </c>
      <c r="H307" s="532" t="s">
        <v>2169</v>
      </c>
      <c r="I307" s="541">
        <v>19.96</v>
      </c>
      <c r="J307" s="541">
        <v>50</v>
      </c>
      <c r="K307" s="542">
        <v>998.25</v>
      </c>
    </row>
    <row r="308" spans="1:11" ht="14.4" customHeight="1" x14ac:dyDescent="0.3">
      <c r="A308" s="528" t="s">
        <v>453</v>
      </c>
      <c r="B308" s="529" t="s">
        <v>454</v>
      </c>
      <c r="C308" s="532" t="s">
        <v>458</v>
      </c>
      <c r="D308" s="561" t="s">
        <v>725</v>
      </c>
      <c r="E308" s="532" t="s">
        <v>2196</v>
      </c>
      <c r="F308" s="561" t="s">
        <v>2197</v>
      </c>
      <c r="G308" s="532" t="s">
        <v>2170</v>
      </c>
      <c r="H308" s="532" t="s">
        <v>2171</v>
      </c>
      <c r="I308" s="541">
        <v>1138.33</v>
      </c>
      <c r="J308" s="541">
        <v>1</v>
      </c>
      <c r="K308" s="542">
        <v>1138.33</v>
      </c>
    </row>
    <row r="309" spans="1:11" ht="14.4" customHeight="1" x14ac:dyDescent="0.3">
      <c r="A309" s="528" t="s">
        <v>453</v>
      </c>
      <c r="B309" s="529" t="s">
        <v>454</v>
      </c>
      <c r="C309" s="532" t="s">
        <v>458</v>
      </c>
      <c r="D309" s="561" t="s">
        <v>725</v>
      </c>
      <c r="E309" s="532" t="s">
        <v>2196</v>
      </c>
      <c r="F309" s="561" t="s">
        <v>2197</v>
      </c>
      <c r="G309" s="532" t="s">
        <v>2172</v>
      </c>
      <c r="H309" s="532" t="s">
        <v>2173</v>
      </c>
      <c r="I309" s="541">
        <v>209.33</v>
      </c>
      <c r="J309" s="541">
        <v>20</v>
      </c>
      <c r="K309" s="542">
        <v>4186.6000000000004</v>
      </c>
    </row>
    <row r="310" spans="1:11" ht="14.4" customHeight="1" x14ac:dyDescent="0.3">
      <c r="A310" s="528" t="s">
        <v>453</v>
      </c>
      <c r="B310" s="529" t="s">
        <v>454</v>
      </c>
      <c r="C310" s="532" t="s">
        <v>458</v>
      </c>
      <c r="D310" s="561" t="s">
        <v>725</v>
      </c>
      <c r="E310" s="532" t="s">
        <v>2196</v>
      </c>
      <c r="F310" s="561" t="s">
        <v>2197</v>
      </c>
      <c r="G310" s="532" t="s">
        <v>2174</v>
      </c>
      <c r="H310" s="532" t="s">
        <v>2175</v>
      </c>
      <c r="I310" s="541">
        <v>113</v>
      </c>
      <c r="J310" s="541">
        <v>3</v>
      </c>
      <c r="K310" s="542">
        <v>338.99</v>
      </c>
    </row>
    <row r="311" spans="1:11" ht="14.4" customHeight="1" x14ac:dyDescent="0.3">
      <c r="A311" s="528" t="s">
        <v>453</v>
      </c>
      <c r="B311" s="529" t="s">
        <v>454</v>
      </c>
      <c r="C311" s="532" t="s">
        <v>458</v>
      </c>
      <c r="D311" s="561" t="s">
        <v>725</v>
      </c>
      <c r="E311" s="532" t="s">
        <v>2196</v>
      </c>
      <c r="F311" s="561" t="s">
        <v>2197</v>
      </c>
      <c r="G311" s="532" t="s">
        <v>2176</v>
      </c>
      <c r="H311" s="532" t="s">
        <v>2177</v>
      </c>
      <c r="I311" s="541">
        <v>765</v>
      </c>
      <c r="J311" s="541">
        <v>4</v>
      </c>
      <c r="K311" s="542">
        <v>3059.99</v>
      </c>
    </row>
    <row r="312" spans="1:11" ht="14.4" customHeight="1" x14ac:dyDescent="0.3">
      <c r="A312" s="528" t="s">
        <v>453</v>
      </c>
      <c r="B312" s="529" t="s">
        <v>454</v>
      </c>
      <c r="C312" s="532" t="s">
        <v>458</v>
      </c>
      <c r="D312" s="561" t="s">
        <v>725</v>
      </c>
      <c r="E312" s="532" t="s">
        <v>2196</v>
      </c>
      <c r="F312" s="561" t="s">
        <v>2197</v>
      </c>
      <c r="G312" s="532" t="s">
        <v>2178</v>
      </c>
      <c r="H312" s="532" t="s">
        <v>2179</v>
      </c>
      <c r="I312" s="541">
        <v>6924</v>
      </c>
      <c r="J312" s="541">
        <v>1</v>
      </c>
      <c r="K312" s="542">
        <v>6924</v>
      </c>
    </row>
    <row r="313" spans="1:11" ht="14.4" customHeight="1" x14ac:dyDescent="0.3">
      <c r="A313" s="528" t="s">
        <v>453</v>
      </c>
      <c r="B313" s="529" t="s">
        <v>454</v>
      </c>
      <c r="C313" s="532" t="s">
        <v>458</v>
      </c>
      <c r="D313" s="561" t="s">
        <v>725</v>
      </c>
      <c r="E313" s="532" t="s">
        <v>2196</v>
      </c>
      <c r="F313" s="561" t="s">
        <v>2197</v>
      </c>
      <c r="G313" s="532" t="s">
        <v>2180</v>
      </c>
      <c r="H313" s="532" t="s">
        <v>2181</v>
      </c>
      <c r="I313" s="541">
        <v>2592</v>
      </c>
      <c r="J313" s="541">
        <v>5</v>
      </c>
      <c r="K313" s="542">
        <v>12960</v>
      </c>
    </row>
    <row r="314" spans="1:11" ht="14.4" customHeight="1" x14ac:dyDescent="0.3">
      <c r="A314" s="528" t="s">
        <v>453</v>
      </c>
      <c r="B314" s="529" t="s">
        <v>454</v>
      </c>
      <c r="C314" s="532" t="s">
        <v>458</v>
      </c>
      <c r="D314" s="561" t="s">
        <v>725</v>
      </c>
      <c r="E314" s="532" t="s">
        <v>2214</v>
      </c>
      <c r="F314" s="561" t="s">
        <v>2215</v>
      </c>
      <c r="G314" s="532" t="s">
        <v>2182</v>
      </c>
      <c r="H314" s="532" t="s">
        <v>2183</v>
      </c>
      <c r="I314" s="541">
        <v>8.17</v>
      </c>
      <c r="J314" s="541">
        <v>10</v>
      </c>
      <c r="K314" s="542">
        <v>81.7</v>
      </c>
    </row>
    <row r="315" spans="1:11" ht="14.4" customHeight="1" x14ac:dyDescent="0.3">
      <c r="A315" s="528" t="s">
        <v>453</v>
      </c>
      <c r="B315" s="529" t="s">
        <v>454</v>
      </c>
      <c r="C315" s="532" t="s">
        <v>458</v>
      </c>
      <c r="D315" s="561" t="s">
        <v>725</v>
      </c>
      <c r="E315" s="532" t="s">
        <v>2202</v>
      </c>
      <c r="F315" s="561" t="s">
        <v>2203</v>
      </c>
      <c r="G315" s="532" t="s">
        <v>1746</v>
      </c>
      <c r="H315" s="532" t="s">
        <v>1747</v>
      </c>
      <c r="I315" s="541">
        <v>94.82</v>
      </c>
      <c r="J315" s="541">
        <v>36</v>
      </c>
      <c r="K315" s="542">
        <v>3413.43</v>
      </c>
    </row>
    <row r="316" spans="1:11" ht="14.4" customHeight="1" x14ac:dyDescent="0.3">
      <c r="A316" s="528" t="s">
        <v>453</v>
      </c>
      <c r="B316" s="529" t="s">
        <v>454</v>
      </c>
      <c r="C316" s="532" t="s">
        <v>458</v>
      </c>
      <c r="D316" s="561" t="s">
        <v>725</v>
      </c>
      <c r="E316" s="532" t="s">
        <v>2202</v>
      </c>
      <c r="F316" s="561" t="s">
        <v>2203</v>
      </c>
      <c r="G316" s="532" t="s">
        <v>1748</v>
      </c>
      <c r="H316" s="532" t="s">
        <v>1749</v>
      </c>
      <c r="I316" s="541">
        <v>78.2</v>
      </c>
      <c r="J316" s="541">
        <v>12</v>
      </c>
      <c r="K316" s="542">
        <v>938.4</v>
      </c>
    </row>
    <row r="317" spans="1:11" ht="14.4" customHeight="1" x14ac:dyDescent="0.3">
      <c r="A317" s="528" t="s">
        <v>453</v>
      </c>
      <c r="B317" s="529" t="s">
        <v>454</v>
      </c>
      <c r="C317" s="532" t="s">
        <v>458</v>
      </c>
      <c r="D317" s="561" t="s">
        <v>725</v>
      </c>
      <c r="E317" s="532" t="s">
        <v>2202</v>
      </c>
      <c r="F317" s="561" t="s">
        <v>2203</v>
      </c>
      <c r="G317" s="532" t="s">
        <v>1758</v>
      </c>
      <c r="H317" s="532" t="s">
        <v>1759</v>
      </c>
      <c r="I317" s="541">
        <v>80.16</v>
      </c>
      <c r="J317" s="541">
        <v>12</v>
      </c>
      <c r="K317" s="542">
        <v>961.92</v>
      </c>
    </row>
    <row r="318" spans="1:11" ht="14.4" customHeight="1" x14ac:dyDescent="0.3">
      <c r="A318" s="528" t="s">
        <v>453</v>
      </c>
      <c r="B318" s="529" t="s">
        <v>454</v>
      </c>
      <c r="C318" s="532" t="s">
        <v>458</v>
      </c>
      <c r="D318" s="561" t="s">
        <v>725</v>
      </c>
      <c r="E318" s="532" t="s">
        <v>2202</v>
      </c>
      <c r="F318" s="561" t="s">
        <v>2203</v>
      </c>
      <c r="G318" s="532" t="s">
        <v>1762</v>
      </c>
      <c r="H318" s="532" t="s">
        <v>1763</v>
      </c>
      <c r="I318" s="541">
        <v>115.41</v>
      </c>
      <c r="J318" s="541">
        <v>36</v>
      </c>
      <c r="K318" s="542">
        <v>4154.72</v>
      </c>
    </row>
    <row r="319" spans="1:11" ht="14.4" customHeight="1" x14ac:dyDescent="0.3">
      <c r="A319" s="528" t="s">
        <v>453</v>
      </c>
      <c r="B319" s="529" t="s">
        <v>454</v>
      </c>
      <c r="C319" s="532" t="s">
        <v>458</v>
      </c>
      <c r="D319" s="561" t="s">
        <v>725</v>
      </c>
      <c r="E319" s="532" t="s">
        <v>2204</v>
      </c>
      <c r="F319" s="561" t="s">
        <v>2205</v>
      </c>
      <c r="G319" s="532" t="s">
        <v>1780</v>
      </c>
      <c r="H319" s="532" t="s">
        <v>1781</v>
      </c>
      <c r="I319" s="541">
        <v>0.31</v>
      </c>
      <c r="J319" s="541">
        <v>100</v>
      </c>
      <c r="K319" s="542">
        <v>31</v>
      </c>
    </row>
    <row r="320" spans="1:11" ht="14.4" customHeight="1" x14ac:dyDescent="0.3">
      <c r="A320" s="528" t="s">
        <v>453</v>
      </c>
      <c r="B320" s="529" t="s">
        <v>454</v>
      </c>
      <c r="C320" s="532" t="s">
        <v>458</v>
      </c>
      <c r="D320" s="561" t="s">
        <v>725</v>
      </c>
      <c r="E320" s="532" t="s">
        <v>2204</v>
      </c>
      <c r="F320" s="561" t="s">
        <v>2205</v>
      </c>
      <c r="G320" s="532" t="s">
        <v>1784</v>
      </c>
      <c r="H320" s="532" t="s">
        <v>1785</v>
      </c>
      <c r="I320" s="541">
        <v>0.3</v>
      </c>
      <c r="J320" s="541">
        <v>200</v>
      </c>
      <c r="K320" s="542">
        <v>60</v>
      </c>
    </row>
    <row r="321" spans="1:11" ht="14.4" customHeight="1" x14ac:dyDescent="0.3">
      <c r="A321" s="528" t="s">
        <v>453</v>
      </c>
      <c r="B321" s="529" t="s">
        <v>454</v>
      </c>
      <c r="C321" s="532" t="s">
        <v>458</v>
      </c>
      <c r="D321" s="561" t="s">
        <v>725</v>
      </c>
      <c r="E321" s="532" t="s">
        <v>2204</v>
      </c>
      <c r="F321" s="561" t="s">
        <v>2205</v>
      </c>
      <c r="G321" s="532" t="s">
        <v>1786</v>
      </c>
      <c r="H321" s="532" t="s">
        <v>1787</v>
      </c>
      <c r="I321" s="541">
        <v>0.48333333333333334</v>
      </c>
      <c r="J321" s="541">
        <v>700</v>
      </c>
      <c r="K321" s="542">
        <v>338</v>
      </c>
    </row>
    <row r="322" spans="1:11" ht="14.4" customHeight="1" x14ac:dyDescent="0.3">
      <c r="A322" s="528" t="s">
        <v>453</v>
      </c>
      <c r="B322" s="529" t="s">
        <v>454</v>
      </c>
      <c r="C322" s="532" t="s">
        <v>458</v>
      </c>
      <c r="D322" s="561" t="s">
        <v>725</v>
      </c>
      <c r="E322" s="532" t="s">
        <v>2204</v>
      </c>
      <c r="F322" s="561" t="s">
        <v>2205</v>
      </c>
      <c r="G322" s="532" t="s">
        <v>2184</v>
      </c>
      <c r="H322" s="532" t="s">
        <v>2185</v>
      </c>
      <c r="I322" s="541">
        <v>1.8</v>
      </c>
      <c r="J322" s="541">
        <v>50</v>
      </c>
      <c r="K322" s="542">
        <v>90</v>
      </c>
    </row>
    <row r="323" spans="1:11" ht="14.4" customHeight="1" x14ac:dyDescent="0.3">
      <c r="A323" s="528" t="s">
        <v>453</v>
      </c>
      <c r="B323" s="529" t="s">
        <v>454</v>
      </c>
      <c r="C323" s="532" t="s">
        <v>458</v>
      </c>
      <c r="D323" s="561" t="s">
        <v>725</v>
      </c>
      <c r="E323" s="532" t="s">
        <v>2206</v>
      </c>
      <c r="F323" s="561" t="s">
        <v>2207</v>
      </c>
      <c r="G323" s="532" t="s">
        <v>2186</v>
      </c>
      <c r="H323" s="532" t="s">
        <v>2187</v>
      </c>
      <c r="I323" s="541">
        <v>0.73499999999999999</v>
      </c>
      <c r="J323" s="541">
        <v>2500</v>
      </c>
      <c r="K323" s="542">
        <v>1839.2</v>
      </c>
    </row>
    <row r="324" spans="1:11" ht="14.4" customHeight="1" x14ac:dyDescent="0.3">
      <c r="A324" s="528" t="s">
        <v>453</v>
      </c>
      <c r="B324" s="529" t="s">
        <v>454</v>
      </c>
      <c r="C324" s="532" t="s">
        <v>458</v>
      </c>
      <c r="D324" s="561" t="s">
        <v>725</v>
      </c>
      <c r="E324" s="532" t="s">
        <v>2206</v>
      </c>
      <c r="F324" s="561" t="s">
        <v>2207</v>
      </c>
      <c r="G324" s="532" t="s">
        <v>2188</v>
      </c>
      <c r="H324" s="532" t="s">
        <v>2189</v>
      </c>
      <c r="I324" s="541">
        <v>0.73333333333333339</v>
      </c>
      <c r="J324" s="541">
        <v>9000</v>
      </c>
      <c r="K324" s="542">
        <v>6558.2</v>
      </c>
    </row>
    <row r="325" spans="1:11" ht="14.4" customHeight="1" x14ac:dyDescent="0.3">
      <c r="A325" s="528" t="s">
        <v>453</v>
      </c>
      <c r="B325" s="529" t="s">
        <v>454</v>
      </c>
      <c r="C325" s="532" t="s">
        <v>458</v>
      </c>
      <c r="D325" s="561" t="s">
        <v>725</v>
      </c>
      <c r="E325" s="532" t="s">
        <v>2206</v>
      </c>
      <c r="F325" s="561" t="s">
        <v>2207</v>
      </c>
      <c r="G325" s="532" t="s">
        <v>2190</v>
      </c>
      <c r="H325" s="532" t="s">
        <v>2191</v>
      </c>
      <c r="I325" s="541">
        <v>0.73333333333333339</v>
      </c>
      <c r="J325" s="541">
        <v>9000</v>
      </c>
      <c r="K325" s="542">
        <v>6558.2</v>
      </c>
    </row>
    <row r="326" spans="1:11" ht="14.4" customHeight="1" thickBot="1" x14ac:dyDescent="0.35">
      <c r="A326" s="520" t="s">
        <v>453</v>
      </c>
      <c r="B326" s="521" t="s">
        <v>454</v>
      </c>
      <c r="C326" s="524" t="s">
        <v>458</v>
      </c>
      <c r="D326" s="562" t="s">
        <v>725</v>
      </c>
      <c r="E326" s="524" t="s">
        <v>2206</v>
      </c>
      <c r="F326" s="562" t="s">
        <v>2207</v>
      </c>
      <c r="G326" s="524" t="s">
        <v>2192</v>
      </c>
      <c r="H326" s="524" t="s">
        <v>2193</v>
      </c>
      <c r="I326" s="543">
        <v>0.71</v>
      </c>
      <c r="J326" s="543">
        <v>200</v>
      </c>
      <c r="K326" s="544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88" t="s">
        <v>107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1" ht="15" thickBot="1" x14ac:dyDescent="0.35">
      <c r="A2" s="239" t="s">
        <v>252</v>
      </c>
      <c r="B2" s="240"/>
      <c r="C2" s="240"/>
      <c r="D2" s="240"/>
      <c r="E2" s="240"/>
      <c r="F2" s="240"/>
      <c r="G2" s="240"/>
      <c r="H2" s="240"/>
      <c r="I2" s="240"/>
    </row>
    <row r="3" spans="1:11" x14ac:dyDescent="0.3">
      <c r="A3" s="256" t="s">
        <v>197</v>
      </c>
      <c r="B3" s="386" t="s">
        <v>180</v>
      </c>
      <c r="C3" s="241">
        <v>99</v>
      </c>
      <c r="D3" s="259">
        <v>100</v>
      </c>
      <c r="E3" s="259">
        <v>101</v>
      </c>
      <c r="F3" s="259">
        <v>302</v>
      </c>
      <c r="G3" s="259">
        <v>303</v>
      </c>
      <c r="H3" s="259">
        <v>304</v>
      </c>
      <c r="I3" s="259">
        <v>305</v>
      </c>
      <c r="J3" s="577">
        <v>930</v>
      </c>
      <c r="K3" s="592"/>
    </row>
    <row r="4" spans="1:11" ht="24.6" outlineLevel="1" thickBot="1" x14ac:dyDescent="0.35">
      <c r="A4" s="257">
        <v>2016</v>
      </c>
      <c r="B4" s="387"/>
      <c r="C4" s="242" t="s">
        <v>181</v>
      </c>
      <c r="D4" s="260" t="s">
        <v>222</v>
      </c>
      <c r="E4" s="260" t="s">
        <v>223</v>
      </c>
      <c r="F4" s="260" t="s">
        <v>224</v>
      </c>
      <c r="G4" s="260" t="s">
        <v>225</v>
      </c>
      <c r="H4" s="260" t="s">
        <v>226</v>
      </c>
      <c r="I4" s="260" t="s">
        <v>227</v>
      </c>
      <c r="J4" s="578" t="s">
        <v>199</v>
      </c>
      <c r="K4" s="592"/>
    </row>
    <row r="5" spans="1:11" x14ac:dyDescent="0.3">
      <c r="A5" s="243" t="s">
        <v>182</v>
      </c>
      <c r="B5" s="273"/>
      <c r="C5" s="274"/>
      <c r="D5" s="274"/>
      <c r="E5" s="274"/>
      <c r="F5" s="274"/>
      <c r="G5" s="274"/>
      <c r="H5" s="274"/>
      <c r="I5" s="274"/>
      <c r="J5" s="579"/>
      <c r="K5" s="592"/>
    </row>
    <row r="6" spans="1:11" ht="15" collapsed="1" thickBot="1" x14ac:dyDescent="0.35">
      <c r="A6" s="244" t="s">
        <v>73</v>
      </c>
      <c r="B6" s="275">
        <f xml:space="preserve">
TRUNC(IF($A$4&lt;=12,SUMIFS('ON Data'!F:F,'ON Data'!$D:$D,$A$4,'ON Data'!$E:$E,1),SUMIFS('ON Data'!F:F,'ON Data'!$E:$E,1)/'ON Data'!$D$3),1)</f>
        <v>13.4</v>
      </c>
      <c r="C6" s="276">
        <f xml:space="preserve">
TRUNC(IF($A$4&lt;=12,SUMIFS('ON Data'!I:I,'ON Data'!$D:$D,$A$4,'ON Data'!$E:$E,1),SUMIFS('ON Data'!I:I,'ON Data'!$E:$E,1)/'ON Data'!$D$3),1)</f>
        <v>0.7</v>
      </c>
      <c r="D6" s="276">
        <f xml:space="preserve">
TRUNC(IF($A$4&lt;=12,SUMIFS('ON Data'!J:J,'ON Data'!$D:$D,$A$4,'ON Data'!$E:$E,1),SUMIFS('ON Data'!J:J,'ON Data'!$E:$E,1)/'ON Data'!$D$3),1)</f>
        <v>1.5</v>
      </c>
      <c r="E6" s="276">
        <f xml:space="preserve">
TRUNC(IF($A$4&lt;=12,SUMIFS('ON Data'!K:K,'ON Data'!$D:$D,$A$4,'ON Data'!$E:$E,1),SUMIFS('ON Data'!K:K,'ON Data'!$E:$E,1)/'ON Data'!$D$3),1)</f>
        <v>4.5</v>
      </c>
      <c r="F6" s="276">
        <f xml:space="preserve">
TRUNC(IF($A$4&lt;=12,SUMIFS('ON Data'!O:O,'ON Data'!$D:$D,$A$4,'ON Data'!$E:$E,1),SUMIFS('ON Data'!O:O,'ON Data'!$E:$E,1)/'ON Data'!$D$3),1)</f>
        <v>0</v>
      </c>
      <c r="G6" s="276">
        <f xml:space="preserve">
TRUNC(IF($A$4&lt;=12,SUMIFS('ON Data'!P:P,'ON Data'!$D:$D,$A$4,'ON Data'!$E:$E,1),SUMIFS('ON Data'!P:P,'ON Data'!$E:$E,1)/'ON Data'!$D$3),1)</f>
        <v>2.7</v>
      </c>
      <c r="H6" s="276">
        <f xml:space="preserve">
TRUNC(IF($A$4&lt;=12,SUMIFS('ON Data'!Q:Q,'ON Data'!$D:$D,$A$4,'ON Data'!$E:$E,1),SUMIFS('ON Data'!Q:Q,'ON Data'!$E:$E,1)/'ON Data'!$D$3),1)</f>
        <v>1.5</v>
      </c>
      <c r="I6" s="276">
        <f xml:space="preserve">
TRUNC(IF($A$4&lt;=12,SUMIFS('ON Data'!R:R,'ON Data'!$D:$D,$A$4,'ON Data'!$E:$E,1),SUMIFS('ON Data'!R:R,'ON Data'!$E:$E,1)/'ON Data'!$D$3),1)</f>
        <v>1</v>
      </c>
      <c r="J6" s="580">
        <f xml:space="preserve">
TRUNC(IF($A$4&lt;=12,SUMIFS('ON Data'!AW:AW,'ON Data'!$D:$D,$A$4,'ON Data'!$E:$E,1),SUMIFS('ON Data'!AW:AW,'ON Data'!$E:$E,1)/'ON Data'!$D$3),1)</f>
        <v>1.3</v>
      </c>
      <c r="K6" s="592"/>
    </row>
    <row r="7" spans="1:11" ht="15" hidden="1" outlineLevel="1" thickBot="1" x14ac:dyDescent="0.35">
      <c r="A7" s="244" t="s">
        <v>108</v>
      </c>
      <c r="B7" s="275"/>
      <c r="C7" s="276"/>
      <c r="D7" s="276"/>
      <c r="E7" s="276"/>
      <c r="F7" s="276"/>
      <c r="G7" s="276"/>
      <c r="H7" s="276"/>
      <c r="I7" s="276"/>
      <c r="J7" s="580"/>
      <c r="K7" s="592"/>
    </row>
    <row r="8" spans="1:11" ht="15" hidden="1" outlineLevel="1" thickBot="1" x14ac:dyDescent="0.35">
      <c r="A8" s="244" t="s">
        <v>75</v>
      </c>
      <c r="B8" s="275"/>
      <c r="C8" s="276"/>
      <c r="D8" s="276"/>
      <c r="E8" s="276"/>
      <c r="F8" s="276"/>
      <c r="G8" s="276"/>
      <c r="H8" s="276"/>
      <c r="I8" s="276"/>
      <c r="J8" s="580"/>
      <c r="K8" s="592"/>
    </row>
    <row r="9" spans="1:11" ht="15" hidden="1" outlineLevel="1" thickBot="1" x14ac:dyDescent="0.35">
      <c r="A9" s="245" t="s">
        <v>68</v>
      </c>
      <c r="B9" s="277"/>
      <c r="C9" s="278"/>
      <c r="D9" s="278"/>
      <c r="E9" s="278"/>
      <c r="F9" s="278"/>
      <c r="G9" s="278"/>
      <c r="H9" s="278"/>
      <c r="I9" s="278"/>
      <c r="J9" s="581"/>
      <c r="K9" s="592"/>
    </row>
    <row r="10" spans="1:11" x14ac:dyDescent="0.3">
      <c r="A10" s="246" t="s">
        <v>183</v>
      </c>
      <c r="B10" s="261"/>
      <c r="C10" s="262"/>
      <c r="D10" s="262"/>
      <c r="E10" s="262"/>
      <c r="F10" s="262"/>
      <c r="G10" s="262"/>
      <c r="H10" s="262"/>
      <c r="I10" s="262"/>
      <c r="J10" s="582"/>
      <c r="K10" s="592"/>
    </row>
    <row r="11" spans="1:11" x14ac:dyDescent="0.3">
      <c r="A11" s="247" t="s">
        <v>184</v>
      </c>
      <c r="B11" s="263">
        <f xml:space="preserve">
IF($A$4&lt;=12,SUMIFS('ON Data'!F:F,'ON Data'!$D:$D,$A$4,'ON Data'!$E:$E,2),SUMIFS('ON Data'!F:F,'ON Data'!$E:$E,2))</f>
        <v>23050</v>
      </c>
      <c r="C11" s="264">
        <f xml:space="preserve">
IF($A$4&lt;=12,SUMIFS('ON Data'!I:I,'ON Data'!$D:$D,$A$4,'ON Data'!$E:$E,2),SUMIFS('ON Data'!I:I,'ON Data'!$E:$E,2))</f>
        <v>1313.6</v>
      </c>
      <c r="D11" s="264">
        <f xml:space="preserve">
IF($A$4&lt;=12,SUMIFS('ON Data'!J:J,'ON Data'!$D:$D,$A$4,'ON Data'!$E:$E,2),SUMIFS('ON Data'!J:J,'ON Data'!$E:$E,2))</f>
        <v>2640</v>
      </c>
      <c r="E11" s="264">
        <f xml:space="preserve">
IF($A$4&lt;=12,SUMIFS('ON Data'!K:K,'ON Data'!$D:$D,$A$4,'ON Data'!$E:$E,2),SUMIFS('ON Data'!K:K,'ON Data'!$E:$E,2))</f>
        <v>7672.4</v>
      </c>
      <c r="F11" s="264">
        <f xml:space="preserve">
IF($A$4&lt;=12,SUMIFS('ON Data'!O:O,'ON Data'!$D:$D,$A$4,'ON Data'!$E:$E,2),SUMIFS('ON Data'!O:O,'ON Data'!$E:$E,2))</f>
        <v>0</v>
      </c>
      <c r="G11" s="264">
        <f xml:space="preserve">
IF($A$4&lt;=12,SUMIFS('ON Data'!P:P,'ON Data'!$D:$D,$A$4,'ON Data'!$E:$E,2),SUMIFS('ON Data'!P:P,'ON Data'!$E:$E,2))</f>
        <v>4712</v>
      </c>
      <c r="H11" s="264">
        <f xml:space="preserve">
IF($A$4&lt;=12,SUMIFS('ON Data'!Q:Q,'ON Data'!$D:$D,$A$4,'ON Data'!$E:$E,2),SUMIFS('ON Data'!Q:Q,'ON Data'!$E:$E,2))</f>
        <v>2760</v>
      </c>
      <c r="I11" s="264">
        <f xml:space="preserve">
IF($A$4&lt;=12,SUMIFS('ON Data'!R:R,'ON Data'!$D:$D,$A$4,'ON Data'!$E:$E,2),SUMIFS('ON Data'!R:R,'ON Data'!$E:$E,2))</f>
        <v>1704</v>
      </c>
      <c r="J11" s="583">
        <f xml:space="preserve">
IF($A$4&lt;=12,SUMIFS('ON Data'!AW:AW,'ON Data'!$D:$D,$A$4,'ON Data'!$E:$E,2),SUMIFS('ON Data'!AW:AW,'ON Data'!$E:$E,2))</f>
        <v>2248</v>
      </c>
      <c r="K11" s="592"/>
    </row>
    <row r="12" spans="1:11" x14ac:dyDescent="0.3">
      <c r="A12" s="247" t="s">
        <v>185</v>
      </c>
      <c r="B12" s="263">
        <f xml:space="preserve">
IF($A$4&lt;=12,SUMIFS('ON Data'!F:F,'ON Data'!$D:$D,$A$4,'ON Data'!$E:$E,3),SUMIFS('ON Data'!F:F,'ON Data'!$E:$E,3))</f>
        <v>73</v>
      </c>
      <c r="C12" s="264">
        <f xml:space="preserve">
IF($A$4&lt;=12,SUMIFS('ON Data'!I:I,'ON Data'!$D:$D,$A$4,'ON Data'!$E:$E,3),SUMIFS('ON Data'!I:I,'ON Data'!$E:$E,3))</f>
        <v>0</v>
      </c>
      <c r="D12" s="264">
        <f xml:space="preserve">
IF($A$4&lt;=12,SUMIFS('ON Data'!J:J,'ON Data'!$D:$D,$A$4,'ON Data'!$E:$E,3),SUMIFS('ON Data'!J:J,'ON Data'!$E:$E,3))</f>
        <v>0</v>
      </c>
      <c r="E12" s="264">
        <f xml:space="preserve">
IF($A$4&lt;=12,SUMIFS('ON Data'!K:K,'ON Data'!$D:$D,$A$4,'ON Data'!$E:$E,3),SUMIFS('ON Data'!K:K,'ON Data'!$E:$E,3))</f>
        <v>73</v>
      </c>
      <c r="F12" s="264">
        <f xml:space="preserve">
IF($A$4&lt;=12,SUMIFS('ON Data'!O:O,'ON Data'!$D:$D,$A$4,'ON Data'!$E:$E,3),SUMIFS('ON Data'!O:O,'ON Data'!$E:$E,3))</f>
        <v>0</v>
      </c>
      <c r="G12" s="264">
        <f xml:space="preserve">
IF($A$4&lt;=12,SUMIFS('ON Data'!P:P,'ON Data'!$D:$D,$A$4,'ON Data'!$E:$E,3),SUMIFS('ON Data'!P:P,'ON Data'!$E:$E,3))</f>
        <v>0</v>
      </c>
      <c r="H12" s="264">
        <f xml:space="preserve">
IF($A$4&lt;=12,SUMIFS('ON Data'!Q:Q,'ON Data'!$D:$D,$A$4,'ON Data'!$E:$E,3),SUMIFS('ON Data'!Q:Q,'ON Data'!$E:$E,3))</f>
        <v>0</v>
      </c>
      <c r="I12" s="264">
        <f xml:space="preserve">
IF($A$4&lt;=12,SUMIFS('ON Data'!R:R,'ON Data'!$D:$D,$A$4,'ON Data'!$E:$E,3),SUMIFS('ON Data'!R:R,'ON Data'!$E:$E,3))</f>
        <v>0</v>
      </c>
      <c r="J12" s="583">
        <f xml:space="preserve">
IF($A$4&lt;=12,SUMIFS('ON Data'!AW:AW,'ON Data'!$D:$D,$A$4,'ON Data'!$E:$E,3),SUMIFS('ON Data'!AW:AW,'ON Data'!$E:$E,3))</f>
        <v>0</v>
      </c>
      <c r="K12" s="592"/>
    </row>
    <row r="13" spans="1:11" x14ac:dyDescent="0.3">
      <c r="A13" s="247" t="s">
        <v>192</v>
      </c>
      <c r="B13" s="263">
        <f xml:space="preserve">
IF($A$4&lt;=12,SUMIFS('ON Data'!F:F,'ON Data'!$D:$D,$A$4,'ON Data'!$E:$E,4),SUMIFS('ON Data'!F:F,'ON Data'!$E:$E,4))</f>
        <v>1079</v>
      </c>
      <c r="C13" s="264">
        <f xml:space="preserve">
IF($A$4&lt;=12,SUMIFS('ON Data'!I:I,'ON Data'!$D:$D,$A$4,'ON Data'!$E:$E,4),SUMIFS('ON Data'!I:I,'ON Data'!$E:$E,4))</f>
        <v>59.5</v>
      </c>
      <c r="D13" s="264">
        <f xml:space="preserve">
IF($A$4&lt;=12,SUMIFS('ON Data'!J:J,'ON Data'!$D:$D,$A$4,'ON Data'!$E:$E,4),SUMIFS('ON Data'!J:J,'ON Data'!$E:$E,4))</f>
        <v>325.5</v>
      </c>
      <c r="E13" s="264">
        <f xml:space="preserve">
IF($A$4&lt;=12,SUMIFS('ON Data'!K:K,'ON Data'!$D:$D,$A$4,'ON Data'!$E:$E,4),SUMIFS('ON Data'!K:K,'ON Data'!$E:$E,4))</f>
        <v>694</v>
      </c>
      <c r="F13" s="264">
        <f xml:space="preserve">
IF($A$4&lt;=12,SUMIFS('ON Data'!O:O,'ON Data'!$D:$D,$A$4,'ON Data'!$E:$E,4),SUMIFS('ON Data'!O:O,'ON Data'!$E:$E,4))</f>
        <v>0</v>
      </c>
      <c r="G13" s="264">
        <f xml:space="preserve">
IF($A$4&lt;=12,SUMIFS('ON Data'!P:P,'ON Data'!$D:$D,$A$4,'ON Data'!$E:$E,4),SUMIFS('ON Data'!P:P,'ON Data'!$E:$E,4))</f>
        <v>0</v>
      </c>
      <c r="H13" s="264">
        <f xml:space="preserve">
IF($A$4&lt;=12,SUMIFS('ON Data'!Q:Q,'ON Data'!$D:$D,$A$4,'ON Data'!$E:$E,4),SUMIFS('ON Data'!Q:Q,'ON Data'!$E:$E,4))</f>
        <v>0</v>
      </c>
      <c r="I13" s="264">
        <f xml:space="preserve">
IF($A$4&lt;=12,SUMIFS('ON Data'!R:R,'ON Data'!$D:$D,$A$4,'ON Data'!$E:$E,4),SUMIFS('ON Data'!R:R,'ON Data'!$E:$E,4))</f>
        <v>0</v>
      </c>
      <c r="J13" s="583">
        <f xml:space="preserve">
IF($A$4&lt;=12,SUMIFS('ON Data'!AW:AW,'ON Data'!$D:$D,$A$4,'ON Data'!$E:$E,4),SUMIFS('ON Data'!AW:AW,'ON Data'!$E:$E,4))</f>
        <v>0</v>
      </c>
      <c r="K13" s="592"/>
    </row>
    <row r="14" spans="1:11" ht="15" thickBot="1" x14ac:dyDescent="0.35">
      <c r="A14" s="248" t="s">
        <v>186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Data'!I:I,'ON Data'!$D:$D,$A$4,'ON Data'!$E:$E,5),SUMIFS('ON Data'!I:I,'ON Data'!$E:$E,5))</f>
        <v>0</v>
      </c>
      <c r="D14" s="266">
        <f xml:space="preserve">
IF($A$4&lt;=12,SUMIFS('ON Data'!J:J,'ON Data'!$D:$D,$A$4,'ON Data'!$E:$E,5),SUMIFS('ON Data'!J:J,'ON Data'!$E:$E,5))</f>
        <v>0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Data'!O:O,'ON Data'!$D:$D,$A$4,'ON Data'!$E:$E,5),SUMIFS('ON Data'!O:O,'ON Data'!$E:$E,5))</f>
        <v>0</v>
      </c>
      <c r="G14" s="266">
        <f xml:space="preserve">
IF($A$4&lt;=12,SUMIFS('ON Data'!P:P,'ON Data'!$D:$D,$A$4,'ON Data'!$E:$E,5),SUMIFS('ON Data'!P:P,'ON Data'!$E:$E,5))</f>
        <v>0</v>
      </c>
      <c r="H14" s="266">
        <f xml:space="preserve">
IF($A$4&lt;=12,SUMIFS('ON Data'!Q:Q,'ON Data'!$D:$D,$A$4,'ON Data'!$E:$E,5),SUMIFS('ON Data'!Q:Q,'ON Data'!$E:$E,5))</f>
        <v>0</v>
      </c>
      <c r="I14" s="266">
        <f xml:space="preserve">
IF($A$4&lt;=12,SUMIFS('ON Data'!R:R,'ON Data'!$D:$D,$A$4,'ON Data'!$E:$E,5),SUMIFS('ON Data'!R:R,'ON Data'!$E:$E,5))</f>
        <v>0</v>
      </c>
      <c r="J14" s="584">
        <f xml:space="preserve">
IF($A$4&lt;=12,SUMIFS('ON Data'!AW:AW,'ON Data'!$D:$D,$A$4,'ON Data'!$E:$E,5),SUMIFS('ON Data'!AW:AW,'ON Data'!$E:$E,5))</f>
        <v>0</v>
      </c>
      <c r="K14" s="592"/>
    </row>
    <row r="15" spans="1:11" x14ac:dyDescent="0.3">
      <c r="A15" s="166" t="s">
        <v>196</v>
      </c>
      <c r="B15" s="267"/>
      <c r="C15" s="268"/>
      <c r="D15" s="268"/>
      <c r="E15" s="268"/>
      <c r="F15" s="268"/>
      <c r="G15" s="268"/>
      <c r="H15" s="268"/>
      <c r="I15" s="268"/>
      <c r="J15" s="585"/>
      <c r="K15" s="592"/>
    </row>
    <row r="16" spans="1:11" x14ac:dyDescent="0.3">
      <c r="A16" s="249" t="s">
        <v>187</v>
      </c>
      <c r="B16" s="263">
        <f xml:space="preserve">
IF($A$4&lt;=12,SUMIFS('ON Data'!F:F,'ON Data'!$D:$D,$A$4,'ON Data'!$E:$E,7),SUMIFS('ON Data'!F:F,'ON Data'!$E:$E,7))</f>
        <v>143552</v>
      </c>
      <c r="C16" s="264">
        <f xml:space="preserve">
IF($A$4&lt;=12,SUMIFS('ON Data'!I:I,'ON Data'!$D:$D,$A$4,'ON Data'!$E:$E,7),SUMIFS('ON Data'!I:I,'ON Data'!$E:$E,7))</f>
        <v>0</v>
      </c>
      <c r="D16" s="264">
        <f xml:space="preserve">
IF($A$4&lt;=12,SUMIFS('ON Data'!J:J,'ON Data'!$D:$D,$A$4,'ON Data'!$E:$E,7),SUMIFS('ON Data'!J:J,'ON Data'!$E:$E,7))</f>
        <v>0</v>
      </c>
      <c r="E16" s="264">
        <f xml:space="preserve">
IF($A$4&lt;=12,SUMIFS('ON Data'!K:K,'ON Data'!$D:$D,$A$4,'ON Data'!$E:$E,7),SUMIFS('ON Data'!K:K,'ON Data'!$E:$E,7))</f>
        <v>143552</v>
      </c>
      <c r="F16" s="264">
        <f xml:space="preserve">
IF($A$4&lt;=12,SUMIFS('ON Data'!O:O,'ON Data'!$D:$D,$A$4,'ON Data'!$E:$E,7),SUMIFS('ON Data'!O:O,'ON Data'!$E:$E,7))</f>
        <v>0</v>
      </c>
      <c r="G16" s="264">
        <f xml:space="preserve">
IF($A$4&lt;=12,SUMIFS('ON Data'!P:P,'ON Data'!$D:$D,$A$4,'ON Data'!$E:$E,7),SUMIFS('ON Data'!P:P,'ON Data'!$E:$E,7))</f>
        <v>0</v>
      </c>
      <c r="H16" s="264">
        <f xml:space="preserve">
IF($A$4&lt;=12,SUMIFS('ON Data'!Q:Q,'ON Data'!$D:$D,$A$4,'ON Data'!$E:$E,7),SUMIFS('ON Data'!Q:Q,'ON Data'!$E:$E,7))</f>
        <v>0</v>
      </c>
      <c r="I16" s="264">
        <f xml:space="preserve">
IF($A$4&lt;=12,SUMIFS('ON Data'!R:R,'ON Data'!$D:$D,$A$4,'ON Data'!$E:$E,7),SUMIFS('ON Data'!R:R,'ON Data'!$E:$E,7))</f>
        <v>0</v>
      </c>
      <c r="J16" s="583">
        <f xml:space="preserve">
IF($A$4&lt;=12,SUMIFS('ON Data'!AW:AW,'ON Data'!$D:$D,$A$4,'ON Data'!$E:$E,7),SUMIFS('ON Data'!AW:AW,'ON Data'!$E:$E,7))</f>
        <v>0</v>
      </c>
      <c r="K16" s="592"/>
    </row>
    <row r="17" spans="1:11" x14ac:dyDescent="0.3">
      <c r="A17" s="249" t="s">
        <v>188</v>
      </c>
      <c r="B17" s="263">
        <f xml:space="preserve">
IF($A$4&lt;=12,SUMIFS('ON Data'!F:F,'ON Data'!$D:$D,$A$4,'ON Data'!$E:$E,8),SUMIFS('ON Data'!F:F,'ON Data'!$E:$E,8))</f>
        <v>0</v>
      </c>
      <c r="C17" s="264">
        <f xml:space="preserve">
IF($A$4&lt;=12,SUMIFS('ON Data'!I:I,'ON Data'!$D:$D,$A$4,'ON Data'!$E:$E,8),SUMIFS('ON Data'!I:I,'ON Data'!$E:$E,8))</f>
        <v>0</v>
      </c>
      <c r="D17" s="264">
        <f xml:space="preserve">
IF($A$4&lt;=12,SUMIFS('ON Data'!J:J,'ON Data'!$D:$D,$A$4,'ON Data'!$E:$E,8),SUMIFS('ON Data'!J:J,'ON Data'!$E:$E,8))</f>
        <v>0</v>
      </c>
      <c r="E17" s="264">
        <f xml:space="preserve">
IF($A$4&lt;=12,SUMIFS('ON Data'!K:K,'ON Data'!$D:$D,$A$4,'ON Data'!$E:$E,8),SUMIFS('ON Data'!K:K,'ON Data'!$E:$E,8))</f>
        <v>0</v>
      </c>
      <c r="F17" s="264">
        <f xml:space="preserve">
IF($A$4&lt;=12,SUMIFS('ON Data'!O:O,'ON Data'!$D:$D,$A$4,'ON Data'!$E:$E,8),SUMIFS('ON Data'!O:O,'ON Data'!$E:$E,8))</f>
        <v>0</v>
      </c>
      <c r="G17" s="264">
        <f xml:space="preserve">
IF($A$4&lt;=12,SUMIFS('ON Data'!P:P,'ON Data'!$D:$D,$A$4,'ON Data'!$E:$E,8),SUMIFS('ON Data'!P:P,'ON Data'!$E:$E,8))</f>
        <v>0</v>
      </c>
      <c r="H17" s="264">
        <f xml:space="preserve">
IF($A$4&lt;=12,SUMIFS('ON Data'!Q:Q,'ON Data'!$D:$D,$A$4,'ON Data'!$E:$E,8),SUMIFS('ON Data'!Q:Q,'ON Data'!$E:$E,8))</f>
        <v>0</v>
      </c>
      <c r="I17" s="264">
        <f xml:space="preserve">
IF($A$4&lt;=12,SUMIFS('ON Data'!R:R,'ON Data'!$D:$D,$A$4,'ON Data'!$E:$E,8),SUMIFS('ON Data'!R:R,'ON Data'!$E:$E,8))</f>
        <v>0</v>
      </c>
      <c r="J17" s="583">
        <f xml:space="preserve">
IF($A$4&lt;=12,SUMIFS('ON Data'!AW:AW,'ON Data'!$D:$D,$A$4,'ON Data'!$E:$E,8),SUMIFS('ON Data'!AW:AW,'ON Data'!$E:$E,8))</f>
        <v>0</v>
      </c>
      <c r="K17" s="592"/>
    </row>
    <row r="18" spans="1:11" x14ac:dyDescent="0.3">
      <c r="A18" s="249" t="s">
        <v>189</v>
      </c>
      <c r="B18" s="263">
        <f xml:space="preserve">
B19-B16-B17</f>
        <v>747340</v>
      </c>
      <c r="C18" s="264">
        <f t="shared" ref="C18:E18" si="0" xml:space="preserve">
C19-C16-C17</f>
        <v>7248</v>
      </c>
      <c r="D18" s="264">
        <f t="shared" si="0"/>
        <v>40682</v>
      </c>
      <c r="E18" s="264">
        <f t="shared" si="0"/>
        <v>527649</v>
      </c>
      <c r="F18" s="264">
        <f t="shared" ref="F18:I18" si="1" xml:space="preserve">
F19-F16-F17</f>
        <v>0</v>
      </c>
      <c r="G18" s="264">
        <f t="shared" si="1"/>
        <v>52313</v>
      </c>
      <c r="H18" s="264">
        <f t="shared" si="1"/>
        <v>18036</v>
      </c>
      <c r="I18" s="264">
        <f t="shared" si="1"/>
        <v>77687</v>
      </c>
      <c r="J18" s="583">
        <f t="shared" ref="J18" si="2" xml:space="preserve">
J19-J16-J17</f>
        <v>23725</v>
      </c>
      <c r="K18" s="592"/>
    </row>
    <row r="19" spans="1:11" ht="15" thickBot="1" x14ac:dyDescent="0.35">
      <c r="A19" s="250" t="s">
        <v>190</v>
      </c>
      <c r="B19" s="269">
        <f xml:space="preserve">
IF($A$4&lt;=12,SUMIFS('ON Data'!F:F,'ON Data'!$D:$D,$A$4,'ON Data'!$E:$E,9),SUMIFS('ON Data'!F:F,'ON Data'!$E:$E,9))</f>
        <v>890892</v>
      </c>
      <c r="C19" s="270">
        <f xml:space="preserve">
IF($A$4&lt;=12,SUMIFS('ON Data'!I:I,'ON Data'!$D:$D,$A$4,'ON Data'!$E:$E,9),SUMIFS('ON Data'!I:I,'ON Data'!$E:$E,9))</f>
        <v>7248</v>
      </c>
      <c r="D19" s="270">
        <f xml:space="preserve">
IF($A$4&lt;=12,SUMIFS('ON Data'!J:J,'ON Data'!$D:$D,$A$4,'ON Data'!$E:$E,9),SUMIFS('ON Data'!J:J,'ON Data'!$E:$E,9))</f>
        <v>40682</v>
      </c>
      <c r="E19" s="270">
        <f xml:space="preserve">
IF($A$4&lt;=12,SUMIFS('ON Data'!K:K,'ON Data'!$D:$D,$A$4,'ON Data'!$E:$E,9),SUMIFS('ON Data'!K:K,'ON Data'!$E:$E,9))</f>
        <v>671201</v>
      </c>
      <c r="F19" s="270">
        <f xml:space="preserve">
IF($A$4&lt;=12,SUMIFS('ON Data'!O:O,'ON Data'!$D:$D,$A$4,'ON Data'!$E:$E,9),SUMIFS('ON Data'!O:O,'ON Data'!$E:$E,9))</f>
        <v>0</v>
      </c>
      <c r="G19" s="270">
        <f xml:space="preserve">
IF($A$4&lt;=12,SUMIFS('ON Data'!P:P,'ON Data'!$D:$D,$A$4,'ON Data'!$E:$E,9),SUMIFS('ON Data'!P:P,'ON Data'!$E:$E,9))</f>
        <v>52313</v>
      </c>
      <c r="H19" s="270">
        <f xml:space="preserve">
IF($A$4&lt;=12,SUMIFS('ON Data'!Q:Q,'ON Data'!$D:$D,$A$4,'ON Data'!$E:$E,9),SUMIFS('ON Data'!Q:Q,'ON Data'!$E:$E,9))</f>
        <v>18036</v>
      </c>
      <c r="I19" s="270">
        <f xml:space="preserve">
IF($A$4&lt;=12,SUMIFS('ON Data'!R:R,'ON Data'!$D:$D,$A$4,'ON Data'!$E:$E,9),SUMIFS('ON Data'!R:R,'ON Data'!$E:$E,9))</f>
        <v>77687</v>
      </c>
      <c r="J19" s="586">
        <f xml:space="preserve">
IF($A$4&lt;=12,SUMIFS('ON Data'!AW:AW,'ON Data'!$D:$D,$A$4,'ON Data'!$E:$E,9),SUMIFS('ON Data'!AW:AW,'ON Data'!$E:$E,9))</f>
        <v>23725</v>
      </c>
      <c r="K19" s="592"/>
    </row>
    <row r="20" spans="1:11" ht="15" collapsed="1" thickBot="1" x14ac:dyDescent="0.35">
      <c r="A20" s="251" t="s">
        <v>73</v>
      </c>
      <c r="B20" s="271">
        <f xml:space="preserve">
IF($A$4&lt;=12,SUMIFS('ON Data'!F:F,'ON Data'!$D:$D,$A$4,'ON Data'!$E:$E,6),SUMIFS('ON Data'!F:F,'ON Data'!$E:$E,6))</f>
        <v>8287820</v>
      </c>
      <c r="C20" s="272">
        <f xml:space="preserve">
IF($A$4&lt;=12,SUMIFS('ON Data'!I:I,'ON Data'!$D:$D,$A$4,'ON Data'!$E:$E,6),SUMIFS('ON Data'!I:I,'ON Data'!$E:$E,6))</f>
        <v>246488</v>
      </c>
      <c r="D20" s="272">
        <f xml:space="preserve">
IF($A$4&lt;=12,SUMIFS('ON Data'!J:J,'ON Data'!$D:$D,$A$4,'ON Data'!$E:$E,6),SUMIFS('ON Data'!J:J,'ON Data'!$E:$E,6))</f>
        <v>893273</v>
      </c>
      <c r="E20" s="272">
        <f xml:space="preserve">
IF($A$4&lt;=12,SUMIFS('ON Data'!K:K,'ON Data'!$D:$D,$A$4,'ON Data'!$E:$E,6),SUMIFS('ON Data'!K:K,'ON Data'!$E:$E,6))</f>
        <v>4833569</v>
      </c>
      <c r="F20" s="272">
        <f xml:space="preserve">
IF($A$4&lt;=12,SUMIFS('ON Data'!O:O,'ON Data'!$D:$D,$A$4,'ON Data'!$E:$E,6),SUMIFS('ON Data'!O:O,'ON Data'!$E:$E,6))</f>
        <v>0</v>
      </c>
      <c r="G20" s="272">
        <f xml:space="preserve">
IF($A$4&lt;=12,SUMIFS('ON Data'!P:P,'ON Data'!$D:$D,$A$4,'ON Data'!$E:$E,6),SUMIFS('ON Data'!P:P,'ON Data'!$E:$E,6))</f>
        <v>866984</v>
      </c>
      <c r="H20" s="272">
        <f xml:space="preserve">
IF($A$4&lt;=12,SUMIFS('ON Data'!Q:Q,'ON Data'!$D:$D,$A$4,'ON Data'!$E:$E,6),SUMIFS('ON Data'!Q:Q,'ON Data'!$E:$E,6))</f>
        <v>473111</v>
      </c>
      <c r="I20" s="272">
        <f xml:space="preserve">
IF($A$4&lt;=12,SUMIFS('ON Data'!R:R,'ON Data'!$D:$D,$A$4,'ON Data'!$E:$E,6),SUMIFS('ON Data'!R:R,'ON Data'!$E:$E,6))</f>
        <v>595912</v>
      </c>
      <c r="J20" s="587">
        <f xml:space="preserve">
IF($A$4&lt;=12,SUMIFS('ON Data'!AW:AW,'ON Data'!$D:$D,$A$4,'ON Data'!$E:$E,6),SUMIFS('ON Data'!AW:AW,'ON Data'!$E:$E,6))</f>
        <v>378483</v>
      </c>
      <c r="K20" s="592"/>
    </row>
    <row r="21" spans="1:11" ht="15" hidden="1" outlineLevel="1" thickBot="1" x14ac:dyDescent="0.35">
      <c r="A21" s="244" t="s">
        <v>108</v>
      </c>
      <c r="B21" s="263">
        <f xml:space="preserve">
IF($A$4&lt;=12,SUMIFS('ON Data'!F:F,'ON Data'!$D:$D,$A$4,'ON Data'!$E:$E,12),SUMIFS('ON Data'!F:F,'ON Data'!$E:$E,12))</f>
        <v>0</v>
      </c>
      <c r="C21" s="264">
        <f xml:space="preserve">
IF($A$4&lt;=12,SUMIFS('ON Data'!I:I,'ON Data'!$D:$D,$A$4,'ON Data'!$E:$E,12),SUMIFS('ON Data'!I:I,'ON Data'!$E:$E,12))</f>
        <v>0</v>
      </c>
      <c r="D21" s="264">
        <f xml:space="preserve">
IF($A$4&lt;=12,SUMIFS('ON Data'!J:J,'ON Data'!$D:$D,$A$4,'ON Data'!$E:$E,12),SUMIFS('ON Data'!J:J,'ON Data'!$E:$E,12))</f>
        <v>0</v>
      </c>
      <c r="E21" s="264">
        <f xml:space="preserve">
IF($A$4&lt;=12,SUMIFS('ON Data'!K:K,'ON Data'!$D:$D,$A$4,'ON Data'!$E:$E,12),SUMIFS('ON Data'!K:K,'ON Data'!$E:$E,12))</f>
        <v>0</v>
      </c>
      <c r="F21" s="264">
        <f xml:space="preserve">
IF($A$4&lt;=12,SUMIFS('ON Data'!O:O,'ON Data'!$D:$D,$A$4,'ON Data'!$E:$E,12),SUMIFS('ON Data'!O:O,'ON Data'!$E:$E,12))</f>
        <v>0</v>
      </c>
      <c r="G21" s="264">
        <f xml:space="preserve">
IF($A$4&lt;=12,SUMIFS('ON Data'!P:P,'ON Data'!$D:$D,$A$4,'ON Data'!$E:$E,12),SUMIFS('ON Data'!P:P,'ON Data'!$E:$E,12))</f>
        <v>0</v>
      </c>
      <c r="H21" s="264">
        <f xml:space="preserve">
IF($A$4&lt;=12,SUMIFS('ON Data'!Q:Q,'ON Data'!$D:$D,$A$4,'ON Data'!$E:$E,12),SUMIFS('ON Data'!Q:Q,'ON Data'!$E:$E,12))</f>
        <v>0</v>
      </c>
      <c r="I21" s="264">
        <f xml:space="preserve">
IF($A$4&lt;=12,SUMIFS('ON Data'!R:R,'ON Data'!$D:$D,$A$4,'ON Data'!$E:$E,12),SUMIFS('ON Data'!R:R,'ON Data'!$E:$E,12))</f>
        <v>0</v>
      </c>
      <c r="K21" s="592"/>
    </row>
    <row r="22" spans="1:11" ht="15" hidden="1" outlineLevel="1" thickBot="1" x14ac:dyDescent="0.35">
      <c r="A22" s="244" t="s">
        <v>75</v>
      </c>
      <c r="B22" s="310" t="str">
        <f xml:space="preserve">
IF(OR(B21="",B21=0),"",B20/B21)</f>
        <v/>
      </c>
      <c r="C22" s="311" t="str">
        <f t="shared" ref="C22:E22" si="3" xml:space="preserve">
IF(OR(C21="",C21=0),"",C20/C21)</f>
        <v/>
      </c>
      <c r="D22" s="311" t="str">
        <f t="shared" si="3"/>
        <v/>
      </c>
      <c r="E22" s="311" t="str">
        <f t="shared" si="3"/>
        <v/>
      </c>
      <c r="F22" s="311" t="str">
        <f t="shared" ref="F22:I22" si="4" xml:space="preserve">
IF(OR(F21="",F21=0),"",F20/F21)</f>
        <v/>
      </c>
      <c r="G22" s="311" t="str">
        <f t="shared" si="4"/>
        <v/>
      </c>
      <c r="H22" s="311" t="str">
        <f t="shared" si="4"/>
        <v/>
      </c>
      <c r="I22" s="311" t="str">
        <f t="shared" si="4"/>
        <v/>
      </c>
      <c r="K22" s="592"/>
    </row>
    <row r="23" spans="1:11" ht="15" hidden="1" outlineLevel="1" thickBot="1" x14ac:dyDescent="0.35">
      <c r="A23" s="252" t="s">
        <v>68</v>
      </c>
      <c r="B23" s="265">
        <f xml:space="preserve">
IF(B21="","",B20-B21)</f>
        <v>8287820</v>
      </c>
      <c r="C23" s="266">
        <f t="shared" ref="C23:E23" si="5" xml:space="preserve">
IF(C21="","",C20-C21)</f>
        <v>246488</v>
      </c>
      <c r="D23" s="266">
        <f t="shared" si="5"/>
        <v>893273</v>
      </c>
      <c r="E23" s="266">
        <f t="shared" si="5"/>
        <v>4833569</v>
      </c>
      <c r="F23" s="266">
        <f t="shared" ref="F23:I23" si="6" xml:space="preserve">
IF(F21="","",F20-F21)</f>
        <v>0</v>
      </c>
      <c r="G23" s="266">
        <f t="shared" si="6"/>
        <v>866984</v>
      </c>
      <c r="H23" s="266">
        <f t="shared" si="6"/>
        <v>473111</v>
      </c>
      <c r="I23" s="266">
        <f t="shared" si="6"/>
        <v>595912</v>
      </c>
      <c r="K23" s="592"/>
    </row>
    <row r="24" spans="1:11" x14ac:dyDescent="0.3">
      <c r="A24" s="246" t="s">
        <v>191</v>
      </c>
      <c r="B24" s="283" t="s">
        <v>3</v>
      </c>
      <c r="C24" s="593"/>
      <c r="D24" s="563"/>
      <c r="E24" s="564"/>
      <c r="F24" s="565" t="s">
        <v>202</v>
      </c>
      <c r="G24" s="566"/>
      <c r="H24" s="566"/>
      <c r="I24" s="566"/>
      <c r="J24" s="588" t="s">
        <v>203</v>
      </c>
      <c r="K24" s="592"/>
    </row>
    <row r="25" spans="1:11" x14ac:dyDescent="0.3">
      <c r="A25" s="247" t="s">
        <v>73</v>
      </c>
      <c r="B25" s="263">
        <f xml:space="preserve">
SUM(C25:J25)</f>
        <v>0</v>
      </c>
      <c r="C25" s="594"/>
      <c r="D25" s="567"/>
      <c r="E25" s="568"/>
      <c r="F25" s="569">
        <f xml:space="preserve">
IF($A$4&lt;=12,SUMIFS('ON Data'!O:O,'ON Data'!$D:$D,$A$4,'ON Data'!$E:$E,10),SUMIFS('ON Data'!O:O,'ON Data'!$E:$E,10))</f>
        <v>0</v>
      </c>
      <c r="G25" s="568"/>
      <c r="H25" s="568"/>
      <c r="I25" s="568"/>
      <c r="J25" s="589">
        <f xml:space="preserve">
IF($A$4&lt;=12,SUMIFS('ON Data'!AW:AW,'ON Data'!$D:$D,$A$4,'ON Data'!$E:$E,10),SUMIFS('ON Data'!AW:AW,'ON Data'!$E:$E,10))</f>
        <v>0</v>
      </c>
      <c r="K25" s="592"/>
    </row>
    <row r="26" spans="1:11" x14ac:dyDescent="0.3">
      <c r="A26" s="253" t="s">
        <v>201</v>
      </c>
      <c r="B26" s="269">
        <f xml:space="preserve">
SUM(C26:J26)</f>
        <v>9166.6666666666661</v>
      </c>
      <c r="C26" s="594"/>
      <c r="D26" s="567"/>
      <c r="E26" s="568"/>
      <c r="F26" s="570">
        <f xml:space="preserve">
IF($A$4&lt;=12,SUMIFS('ON Data'!O:O,'ON Data'!$D:$D,$A$4,'ON Data'!$E:$E,11),SUMIFS('ON Data'!O:O,'ON Data'!$E:$E,11))</f>
        <v>9166.6666666666661</v>
      </c>
      <c r="G26" s="571"/>
      <c r="H26" s="571"/>
      <c r="I26" s="571"/>
      <c r="J26" s="589">
        <f xml:space="preserve">
IF($A$4&lt;=12,SUMIFS('ON Data'!AW:AW,'ON Data'!$D:$D,$A$4,'ON Data'!$E:$E,11),SUMIFS('ON Data'!AW:AW,'ON Data'!$E:$E,11))</f>
        <v>0</v>
      </c>
      <c r="K26" s="592"/>
    </row>
    <row r="27" spans="1:11" x14ac:dyDescent="0.3">
      <c r="A27" s="253" t="s">
        <v>75</v>
      </c>
      <c r="B27" s="284">
        <f xml:space="preserve">
IF(B26=0,0,B25/B26)</f>
        <v>0</v>
      </c>
      <c r="C27" s="595"/>
      <c r="D27" s="572"/>
      <c r="E27" s="568"/>
      <c r="F27" s="573">
        <f xml:space="preserve">
IF(F26=0,0,F25/F26)</f>
        <v>0</v>
      </c>
      <c r="G27" s="568"/>
      <c r="H27" s="568"/>
      <c r="I27" s="568"/>
      <c r="J27" s="590">
        <f xml:space="preserve">
IF(J26=0,0,J25/J26)</f>
        <v>0</v>
      </c>
      <c r="K27" s="592"/>
    </row>
    <row r="28" spans="1:11" ht="15" thickBot="1" x14ac:dyDescent="0.35">
      <c r="A28" s="253" t="s">
        <v>200</v>
      </c>
      <c r="B28" s="269">
        <f xml:space="preserve">
SUM(C28:J28)</f>
        <v>9166.6666666666661</v>
      </c>
      <c r="C28" s="596"/>
      <c r="D28" s="574"/>
      <c r="E28" s="575"/>
      <c r="F28" s="576">
        <f xml:space="preserve">
F26-F25</f>
        <v>9166.6666666666661</v>
      </c>
      <c r="G28" s="575"/>
      <c r="H28" s="575"/>
      <c r="I28" s="575"/>
      <c r="J28" s="591">
        <f xml:space="preserve">
J26-J25</f>
        <v>0</v>
      </c>
      <c r="K28" s="592"/>
    </row>
    <row r="29" spans="1:11" x14ac:dyDescent="0.3">
      <c r="A29" s="254"/>
      <c r="B29" s="254"/>
      <c r="C29" s="254"/>
      <c r="D29" s="255"/>
      <c r="E29" s="255"/>
      <c r="F29" s="255"/>
      <c r="G29" s="255"/>
      <c r="H29" s="255"/>
      <c r="I29" s="255"/>
    </row>
    <row r="30" spans="1:11" x14ac:dyDescent="0.3">
      <c r="A30" s="116" t="s">
        <v>161</v>
      </c>
      <c r="B30" s="133"/>
      <c r="C30" s="133"/>
      <c r="D30" s="133"/>
      <c r="E30" s="133"/>
      <c r="F30" s="133"/>
      <c r="G30" s="133"/>
      <c r="H30" s="133"/>
      <c r="I30" s="133"/>
    </row>
    <row r="31" spans="1:11" x14ac:dyDescent="0.3">
      <c r="A31" s="117" t="s">
        <v>198</v>
      </c>
      <c r="B31" s="133"/>
      <c r="C31" s="133"/>
      <c r="D31" s="133"/>
      <c r="E31" s="133"/>
      <c r="F31" s="133"/>
      <c r="G31" s="133"/>
      <c r="H31" s="133"/>
      <c r="I31" s="133"/>
    </row>
    <row r="32" spans="1:11" ht="14.4" customHeight="1" x14ac:dyDescent="0.3">
      <c r="A32" s="280" t="s">
        <v>195</v>
      </c>
      <c r="B32" s="281"/>
      <c r="C32" s="281"/>
      <c r="D32" s="281"/>
      <c r="E32" s="281"/>
      <c r="F32" s="281"/>
      <c r="G32" s="281"/>
      <c r="H32" s="281"/>
      <c r="I32" s="281"/>
    </row>
    <row r="33" spans="1:1" x14ac:dyDescent="0.3">
      <c r="A33" s="282" t="s">
        <v>228</v>
      </c>
    </row>
    <row r="34" spans="1:1" x14ac:dyDescent="0.3">
      <c r="A34" s="282" t="s">
        <v>229</v>
      </c>
    </row>
    <row r="35" spans="1:1" x14ac:dyDescent="0.3">
      <c r="A35" s="282" t="s">
        <v>230</v>
      </c>
    </row>
    <row r="36" spans="1:1" x14ac:dyDescent="0.3">
      <c r="A36" s="282" t="s">
        <v>204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B22:I22">
    <cfRule type="cellIs" dxfId="7" priority="6" operator="greaterThan">
      <formula>1</formula>
    </cfRule>
  </conditionalFormatting>
  <conditionalFormatting sqref="B23:I23">
    <cfRule type="cellIs" dxfId="6" priority="5" operator="greaterThan">
      <formula>0</formula>
    </cfRule>
  </conditionalFormatting>
  <conditionalFormatting sqref="J27">
    <cfRule type="cellIs" dxfId="5" priority="4" operator="greaterThan">
      <formula>1</formula>
    </cfRule>
  </conditionalFormatting>
  <conditionalFormatting sqref="J28">
    <cfRule type="cellIs" dxfId="4" priority="3" operator="lessThan">
      <formula>0</formula>
    </cfRule>
  </conditionalFormatting>
  <conditionalFormatting sqref="F28">
    <cfRule type="cellIs" dxfId="3" priority="1" operator="lessThan">
      <formula>0</formula>
    </cfRule>
  </conditionalFormatting>
  <conditionalFormatting sqref="F27">
    <cfRule type="cellIs" dxfId="2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3"/>
  <sheetViews>
    <sheetView showGridLines="0" showRowColHeaders="0" workbookViewId="0"/>
  </sheetViews>
  <sheetFormatPr defaultRowHeight="14.4" x14ac:dyDescent="0.3"/>
  <cols>
    <col min="1" max="16384" width="8.88671875" style="235"/>
  </cols>
  <sheetData>
    <row r="1" spans="1:49" x14ac:dyDescent="0.3">
      <c r="A1" s="235" t="s">
        <v>2217</v>
      </c>
    </row>
    <row r="2" spans="1:49" x14ac:dyDescent="0.3">
      <c r="A2" s="239" t="s">
        <v>252</v>
      </c>
    </row>
    <row r="3" spans="1:49" x14ac:dyDescent="0.3">
      <c r="A3" s="235" t="s">
        <v>167</v>
      </c>
      <c r="B3" s="258">
        <v>2016</v>
      </c>
      <c r="D3" s="236">
        <f>MAX(D5:D1048576)</f>
        <v>11</v>
      </c>
      <c r="F3" s="236">
        <f>SUMIF($E5:$E1048576,"&lt;10",F5:F1048576)</f>
        <v>9346614.4499999993</v>
      </c>
      <c r="G3" s="236">
        <f t="shared" ref="G3:AW3" si="0">SUMIF($E5:$E1048576,"&lt;10",G5:G1048576)</f>
        <v>0</v>
      </c>
      <c r="H3" s="236">
        <f t="shared" si="0"/>
        <v>0</v>
      </c>
      <c r="I3" s="236">
        <f t="shared" si="0"/>
        <v>255117.09999999992</v>
      </c>
      <c r="J3" s="236">
        <f t="shared" si="0"/>
        <v>936937.5</v>
      </c>
      <c r="K3" s="236">
        <f t="shared" si="0"/>
        <v>5656811.3500000015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924039</v>
      </c>
      <c r="Q3" s="236">
        <f t="shared" si="0"/>
        <v>493924</v>
      </c>
      <c r="R3" s="236">
        <f t="shared" si="0"/>
        <v>675315</v>
      </c>
      <c r="S3" s="236">
        <f t="shared" si="0"/>
        <v>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0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0</v>
      </c>
      <c r="AO3" s="236">
        <f t="shared" si="0"/>
        <v>0</v>
      </c>
      <c r="AP3" s="236">
        <f t="shared" si="0"/>
        <v>0</v>
      </c>
      <c r="AQ3" s="236">
        <f t="shared" si="0"/>
        <v>0</v>
      </c>
      <c r="AR3" s="236">
        <f t="shared" si="0"/>
        <v>0</v>
      </c>
      <c r="AS3" s="236">
        <f t="shared" si="0"/>
        <v>0</v>
      </c>
      <c r="AT3" s="236">
        <f t="shared" si="0"/>
        <v>0</v>
      </c>
      <c r="AU3" s="236">
        <f t="shared" si="0"/>
        <v>0</v>
      </c>
      <c r="AV3" s="236">
        <f t="shared" si="0"/>
        <v>0</v>
      </c>
      <c r="AW3" s="236">
        <f t="shared" si="0"/>
        <v>404470.5</v>
      </c>
    </row>
    <row r="4" spans="1:49" x14ac:dyDescent="0.3">
      <c r="A4" s="235" t="s">
        <v>168</v>
      </c>
      <c r="B4" s="258">
        <v>1</v>
      </c>
      <c r="C4" s="237" t="s">
        <v>5</v>
      </c>
      <c r="D4" s="238" t="s">
        <v>67</v>
      </c>
      <c r="E4" s="238" t="s">
        <v>166</v>
      </c>
      <c r="F4" s="238" t="s">
        <v>3</v>
      </c>
      <c r="G4" s="238">
        <v>0</v>
      </c>
      <c r="H4" s="238">
        <v>25</v>
      </c>
      <c r="I4" s="238">
        <v>99</v>
      </c>
      <c r="J4" s="238">
        <v>100</v>
      </c>
      <c r="K4" s="238">
        <v>101</v>
      </c>
      <c r="L4" s="238">
        <v>102</v>
      </c>
      <c r="M4" s="238">
        <v>103</v>
      </c>
      <c r="N4" s="238">
        <v>203</v>
      </c>
      <c r="O4" s="238">
        <v>302</v>
      </c>
      <c r="P4" s="238">
        <v>303</v>
      </c>
      <c r="Q4" s="238">
        <v>304</v>
      </c>
      <c r="R4" s="238">
        <v>305</v>
      </c>
      <c r="S4" s="238">
        <v>306</v>
      </c>
      <c r="T4" s="238">
        <v>407</v>
      </c>
      <c r="U4" s="238">
        <v>408</v>
      </c>
      <c r="V4" s="238">
        <v>409</v>
      </c>
      <c r="W4" s="238">
        <v>410</v>
      </c>
      <c r="X4" s="238">
        <v>415</v>
      </c>
      <c r="Y4" s="238">
        <v>416</v>
      </c>
      <c r="Z4" s="238">
        <v>418</v>
      </c>
      <c r="AA4" s="238">
        <v>419</v>
      </c>
      <c r="AB4" s="238">
        <v>420</v>
      </c>
      <c r="AC4" s="238">
        <v>421</v>
      </c>
      <c r="AD4" s="238">
        <v>520</v>
      </c>
      <c r="AE4" s="238">
        <v>521</v>
      </c>
      <c r="AF4" s="238">
        <v>522</v>
      </c>
      <c r="AG4" s="238">
        <v>523</v>
      </c>
      <c r="AH4" s="238">
        <v>524</v>
      </c>
      <c r="AI4" s="238">
        <v>525</v>
      </c>
      <c r="AJ4" s="238">
        <v>526</v>
      </c>
      <c r="AK4" s="238">
        <v>527</v>
      </c>
      <c r="AL4" s="238">
        <v>528</v>
      </c>
      <c r="AM4" s="238">
        <v>629</v>
      </c>
      <c r="AN4" s="238">
        <v>630</v>
      </c>
      <c r="AO4" s="238">
        <v>636</v>
      </c>
      <c r="AP4" s="238">
        <v>637</v>
      </c>
      <c r="AQ4" s="238">
        <v>640</v>
      </c>
      <c r="AR4" s="238">
        <v>642</v>
      </c>
      <c r="AS4" s="238">
        <v>743</v>
      </c>
      <c r="AT4" s="238">
        <v>745</v>
      </c>
      <c r="AU4" s="238">
        <v>746</v>
      </c>
      <c r="AV4" s="238">
        <v>747</v>
      </c>
      <c r="AW4" s="238">
        <v>930</v>
      </c>
    </row>
    <row r="5" spans="1:49" x14ac:dyDescent="0.3">
      <c r="A5" s="235" t="s">
        <v>169</v>
      </c>
      <c r="B5" s="258">
        <v>2</v>
      </c>
      <c r="C5" s="235">
        <v>29</v>
      </c>
      <c r="D5" s="235">
        <v>1</v>
      </c>
      <c r="E5" s="235">
        <v>1</v>
      </c>
      <c r="F5" s="235">
        <v>12.95</v>
      </c>
      <c r="G5" s="235">
        <v>0</v>
      </c>
      <c r="H5" s="235">
        <v>0</v>
      </c>
      <c r="I5" s="235">
        <v>0</v>
      </c>
      <c r="J5" s="235">
        <v>2</v>
      </c>
      <c r="K5" s="235">
        <v>4.45</v>
      </c>
      <c r="L5" s="235">
        <v>0</v>
      </c>
      <c r="M5" s="235">
        <v>0</v>
      </c>
      <c r="N5" s="235">
        <v>0</v>
      </c>
      <c r="O5" s="235">
        <v>0</v>
      </c>
      <c r="P5" s="235">
        <v>2</v>
      </c>
      <c r="Q5" s="235">
        <v>2</v>
      </c>
      <c r="R5" s="235">
        <v>1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0</v>
      </c>
      <c r="AO5" s="235">
        <v>0</v>
      </c>
      <c r="AP5" s="235">
        <v>0</v>
      </c>
      <c r="AQ5" s="235">
        <v>0</v>
      </c>
      <c r="AR5" s="235">
        <v>0</v>
      </c>
      <c r="AS5" s="235">
        <v>0</v>
      </c>
      <c r="AT5" s="235">
        <v>0</v>
      </c>
      <c r="AU5" s="235">
        <v>0</v>
      </c>
      <c r="AV5" s="235">
        <v>0</v>
      </c>
      <c r="AW5" s="235">
        <v>1.5</v>
      </c>
    </row>
    <row r="6" spans="1:49" x14ac:dyDescent="0.3">
      <c r="A6" s="235" t="s">
        <v>170</v>
      </c>
      <c r="B6" s="258">
        <v>3</v>
      </c>
      <c r="C6" s="235">
        <v>29</v>
      </c>
      <c r="D6" s="235">
        <v>1</v>
      </c>
      <c r="E6" s="235">
        <v>2</v>
      </c>
      <c r="F6" s="235">
        <v>2068</v>
      </c>
      <c r="G6" s="235">
        <v>0</v>
      </c>
      <c r="H6" s="235">
        <v>0</v>
      </c>
      <c r="I6" s="235">
        <v>0</v>
      </c>
      <c r="J6" s="235">
        <v>328</v>
      </c>
      <c r="K6" s="235">
        <v>688</v>
      </c>
      <c r="L6" s="235">
        <v>0</v>
      </c>
      <c r="M6" s="235">
        <v>0</v>
      </c>
      <c r="N6" s="235">
        <v>0</v>
      </c>
      <c r="O6" s="235">
        <v>0</v>
      </c>
      <c r="P6" s="235">
        <v>312</v>
      </c>
      <c r="Q6" s="235">
        <v>336</v>
      </c>
      <c r="R6" s="235">
        <v>152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0</v>
      </c>
      <c r="AO6" s="235">
        <v>0</v>
      </c>
      <c r="AP6" s="235">
        <v>0</v>
      </c>
      <c r="AQ6" s="235">
        <v>0</v>
      </c>
      <c r="AR6" s="235">
        <v>0</v>
      </c>
      <c r="AS6" s="235">
        <v>0</v>
      </c>
      <c r="AT6" s="235">
        <v>0</v>
      </c>
      <c r="AU6" s="235">
        <v>0</v>
      </c>
      <c r="AV6" s="235">
        <v>0</v>
      </c>
      <c r="AW6" s="235">
        <v>252</v>
      </c>
    </row>
    <row r="7" spans="1:49" x14ac:dyDescent="0.3">
      <c r="A7" s="235" t="s">
        <v>171</v>
      </c>
      <c r="B7" s="258">
        <v>4</v>
      </c>
      <c r="C7" s="235">
        <v>29</v>
      </c>
      <c r="D7" s="235">
        <v>1</v>
      </c>
      <c r="E7" s="235">
        <v>4</v>
      </c>
      <c r="F7" s="235">
        <v>115.5</v>
      </c>
      <c r="G7" s="235">
        <v>0</v>
      </c>
      <c r="H7" s="235">
        <v>0</v>
      </c>
      <c r="I7" s="235">
        <v>0</v>
      </c>
      <c r="J7" s="235">
        <v>39.5</v>
      </c>
      <c r="K7" s="235">
        <v>76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0</v>
      </c>
      <c r="AO7" s="235">
        <v>0</v>
      </c>
      <c r="AP7" s="235">
        <v>0</v>
      </c>
      <c r="AQ7" s="235">
        <v>0</v>
      </c>
      <c r="AR7" s="235">
        <v>0</v>
      </c>
      <c r="AS7" s="235">
        <v>0</v>
      </c>
      <c r="AT7" s="235">
        <v>0</v>
      </c>
      <c r="AU7" s="235">
        <v>0</v>
      </c>
      <c r="AV7" s="235">
        <v>0</v>
      </c>
      <c r="AW7" s="235">
        <v>0</v>
      </c>
    </row>
    <row r="8" spans="1:49" x14ac:dyDescent="0.3">
      <c r="A8" s="235" t="s">
        <v>172</v>
      </c>
      <c r="B8" s="258">
        <v>5</v>
      </c>
      <c r="C8" s="235">
        <v>29</v>
      </c>
      <c r="D8" s="235">
        <v>1</v>
      </c>
      <c r="E8" s="235">
        <v>6</v>
      </c>
      <c r="F8" s="235">
        <v>675010</v>
      </c>
      <c r="G8" s="235">
        <v>0</v>
      </c>
      <c r="H8" s="235">
        <v>0</v>
      </c>
      <c r="I8" s="235">
        <v>0</v>
      </c>
      <c r="J8" s="235">
        <v>96389</v>
      </c>
      <c r="K8" s="235">
        <v>403537</v>
      </c>
      <c r="L8" s="235">
        <v>0</v>
      </c>
      <c r="M8" s="235">
        <v>0</v>
      </c>
      <c r="N8" s="235">
        <v>0</v>
      </c>
      <c r="O8" s="235">
        <v>0</v>
      </c>
      <c r="P8" s="235">
        <v>49275</v>
      </c>
      <c r="Q8" s="235">
        <v>48960</v>
      </c>
      <c r="R8" s="235">
        <v>42474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  <c r="AP8" s="235">
        <v>0</v>
      </c>
      <c r="AQ8" s="235">
        <v>0</v>
      </c>
      <c r="AR8" s="235">
        <v>0</v>
      </c>
      <c r="AS8" s="235">
        <v>0</v>
      </c>
      <c r="AT8" s="235">
        <v>0</v>
      </c>
      <c r="AU8" s="235">
        <v>0</v>
      </c>
      <c r="AV8" s="235">
        <v>0</v>
      </c>
      <c r="AW8" s="235">
        <v>34375</v>
      </c>
    </row>
    <row r="9" spans="1:49" x14ac:dyDescent="0.3">
      <c r="A9" s="235" t="s">
        <v>173</v>
      </c>
      <c r="B9" s="258">
        <v>6</v>
      </c>
      <c r="C9" s="235">
        <v>29</v>
      </c>
      <c r="D9" s="235">
        <v>1</v>
      </c>
      <c r="E9" s="235">
        <v>9</v>
      </c>
      <c r="F9" s="235">
        <v>19065</v>
      </c>
      <c r="G9" s="235">
        <v>0</v>
      </c>
      <c r="H9" s="235">
        <v>0</v>
      </c>
      <c r="I9" s="235">
        <v>0</v>
      </c>
      <c r="J9" s="235">
        <v>0</v>
      </c>
      <c r="K9" s="235">
        <v>16865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1600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0</v>
      </c>
      <c r="AO9" s="235">
        <v>0</v>
      </c>
      <c r="AP9" s="235">
        <v>0</v>
      </c>
      <c r="AQ9" s="235">
        <v>0</v>
      </c>
      <c r="AR9" s="235">
        <v>0</v>
      </c>
      <c r="AS9" s="235">
        <v>0</v>
      </c>
      <c r="AT9" s="235">
        <v>0</v>
      </c>
      <c r="AU9" s="235">
        <v>0</v>
      </c>
      <c r="AV9" s="235">
        <v>0</v>
      </c>
      <c r="AW9" s="235">
        <v>600</v>
      </c>
    </row>
    <row r="10" spans="1:49" x14ac:dyDescent="0.3">
      <c r="A10" s="235" t="s">
        <v>174</v>
      </c>
      <c r="B10" s="258">
        <v>7</v>
      </c>
      <c r="C10" s="235">
        <v>29</v>
      </c>
      <c r="D10" s="235">
        <v>1</v>
      </c>
      <c r="E10" s="235">
        <v>11</v>
      </c>
      <c r="F10" s="235">
        <v>2360.0508905852416</v>
      </c>
      <c r="G10" s="235">
        <v>0</v>
      </c>
      <c r="H10" s="235">
        <v>0</v>
      </c>
      <c r="I10" s="235">
        <v>0</v>
      </c>
      <c r="J10" s="235">
        <v>1526.7175572519084</v>
      </c>
      <c r="K10" s="235">
        <v>0</v>
      </c>
      <c r="L10" s="235">
        <v>0</v>
      </c>
      <c r="M10" s="235">
        <v>0</v>
      </c>
      <c r="N10" s="235">
        <v>0</v>
      </c>
      <c r="O10" s="235">
        <v>833.33333333333337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0</v>
      </c>
      <c r="AR10" s="235">
        <v>0</v>
      </c>
      <c r="AS10" s="235">
        <v>0</v>
      </c>
      <c r="AT10" s="235">
        <v>0</v>
      </c>
      <c r="AU10" s="235">
        <v>0</v>
      </c>
      <c r="AV10" s="235">
        <v>0</v>
      </c>
      <c r="AW10" s="235">
        <v>0</v>
      </c>
    </row>
    <row r="11" spans="1:49" x14ac:dyDescent="0.3">
      <c r="A11" s="235" t="s">
        <v>175</v>
      </c>
      <c r="B11" s="258">
        <v>8</v>
      </c>
      <c r="C11" s="235">
        <v>29</v>
      </c>
      <c r="D11" s="235">
        <v>2</v>
      </c>
      <c r="E11" s="235">
        <v>1</v>
      </c>
      <c r="F11" s="235">
        <v>12.95</v>
      </c>
      <c r="G11" s="235">
        <v>0</v>
      </c>
      <c r="H11" s="235">
        <v>0</v>
      </c>
      <c r="I11" s="235">
        <v>0</v>
      </c>
      <c r="J11" s="235">
        <v>1</v>
      </c>
      <c r="K11" s="235">
        <v>5.45</v>
      </c>
      <c r="L11" s="235">
        <v>0</v>
      </c>
      <c r="M11" s="235">
        <v>0</v>
      </c>
      <c r="N11" s="235">
        <v>0</v>
      </c>
      <c r="O11" s="235">
        <v>0</v>
      </c>
      <c r="P11" s="235">
        <v>2</v>
      </c>
      <c r="Q11" s="235">
        <v>2</v>
      </c>
      <c r="R11" s="235">
        <v>1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0</v>
      </c>
      <c r="AR11" s="235">
        <v>0</v>
      </c>
      <c r="AS11" s="235">
        <v>0</v>
      </c>
      <c r="AT11" s="235">
        <v>0</v>
      </c>
      <c r="AU11" s="235">
        <v>0</v>
      </c>
      <c r="AV11" s="235">
        <v>0</v>
      </c>
      <c r="AW11" s="235">
        <v>1.5</v>
      </c>
    </row>
    <row r="12" spans="1:49" x14ac:dyDescent="0.3">
      <c r="A12" s="235" t="s">
        <v>176</v>
      </c>
      <c r="B12" s="258">
        <v>9</v>
      </c>
      <c r="C12" s="235">
        <v>29</v>
      </c>
      <c r="D12" s="235">
        <v>2</v>
      </c>
      <c r="E12" s="235">
        <v>2</v>
      </c>
      <c r="F12" s="235">
        <v>1952.4</v>
      </c>
      <c r="G12" s="235">
        <v>0</v>
      </c>
      <c r="H12" s="235">
        <v>0</v>
      </c>
      <c r="I12" s="235">
        <v>0</v>
      </c>
      <c r="J12" s="235">
        <v>168</v>
      </c>
      <c r="K12" s="235">
        <v>776.4</v>
      </c>
      <c r="L12" s="235">
        <v>0</v>
      </c>
      <c r="M12" s="235">
        <v>0</v>
      </c>
      <c r="N12" s="235">
        <v>0</v>
      </c>
      <c r="O12" s="235">
        <v>0</v>
      </c>
      <c r="P12" s="235">
        <v>288</v>
      </c>
      <c r="Q12" s="235">
        <v>312</v>
      </c>
      <c r="R12" s="235">
        <v>160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  <c r="AP12" s="235"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0</v>
      </c>
      <c r="AV12" s="235">
        <v>0</v>
      </c>
      <c r="AW12" s="235">
        <v>248</v>
      </c>
    </row>
    <row r="13" spans="1:49" x14ac:dyDescent="0.3">
      <c r="A13" s="235" t="s">
        <v>177</v>
      </c>
      <c r="B13" s="258">
        <v>10</v>
      </c>
      <c r="C13" s="235">
        <v>29</v>
      </c>
      <c r="D13" s="235">
        <v>2</v>
      </c>
      <c r="E13" s="235">
        <v>4</v>
      </c>
      <c r="F13" s="235">
        <v>92</v>
      </c>
      <c r="G13" s="235">
        <v>0</v>
      </c>
      <c r="H13" s="235">
        <v>0</v>
      </c>
      <c r="I13" s="235">
        <v>0</v>
      </c>
      <c r="J13" s="235">
        <v>20</v>
      </c>
      <c r="K13" s="235">
        <v>72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0</v>
      </c>
      <c r="AO13" s="235">
        <v>0</v>
      </c>
      <c r="AP13" s="235">
        <v>0</v>
      </c>
      <c r="AQ13" s="235">
        <v>0</v>
      </c>
      <c r="AR13" s="235">
        <v>0</v>
      </c>
      <c r="AS13" s="235">
        <v>0</v>
      </c>
      <c r="AT13" s="235">
        <v>0</v>
      </c>
      <c r="AU13" s="235">
        <v>0</v>
      </c>
      <c r="AV13" s="235">
        <v>0</v>
      </c>
      <c r="AW13" s="235">
        <v>0</v>
      </c>
    </row>
    <row r="14" spans="1:49" x14ac:dyDescent="0.3">
      <c r="A14" s="235" t="s">
        <v>178</v>
      </c>
      <c r="B14" s="258">
        <v>11</v>
      </c>
      <c r="C14" s="235">
        <v>29</v>
      </c>
      <c r="D14" s="235">
        <v>2</v>
      </c>
      <c r="E14" s="235">
        <v>6</v>
      </c>
      <c r="F14" s="235">
        <v>666401</v>
      </c>
      <c r="G14" s="235">
        <v>0</v>
      </c>
      <c r="H14" s="235">
        <v>0</v>
      </c>
      <c r="I14" s="235">
        <v>0</v>
      </c>
      <c r="J14" s="235">
        <v>47998</v>
      </c>
      <c r="K14" s="235">
        <v>440477</v>
      </c>
      <c r="L14" s="235">
        <v>0</v>
      </c>
      <c r="M14" s="235">
        <v>0</v>
      </c>
      <c r="N14" s="235">
        <v>0</v>
      </c>
      <c r="O14" s="235">
        <v>0</v>
      </c>
      <c r="P14" s="235">
        <v>49617</v>
      </c>
      <c r="Q14" s="235">
        <v>50938</v>
      </c>
      <c r="R14" s="235">
        <v>42873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235">
        <v>0</v>
      </c>
      <c r="AP14" s="235">
        <v>0</v>
      </c>
      <c r="AQ14" s="235">
        <v>0</v>
      </c>
      <c r="AR14" s="235">
        <v>0</v>
      </c>
      <c r="AS14" s="235">
        <v>0</v>
      </c>
      <c r="AT14" s="235">
        <v>0</v>
      </c>
      <c r="AU14" s="235">
        <v>0</v>
      </c>
      <c r="AV14" s="235">
        <v>0</v>
      </c>
      <c r="AW14" s="235">
        <v>34498</v>
      </c>
    </row>
    <row r="15" spans="1:49" x14ac:dyDescent="0.3">
      <c r="A15" s="235" t="s">
        <v>179</v>
      </c>
      <c r="B15" s="258">
        <v>12</v>
      </c>
      <c r="C15" s="235">
        <v>29</v>
      </c>
      <c r="D15" s="235">
        <v>2</v>
      </c>
      <c r="E15" s="235">
        <v>9</v>
      </c>
      <c r="F15" s="235">
        <v>24003</v>
      </c>
      <c r="G15" s="235">
        <v>0</v>
      </c>
      <c r="H15" s="235">
        <v>0</v>
      </c>
      <c r="I15" s="235">
        <v>0</v>
      </c>
      <c r="J15" s="235">
        <v>0</v>
      </c>
      <c r="K15" s="235">
        <v>20803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2500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  <c r="AP15" s="235">
        <v>0</v>
      </c>
      <c r="AQ15" s="235">
        <v>0</v>
      </c>
      <c r="AR15" s="235">
        <v>0</v>
      </c>
      <c r="AS15" s="235">
        <v>0</v>
      </c>
      <c r="AT15" s="235">
        <v>0</v>
      </c>
      <c r="AU15" s="235">
        <v>0</v>
      </c>
      <c r="AV15" s="235">
        <v>0</v>
      </c>
      <c r="AW15" s="235">
        <v>700</v>
      </c>
    </row>
    <row r="16" spans="1:49" x14ac:dyDescent="0.3">
      <c r="A16" s="235" t="s">
        <v>167</v>
      </c>
      <c r="B16" s="258">
        <v>2016</v>
      </c>
      <c r="C16" s="235">
        <v>29</v>
      </c>
      <c r="D16" s="235">
        <v>2</v>
      </c>
      <c r="E16" s="235">
        <v>10</v>
      </c>
      <c r="F16" s="235">
        <v>16200</v>
      </c>
      <c r="G16" s="235">
        <v>0</v>
      </c>
      <c r="H16" s="235">
        <v>0</v>
      </c>
      <c r="I16" s="235">
        <v>0</v>
      </c>
      <c r="J16" s="235">
        <v>16200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  <c r="AP16" s="235">
        <v>0</v>
      </c>
      <c r="AQ16" s="235">
        <v>0</v>
      </c>
      <c r="AR16" s="235">
        <v>0</v>
      </c>
      <c r="AS16" s="235">
        <v>0</v>
      </c>
      <c r="AT16" s="235">
        <v>0</v>
      </c>
      <c r="AU16" s="235">
        <v>0</v>
      </c>
      <c r="AV16" s="235">
        <v>0</v>
      </c>
      <c r="AW16" s="235">
        <v>0</v>
      </c>
    </row>
    <row r="17" spans="3:49" x14ac:dyDescent="0.3">
      <c r="C17" s="235">
        <v>29</v>
      </c>
      <c r="D17" s="235">
        <v>2</v>
      </c>
      <c r="E17" s="235">
        <v>11</v>
      </c>
      <c r="F17" s="235">
        <v>2360.0508905852416</v>
      </c>
      <c r="G17" s="235">
        <v>0</v>
      </c>
      <c r="H17" s="235">
        <v>0</v>
      </c>
      <c r="I17" s="235">
        <v>0</v>
      </c>
      <c r="J17" s="235">
        <v>1526.7175572519084</v>
      </c>
      <c r="K17" s="235">
        <v>0</v>
      </c>
      <c r="L17" s="235">
        <v>0</v>
      </c>
      <c r="M17" s="235">
        <v>0</v>
      </c>
      <c r="N17" s="235">
        <v>0</v>
      </c>
      <c r="O17" s="235">
        <v>833.33333333333337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235">
        <v>0</v>
      </c>
      <c r="AP17" s="235">
        <v>0</v>
      </c>
      <c r="AQ17" s="235">
        <v>0</v>
      </c>
      <c r="AR17" s="235">
        <v>0</v>
      </c>
      <c r="AS17" s="235">
        <v>0</v>
      </c>
      <c r="AT17" s="235">
        <v>0</v>
      </c>
      <c r="AU17" s="235">
        <v>0</v>
      </c>
      <c r="AV17" s="235">
        <v>0</v>
      </c>
      <c r="AW17" s="235">
        <v>0</v>
      </c>
    </row>
    <row r="18" spans="3:49" x14ac:dyDescent="0.3">
      <c r="C18" s="235">
        <v>29</v>
      </c>
      <c r="D18" s="235">
        <v>3</v>
      </c>
      <c r="E18" s="235">
        <v>1</v>
      </c>
      <c r="F18" s="235">
        <v>12.95</v>
      </c>
      <c r="G18" s="235">
        <v>0</v>
      </c>
      <c r="H18" s="235">
        <v>0</v>
      </c>
      <c r="I18" s="235">
        <v>1</v>
      </c>
      <c r="J18" s="235">
        <v>1</v>
      </c>
      <c r="K18" s="235">
        <v>4.45</v>
      </c>
      <c r="L18" s="235">
        <v>0</v>
      </c>
      <c r="M18" s="235">
        <v>0</v>
      </c>
      <c r="N18" s="235">
        <v>0</v>
      </c>
      <c r="O18" s="235">
        <v>0</v>
      </c>
      <c r="P18" s="235">
        <v>2</v>
      </c>
      <c r="Q18" s="235">
        <v>2</v>
      </c>
      <c r="R18" s="235">
        <v>1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235">
        <v>0</v>
      </c>
      <c r="AP18" s="235">
        <v>0</v>
      </c>
      <c r="AQ18" s="235">
        <v>0</v>
      </c>
      <c r="AR18" s="235">
        <v>0</v>
      </c>
      <c r="AS18" s="235">
        <v>0</v>
      </c>
      <c r="AT18" s="235">
        <v>0</v>
      </c>
      <c r="AU18" s="235">
        <v>0</v>
      </c>
      <c r="AV18" s="235">
        <v>0</v>
      </c>
      <c r="AW18" s="235">
        <v>1.5</v>
      </c>
    </row>
    <row r="19" spans="3:49" x14ac:dyDescent="0.3">
      <c r="C19" s="235">
        <v>29</v>
      </c>
      <c r="D19" s="235">
        <v>3</v>
      </c>
      <c r="E19" s="235">
        <v>2</v>
      </c>
      <c r="F19" s="235">
        <v>2184</v>
      </c>
      <c r="G19" s="235">
        <v>0</v>
      </c>
      <c r="H19" s="235">
        <v>0</v>
      </c>
      <c r="I19" s="235">
        <v>184</v>
      </c>
      <c r="J19" s="235">
        <v>184</v>
      </c>
      <c r="K19" s="235">
        <v>656</v>
      </c>
      <c r="L19" s="235">
        <v>0</v>
      </c>
      <c r="M19" s="235">
        <v>0</v>
      </c>
      <c r="N19" s="235">
        <v>0</v>
      </c>
      <c r="O19" s="235">
        <v>0</v>
      </c>
      <c r="P19" s="235">
        <v>368</v>
      </c>
      <c r="Q19" s="235">
        <v>352</v>
      </c>
      <c r="R19" s="235">
        <v>168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0</v>
      </c>
      <c r="AT19" s="235">
        <v>0</v>
      </c>
      <c r="AU19" s="235">
        <v>0</v>
      </c>
      <c r="AV19" s="235">
        <v>0</v>
      </c>
      <c r="AW19" s="235">
        <v>272</v>
      </c>
    </row>
    <row r="20" spans="3:49" x14ac:dyDescent="0.3">
      <c r="C20" s="235">
        <v>29</v>
      </c>
      <c r="D20" s="235">
        <v>3</v>
      </c>
      <c r="E20" s="235">
        <v>3</v>
      </c>
      <c r="F20" s="235">
        <v>12</v>
      </c>
      <c r="G20" s="235">
        <v>0</v>
      </c>
      <c r="H20" s="235">
        <v>0</v>
      </c>
      <c r="I20" s="235">
        <v>0</v>
      </c>
      <c r="J20" s="235">
        <v>0</v>
      </c>
      <c r="K20" s="235">
        <v>12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235">
        <v>0</v>
      </c>
      <c r="AP20" s="235">
        <v>0</v>
      </c>
      <c r="AQ20" s="235">
        <v>0</v>
      </c>
      <c r="AR20" s="235">
        <v>0</v>
      </c>
      <c r="AS20" s="235">
        <v>0</v>
      </c>
      <c r="AT20" s="235">
        <v>0</v>
      </c>
      <c r="AU20" s="235">
        <v>0</v>
      </c>
      <c r="AV20" s="235">
        <v>0</v>
      </c>
      <c r="AW20" s="235">
        <v>0</v>
      </c>
    </row>
    <row r="21" spans="3:49" x14ac:dyDescent="0.3">
      <c r="C21" s="235">
        <v>29</v>
      </c>
      <c r="D21" s="235">
        <v>3</v>
      </c>
      <c r="E21" s="235">
        <v>4</v>
      </c>
      <c r="F21" s="235">
        <v>73.5</v>
      </c>
      <c r="G21" s="235">
        <v>0</v>
      </c>
      <c r="H21" s="235">
        <v>0</v>
      </c>
      <c r="I21" s="235">
        <v>0</v>
      </c>
      <c r="J21" s="235">
        <v>19.5</v>
      </c>
      <c r="K21" s="235">
        <v>54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235">
        <v>0</v>
      </c>
      <c r="AP21" s="235">
        <v>0</v>
      </c>
      <c r="AQ21" s="235">
        <v>0</v>
      </c>
      <c r="AR21" s="235">
        <v>0</v>
      </c>
      <c r="AS21" s="235">
        <v>0</v>
      </c>
      <c r="AT21" s="235">
        <v>0</v>
      </c>
      <c r="AU21" s="235">
        <v>0</v>
      </c>
      <c r="AV21" s="235">
        <v>0</v>
      </c>
      <c r="AW21" s="235">
        <v>0</v>
      </c>
    </row>
    <row r="22" spans="3:49" x14ac:dyDescent="0.3">
      <c r="C22" s="235">
        <v>29</v>
      </c>
      <c r="D22" s="235">
        <v>3</v>
      </c>
      <c r="E22" s="235">
        <v>6</v>
      </c>
      <c r="F22" s="235">
        <v>630037</v>
      </c>
      <c r="G22" s="235">
        <v>0</v>
      </c>
      <c r="H22" s="235">
        <v>0</v>
      </c>
      <c r="I22" s="235">
        <v>27840</v>
      </c>
      <c r="J22" s="235">
        <v>51103</v>
      </c>
      <c r="K22" s="235">
        <v>360069</v>
      </c>
      <c r="L22" s="235">
        <v>0</v>
      </c>
      <c r="M22" s="235">
        <v>0</v>
      </c>
      <c r="N22" s="235">
        <v>0</v>
      </c>
      <c r="O22" s="235">
        <v>0</v>
      </c>
      <c r="P22" s="235">
        <v>58480</v>
      </c>
      <c r="Q22" s="235">
        <v>54044</v>
      </c>
      <c r="R22" s="235">
        <v>43705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235">
        <v>0</v>
      </c>
      <c r="AP22" s="235">
        <v>0</v>
      </c>
      <c r="AQ22" s="235">
        <v>0</v>
      </c>
      <c r="AR22" s="235">
        <v>0</v>
      </c>
      <c r="AS22" s="235">
        <v>0</v>
      </c>
      <c r="AT22" s="235">
        <v>0</v>
      </c>
      <c r="AU22" s="235">
        <v>0</v>
      </c>
      <c r="AV22" s="235">
        <v>0</v>
      </c>
      <c r="AW22" s="235">
        <v>34796</v>
      </c>
    </row>
    <row r="23" spans="3:49" x14ac:dyDescent="0.3">
      <c r="C23" s="235">
        <v>29</v>
      </c>
      <c r="D23" s="235">
        <v>3</v>
      </c>
      <c r="E23" s="235">
        <v>9</v>
      </c>
      <c r="F23" s="235">
        <v>17126</v>
      </c>
      <c r="G23" s="235">
        <v>0</v>
      </c>
      <c r="H23" s="235">
        <v>0</v>
      </c>
      <c r="I23" s="235">
        <v>0</v>
      </c>
      <c r="J23" s="235">
        <v>0</v>
      </c>
      <c r="K23" s="235">
        <v>14026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2500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  <c r="AP23" s="235">
        <v>0</v>
      </c>
      <c r="AQ23" s="235">
        <v>0</v>
      </c>
      <c r="AR23" s="235">
        <v>0</v>
      </c>
      <c r="AS23" s="235">
        <v>0</v>
      </c>
      <c r="AT23" s="235">
        <v>0</v>
      </c>
      <c r="AU23" s="235">
        <v>0</v>
      </c>
      <c r="AV23" s="235">
        <v>0</v>
      </c>
      <c r="AW23" s="235">
        <v>600</v>
      </c>
    </row>
    <row r="24" spans="3:49" x14ac:dyDescent="0.3">
      <c r="C24" s="235">
        <v>29</v>
      </c>
      <c r="D24" s="235">
        <v>3</v>
      </c>
      <c r="E24" s="235">
        <v>11</v>
      </c>
      <c r="F24" s="235">
        <v>2360.0508905852416</v>
      </c>
      <c r="G24" s="235">
        <v>0</v>
      </c>
      <c r="H24" s="235">
        <v>0</v>
      </c>
      <c r="I24" s="235">
        <v>0</v>
      </c>
      <c r="J24" s="235">
        <v>1526.7175572519084</v>
      </c>
      <c r="K24" s="235">
        <v>0</v>
      </c>
      <c r="L24" s="235">
        <v>0</v>
      </c>
      <c r="M24" s="235">
        <v>0</v>
      </c>
      <c r="N24" s="235">
        <v>0</v>
      </c>
      <c r="O24" s="235">
        <v>833.33333333333337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0</v>
      </c>
      <c r="AO24" s="235">
        <v>0</v>
      </c>
      <c r="AP24" s="235">
        <v>0</v>
      </c>
      <c r="AQ24" s="235">
        <v>0</v>
      </c>
      <c r="AR24" s="235">
        <v>0</v>
      </c>
      <c r="AS24" s="235">
        <v>0</v>
      </c>
      <c r="AT24" s="235">
        <v>0</v>
      </c>
      <c r="AU24" s="235">
        <v>0</v>
      </c>
      <c r="AV24" s="235">
        <v>0</v>
      </c>
      <c r="AW24" s="235">
        <v>0</v>
      </c>
    </row>
    <row r="25" spans="3:49" x14ac:dyDescent="0.3">
      <c r="C25" s="235">
        <v>29</v>
      </c>
      <c r="D25" s="235">
        <v>4</v>
      </c>
      <c r="E25" s="235">
        <v>1</v>
      </c>
      <c r="F25" s="235">
        <v>12.95</v>
      </c>
      <c r="G25" s="235">
        <v>0</v>
      </c>
      <c r="H25" s="235">
        <v>0</v>
      </c>
      <c r="I25" s="235">
        <v>1</v>
      </c>
      <c r="J25" s="235">
        <v>1</v>
      </c>
      <c r="K25" s="235">
        <v>4.45</v>
      </c>
      <c r="L25" s="235">
        <v>0</v>
      </c>
      <c r="M25" s="235">
        <v>0</v>
      </c>
      <c r="N25" s="235">
        <v>0</v>
      </c>
      <c r="O25" s="235">
        <v>0</v>
      </c>
      <c r="P25" s="235">
        <v>2</v>
      </c>
      <c r="Q25" s="235">
        <v>2</v>
      </c>
      <c r="R25" s="235">
        <v>1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0</v>
      </c>
      <c r="AO25" s="235">
        <v>0</v>
      </c>
      <c r="AP25" s="235">
        <v>0</v>
      </c>
      <c r="AQ25" s="235">
        <v>0</v>
      </c>
      <c r="AR25" s="235">
        <v>0</v>
      </c>
      <c r="AS25" s="235">
        <v>0</v>
      </c>
      <c r="AT25" s="235">
        <v>0</v>
      </c>
      <c r="AU25" s="235">
        <v>0</v>
      </c>
      <c r="AV25" s="235">
        <v>0</v>
      </c>
      <c r="AW25" s="235">
        <v>1.5</v>
      </c>
    </row>
    <row r="26" spans="3:49" x14ac:dyDescent="0.3">
      <c r="C26" s="235">
        <v>29</v>
      </c>
      <c r="D26" s="235">
        <v>4</v>
      </c>
      <c r="E26" s="235">
        <v>2</v>
      </c>
      <c r="F26" s="235">
        <v>2028</v>
      </c>
      <c r="G26" s="235">
        <v>0</v>
      </c>
      <c r="H26" s="235">
        <v>0</v>
      </c>
      <c r="I26" s="235">
        <v>168</v>
      </c>
      <c r="J26" s="235">
        <v>168</v>
      </c>
      <c r="K26" s="235">
        <v>744</v>
      </c>
      <c r="L26" s="235">
        <v>0</v>
      </c>
      <c r="M26" s="235">
        <v>0</v>
      </c>
      <c r="N26" s="235">
        <v>0</v>
      </c>
      <c r="O26" s="235">
        <v>0</v>
      </c>
      <c r="P26" s="235">
        <v>280</v>
      </c>
      <c r="Q26" s="235">
        <v>328</v>
      </c>
      <c r="R26" s="235">
        <v>168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235">
        <v>0</v>
      </c>
      <c r="AP26" s="235">
        <v>0</v>
      </c>
      <c r="AQ26" s="235">
        <v>0</v>
      </c>
      <c r="AR26" s="235">
        <v>0</v>
      </c>
      <c r="AS26" s="235">
        <v>0</v>
      </c>
      <c r="AT26" s="235">
        <v>0</v>
      </c>
      <c r="AU26" s="235">
        <v>0</v>
      </c>
      <c r="AV26" s="235">
        <v>0</v>
      </c>
      <c r="AW26" s="235">
        <v>172</v>
      </c>
    </row>
    <row r="27" spans="3:49" x14ac:dyDescent="0.3">
      <c r="C27" s="235">
        <v>29</v>
      </c>
      <c r="D27" s="235">
        <v>4</v>
      </c>
      <c r="E27" s="235">
        <v>3</v>
      </c>
      <c r="F27" s="235">
        <v>8</v>
      </c>
      <c r="G27" s="235">
        <v>0</v>
      </c>
      <c r="H27" s="235">
        <v>0</v>
      </c>
      <c r="I27" s="235">
        <v>0</v>
      </c>
      <c r="J27" s="235">
        <v>0</v>
      </c>
      <c r="K27" s="235">
        <v>8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0</v>
      </c>
      <c r="AO27" s="235">
        <v>0</v>
      </c>
      <c r="AP27" s="235">
        <v>0</v>
      </c>
      <c r="AQ27" s="235">
        <v>0</v>
      </c>
      <c r="AR27" s="235">
        <v>0</v>
      </c>
      <c r="AS27" s="235">
        <v>0</v>
      </c>
      <c r="AT27" s="235">
        <v>0</v>
      </c>
      <c r="AU27" s="235">
        <v>0</v>
      </c>
      <c r="AV27" s="235">
        <v>0</v>
      </c>
      <c r="AW27" s="235">
        <v>0</v>
      </c>
    </row>
    <row r="28" spans="3:49" x14ac:dyDescent="0.3">
      <c r="C28" s="235">
        <v>29</v>
      </c>
      <c r="D28" s="235">
        <v>4</v>
      </c>
      <c r="E28" s="235">
        <v>4</v>
      </c>
      <c r="F28" s="235">
        <v>112</v>
      </c>
      <c r="G28" s="235">
        <v>0</v>
      </c>
      <c r="H28" s="235">
        <v>0</v>
      </c>
      <c r="I28" s="235">
        <v>20</v>
      </c>
      <c r="J28" s="235">
        <v>20</v>
      </c>
      <c r="K28" s="235">
        <v>72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235">
        <v>0</v>
      </c>
      <c r="AP28" s="235">
        <v>0</v>
      </c>
      <c r="AQ28" s="235">
        <v>0</v>
      </c>
      <c r="AR28" s="235">
        <v>0</v>
      </c>
      <c r="AS28" s="235">
        <v>0</v>
      </c>
      <c r="AT28" s="235">
        <v>0</v>
      </c>
      <c r="AU28" s="235">
        <v>0</v>
      </c>
      <c r="AV28" s="235">
        <v>0</v>
      </c>
      <c r="AW28" s="235">
        <v>0</v>
      </c>
    </row>
    <row r="29" spans="3:49" x14ac:dyDescent="0.3">
      <c r="C29" s="235">
        <v>29</v>
      </c>
      <c r="D29" s="235">
        <v>4</v>
      </c>
      <c r="E29" s="235">
        <v>6</v>
      </c>
      <c r="F29" s="235">
        <v>682546</v>
      </c>
      <c r="G29" s="235">
        <v>0</v>
      </c>
      <c r="H29" s="235">
        <v>0</v>
      </c>
      <c r="I29" s="235">
        <v>35898</v>
      </c>
      <c r="J29" s="235">
        <v>51929</v>
      </c>
      <c r="K29" s="235">
        <v>405840</v>
      </c>
      <c r="L29" s="235">
        <v>0</v>
      </c>
      <c r="M29" s="235">
        <v>0</v>
      </c>
      <c r="N29" s="235">
        <v>0</v>
      </c>
      <c r="O29" s="235">
        <v>0</v>
      </c>
      <c r="P29" s="235">
        <v>57037</v>
      </c>
      <c r="Q29" s="235">
        <v>53957</v>
      </c>
      <c r="R29" s="235">
        <v>42370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  <c r="AP29" s="235">
        <v>0</v>
      </c>
      <c r="AQ29" s="235">
        <v>0</v>
      </c>
      <c r="AR29" s="235">
        <v>0</v>
      </c>
      <c r="AS29" s="235">
        <v>0</v>
      </c>
      <c r="AT29" s="235">
        <v>0</v>
      </c>
      <c r="AU29" s="235">
        <v>0</v>
      </c>
      <c r="AV29" s="235">
        <v>0</v>
      </c>
      <c r="AW29" s="235">
        <v>35515</v>
      </c>
    </row>
    <row r="30" spans="3:49" x14ac:dyDescent="0.3">
      <c r="C30" s="235">
        <v>29</v>
      </c>
      <c r="D30" s="235">
        <v>4</v>
      </c>
      <c r="E30" s="235">
        <v>9</v>
      </c>
      <c r="F30" s="235">
        <v>22171</v>
      </c>
      <c r="G30" s="235">
        <v>0</v>
      </c>
      <c r="H30" s="235">
        <v>0</v>
      </c>
      <c r="I30" s="235">
        <v>0</v>
      </c>
      <c r="J30" s="235">
        <v>950</v>
      </c>
      <c r="K30" s="235">
        <v>17921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2500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235">
        <v>0</v>
      </c>
      <c r="AP30" s="235">
        <v>0</v>
      </c>
      <c r="AQ30" s="235">
        <v>0</v>
      </c>
      <c r="AR30" s="235">
        <v>0</v>
      </c>
      <c r="AS30" s="235">
        <v>0</v>
      </c>
      <c r="AT30" s="235">
        <v>0</v>
      </c>
      <c r="AU30" s="235">
        <v>0</v>
      </c>
      <c r="AV30" s="235">
        <v>0</v>
      </c>
      <c r="AW30" s="235">
        <v>800</v>
      </c>
    </row>
    <row r="31" spans="3:49" x14ac:dyDescent="0.3">
      <c r="C31" s="235">
        <v>29</v>
      </c>
      <c r="D31" s="235">
        <v>4</v>
      </c>
      <c r="E31" s="235">
        <v>10</v>
      </c>
      <c r="F31" s="235">
        <v>3000</v>
      </c>
      <c r="G31" s="235">
        <v>0</v>
      </c>
      <c r="H31" s="235">
        <v>0</v>
      </c>
      <c r="I31" s="235">
        <v>0</v>
      </c>
      <c r="J31" s="235">
        <v>3000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0</v>
      </c>
      <c r="AO31" s="235">
        <v>0</v>
      </c>
      <c r="AP31" s="235">
        <v>0</v>
      </c>
      <c r="AQ31" s="235">
        <v>0</v>
      </c>
      <c r="AR31" s="235">
        <v>0</v>
      </c>
      <c r="AS31" s="235">
        <v>0</v>
      </c>
      <c r="AT31" s="235">
        <v>0</v>
      </c>
      <c r="AU31" s="235">
        <v>0</v>
      </c>
      <c r="AV31" s="235">
        <v>0</v>
      </c>
      <c r="AW31" s="235">
        <v>0</v>
      </c>
    </row>
    <row r="32" spans="3:49" x14ac:dyDescent="0.3">
      <c r="C32" s="235">
        <v>29</v>
      </c>
      <c r="D32" s="235">
        <v>4</v>
      </c>
      <c r="E32" s="235">
        <v>11</v>
      </c>
      <c r="F32" s="235">
        <v>2360.0508905852416</v>
      </c>
      <c r="G32" s="235">
        <v>0</v>
      </c>
      <c r="H32" s="235">
        <v>0</v>
      </c>
      <c r="I32" s="235">
        <v>0</v>
      </c>
      <c r="J32" s="235">
        <v>1526.7175572519084</v>
      </c>
      <c r="K32" s="235">
        <v>0</v>
      </c>
      <c r="L32" s="235">
        <v>0</v>
      </c>
      <c r="M32" s="235">
        <v>0</v>
      </c>
      <c r="N32" s="235">
        <v>0</v>
      </c>
      <c r="O32" s="235">
        <v>833.33333333333337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  <c r="AP32" s="235">
        <v>0</v>
      </c>
      <c r="AQ32" s="235">
        <v>0</v>
      </c>
      <c r="AR32" s="235">
        <v>0</v>
      </c>
      <c r="AS32" s="235">
        <v>0</v>
      </c>
      <c r="AT32" s="235">
        <v>0</v>
      </c>
      <c r="AU32" s="235">
        <v>0</v>
      </c>
      <c r="AV32" s="235">
        <v>0</v>
      </c>
      <c r="AW32" s="235">
        <v>0</v>
      </c>
    </row>
    <row r="33" spans="3:49" x14ac:dyDescent="0.3">
      <c r="C33" s="235">
        <v>29</v>
      </c>
      <c r="D33" s="235">
        <v>5</v>
      </c>
      <c r="E33" s="235">
        <v>1</v>
      </c>
      <c r="F33" s="235">
        <v>13.95</v>
      </c>
      <c r="G33" s="235">
        <v>0</v>
      </c>
      <c r="H33" s="235">
        <v>0</v>
      </c>
      <c r="I33" s="235">
        <v>1</v>
      </c>
      <c r="J33" s="235">
        <v>1</v>
      </c>
      <c r="K33" s="235">
        <v>4.45</v>
      </c>
      <c r="L33" s="235">
        <v>0</v>
      </c>
      <c r="M33" s="235">
        <v>0</v>
      </c>
      <c r="N33" s="235">
        <v>0</v>
      </c>
      <c r="O33" s="235">
        <v>0</v>
      </c>
      <c r="P33" s="235">
        <v>2</v>
      </c>
      <c r="Q33" s="235">
        <v>2</v>
      </c>
      <c r="R33" s="235">
        <v>2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0</v>
      </c>
      <c r="AO33" s="235">
        <v>0</v>
      </c>
      <c r="AP33" s="235">
        <v>0</v>
      </c>
      <c r="AQ33" s="235">
        <v>0</v>
      </c>
      <c r="AR33" s="235">
        <v>0</v>
      </c>
      <c r="AS33" s="235">
        <v>0</v>
      </c>
      <c r="AT33" s="235">
        <v>0</v>
      </c>
      <c r="AU33" s="235">
        <v>0</v>
      </c>
      <c r="AV33" s="235">
        <v>0</v>
      </c>
      <c r="AW33" s="235">
        <v>1.5</v>
      </c>
    </row>
    <row r="34" spans="3:49" x14ac:dyDescent="0.3">
      <c r="C34" s="235">
        <v>29</v>
      </c>
      <c r="D34" s="235">
        <v>5</v>
      </c>
      <c r="E34" s="235">
        <v>2</v>
      </c>
      <c r="F34" s="235">
        <v>2032</v>
      </c>
      <c r="G34" s="235">
        <v>0</v>
      </c>
      <c r="H34" s="235">
        <v>0</v>
      </c>
      <c r="I34" s="235">
        <v>176</v>
      </c>
      <c r="J34" s="235">
        <v>72</v>
      </c>
      <c r="K34" s="235">
        <v>720</v>
      </c>
      <c r="L34" s="235">
        <v>0</v>
      </c>
      <c r="M34" s="235">
        <v>0</v>
      </c>
      <c r="N34" s="235">
        <v>0</v>
      </c>
      <c r="O34" s="235">
        <v>0</v>
      </c>
      <c r="P34" s="235">
        <v>336</v>
      </c>
      <c r="Q34" s="235">
        <v>328</v>
      </c>
      <c r="R34" s="235">
        <v>136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0</v>
      </c>
      <c r="AO34" s="235">
        <v>0</v>
      </c>
      <c r="AP34" s="235">
        <v>0</v>
      </c>
      <c r="AQ34" s="235">
        <v>0</v>
      </c>
      <c r="AR34" s="235">
        <v>0</v>
      </c>
      <c r="AS34" s="235">
        <v>0</v>
      </c>
      <c r="AT34" s="235">
        <v>0</v>
      </c>
      <c r="AU34" s="235">
        <v>0</v>
      </c>
      <c r="AV34" s="235">
        <v>0</v>
      </c>
      <c r="AW34" s="235">
        <v>264</v>
      </c>
    </row>
    <row r="35" spans="3:49" x14ac:dyDescent="0.3">
      <c r="C35" s="235">
        <v>29</v>
      </c>
      <c r="D35" s="235">
        <v>5</v>
      </c>
      <c r="E35" s="235">
        <v>3</v>
      </c>
      <c r="F35" s="235">
        <v>11.5</v>
      </c>
      <c r="G35" s="235">
        <v>0</v>
      </c>
      <c r="H35" s="235">
        <v>0</v>
      </c>
      <c r="I35" s="235">
        <v>0</v>
      </c>
      <c r="J35" s="235">
        <v>0</v>
      </c>
      <c r="K35" s="235">
        <v>11.5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235">
        <v>0</v>
      </c>
      <c r="Y35" s="23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35">
        <v>0</v>
      </c>
      <c r="AG35" s="235">
        <v>0</v>
      </c>
      <c r="AH35" s="235">
        <v>0</v>
      </c>
      <c r="AI35" s="235">
        <v>0</v>
      </c>
      <c r="AJ35" s="235">
        <v>0</v>
      </c>
      <c r="AK35" s="235">
        <v>0</v>
      </c>
      <c r="AL35" s="235">
        <v>0</v>
      </c>
      <c r="AM35" s="235">
        <v>0</v>
      </c>
      <c r="AN35" s="235">
        <v>0</v>
      </c>
      <c r="AO35" s="235">
        <v>0</v>
      </c>
      <c r="AP35" s="235">
        <v>0</v>
      </c>
      <c r="AQ35" s="235">
        <v>0</v>
      </c>
      <c r="AR35" s="235">
        <v>0</v>
      </c>
      <c r="AS35" s="235">
        <v>0</v>
      </c>
      <c r="AT35" s="235">
        <v>0</v>
      </c>
      <c r="AU35" s="235">
        <v>0</v>
      </c>
      <c r="AV35" s="235">
        <v>0</v>
      </c>
      <c r="AW35" s="235">
        <v>0</v>
      </c>
    </row>
    <row r="36" spans="3:49" x14ac:dyDescent="0.3">
      <c r="C36" s="235">
        <v>29</v>
      </c>
      <c r="D36" s="235">
        <v>5</v>
      </c>
      <c r="E36" s="235">
        <v>4</v>
      </c>
      <c r="F36" s="235">
        <v>115</v>
      </c>
      <c r="G36" s="235">
        <v>0</v>
      </c>
      <c r="H36" s="235">
        <v>0</v>
      </c>
      <c r="I36" s="235">
        <v>20</v>
      </c>
      <c r="J36" s="235">
        <v>20</v>
      </c>
      <c r="K36" s="235">
        <v>75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235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0</v>
      </c>
      <c r="AO36" s="235">
        <v>0</v>
      </c>
      <c r="AP36" s="235">
        <v>0</v>
      </c>
      <c r="AQ36" s="235">
        <v>0</v>
      </c>
      <c r="AR36" s="235">
        <v>0</v>
      </c>
      <c r="AS36" s="235">
        <v>0</v>
      </c>
      <c r="AT36" s="235">
        <v>0</v>
      </c>
      <c r="AU36" s="235">
        <v>0</v>
      </c>
      <c r="AV36" s="235">
        <v>0</v>
      </c>
      <c r="AW36" s="235">
        <v>0</v>
      </c>
    </row>
    <row r="37" spans="3:49" x14ac:dyDescent="0.3">
      <c r="C37" s="235">
        <v>29</v>
      </c>
      <c r="D37" s="235">
        <v>5</v>
      </c>
      <c r="E37" s="235">
        <v>6</v>
      </c>
      <c r="F37" s="235">
        <v>741167</v>
      </c>
      <c r="G37" s="235">
        <v>0</v>
      </c>
      <c r="H37" s="235">
        <v>0</v>
      </c>
      <c r="I37" s="235">
        <v>36549</v>
      </c>
      <c r="J37" s="235">
        <v>55780</v>
      </c>
      <c r="K37" s="235">
        <v>435398</v>
      </c>
      <c r="L37" s="235">
        <v>0</v>
      </c>
      <c r="M37" s="235">
        <v>0</v>
      </c>
      <c r="N37" s="235">
        <v>0</v>
      </c>
      <c r="O37" s="235">
        <v>0</v>
      </c>
      <c r="P37" s="235">
        <v>58341</v>
      </c>
      <c r="Q37" s="235">
        <v>54035</v>
      </c>
      <c r="R37" s="235">
        <v>64142</v>
      </c>
      <c r="S37" s="235">
        <v>0</v>
      </c>
      <c r="T37" s="235">
        <v>0</v>
      </c>
      <c r="U37" s="235">
        <v>0</v>
      </c>
      <c r="V37" s="235">
        <v>0</v>
      </c>
      <c r="W37" s="235">
        <v>0</v>
      </c>
      <c r="X37" s="235">
        <v>0</v>
      </c>
      <c r="Y37" s="235">
        <v>0</v>
      </c>
      <c r="Z37" s="235">
        <v>0</v>
      </c>
      <c r="AA37" s="235">
        <v>0</v>
      </c>
      <c r="AB37" s="235">
        <v>0</v>
      </c>
      <c r="AC37" s="235">
        <v>0</v>
      </c>
      <c r="AD37" s="235">
        <v>0</v>
      </c>
      <c r="AE37" s="235">
        <v>0</v>
      </c>
      <c r="AF37" s="235">
        <v>0</v>
      </c>
      <c r="AG37" s="235">
        <v>0</v>
      </c>
      <c r="AH37" s="235">
        <v>0</v>
      </c>
      <c r="AI37" s="235">
        <v>0</v>
      </c>
      <c r="AJ37" s="235">
        <v>0</v>
      </c>
      <c r="AK37" s="235">
        <v>0</v>
      </c>
      <c r="AL37" s="235">
        <v>0</v>
      </c>
      <c r="AM37" s="235">
        <v>0</v>
      </c>
      <c r="AN37" s="235">
        <v>0</v>
      </c>
      <c r="AO37" s="235">
        <v>0</v>
      </c>
      <c r="AP37" s="235">
        <v>0</v>
      </c>
      <c r="AQ37" s="235">
        <v>0</v>
      </c>
      <c r="AR37" s="235">
        <v>0</v>
      </c>
      <c r="AS37" s="235">
        <v>0</v>
      </c>
      <c r="AT37" s="235">
        <v>0</v>
      </c>
      <c r="AU37" s="235">
        <v>0</v>
      </c>
      <c r="AV37" s="235">
        <v>0</v>
      </c>
      <c r="AW37" s="235">
        <v>36922</v>
      </c>
    </row>
    <row r="38" spans="3:49" x14ac:dyDescent="0.3">
      <c r="C38" s="235">
        <v>29</v>
      </c>
      <c r="D38" s="235">
        <v>5</v>
      </c>
      <c r="E38" s="235">
        <v>9</v>
      </c>
      <c r="F38" s="235">
        <v>30303</v>
      </c>
      <c r="G38" s="235">
        <v>0</v>
      </c>
      <c r="H38" s="235">
        <v>0</v>
      </c>
      <c r="I38" s="235">
        <v>0</v>
      </c>
      <c r="J38" s="235">
        <v>1500</v>
      </c>
      <c r="K38" s="235">
        <v>26024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2000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0</v>
      </c>
      <c r="AO38" s="235">
        <v>0</v>
      </c>
      <c r="AP38" s="235">
        <v>0</v>
      </c>
      <c r="AQ38" s="235">
        <v>0</v>
      </c>
      <c r="AR38" s="235">
        <v>0</v>
      </c>
      <c r="AS38" s="235">
        <v>0</v>
      </c>
      <c r="AT38" s="235">
        <v>0</v>
      </c>
      <c r="AU38" s="235">
        <v>0</v>
      </c>
      <c r="AV38" s="235">
        <v>0</v>
      </c>
      <c r="AW38" s="235">
        <v>779</v>
      </c>
    </row>
    <row r="39" spans="3:49" x14ac:dyDescent="0.3">
      <c r="C39" s="235">
        <v>29</v>
      </c>
      <c r="D39" s="235">
        <v>5</v>
      </c>
      <c r="E39" s="235">
        <v>11</v>
      </c>
      <c r="F39" s="235">
        <v>2360.0508905852416</v>
      </c>
      <c r="G39" s="235">
        <v>0</v>
      </c>
      <c r="H39" s="235">
        <v>0</v>
      </c>
      <c r="I39" s="235">
        <v>0</v>
      </c>
      <c r="J39" s="235">
        <v>1526.7175572519084</v>
      </c>
      <c r="K39" s="235">
        <v>0</v>
      </c>
      <c r="L39" s="235">
        <v>0</v>
      </c>
      <c r="M39" s="235">
        <v>0</v>
      </c>
      <c r="N39" s="235">
        <v>0</v>
      </c>
      <c r="O39" s="235">
        <v>833.33333333333337</v>
      </c>
      <c r="P39" s="235">
        <v>0</v>
      </c>
      <c r="Q39" s="235">
        <v>0</v>
      </c>
      <c r="R39" s="235">
        <v>0</v>
      </c>
      <c r="S39" s="235">
        <v>0</v>
      </c>
      <c r="T39" s="235">
        <v>0</v>
      </c>
      <c r="U39" s="235">
        <v>0</v>
      </c>
      <c r="V39" s="235">
        <v>0</v>
      </c>
      <c r="W39" s="235">
        <v>0</v>
      </c>
      <c r="X39" s="235">
        <v>0</v>
      </c>
      <c r="Y39" s="235">
        <v>0</v>
      </c>
      <c r="Z39" s="235">
        <v>0</v>
      </c>
      <c r="AA39" s="235">
        <v>0</v>
      </c>
      <c r="AB39" s="235">
        <v>0</v>
      </c>
      <c r="AC39" s="235">
        <v>0</v>
      </c>
      <c r="AD39" s="235">
        <v>0</v>
      </c>
      <c r="AE39" s="235">
        <v>0</v>
      </c>
      <c r="AF39" s="235">
        <v>0</v>
      </c>
      <c r="AG39" s="235">
        <v>0</v>
      </c>
      <c r="AH39" s="235">
        <v>0</v>
      </c>
      <c r="AI39" s="235">
        <v>0</v>
      </c>
      <c r="AJ39" s="235">
        <v>0</v>
      </c>
      <c r="AK39" s="235">
        <v>0</v>
      </c>
      <c r="AL39" s="235">
        <v>0</v>
      </c>
      <c r="AM39" s="235">
        <v>0</v>
      </c>
      <c r="AN39" s="235">
        <v>0</v>
      </c>
      <c r="AO39" s="235">
        <v>0</v>
      </c>
      <c r="AP39" s="235">
        <v>0</v>
      </c>
      <c r="AQ39" s="235">
        <v>0</v>
      </c>
      <c r="AR39" s="235">
        <v>0</v>
      </c>
      <c r="AS39" s="235">
        <v>0</v>
      </c>
      <c r="AT39" s="235">
        <v>0</v>
      </c>
      <c r="AU39" s="235">
        <v>0</v>
      </c>
      <c r="AV39" s="235">
        <v>0</v>
      </c>
      <c r="AW39" s="235">
        <v>0</v>
      </c>
    </row>
    <row r="40" spans="3:49" x14ac:dyDescent="0.3">
      <c r="C40" s="235">
        <v>29</v>
      </c>
      <c r="D40" s="235">
        <v>6</v>
      </c>
      <c r="E40" s="235">
        <v>1</v>
      </c>
      <c r="F40" s="235">
        <v>12.95</v>
      </c>
      <c r="G40" s="235">
        <v>0</v>
      </c>
      <c r="H40" s="235">
        <v>0</v>
      </c>
      <c r="I40" s="235">
        <v>1</v>
      </c>
      <c r="J40" s="235">
        <v>1</v>
      </c>
      <c r="K40" s="235">
        <v>4.45</v>
      </c>
      <c r="L40" s="235">
        <v>0</v>
      </c>
      <c r="M40" s="235">
        <v>0</v>
      </c>
      <c r="N40" s="235">
        <v>0</v>
      </c>
      <c r="O40" s="235">
        <v>0</v>
      </c>
      <c r="P40" s="235">
        <v>2</v>
      </c>
      <c r="Q40" s="235">
        <v>2</v>
      </c>
      <c r="R40" s="235">
        <v>1</v>
      </c>
      <c r="S40" s="235">
        <v>0</v>
      </c>
      <c r="T40" s="235">
        <v>0</v>
      </c>
      <c r="U40" s="235">
        <v>0</v>
      </c>
      <c r="V40" s="235">
        <v>0</v>
      </c>
      <c r="W40" s="235">
        <v>0</v>
      </c>
      <c r="X40" s="235">
        <v>0</v>
      </c>
      <c r="Y40" s="235">
        <v>0</v>
      </c>
      <c r="Z40" s="235">
        <v>0</v>
      </c>
      <c r="AA40" s="235">
        <v>0</v>
      </c>
      <c r="AB40" s="235">
        <v>0</v>
      </c>
      <c r="AC40" s="235">
        <v>0</v>
      </c>
      <c r="AD40" s="235">
        <v>0</v>
      </c>
      <c r="AE40" s="235">
        <v>0</v>
      </c>
      <c r="AF40" s="235">
        <v>0</v>
      </c>
      <c r="AG40" s="235">
        <v>0</v>
      </c>
      <c r="AH40" s="235">
        <v>0</v>
      </c>
      <c r="AI40" s="235">
        <v>0</v>
      </c>
      <c r="AJ40" s="235">
        <v>0</v>
      </c>
      <c r="AK40" s="235">
        <v>0</v>
      </c>
      <c r="AL40" s="235">
        <v>0</v>
      </c>
      <c r="AM40" s="235">
        <v>0</v>
      </c>
      <c r="AN40" s="235">
        <v>0</v>
      </c>
      <c r="AO40" s="235">
        <v>0</v>
      </c>
      <c r="AP40" s="235">
        <v>0</v>
      </c>
      <c r="AQ40" s="235">
        <v>0</v>
      </c>
      <c r="AR40" s="235">
        <v>0</v>
      </c>
      <c r="AS40" s="235">
        <v>0</v>
      </c>
      <c r="AT40" s="235">
        <v>0</v>
      </c>
      <c r="AU40" s="235">
        <v>0</v>
      </c>
      <c r="AV40" s="235">
        <v>0</v>
      </c>
      <c r="AW40" s="235">
        <v>1.5</v>
      </c>
    </row>
    <row r="41" spans="3:49" x14ac:dyDescent="0.3">
      <c r="C41" s="235">
        <v>29</v>
      </c>
      <c r="D41" s="235">
        <v>6</v>
      </c>
      <c r="E41" s="235">
        <v>2</v>
      </c>
      <c r="F41" s="235">
        <v>2218</v>
      </c>
      <c r="G41" s="235">
        <v>0</v>
      </c>
      <c r="H41" s="235">
        <v>0</v>
      </c>
      <c r="I41" s="235">
        <v>152</v>
      </c>
      <c r="J41" s="235">
        <v>176</v>
      </c>
      <c r="K41" s="235">
        <v>768</v>
      </c>
      <c r="L41" s="235">
        <v>0</v>
      </c>
      <c r="M41" s="235">
        <v>0</v>
      </c>
      <c r="N41" s="235">
        <v>0</v>
      </c>
      <c r="O41" s="235">
        <v>0</v>
      </c>
      <c r="P41" s="235">
        <v>352</v>
      </c>
      <c r="Q41" s="235">
        <v>344</v>
      </c>
      <c r="R41" s="235">
        <v>168</v>
      </c>
      <c r="S41" s="235">
        <v>0</v>
      </c>
      <c r="T41" s="235">
        <v>0</v>
      </c>
      <c r="U41" s="235">
        <v>0</v>
      </c>
      <c r="V41" s="235">
        <v>0</v>
      </c>
      <c r="W41" s="235">
        <v>0</v>
      </c>
      <c r="X41" s="235">
        <v>0</v>
      </c>
      <c r="Y41" s="235">
        <v>0</v>
      </c>
      <c r="Z41" s="235">
        <v>0</v>
      </c>
      <c r="AA41" s="235">
        <v>0</v>
      </c>
      <c r="AB41" s="235">
        <v>0</v>
      </c>
      <c r="AC41" s="235">
        <v>0</v>
      </c>
      <c r="AD41" s="235">
        <v>0</v>
      </c>
      <c r="AE41" s="235">
        <v>0</v>
      </c>
      <c r="AF41" s="235">
        <v>0</v>
      </c>
      <c r="AG41" s="235">
        <v>0</v>
      </c>
      <c r="AH41" s="235">
        <v>0</v>
      </c>
      <c r="AI41" s="235">
        <v>0</v>
      </c>
      <c r="AJ41" s="235">
        <v>0</v>
      </c>
      <c r="AK41" s="235">
        <v>0</v>
      </c>
      <c r="AL41" s="235">
        <v>0</v>
      </c>
      <c r="AM41" s="235">
        <v>0</v>
      </c>
      <c r="AN41" s="235">
        <v>0</v>
      </c>
      <c r="AO41" s="235">
        <v>0</v>
      </c>
      <c r="AP41" s="235">
        <v>0</v>
      </c>
      <c r="AQ41" s="235">
        <v>0</v>
      </c>
      <c r="AR41" s="235">
        <v>0</v>
      </c>
      <c r="AS41" s="235">
        <v>0</v>
      </c>
      <c r="AT41" s="235">
        <v>0</v>
      </c>
      <c r="AU41" s="235">
        <v>0</v>
      </c>
      <c r="AV41" s="235">
        <v>0</v>
      </c>
      <c r="AW41" s="235">
        <v>258</v>
      </c>
    </row>
    <row r="42" spans="3:49" x14ac:dyDescent="0.3">
      <c r="C42" s="235">
        <v>29</v>
      </c>
      <c r="D42" s="235">
        <v>6</v>
      </c>
      <c r="E42" s="235">
        <v>3</v>
      </c>
      <c r="F42" s="235">
        <v>9.5</v>
      </c>
      <c r="G42" s="235">
        <v>0</v>
      </c>
      <c r="H42" s="235">
        <v>0</v>
      </c>
      <c r="I42" s="235">
        <v>0</v>
      </c>
      <c r="J42" s="235">
        <v>0</v>
      </c>
      <c r="K42" s="235">
        <v>9.5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v>0</v>
      </c>
      <c r="U42" s="235">
        <v>0</v>
      </c>
      <c r="V42" s="235">
        <v>0</v>
      </c>
      <c r="W42" s="235">
        <v>0</v>
      </c>
      <c r="X42" s="235">
        <v>0</v>
      </c>
      <c r="Y42" s="235">
        <v>0</v>
      </c>
      <c r="Z42" s="235">
        <v>0</v>
      </c>
      <c r="AA42" s="235">
        <v>0</v>
      </c>
      <c r="AB42" s="235">
        <v>0</v>
      </c>
      <c r="AC42" s="235">
        <v>0</v>
      </c>
      <c r="AD42" s="235">
        <v>0</v>
      </c>
      <c r="AE42" s="235">
        <v>0</v>
      </c>
      <c r="AF42" s="235">
        <v>0</v>
      </c>
      <c r="AG42" s="235">
        <v>0</v>
      </c>
      <c r="AH42" s="235">
        <v>0</v>
      </c>
      <c r="AI42" s="235">
        <v>0</v>
      </c>
      <c r="AJ42" s="235">
        <v>0</v>
      </c>
      <c r="AK42" s="235">
        <v>0</v>
      </c>
      <c r="AL42" s="235">
        <v>0</v>
      </c>
      <c r="AM42" s="235">
        <v>0</v>
      </c>
      <c r="AN42" s="235">
        <v>0</v>
      </c>
      <c r="AO42" s="235">
        <v>0</v>
      </c>
      <c r="AP42" s="235">
        <v>0</v>
      </c>
      <c r="AQ42" s="235">
        <v>0</v>
      </c>
      <c r="AR42" s="235">
        <v>0</v>
      </c>
      <c r="AS42" s="235">
        <v>0</v>
      </c>
      <c r="AT42" s="235">
        <v>0</v>
      </c>
      <c r="AU42" s="235">
        <v>0</v>
      </c>
      <c r="AV42" s="235">
        <v>0</v>
      </c>
      <c r="AW42" s="235">
        <v>0</v>
      </c>
    </row>
    <row r="43" spans="3:49" x14ac:dyDescent="0.3">
      <c r="C43" s="235">
        <v>29</v>
      </c>
      <c r="D43" s="235">
        <v>6</v>
      </c>
      <c r="E43" s="235">
        <v>4</v>
      </c>
      <c r="F43" s="235">
        <v>101.5</v>
      </c>
      <c r="G43" s="235">
        <v>0</v>
      </c>
      <c r="H43" s="235">
        <v>0</v>
      </c>
      <c r="I43" s="235">
        <v>19.5</v>
      </c>
      <c r="J43" s="235">
        <v>12</v>
      </c>
      <c r="K43" s="235">
        <v>70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0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5">
        <v>0</v>
      </c>
      <c r="AE43" s="235">
        <v>0</v>
      </c>
      <c r="AF43" s="235">
        <v>0</v>
      </c>
      <c r="AG43" s="235">
        <v>0</v>
      </c>
      <c r="AH43" s="235">
        <v>0</v>
      </c>
      <c r="AI43" s="235">
        <v>0</v>
      </c>
      <c r="AJ43" s="235">
        <v>0</v>
      </c>
      <c r="AK43" s="235">
        <v>0</v>
      </c>
      <c r="AL43" s="235">
        <v>0</v>
      </c>
      <c r="AM43" s="235">
        <v>0</v>
      </c>
      <c r="AN43" s="235">
        <v>0</v>
      </c>
      <c r="AO43" s="235">
        <v>0</v>
      </c>
      <c r="AP43" s="235">
        <v>0</v>
      </c>
      <c r="AQ43" s="235">
        <v>0</v>
      </c>
      <c r="AR43" s="235">
        <v>0</v>
      </c>
      <c r="AS43" s="235">
        <v>0</v>
      </c>
      <c r="AT43" s="235">
        <v>0</v>
      </c>
      <c r="AU43" s="235">
        <v>0</v>
      </c>
      <c r="AV43" s="235">
        <v>0</v>
      </c>
      <c r="AW43" s="235">
        <v>0</v>
      </c>
    </row>
    <row r="44" spans="3:49" x14ac:dyDescent="0.3">
      <c r="C44" s="235">
        <v>29</v>
      </c>
      <c r="D44" s="235">
        <v>6</v>
      </c>
      <c r="E44" s="235">
        <v>6</v>
      </c>
      <c r="F44" s="235">
        <v>717805</v>
      </c>
      <c r="G44" s="235">
        <v>0</v>
      </c>
      <c r="H44" s="235">
        <v>0</v>
      </c>
      <c r="I44" s="235">
        <v>35689</v>
      </c>
      <c r="J44" s="235">
        <v>49161</v>
      </c>
      <c r="K44" s="235">
        <v>407607</v>
      </c>
      <c r="L44" s="235">
        <v>0</v>
      </c>
      <c r="M44" s="235">
        <v>0</v>
      </c>
      <c r="N44" s="235">
        <v>0</v>
      </c>
      <c r="O44" s="235">
        <v>0</v>
      </c>
      <c r="P44" s="235">
        <v>58480</v>
      </c>
      <c r="Q44" s="235">
        <v>53985</v>
      </c>
      <c r="R44" s="235">
        <v>76080</v>
      </c>
      <c r="S44" s="235">
        <v>0</v>
      </c>
      <c r="T44" s="235">
        <v>0</v>
      </c>
      <c r="U44" s="235">
        <v>0</v>
      </c>
      <c r="V44" s="235">
        <v>0</v>
      </c>
      <c r="W44" s="235">
        <v>0</v>
      </c>
      <c r="X44" s="235">
        <v>0</v>
      </c>
      <c r="Y44" s="235">
        <v>0</v>
      </c>
      <c r="Z44" s="235">
        <v>0</v>
      </c>
      <c r="AA44" s="235">
        <v>0</v>
      </c>
      <c r="AB44" s="235">
        <v>0</v>
      </c>
      <c r="AC44" s="235">
        <v>0</v>
      </c>
      <c r="AD44" s="235">
        <v>0</v>
      </c>
      <c r="AE44" s="235">
        <v>0</v>
      </c>
      <c r="AF44" s="235">
        <v>0</v>
      </c>
      <c r="AG44" s="235">
        <v>0</v>
      </c>
      <c r="AH44" s="235">
        <v>0</v>
      </c>
      <c r="AI44" s="235">
        <v>0</v>
      </c>
      <c r="AJ44" s="235">
        <v>0</v>
      </c>
      <c r="AK44" s="235">
        <v>0</v>
      </c>
      <c r="AL44" s="235">
        <v>0</v>
      </c>
      <c r="AM44" s="235">
        <v>0</v>
      </c>
      <c r="AN44" s="235">
        <v>0</v>
      </c>
      <c r="AO44" s="235">
        <v>0</v>
      </c>
      <c r="AP44" s="235">
        <v>0</v>
      </c>
      <c r="AQ44" s="235">
        <v>0</v>
      </c>
      <c r="AR44" s="235">
        <v>0</v>
      </c>
      <c r="AS44" s="235">
        <v>0</v>
      </c>
      <c r="AT44" s="235">
        <v>0</v>
      </c>
      <c r="AU44" s="235">
        <v>0</v>
      </c>
      <c r="AV44" s="235">
        <v>0</v>
      </c>
      <c r="AW44" s="235">
        <v>36803</v>
      </c>
    </row>
    <row r="45" spans="3:49" x14ac:dyDescent="0.3">
      <c r="C45" s="235">
        <v>29</v>
      </c>
      <c r="D45" s="235">
        <v>6</v>
      </c>
      <c r="E45" s="235">
        <v>9</v>
      </c>
      <c r="F45" s="235">
        <v>20619</v>
      </c>
      <c r="G45" s="235">
        <v>0</v>
      </c>
      <c r="H45" s="235">
        <v>0</v>
      </c>
      <c r="I45" s="235">
        <v>0</v>
      </c>
      <c r="J45" s="235">
        <v>0</v>
      </c>
      <c r="K45" s="235">
        <v>17919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2000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0</v>
      </c>
      <c r="AO45" s="235">
        <v>0</v>
      </c>
      <c r="AP45" s="235">
        <v>0</v>
      </c>
      <c r="AQ45" s="235">
        <v>0</v>
      </c>
      <c r="AR45" s="235">
        <v>0</v>
      </c>
      <c r="AS45" s="235">
        <v>0</v>
      </c>
      <c r="AT45" s="235">
        <v>0</v>
      </c>
      <c r="AU45" s="235">
        <v>0</v>
      </c>
      <c r="AV45" s="235">
        <v>0</v>
      </c>
      <c r="AW45" s="235">
        <v>700</v>
      </c>
    </row>
    <row r="46" spans="3:49" x14ac:dyDescent="0.3">
      <c r="C46" s="235">
        <v>29</v>
      </c>
      <c r="D46" s="235">
        <v>6</v>
      </c>
      <c r="E46" s="235">
        <v>10</v>
      </c>
      <c r="F46" s="235">
        <v>8200</v>
      </c>
      <c r="G46" s="235">
        <v>0</v>
      </c>
      <c r="H46" s="235">
        <v>0</v>
      </c>
      <c r="I46" s="235">
        <v>0</v>
      </c>
      <c r="J46" s="235">
        <v>8200</v>
      </c>
      <c r="K46" s="235">
        <v>0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35">
        <v>0</v>
      </c>
      <c r="R46" s="235">
        <v>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v>0</v>
      </c>
      <c r="AF46" s="235">
        <v>0</v>
      </c>
      <c r="AG46" s="235">
        <v>0</v>
      </c>
      <c r="AH46" s="235">
        <v>0</v>
      </c>
      <c r="AI46" s="235">
        <v>0</v>
      </c>
      <c r="AJ46" s="235">
        <v>0</v>
      </c>
      <c r="AK46" s="235">
        <v>0</v>
      </c>
      <c r="AL46" s="235">
        <v>0</v>
      </c>
      <c r="AM46" s="235">
        <v>0</v>
      </c>
      <c r="AN46" s="235">
        <v>0</v>
      </c>
      <c r="AO46" s="235">
        <v>0</v>
      </c>
      <c r="AP46" s="235">
        <v>0</v>
      </c>
      <c r="AQ46" s="235">
        <v>0</v>
      </c>
      <c r="AR46" s="235">
        <v>0</v>
      </c>
      <c r="AS46" s="235">
        <v>0</v>
      </c>
      <c r="AT46" s="235">
        <v>0</v>
      </c>
      <c r="AU46" s="235">
        <v>0</v>
      </c>
      <c r="AV46" s="235">
        <v>0</v>
      </c>
      <c r="AW46" s="235">
        <v>0</v>
      </c>
    </row>
    <row r="47" spans="3:49" x14ac:dyDescent="0.3">
      <c r="C47" s="235">
        <v>29</v>
      </c>
      <c r="D47" s="235">
        <v>6</v>
      </c>
      <c r="E47" s="235">
        <v>11</v>
      </c>
      <c r="F47" s="235">
        <v>2360.0508905852416</v>
      </c>
      <c r="G47" s="235">
        <v>0</v>
      </c>
      <c r="H47" s="235">
        <v>0</v>
      </c>
      <c r="I47" s="235">
        <v>0</v>
      </c>
      <c r="J47" s="235">
        <v>1526.7175572519084</v>
      </c>
      <c r="K47" s="235">
        <v>0</v>
      </c>
      <c r="L47" s="235">
        <v>0</v>
      </c>
      <c r="M47" s="235">
        <v>0</v>
      </c>
      <c r="N47" s="235">
        <v>0</v>
      </c>
      <c r="O47" s="235">
        <v>833.33333333333337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0</v>
      </c>
      <c r="AW47" s="235">
        <v>0</v>
      </c>
    </row>
    <row r="48" spans="3:49" x14ac:dyDescent="0.3">
      <c r="C48" s="235">
        <v>29</v>
      </c>
      <c r="D48" s="235">
        <v>7</v>
      </c>
      <c r="E48" s="235">
        <v>1</v>
      </c>
      <c r="F48" s="235">
        <v>13.75</v>
      </c>
      <c r="G48" s="235">
        <v>0</v>
      </c>
      <c r="H48" s="235">
        <v>0</v>
      </c>
      <c r="I48" s="235">
        <v>0.8</v>
      </c>
      <c r="J48" s="235">
        <v>2</v>
      </c>
      <c r="K48" s="235">
        <v>4.45</v>
      </c>
      <c r="L48" s="235">
        <v>0</v>
      </c>
      <c r="M48" s="235">
        <v>0</v>
      </c>
      <c r="N48" s="235">
        <v>0</v>
      </c>
      <c r="O48" s="235">
        <v>0</v>
      </c>
      <c r="P48" s="235">
        <v>3</v>
      </c>
      <c r="Q48" s="235">
        <v>1</v>
      </c>
      <c r="R48" s="235">
        <v>1</v>
      </c>
      <c r="S48" s="235">
        <v>0</v>
      </c>
      <c r="T48" s="235">
        <v>0</v>
      </c>
      <c r="U48" s="235">
        <v>0</v>
      </c>
      <c r="V48" s="235">
        <v>0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0</v>
      </c>
      <c r="AO48" s="235">
        <v>0</v>
      </c>
      <c r="AP48" s="235">
        <v>0</v>
      </c>
      <c r="AQ48" s="235">
        <v>0</v>
      </c>
      <c r="AR48" s="235">
        <v>0</v>
      </c>
      <c r="AS48" s="235">
        <v>0</v>
      </c>
      <c r="AT48" s="235">
        <v>0</v>
      </c>
      <c r="AU48" s="235">
        <v>0</v>
      </c>
      <c r="AV48" s="235">
        <v>0</v>
      </c>
      <c r="AW48" s="235">
        <v>1.5</v>
      </c>
    </row>
    <row r="49" spans="3:49" x14ac:dyDescent="0.3">
      <c r="C49" s="235">
        <v>29</v>
      </c>
      <c r="D49" s="235">
        <v>7</v>
      </c>
      <c r="E49" s="235">
        <v>2</v>
      </c>
      <c r="F49" s="235">
        <v>1812.4</v>
      </c>
      <c r="G49" s="235">
        <v>0</v>
      </c>
      <c r="H49" s="235">
        <v>0</v>
      </c>
      <c r="I49" s="235">
        <v>134.4</v>
      </c>
      <c r="J49" s="235">
        <v>288</v>
      </c>
      <c r="K49" s="235">
        <v>520</v>
      </c>
      <c r="L49" s="235">
        <v>0</v>
      </c>
      <c r="M49" s="235">
        <v>0</v>
      </c>
      <c r="N49" s="235">
        <v>0</v>
      </c>
      <c r="O49" s="235">
        <v>0</v>
      </c>
      <c r="P49" s="235">
        <v>384</v>
      </c>
      <c r="Q49" s="235">
        <v>168</v>
      </c>
      <c r="R49" s="235">
        <v>72</v>
      </c>
      <c r="S49" s="235">
        <v>0</v>
      </c>
      <c r="T49" s="235">
        <v>0</v>
      </c>
      <c r="U49" s="235">
        <v>0</v>
      </c>
      <c r="V49" s="235">
        <v>0</v>
      </c>
      <c r="W49" s="235">
        <v>0</v>
      </c>
      <c r="X49" s="235">
        <v>0</v>
      </c>
      <c r="Y49" s="235"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v>0</v>
      </c>
      <c r="AE49" s="235">
        <v>0</v>
      </c>
      <c r="AF49" s="235">
        <v>0</v>
      </c>
      <c r="AG49" s="235">
        <v>0</v>
      </c>
      <c r="AH49" s="235">
        <v>0</v>
      </c>
      <c r="AI49" s="235">
        <v>0</v>
      </c>
      <c r="AJ49" s="235">
        <v>0</v>
      </c>
      <c r="AK49" s="235">
        <v>0</v>
      </c>
      <c r="AL49" s="235">
        <v>0</v>
      </c>
      <c r="AM49" s="235">
        <v>0</v>
      </c>
      <c r="AN49" s="235">
        <v>0</v>
      </c>
      <c r="AO49" s="235">
        <v>0</v>
      </c>
      <c r="AP49" s="235">
        <v>0</v>
      </c>
      <c r="AQ49" s="235">
        <v>0</v>
      </c>
      <c r="AR49" s="235">
        <v>0</v>
      </c>
      <c r="AS49" s="235">
        <v>0</v>
      </c>
      <c r="AT49" s="235">
        <v>0</v>
      </c>
      <c r="AU49" s="235">
        <v>0</v>
      </c>
      <c r="AV49" s="235">
        <v>0</v>
      </c>
      <c r="AW49" s="235">
        <v>246</v>
      </c>
    </row>
    <row r="50" spans="3:49" x14ac:dyDescent="0.3">
      <c r="C50" s="235">
        <v>29</v>
      </c>
      <c r="D50" s="235">
        <v>7</v>
      </c>
      <c r="E50" s="235">
        <v>3</v>
      </c>
      <c r="F50" s="235">
        <v>20.5</v>
      </c>
      <c r="G50" s="235">
        <v>0</v>
      </c>
      <c r="H50" s="235">
        <v>0</v>
      </c>
      <c r="I50" s="235">
        <v>0</v>
      </c>
      <c r="J50" s="235">
        <v>0</v>
      </c>
      <c r="K50" s="235">
        <v>20.5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0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0</v>
      </c>
      <c r="AO50" s="235">
        <v>0</v>
      </c>
      <c r="AP50" s="235">
        <v>0</v>
      </c>
      <c r="AQ50" s="235">
        <v>0</v>
      </c>
      <c r="AR50" s="235">
        <v>0</v>
      </c>
      <c r="AS50" s="235">
        <v>0</v>
      </c>
      <c r="AT50" s="235">
        <v>0</v>
      </c>
      <c r="AU50" s="235">
        <v>0</v>
      </c>
      <c r="AV50" s="235">
        <v>0</v>
      </c>
      <c r="AW50" s="235">
        <v>0</v>
      </c>
    </row>
    <row r="51" spans="3:49" x14ac:dyDescent="0.3">
      <c r="C51" s="235">
        <v>29</v>
      </c>
      <c r="D51" s="235">
        <v>7</v>
      </c>
      <c r="E51" s="235">
        <v>4</v>
      </c>
      <c r="F51" s="235">
        <v>112.5</v>
      </c>
      <c r="G51" s="235">
        <v>0</v>
      </c>
      <c r="H51" s="235">
        <v>0</v>
      </c>
      <c r="I51" s="235">
        <v>0</v>
      </c>
      <c r="J51" s="235">
        <v>39.5</v>
      </c>
      <c r="K51" s="235">
        <v>73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</row>
    <row r="52" spans="3:49" x14ac:dyDescent="0.3">
      <c r="C52" s="235">
        <v>29</v>
      </c>
      <c r="D52" s="235">
        <v>7</v>
      </c>
      <c r="E52" s="235">
        <v>6</v>
      </c>
      <c r="F52" s="235">
        <v>1165484</v>
      </c>
      <c r="G52" s="235">
        <v>0</v>
      </c>
      <c r="H52" s="235">
        <v>0</v>
      </c>
      <c r="I52" s="235">
        <v>21464</v>
      </c>
      <c r="J52" s="235">
        <v>116153</v>
      </c>
      <c r="K52" s="235">
        <v>755052</v>
      </c>
      <c r="L52" s="235">
        <v>0</v>
      </c>
      <c r="M52" s="235">
        <v>0</v>
      </c>
      <c r="N52" s="235">
        <v>0</v>
      </c>
      <c r="O52" s="235">
        <v>0</v>
      </c>
      <c r="P52" s="235">
        <v>108308</v>
      </c>
      <c r="Q52" s="235">
        <v>36426</v>
      </c>
      <c r="R52" s="235">
        <v>73060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0</v>
      </c>
      <c r="AO52" s="235">
        <v>0</v>
      </c>
      <c r="AP52" s="235">
        <v>0</v>
      </c>
      <c r="AQ52" s="235">
        <v>0</v>
      </c>
      <c r="AR52" s="235">
        <v>0</v>
      </c>
      <c r="AS52" s="235">
        <v>0</v>
      </c>
      <c r="AT52" s="235">
        <v>0</v>
      </c>
      <c r="AU52" s="235">
        <v>0</v>
      </c>
      <c r="AV52" s="235">
        <v>0</v>
      </c>
      <c r="AW52" s="235">
        <v>55021</v>
      </c>
    </row>
    <row r="53" spans="3:49" x14ac:dyDescent="0.3">
      <c r="C53" s="235">
        <v>29</v>
      </c>
      <c r="D53" s="235">
        <v>7</v>
      </c>
      <c r="E53" s="235">
        <v>9</v>
      </c>
      <c r="F53" s="235">
        <v>432102</v>
      </c>
      <c r="G53" s="235">
        <v>0</v>
      </c>
      <c r="H53" s="235">
        <v>0</v>
      </c>
      <c r="I53" s="235">
        <v>0</v>
      </c>
      <c r="J53" s="235">
        <v>16332</v>
      </c>
      <c r="K53" s="235">
        <v>342509</v>
      </c>
      <c r="L53" s="235">
        <v>0</v>
      </c>
      <c r="M53" s="235">
        <v>0</v>
      </c>
      <c r="N53" s="235">
        <v>0</v>
      </c>
      <c r="O53" s="235">
        <v>0</v>
      </c>
      <c r="P53" s="235">
        <v>24174</v>
      </c>
      <c r="Q53" s="235">
        <v>8756</v>
      </c>
      <c r="R53" s="235">
        <v>29415</v>
      </c>
      <c r="S53" s="235">
        <v>0</v>
      </c>
      <c r="T53" s="235">
        <v>0</v>
      </c>
      <c r="U53" s="235">
        <v>0</v>
      </c>
      <c r="V53" s="235">
        <v>0</v>
      </c>
      <c r="W53" s="235">
        <v>0</v>
      </c>
      <c r="X53" s="235">
        <v>0</v>
      </c>
      <c r="Y53" s="235">
        <v>0</v>
      </c>
      <c r="Z53" s="235">
        <v>0</v>
      </c>
      <c r="AA53" s="235">
        <v>0</v>
      </c>
      <c r="AB53" s="235">
        <v>0</v>
      </c>
      <c r="AC53" s="235">
        <v>0</v>
      </c>
      <c r="AD53" s="235">
        <v>0</v>
      </c>
      <c r="AE53" s="235">
        <v>0</v>
      </c>
      <c r="AF53" s="235">
        <v>0</v>
      </c>
      <c r="AG53" s="235">
        <v>0</v>
      </c>
      <c r="AH53" s="235">
        <v>0</v>
      </c>
      <c r="AI53" s="235">
        <v>0</v>
      </c>
      <c r="AJ53" s="235">
        <v>0</v>
      </c>
      <c r="AK53" s="235">
        <v>0</v>
      </c>
      <c r="AL53" s="235">
        <v>0</v>
      </c>
      <c r="AM53" s="235">
        <v>0</v>
      </c>
      <c r="AN53" s="235">
        <v>0</v>
      </c>
      <c r="AO53" s="235">
        <v>0</v>
      </c>
      <c r="AP53" s="235">
        <v>0</v>
      </c>
      <c r="AQ53" s="235">
        <v>0</v>
      </c>
      <c r="AR53" s="235">
        <v>0</v>
      </c>
      <c r="AS53" s="235">
        <v>0</v>
      </c>
      <c r="AT53" s="235">
        <v>0</v>
      </c>
      <c r="AU53" s="235">
        <v>0</v>
      </c>
      <c r="AV53" s="235">
        <v>0</v>
      </c>
      <c r="AW53" s="235">
        <v>10916</v>
      </c>
    </row>
    <row r="54" spans="3:49" x14ac:dyDescent="0.3">
      <c r="C54" s="235">
        <v>29</v>
      </c>
      <c r="D54" s="235">
        <v>7</v>
      </c>
      <c r="E54" s="235">
        <v>11</v>
      </c>
      <c r="F54" s="235">
        <v>2360.0508905852416</v>
      </c>
      <c r="G54" s="235">
        <v>0</v>
      </c>
      <c r="H54" s="235">
        <v>0</v>
      </c>
      <c r="I54" s="235">
        <v>0</v>
      </c>
      <c r="J54" s="235">
        <v>1526.7175572519084</v>
      </c>
      <c r="K54" s="235">
        <v>0</v>
      </c>
      <c r="L54" s="235">
        <v>0</v>
      </c>
      <c r="M54" s="235">
        <v>0</v>
      </c>
      <c r="N54" s="235">
        <v>0</v>
      </c>
      <c r="O54" s="235">
        <v>833.33333333333337</v>
      </c>
      <c r="P54" s="235">
        <v>0</v>
      </c>
      <c r="Q54" s="235">
        <v>0</v>
      </c>
      <c r="R54" s="235">
        <v>0</v>
      </c>
      <c r="S54" s="235">
        <v>0</v>
      </c>
      <c r="T54" s="235">
        <v>0</v>
      </c>
      <c r="U54" s="235">
        <v>0</v>
      </c>
      <c r="V54" s="235">
        <v>0</v>
      </c>
      <c r="W54" s="235">
        <v>0</v>
      </c>
      <c r="X54" s="235">
        <v>0</v>
      </c>
      <c r="Y54" s="235">
        <v>0</v>
      </c>
      <c r="Z54" s="235">
        <v>0</v>
      </c>
      <c r="AA54" s="235">
        <v>0</v>
      </c>
      <c r="AB54" s="235">
        <v>0</v>
      </c>
      <c r="AC54" s="235">
        <v>0</v>
      </c>
      <c r="AD54" s="235">
        <v>0</v>
      </c>
      <c r="AE54" s="235">
        <v>0</v>
      </c>
      <c r="AF54" s="235">
        <v>0</v>
      </c>
      <c r="AG54" s="235">
        <v>0</v>
      </c>
      <c r="AH54" s="235">
        <v>0</v>
      </c>
      <c r="AI54" s="235">
        <v>0</v>
      </c>
      <c r="AJ54" s="235">
        <v>0</v>
      </c>
      <c r="AK54" s="235">
        <v>0</v>
      </c>
      <c r="AL54" s="235">
        <v>0</v>
      </c>
      <c r="AM54" s="235">
        <v>0</v>
      </c>
      <c r="AN54" s="235">
        <v>0</v>
      </c>
      <c r="AO54" s="235">
        <v>0</v>
      </c>
      <c r="AP54" s="235">
        <v>0</v>
      </c>
      <c r="AQ54" s="235">
        <v>0</v>
      </c>
      <c r="AR54" s="235">
        <v>0</v>
      </c>
      <c r="AS54" s="235">
        <v>0</v>
      </c>
      <c r="AT54" s="235">
        <v>0</v>
      </c>
      <c r="AU54" s="235">
        <v>0</v>
      </c>
      <c r="AV54" s="235">
        <v>0</v>
      </c>
      <c r="AW54" s="235">
        <v>0</v>
      </c>
    </row>
    <row r="55" spans="3:49" x14ac:dyDescent="0.3">
      <c r="C55" s="235">
        <v>29</v>
      </c>
      <c r="D55" s="235">
        <v>8</v>
      </c>
      <c r="E55" s="235">
        <v>1</v>
      </c>
      <c r="F55" s="235">
        <v>13.25</v>
      </c>
      <c r="G55" s="235">
        <v>0</v>
      </c>
      <c r="H55" s="235">
        <v>0</v>
      </c>
      <c r="I55" s="235">
        <v>0.8</v>
      </c>
      <c r="J55" s="235">
        <v>2</v>
      </c>
      <c r="K55" s="235">
        <v>4.45</v>
      </c>
      <c r="L55" s="235">
        <v>0</v>
      </c>
      <c r="M55" s="235">
        <v>0</v>
      </c>
      <c r="N55" s="235">
        <v>0</v>
      </c>
      <c r="O55" s="235">
        <v>0</v>
      </c>
      <c r="P55" s="235">
        <v>3</v>
      </c>
      <c r="Q55" s="235">
        <v>1</v>
      </c>
      <c r="R55" s="235">
        <v>1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0</v>
      </c>
      <c r="Z55" s="235">
        <v>0</v>
      </c>
      <c r="AA55" s="235">
        <v>0</v>
      </c>
      <c r="AB55" s="235">
        <v>0</v>
      </c>
      <c r="AC55" s="235">
        <v>0</v>
      </c>
      <c r="AD55" s="235">
        <v>0</v>
      </c>
      <c r="AE55" s="235">
        <v>0</v>
      </c>
      <c r="AF55" s="235">
        <v>0</v>
      </c>
      <c r="AG55" s="235">
        <v>0</v>
      </c>
      <c r="AH55" s="235">
        <v>0</v>
      </c>
      <c r="AI55" s="235">
        <v>0</v>
      </c>
      <c r="AJ55" s="235">
        <v>0</v>
      </c>
      <c r="AK55" s="235">
        <v>0</v>
      </c>
      <c r="AL55" s="235">
        <v>0</v>
      </c>
      <c r="AM55" s="235">
        <v>0</v>
      </c>
      <c r="AN55" s="235">
        <v>0</v>
      </c>
      <c r="AO55" s="235">
        <v>0</v>
      </c>
      <c r="AP55" s="235">
        <v>0</v>
      </c>
      <c r="AQ55" s="235">
        <v>0</v>
      </c>
      <c r="AR55" s="235">
        <v>0</v>
      </c>
      <c r="AS55" s="235">
        <v>0</v>
      </c>
      <c r="AT55" s="235">
        <v>0</v>
      </c>
      <c r="AU55" s="235">
        <v>0</v>
      </c>
      <c r="AV55" s="235">
        <v>0</v>
      </c>
      <c r="AW55" s="235">
        <v>1</v>
      </c>
    </row>
    <row r="56" spans="3:49" x14ac:dyDescent="0.3">
      <c r="C56" s="235">
        <v>29</v>
      </c>
      <c r="D56" s="235">
        <v>8</v>
      </c>
      <c r="E56" s="235">
        <v>2</v>
      </c>
      <c r="F56" s="235">
        <v>1883.2</v>
      </c>
      <c r="G56" s="235">
        <v>0</v>
      </c>
      <c r="H56" s="235">
        <v>0</v>
      </c>
      <c r="I56" s="235">
        <v>147.19999999999999</v>
      </c>
      <c r="J56" s="235">
        <v>288</v>
      </c>
      <c r="K56" s="235">
        <v>632</v>
      </c>
      <c r="L56" s="235">
        <v>0</v>
      </c>
      <c r="M56" s="235">
        <v>0</v>
      </c>
      <c r="N56" s="235">
        <v>0</v>
      </c>
      <c r="O56" s="235">
        <v>0</v>
      </c>
      <c r="P56" s="235">
        <v>424</v>
      </c>
      <c r="Q56" s="235">
        <v>104</v>
      </c>
      <c r="R56" s="235">
        <v>168</v>
      </c>
      <c r="S56" s="235">
        <v>0</v>
      </c>
      <c r="T56" s="235"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235">
        <v>0</v>
      </c>
      <c r="AJ56" s="235">
        <v>0</v>
      </c>
      <c r="AK56" s="235">
        <v>0</v>
      </c>
      <c r="AL56" s="235">
        <v>0</v>
      </c>
      <c r="AM56" s="235">
        <v>0</v>
      </c>
      <c r="AN56" s="235">
        <v>0</v>
      </c>
      <c r="AO56" s="235">
        <v>0</v>
      </c>
      <c r="AP56" s="235">
        <v>0</v>
      </c>
      <c r="AQ56" s="235">
        <v>0</v>
      </c>
      <c r="AR56" s="235">
        <v>0</v>
      </c>
      <c r="AS56" s="235">
        <v>0</v>
      </c>
      <c r="AT56" s="235">
        <v>0</v>
      </c>
      <c r="AU56" s="235">
        <v>0</v>
      </c>
      <c r="AV56" s="235">
        <v>0</v>
      </c>
      <c r="AW56" s="235">
        <v>120</v>
      </c>
    </row>
    <row r="57" spans="3:49" x14ac:dyDescent="0.3">
      <c r="C57" s="235">
        <v>29</v>
      </c>
      <c r="D57" s="235">
        <v>8</v>
      </c>
      <c r="E57" s="235">
        <v>4</v>
      </c>
      <c r="F57" s="235">
        <v>85.5</v>
      </c>
      <c r="G57" s="235">
        <v>0</v>
      </c>
      <c r="H57" s="235">
        <v>0</v>
      </c>
      <c r="I57" s="235">
        <v>0</v>
      </c>
      <c r="J57" s="235">
        <v>39.5</v>
      </c>
      <c r="K57" s="235">
        <v>46</v>
      </c>
      <c r="L57" s="235">
        <v>0</v>
      </c>
      <c r="M57" s="235">
        <v>0</v>
      </c>
      <c r="N57" s="235">
        <v>0</v>
      </c>
      <c r="O57" s="235">
        <v>0</v>
      </c>
      <c r="P57" s="235">
        <v>0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0</v>
      </c>
      <c r="Z57" s="235">
        <v>0</v>
      </c>
      <c r="AA57" s="235">
        <v>0</v>
      </c>
      <c r="AB57" s="235">
        <v>0</v>
      </c>
      <c r="AC57" s="235">
        <v>0</v>
      </c>
      <c r="AD57" s="235">
        <v>0</v>
      </c>
      <c r="AE57" s="235">
        <v>0</v>
      </c>
      <c r="AF57" s="235">
        <v>0</v>
      </c>
      <c r="AG57" s="235">
        <v>0</v>
      </c>
      <c r="AH57" s="235">
        <v>0</v>
      </c>
      <c r="AI57" s="235">
        <v>0</v>
      </c>
      <c r="AJ57" s="235">
        <v>0</v>
      </c>
      <c r="AK57" s="235">
        <v>0</v>
      </c>
      <c r="AL57" s="235">
        <v>0</v>
      </c>
      <c r="AM57" s="235">
        <v>0</v>
      </c>
      <c r="AN57" s="235">
        <v>0</v>
      </c>
      <c r="AO57" s="235">
        <v>0</v>
      </c>
      <c r="AP57" s="235">
        <v>0</v>
      </c>
      <c r="AQ57" s="235">
        <v>0</v>
      </c>
      <c r="AR57" s="235">
        <v>0</v>
      </c>
      <c r="AS57" s="235">
        <v>0</v>
      </c>
      <c r="AT57" s="235">
        <v>0</v>
      </c>
      <c r="AU57" s="235">
        <v>0</v>
      </c>
      <c r="AV57" s="235">
        <v>0</v>
      </c>
      <c r="AW57" s="235">
        <v>0</v>
      </c>
    </row>
    <row r="58" spans="3:49" x14ac:dyDescent="0.3">
      <c r="C58" s="235">
        <v>29</v>
      </c>
      <c r="D58" s="235">
        <v>8</v>
      </c>
      <c r="E58" s="235">
        <v>6</v>
      </c>
      <c r="F58" s="235">
        <v>679980</v>
      </c>
      <c r="G58" s="235">
        <v>0</v>
      </c>
      <c r="H58" s="235">
        <v>0</v>
      </c>
      <c r="I58" s="235">
        <v>21464</v>
      </c>
      <c r="J58" s="235">
        <v>97186</v>
      </c>
      <c r="K58" s="235">
        <v>381013</v>
      </c>
      <c r="L58" s="235">
        <v>0</v>
      </c>
      <c r="M58" s="235">
        <v>0</v>
      </c>
      <c r="N58" s="235">
        <v>0</v>
      </c>
      <c r="O58" s="235">
        <v>0</v>
      </c>
      <c r="P58" s="235">
        <v>86560</v>
      </c>
      <c r="Q58" s="235">
        <v>28405</v>
      </c>
      <c r="R58" s="235">
        <v>44197</v>
      </c>
      <c r="S58" s="235">
        <v>0</v>
      </c>
      <c r="T58" s="235">
        <v>0</v>
      </c>
      <c r="U58" s="235">
        <v>0</v>
      </c>
      <c r="V58" s="235">
        <v>0</v>
      </c>
      <c r="W58" s="235">
        <v>0</v>
      </c>
      <c r="X58" s="235">
        <v>0</v>
      </c>
      <c r="Y58" s="235">
        <v>0</v>
      </c>
      <c r="Z58" s="235">
        <v>0</v>
      </c>
      <c r="AA58" s="235">
        <v>0</v>
      </c>
      <c r="AB58" s="235">
        <v>0</v>
      </c>
      <c r="AC58" s="235">
        <v>0</v>
      </c>
      <c r="AD58" s="235">
        <v>0</v>
      </c>
      <c r="AE58" s="235">
        <v>0</v>
      </c>
      <c r="AF58" s="235">
        <v>0</v>
      </c>
      <c r="AG58" s="235">
        <v>0</v>
      </c>
      <c r="AH58" s="235">
        <v>0</v>
      </c>
      <c r="AI58" s="235">
        <v>0</v>
      </c>
      <c r="AJ58" s="235">
        <v>0</v>
      </c>
      <c r="AK58" s="235">
        <v>0</v>
      </c>
      <c r="AL58" s="235">
        <v>0</v>
      </c>
      <c r="AM58" s="235">
        <v>0</v>
      </c>
      <c r="AN58" s="235">
        <v>0</v>
      </c>
      <c r="AO58" s="235">
        <v>0</v>
      </c>
      <c r="AP58" s="235">
        <v>0</v>
      </c>
      <c r="AQ58" s="235">
        <v>0</v>
      </c>
      <c r="AR58" s="235">
        <v>0</v>
      </c>
      <c r="AS58" s="235">
        <v>0</v>
      </c>
      <c r="AT58" s="235">
        <v>0</v>
      </c>
      <c r="AU58" s="235">
        <v>0</v>
      </c>
      <c r="AV58" s="235">
        <v>0</v>
      </c>
      <c r="AW58" s="235">
        <v>21155</v>
      </c>
    </row>
    <row r="59" spans="3:49" x14ac:dyDescent="0.3">
      <c r="C59" s="235">
        <v>29</v>
      </c>
      <c r="D59" s="235">
        <v>8</v>
      </c>
      <c r="E59" s="235">
        <v>11</v>
      </c>
      <c r="F59" s="235">
        <v>2360.0508905852416</v>
      </c>
      <c r="G59" s="235">
        <v>0</v>
      </c>
      <c r="H59" s="235">
        <v>0</v>
      </c>
      <c r="I59" s="235">
        <v>0</v>
      </c>
      <c r="J59" s="235">
        <v>1526.7175572519084</v>
      </c>
      <c r="K59" s="235">
        <v>0</v>
      </c>
      <c r="L59" s="235">
        <v>0</v>
      </c>
      <c r="M59" s="235">
        <v>0</v>
      </c>
      <c r="N59" s="235">
        <v>0</v>
      </c>
      <c r="O59" s="235">
        <v>833.33333333333337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0</v>
      </c>
      <c r="Z59" s="235">
        <v>0</v>
      </c>
      <c r="AA59" s="235">
        <v>0</v>
      </c>
      <c r="AB59" s="235">
        <v>0</v>
      </c>
      <c r="AC59" s="235">
        <v>0</v>
      </c>
      <c r="AD59" s="235">
        <v>0</v>
      </c>
      <c r="AE59" s="235">
        <v>0</v>
      </c>
      <c r="AF59" s="235">
        <v>0</v>
      </c>
      <c r="AG59" s="235">
        <v>0</v>
      </c>
      <c r="AH59" s="235">
        <v>0</v>
      </c>
      <c r="AI59" s="235">
        <v>0</v>
      </c>
      <c r="AJ59" s="235">
        <v>0</v>
      </c>
      <c r="AK59" s="235">
        <v>0</v>
      </c>
      <c r="AL59" s="235">
        <v>0</v>
      </c>
      <c r="AM59" s="235">
        <v>0</v>
      </c>
      <c r="AN59" s="235">
        <v>0</v>
      </c>
      <c r="AO59" s="235">
        <v>0</v>
      </c>
      <c r="AP59" s="235">
        <v>0</v>
      </c>
      <c r="AQ59" s="235">
        <v>0</v>
      </c>
      <c r="AR59" s="235">
        <v>0</v>
      </c>
      <c r="AS59" s="235">
        <v>0</v>
      </c>
      <c r="AT59" s="235">
        <v>0</v>
      </c>
      <c r="AU59" s="235">
        <v>0</v>
      </c>
      <c r="AV59" s="235">
        <v>0</v>
      </c>
      <c r="AW59" s="235">
        <v>0</v>
      </c>
    </row>
    <row r="60" spans="3:49" x14ac:dyDescent="0.3">
      <c r="C60" s="235">
        <v>29</v>
      </c>
      <c r="D60" s="235">
        <v>9</v>
      </c>
      <c r="E60" s="235">
        <v>1</v>
      </c>
      <c r="F60" s="235">
        <v>14.25</v>
      </c>
      <c r="G60" s="235">
        <v>0</v>
      </c>
      <c r="H60" s="235">
        <v>0</v>
      </c>
      <c r="I60" s="235">
        <v>0.8</v>
      </c>
      <c r="J60" s="235">
        <v>2</v>
      </c>
      <c r="K60" s="235">
        <v>4.45</v>
      </c>
      <c r="L60" s="235">
        <v>0</v>
      </c>
      <c r="M60" s="235">
        <v>0</v>
      </c>
      <c r="N60" s="235">
        <v>0</v>
      </c>
      <c r="O60" s="235">
        <v>0</v>
      </c>
      <c r="P60" s="235">
        <v>4</v>
      </c>
      <c r="Q60" s="235">
        <v>1</v>
      </c>
      <c r="R60" s="235">
        <v>1</v>
      </c>
      <c r="S60" s="235">
        <v>0</v>
      </c>
      <c r="T60" s="235">
        <v>0</v>
      </c>
      <c r="U60" s="235">
        <v>0</v>
      </c>
      <c r="V60" s="235">
        <v>0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235">
        <v>0</v>
      </c>
      <c r="AC60" s="235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v>0</v>
      </c>
      <c r="AJ60" s="235">
        <v>0</v>
      </c>
      <c r="AK60" s="235">
        <v>0</v>
      </c>
      <c r="AL60" s="235">
        <v>0</v>
      </c>
      <c r="AM60" s="235">
        <v>0</v>
      </c>
      <c r="AN60" s="235">
        <v>0</v>
      </c>
      <c r="AO60" s="235">
        <v>0</v>
      </c>
      <c r="AP60" s="235">
        <v>0</v>
      </c>
      <c r="AQ60" s="235">
        <v>0</v>
      </c>
      <c r="AR60" s="235">
        <v>0</v>
      </c>
      <c r="AS60" s="235">
        <v>0</v>
      </c>
      <c r="AT60" s="235">
        <v>0</v>
      </c>
      <c r="AU60" s="235">
        <v>0</v>
      </c>
      <c r="AV60" s="235">
        <v>0</v>
      </c>
      <c r="AW60" s="235">
        <v>1</v>
      </c>
    </row>
    <row r="61" spans="3:49" x14ac:dyDescent="0.3">
      <c r="C61" s="235">
        <v>29</v>
      </c>
      <c r="D61" s="235">
        <v>9</v>
      </c>
      <c r="E61" s="235">
        <v>2</v>
      </c>
      <c r="F61" s="235">
        <v>2364.8000000000002</v>
      </c>
      <c r="G61" s="235">
        <v>0</v>
      </c>
      <c r="H61" s="235">
        <v>0</v>
      </c>
      <c r="I61" s="235">
        <v>108.8</v>
      </c>
      <c r="J61" s="235">
        <v>344</v>
      </c>
      <c r="K61" s="235">
        <v>752</v>
      </c>
      <c r="L61" s="235">
        <v>0</v>
      </c>
      <c r="M61" s="235">
        <v>0</v>
      </c>
      <c r="N61" s="235">
        <v>0</v>
      </c>
      <c r="O61" s="235">
        <v>0</v>
      </c>
      <c r="P61" s="235">
        <v>672</v>
      </c>
      <c r="Q61" s="235">
        <v>160</v>
      </c>
      <c r="R61" s="235">
        <v>168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5">
        <v>0</v>
      </c>
      <c r="AE61" s="235">
        <v>0</v>
      </c>
      <c r="AF61" s="235">
        <v>0</v>
      </c>
      <c r="AG61" s="235">
        <v>0</v>
      </c>
      <c r="AH61" s="235">
        <v>0</v>
      </c>
      <c r="AI61" s="235">
        <v>0</v>
      </c>
      <c r="AJ61" s="235">
        <v>0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  <c r="AP61" s="235">
        <v>0</v>
      </c>
      <c r="AQ61" s="235">
        <v>0</v>
      </c>
      <c r="AR61" s="235">
        <v>0</v>
      </c>
      <c r="AS61" s="235">
        <v>0</v>
      </c>
      <c r="AT61" s="235">
        <v>0</v>
      </c>
      <c r="AU61" s="235">
        <v>0</v>
      </c>
      <c r="AV61" s="235">
        <v>0</v>
      </c>
      <c r="AW61" s="235">
        <v>160</v>
      </c>
    </row>
    <row r="62" spans="3:49" x14ac:dyDescent="0.3">
      <c r="C62" s="235">
        <v>29</v>
      </c>
      <c r="D62" s="235">
        <v>9</v>
      </c>
      <c r="E62" s="235">
        <v>4</v>
      </c>
      <c r="F62" s="235">
        <v>93.5</v>
      </c>
      <c r="G62" s="235">
        <v>0</v>
      </c>
      <c r="H62" s="235">
        <v>0</v>
      </c>
      <c r="I62" s="235">
        <v>0</v>
      </c>
      <c r="J62" s="235">
        <v>39</v>
      </c>
      <c r="K62" s="235">
        <v>54.5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0</v>
      </c>
      <c r="S62" s="235">
        <v>0</v>
      </c>
      <c r="T62" s="235">
        <v>0</v>
      </c>
      <c r="U62" s="235">
        <v>0</v>
      </c>
      <c r="V62" s="235">
        <v>0</v>
      </c>
      <c r="W62" s="235">
        <v>0</v>
      </c>
      <c r="X62" s="235">
        <v>0</v>
      </c>
      <c r="Y62" s="235">
        <v>0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235">
        <v>0</v>
      </c>
      <c r="AJ62" s="235">
        <v>0</v>
      </c>
      <c r="AK62" s="235">
        <v>0</v>
      </c>
      <c r="AL62" s="235">
        <v>0</v>
      </c>
      <c r="AM62" s="235">
        <v>0</v>
      </c>
      <c r="AN62" s="235">
        <v>0</v>
      </c>
      <c r="AO62" s="235">
        <v>0</v>
      </c>
      <c r="AP62" s="235">
        <v>0</v>
      </c>
      <c r="AQ62" s="235">
        <v>0</v>
      </c>
      <c r="AR62" s="235">
        <v>0</v>
      </c>
      <c r="AS62" s="235">
        <v>0</v>
      </c>
      <c r="AT62" s="235">
        <v>0</v>
      </c>
      <c r="AU62" s="235">
        <v>0</v>
      </c>
      <c r="AV62" s="235">
        <v>0</v>
      </c>
      <c r="AW62" s="235">
        <v>0</v>
      </c>
    </row>
    <row r="63" spans="3:49" x14ac:dyDescent="0.3">
      <c r="C63" s="235">
        <v>29</v>
      </c>
      <c r="D63" s="235">
        <v>9</v>
      </c>
      <c r="E63" s="235">
        <v>6</v>
      </c>
      <c r="F63" s="235">
        <v>724355</v>
      </c>
      <c r="G63" s="235">
        <v>0</v>
      </c>
      <c r="H63" s="235">
        <v>0</v>
      </c>
      <c r="I63" s="235">
        <v>21464</v>
      </c>
      <c r="J63" s="235">
        <v>97815</v>
      </c>
      <c r="K63" s="235">
        <v>399585</v>
      </c>
      <c r="L63" s="235">
        <v>0</v>
      </c>
      <c r="M63" s="235">
        <v>0</v>
      </c>
      <c r="N63" s="235">
        <v>0</v>
      </c>
      <c r="O63" s="235">
        <v>0</v>
      </c>
      <c r="P63" s="235">
        <v>103639</v>
      </c>
      <c r="Q63" s="235">
        <v>27708</v>
      </c>
      <c r="R63" s="235">
        <v>47356</v>
      </c>
      <c r="S63" s="235">
        <v>0</v>
      </c>
      <c r="T63" s="235">
        <v>0</v>
      </c>
      <c r="U63" s="235">
        <v>0</v>
      </c>
      <c r="V63" s="235">
        <v>0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0</v>
      </c>
      <c r="AH63" s="235">
        <v>0</v>
      </c>
      <c r="AI63" s="235">
        <v>0</v>
      </c>
      <c r="AJ63" s="235">
        <v>0</v>
      </c>
      <c r="AK63" s="235">
        <v>0</v>
      </c>
      <c r="AL63" s="235">
        <v>0</v>
      </c>
      <c r="AM63" s="235">
        <v>0</v>
      </c>
      <c r="AN63" s="235">
        <v>0</v>
      </c>
      <c r="AO63" s="235">
        <v>0</v>
      </c>
      <c r="AP63" s="235">
        <v>0</v>
      </c>
      <c r="AQ63" s="235">
        <v>0</v>
      </c>
      <c r="AR63" s="235">
        <v>0</v>
      </c>
      <c r="AS63" s="235">
        <v>0</v>
      </c>
      <c r="AT63" s="235">
        <v>0</v>
      </c>
      <c r="AU63" s="235">
        <v>0</v>
      </c>
      <c r="AV63" s="235">
        <v>0</v>
      </c>
      <c r="AW63" s="235">
        <v>26788</v>
      </c>
    </row>
    <row r="64" spans="3:49" x14ac:dyDescent="0.3">
      <c r="C64" s="235">
        <v>29</v>
      </c>
      <c r="D64" s="235">
        <v>9</v>
      </c>
      <c r="E64" s="235">
        <v>9</v>
      </c>
      <c r="F64" s="235">
        <v>20431</v>
      </c>
      <c r="G64" s="235">
        <v>0</v>
      </c>
      <c r="H64" s="235">
        <v>0</v>
      </c>
      <c r="I64" s="235">
        <v>0</v>
      </c>
      <c r="J64" s="235">
        <v>0</v>
      </c>
      <c r="K64" s="235">
        <v>16474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35">
        <v>0</v>
      </c>
      <c r="R64" s="235">
        <v>3257</v>
      </c>
      <c r="S64" s="235">
        <v>0</v>
      </c>
      <c r="T64" s="235">
        <v>0</v>
      </c>
      <c r="U64" s="235">
        <v>0</v>
      </c>
      <c r="V64" s="235">
        <v>0</v>
      </c>
      <c r="W64" s="235">
        <v>0</v>
      </c>
      <c r="X64" s="235">
        <v>0</v>
      </c>
      <c r="Y64" s="235">
        <v>0</v>
      </c>
      <c r="Z64" s="235">
        <v>0</v>
      </c>
      <c r="AA64" s="235">
        <v>0</v>
      </c>
      <c r="AB64" s="235">
        <v>0</v>
      </c>
      <c r="AC64" s="235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235">
        <v>0</v>
      </c>
      <c r="AJ64" s="235">
        <v>0</v>
      </c>
      <c r="AK64" s="235">
        <v>0</v>
      </c>
      <c r="AL64" s="235">
        <v>0</v>
      </c>
      <c r="AM64" s="235">
        <v>0</v>
      </c>
      <c r="AN64" s="235">
        <v>0</v>
      </c>
      <c r="AO64" s="235">
        <v>0</v>
      </c>
      <c r="AP64" s="235">
        <v>0</v>
      </c>
      <c r="AQ64" s="235">
        <v>0</v>
      </c>
      <c r="AR64" s="235">
        <v>0</v>
      </c>
      <c r="AS64" s="235">
        <v>0</v>
      </c>
      <c r="AT64" s="235">
        <v>0</v>
      </c>
      <c r="AU64" s="235">
        <v>0</v>
      </c>
      <c r="AV64" s="235">
        <v>0</v>
      </c>
      <c r="AW64" s="235">
        <v>700</v>
      </c>
    </row>
    <row r="65" spans="3:49" x14ac:dyDescent="0.3">
      <c r="C65" s="235">
        <v>29</v>
      </c>
      <c r="D65" s="235">
        <v>9</v>
      </c>
      <c r="E65" s="235">
        <v>10</v>
      </c>
      <c r="F65" s="235">
        <v>2350</v>
      </c>
      <c r="G65" s="235">
        <v>0</v>
      </c>
      <c r="H65" s="235">
        <v>0</v>
      </c>
      <c r="I65" s="235">
        <v>0</v>
      </c>
      <c r="J65" s="235">
        <v>2350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0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0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  <c r="AP65" s="235">
        <v>0</v>
      </c>
      <c r="AQ65" s="235">
        <v>0</v>
      </c>
      <c r="AR65" s="235">
        <v>0</v>
      </c>
      <c r="AS65" s="235">
        <v>0</v>
      </c>
      <c r="AT65" s="235">
        <v>0</v>
      </c>
      <c r="AU65" s="235">
        <v>0</v>
      </c>
      <c r="AV65" s="235">
        <v>0</v>
      </c>
      <c r="AW65" s="235">
        <v>0</v>
      </c>
    </row>
    <row r="66" spans="3:49" x14ac:dyDescent="0.3">
      <c r="C66" s="235">
        <v>29</v>
      </c>
      <c r="D66" s="235">
        <v>9</v>
      </c>
      <c r="E66" s="235">
        <v>11</v>
      </c>
      <c r="F66" s="235">
        <v>2360.0508905852416</v>
      </c>
      <c r="G66" s="235">
        <v>0</v>
      </c>
      <c r="H66" s="235">
        <v>0</v>
      </c>
      <c r="I66" s="235">
        <v>0</v>
      </c>
      <c r="J66" s="235">
        <v>1526.7175572519084</v>
      </c>
      <c r="K66" s="235">
        <v>0</v>
      </c>
      <c r="L66" s="235">
        <v>0</v>
      </c>
      <c r="M66" s="235">
        <v>0</v>
      </c>
      <c r="N66" s="235">
        <v>0</v>
      </c>
      <c r="O66" s="235">
        <v>833.33333333333337</v>
      </c>
      <c r="P66" s="235">
        <v>0</v>
      </c>
      <c r="Q66" s="235">
        <v>0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v>0</v>
      </c>
      <c r="AF66" s="235">
        <v>0</v>
      </c>
      <c r="AG66" s="235">
        <v>0</v>
      </c>
      <c r="AH66" s="235">
        <v>0</v>
      </c>
      <c r="AI66" s="235">
        <v>0</v>
      </c>
      <c r="AJ66" s="235">
        <v>0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  <c r="AP66" s="235">
        <v>0</v>
      </c>
      <c r="AQ66" s="235">
        <v>0</v>
      </c>
      <c r="AR66" s="235">
        <v>0</v>
      </c>
      <c r="AS66" s="235">
        <v>0</v>
      </c>
      <c r="AT66" s="235">
        <v>0</v>
      </c>
      <c r="AU66" s="235">
        <v>0</v>
      </c>
      <c r="AV66" s="235">
        <v>0</v>
      </c>
      <c r="AW66" s="235">
        <v>0</v>
      </c>
    </row>
    <row r="67" spans="3:49" x14ac:dyDescent="0.3">
      <c r="C67" s="235">
        <v>29</v>
      </c>
      <c r="D67" s="235">
        <v>10</v>
      </c>
      <c r="E67" s="235">
        <v>1</v>
      </c>
      <c r="F67" s="235">
        <v>14.25</v>
      </c>
      <c r="G67" s="235">
        <v>0</v>
      </c>
      <c r="H67" s="235">
        <v>0</v>
      </c>
      <c r="I67" s="235">
        <v>0.8</v>
      </c>
      <c r="J67" s="235">
        <v>2</v>
      </c>
      <c r="K67" s="235">
        <v>4.45</v>
      </c>
      <c r="L67" s="235">
        <v>0</v>
      </c>
      <c r="M67" s="235">
        <v>0</v>
      </c>
      <c r="N67" s="235">
        <v>0</v>
      </c>
      <c r="O67" s="235">
        <v>0</v>
      </c>
      <c r="P67" s="235">
        <v>4</v>
      </c>
      <c r="Q67" s="235">
        <v>1</v>
      </c>
      <c r="R67" s="235">
        <v>1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5">
        <v>0</v>
      </c>
      <c r="AE67" s="235">
        <v>0</v>
      </c>
      <c r="AF67" s="235">
        <v>0</v>
      </c>
      <c r="AG67" s="235">
        <v>0</v>
      </c>
      <c r="AH67" s="235">
        <v>0</v>
      </c>
      <c r="AI67" s="235">
        <v>0</v>
      </c>
      <c r="AJ67" s="235">
        <v>0</v>
      </c>
      <c r="AK67" s="235">
        <v>0</v>
      </c>
      <c r="AL67" s="235">
        <v>0</v>
      </c>
      <c r="AM67" s="235">
        <v>0</v>
      </c>
      <c r="AN67" s="235">
        <v>0</v>
      </c>
      <c r="AO67" s="235">
        <v>0</v>
      </c>
      <c r="AP67" s="235">
        <v>0</v>
      </c>
      <c r="AQ67" s="235">
        <v>0</v>
      </c>
      <c r="AR67" s="235">
        <v>0</v>
      </c>
      <c r="AS67" s="235">
        <v>0</v>
      </c>
      <c r="AT67" s="235">
        <v>0</v>
      </c>
      <c r="AU67" s="235">
        <v>0</v>
      </c>
      <c r="AV67" s="235">
        <v>0</v>
      </c>
      <c r="AW67" s="235">
        <v>1</v>
      </c>
    </row>
    <row r="68" spans="3:49" x14ac:dyDescent="0.3">
      <c r="C68" s="235">
        <v>29</v>
      </c>
      <c r="D68" s="235">
        <v>10</v>
      </c>
      <c r="E68" s="235">
        <v>2</v>
      </c>
      <c r="F68" s="235">
        <v>2126.4</v>
      </c>
      <c r="G68" s="235">
        <v>0</v>
      </c>
      <c r="H68" s="235">
        <v>0</v>
      </c>
      <c r="I68" s="235">
        <v>102.4</v>
      </c>
      <c r="J68" s="235">
        <v>336</v>
      </c>
      <c r="K68" s="235">
        <v>648</v>
      </c>
      <c r="L68" s="235">
        <v>0</v>
      </c>
      <c r="M68" s="235">
        <v>0</v>
      </c>
      <c r="N68" s="235">
        <v>0</v>
      </c>
      <c r="O68" s="235">
        <v>0</v>
      </c>
      <c r="P68" s="235">
        <v>640</v>
      </c>
      <c r="Q68" s="235">
        <v>152</v>
      </c>
      <c r="R68" s="235">
        <v>168</v>
      </c>
      <c r="S68" s="235">
        <v>0</v>
      </c>
      <c r="T68" s="235">
        <v>0</v>
      </c>
      <c r="U68" s="235">
        <v>0</v>
      </c>
      <c r="V68" s="235">
        <v>0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235">
        <v>0</v>
      </c>
      <c r="AC68" s="235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235">
        <v>0</v>
      </c>
      <c r="AJ68" s="235">
        <v>0</v>
      </c>
      <c r="AK68" s="235">
        <v>0</v>
      </c>
      <c r="AL68" s="235">
        <v>0</v>
      </c>
      <c r="AM68" s="235">
        <v>0</v>
      </c>
      <c r="AN68" s="235">
        <v>0</v>
      </c>
      <c r="AO68" s="235">
        <v>0</v>
      </c>
      <c r="AP68" s="235">
        <v>0</v>
      </c>
      <c r="AQ68" s="235">
        <v>0</v>
      </c>
      <c r="AR68" s="235">
        <v>0</v>
      </c>
      <c r="AS68" s="235">
        <v>0</v>
      </c>
      <c r="AT68" s="235">
        <v>0</v>
      </c>
      <c r="AU68" s="235">
        <v>0</v>
      </c>
      <c r="AV68" s="235">
        <v>0</v>
      </c>
      <c r="AW68" s="235">
        <v>80</v>
      </c>
    </row>
    <row r="69" spans="3:49" x14ac:dyDescent="0.3">
      <c r="C69" s="235">
        <v>29</v>
      </c>
      <c r="D69" s="235">
        <v>10</v>
      </c>
      <c r="E69" s="235">
        <v>3</v>
      </c>
      <c r="F69" s="235">
        <v>1.5</v>
      </c>
      <c r="G69" s="235">
        <v>0</v>
      </c>
      <c r="H69" s="235">
        <v>0</v>
      </c>
      <c r="I69" s="235">
        <v>0</v>
      </c>
      <c r="J69" s="235">
        <v>0</v>
      </c>
      <c r="K69" s="235">
        <v>1.5</v>
      </c>
      <c r="L69" s="235">
        <v>0</v>
      </c>
      <c r="M69" s="235">
        <v>0</v>
      </c>
      <c r="N69" s="235">
        <v>0</v>
      </c>
      <c r="O69" s="235">
        <v>0</v>
      </c>
      <c r="P69" s="235">
        <v>0</v>
      </c>
      <c r="Q69" s="235">
        <v>0</v>
      </c>
      <c r="R69" s="235">
        <v>0</v>
      </c>
      <c r="S69" s="235">
        <v>0</v>
      </c>
      <c r="T69" s="235">
        <v>0</v>
      </c>
      <c r="U69" s="235">
        <v>0</v>
      </c>
      <c r="V69" s="235">
        <v>0</v>
      </c>
      <c r="W69" s="235">
        <v>0</v>
      </c>
      <c r="X69" s="235">
        <v>0</v>
      </c>
      <c r="Y69" s="235">
        <v>0</v>
      </c>
      <c r="Z69" s="235">
        <v>0</v>
      </c>
      <c r="AA69" s="235">
        <v>0</v>
      </c>
      <c r="AB69" s="235">
        <v>0</v>
      </c>
      <c r="AC69" s="235">
        <v>0</v>
      </c>
      <c r="AD69" s="235">
        <v>0</v>
      </c>
      <c r="AE69" s="235">
        <v>0</v>
      </c>
      <c r="AF69" s="235">
        <v>0</v>
      </c>
      <c r="AG69" s="235">
        <v>0</v>
      </c>
      <c r="AH69" s="235">
        <v>0</v>
      </c>
      <c r="AI69" s="235">
        <v>0</v>
      </c>
      <c r="AJ69" s="235">
        <v>0</v>
      </c>
      <c r="AK69" s="235">
        <v>0</v>
      </c>
      <c r="AL69" s="235">
        <v>0</v>
      </c>
      <c r="AM69" s="235">
        <v>0</v>
      </c>
      <c r="AN69" s="235">
        <v>0</v>
      </c>
      <c r="AO69" s="235">
        <v>0</v>
      </c>
      <c r="AP69" s="235">
        <v>0</v>
      </c>
      <c r="AQ69" s="235">
        <v>0</v>
      </c>
      <c r="AR69" s="235">
        <v>0</v>
      </c>
      <c r="AS69" s="235">
        <v>0</v>
      </c>
      <c r="AT69" s="235">
        <v>0</v>
      </c>
      <c r="AU69" s="235">
        <v>0</v>
      </c>
      <c r="AV69" s="235">
        <v>0</v>
      </c>
      <c r="AW69" s="235">
        <v>0</v>
      </c>
    </row>
    <row r="70" spans="3:49" x14ac:dyDescent="0.3">
      <c r="C70" s="235">
        <v>29</v>
      </c>
      <c r="D70" s="235">
        <v>10</v>
      </c>
      <c r="E70" s="235">
        <v>4</v>
      </c>
      <c r="F70" s="235">
        <v>93.5</v>
      </c>
      <c r="G70" s="235">
        <v>0</v>
      </c>
      <c r="H70" s="235">
        <v>0</v>
      </c>
      <c r="I70" s="235">
        <v>0</v>
      </c>
      <c r="J70" s="235">
        <v>40</v>
      </c>
      <c r="K70" s="235">
        <v>53.5</v>
      </c>
      <c r="L70" s="235">
        <v>0</v>
      </c>
      <c r="M70" s="235">
        <v>0</v>
      </c>
      <c r="N70" s="235">
        <v>0</v>
      </c>
      <c r="O70" s="235">
        <v>0</v>
      </c>
      <c r="P70" s="235">
        <v>0</v>
      </c>
      <c r="Q70" s="235">
        <v>0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v>0</v>
      </c>
      <c r="AF70" s="235">
        <v>0</v>
      </c>
      <c r="AG70" s="235">
        <v>0</v>
      </c>
      <c r="AH70" s="235">
        <v>0</v>
      </c>
      <c r="AI70" s="235">
        <v>0</v>
      </c>
      <c r="AJ70" s="235">
        <v>0</v>
      </c>
      <c r="AK70" s="235">
        <v>0</v>
      </c>
      <c r="AL70" s="235">
        <v>0</v>
      </c>
      <c r="AM70" s="235">
        <v>0</v>
      </c>
      <c r="AN70" s="235">
        <v>0</v>
      </c>
      <c r="AO70" s="235">
        <v>0</v>
      </c>
      <c r="AP70" s="235">
        <v>0</v>
      </c>
      <c r="AQ70" s="235">
        <v>0</v>
      </c>
      <c r="AR70" s="235">
        <v>0</v>
      </c>
      <c r="AS70" s="235">
        <v>0</v>
      </c>
      <c r="AT70" s="235">
        <v>0</v>
      </c>
      <c r="AU70" s="235">
        <v>0</v>
      </c>
      <c r="AV70" s="235">
        <v>0</v>
      </c>
      <c r="AW70" s="235">
        <v>0</v>
      </c>
    </row>
    <row r="71" spans="3:49" x14ac:dyDescent="0.3">
      <c r="C71" s="235">
        <v>29</v>
      </c>
      <c r="D71" s="235">
        <v>10</v>
      </c>
      <c r="E71" s="235">
        <v>6</v>
      </c>
      <c r="F71" s="235">
        <v>736211</v>
      </c>
      <c r="G71" s="235">
        <v>0</v>
      </c>
      <c r="H71" s="235">
        <v>0</v>
      </c>
      <c r="I71" s="235">
        <v>17408</v>
      </c>
      <c r="J71" s="235">
        <v>105378</v>
      </c>
      <c r="K71" s="235">
        <v>408225</v>
      </c>
      <c r="L71" s="235">
        <v>0</v>
      </c>
      <c r="M71" s="235">
        <v>0</v>
      </c>
      <c r="N71" s="235">
        <v>0</v>
      </c>
      <c r="O71" s="235">
        <v>0</v>
      </c>
      <c r="P71" s="235">
        <v>103637</v>
      </c>
      <c r="Q71" s="235">
        <v>27703</v>
      </c>
      <c r="R71" s="235">
        <v>45870</v>
      </c>
      <c r="S71" s="235">
        <v>0</v>
      </c>
      <c r="T71" s="235">
        <v>0</v>
      </c>
      <c r="U71" s="235">
        <v>0</v>
      </c>
      <c r="V71" s="235">
        <v>0</v>
      </c>
      <c r="W71" s="235">
        <v>0</v>
      </c>
      <c r="X71" s="235">
        <v>0</v>
      </c>
      <c r="Y71" s="235">
        <v>0</v>
      </c>
      <c r="Z71" s="235">
        <v>0</v>
      </c>
      <c r="AA71" s="235">
        <v>0</v>
      </c>
      <c r="AB71" s="235">
        <v>0</v>
      </c>
      <c r="AC71" s="235">
        <v>0</v>
      </c>
      <c r="AD71" s="235">
        <v>0</v>
      </c>
      <c r="AE71" s="235">
        <v>0</v>
      </c>
      <c r="AF71" s="235">
        <v>0</v>
      </c>
      <c r="AG71" s="235">
        <v>0</v>
      </c>
      <c r="AH71" s="235">
        <v>0</v>
      </c>
      <c r="AI71" s="235">
        <v>0</v>
      </c>
      <c r="AJ71" s="235">
        <v>0</v>
      </c>
      <c r="AK71" s="235">
        <v>0</v>
      </c>
      <c r="AL71" s="235">
        <v>0</v>
      </c>
      <c r="AM71" s="235">
        <v>0</v>
      </c>
      <c r="AN71" s="235">
        <v>0</v>
      </c>
      <c r="AO71" s="235">
        <v>0</v>
      </c>
      <c r="AP71" s="235">
        <v>0</v>
      </c>
      <c r="AQ71" s="235">
        <v>0</v>
      </c>
      <c r="AR71" s="235">
        <v>0</v>
      </c>
      <c r="AS71" s="235">
        <v>0</v>
      </c>
      <c r="AT71" s="235">
        <v>0</v>
      </c>
      <c r="AU71" s="235">
        <v>0</v>
      </c>
      <c r="AV71" s="235">
        <v>0</v>
      </c>
      <c r="AW71" s="235">
        <v>27990</v>
      </c>
    </row>
    <row r="72" spans="3:49" x14ac:dyDescent="0.3">
      <c r="C72" s="235">
        <v>29</v>
      </c>
      <c r="D72" s="235">
        <v>10</v>
      </c>
      <c r="E72" s="235">
        <v>9</v>
      </c>
      <c r="F72" s="235">
        <v>8712</v>
      </c>
      <c r="G72" s="235">
        <v>0</v>
      </c>
      <c r="H72" s="235">
        <v>0</v>
      </c>
      <c r="I72" s="235">
        <v>0</v>
      </c>
      <c r="J72" s="235">
        <v>0</v>
      </c>
      <c r="K72" s="235">
        <v>6212</v>
      </c>
      <c r="L72" s="235">
        <v>0</v>
      </c>
      <c r="M72" s="235">
        <v>0</v>
      </c>
      <c r="N72" s="235">
        <v>0</v>
      </c>
      <c r="O72" s="235">
        <v>0</v>
      </c>
      <c r="P72" s="235">
        <v>0</v>
      </c>
      <c r="Q72" s="235">
        <v>0</v>
      </c>
      <c r="R72" s="235">
        <v>2000</v>
      </c>
      <c r="S72" s="235">
        <v>0</v>
      </c>
      <c r="T72" s="235">
        <v>0</v>
      </c>
      <c r="U72" s="235">
        <v>0</v>
      </c>
      <c r="V72" s="235">
        <v>0</v>
      </c>
      <c r="W72" s="235">
        <v>0</v>
      </c>
      <c r="X72" s="235">
        <v>0</v>
      </c>
      <c r="Y72" s="235">
        <v>0</v>
      </c>
      <c r="Z72" s="235">
        <v>0</v>
      </c>
      <c r="AA72" s="235">
        <v>0</v>
      </c>
      <c r="AB72" s="235">
        <v>0</v>
      </c>
      <c r="AC72" s="235">
        <v>0</v>
      </c>
      <c r="AD72" s="235">
        <v>0</v>
      </c>
      <c r="AE72" s="235">
        <v>0</v>
      </c>
      <c r="AF72" s="235">
        <v>0</v>
      </c>
      <c r="AG72" s="235">
        <v>0</v>
      </c>
      <c r="AH72" s="235">
        <v>0</v>
      </c>
      <c r="AI72" s="235">
        <v>0</v>
      </c>
      <c r="AJ72" s="235">
        <v>0</v>
      </c>
      <c r="AK72" s="235">
        <v>0</v>
      </c>
      <c r="AL72" s="235">
        <v>0</v>
      </c>
      <c r="AM72" s="235">
        <v>0</v>
      </c>
      <c r="AN72" s="235">
        <v>0</v>
      </c>
      <c r="AO72" s="235">
        <v>0</v>
      </c>
      <c r="AP72" s="235">
        <v>0</v>
      </c>
      <c r="AQ72" s="235">
        <v>0</v>
      </c>
      <c r="AR72" s="235">
        <v>0</v>
      </c>
      <c r="AS72" s="235">
        <v>0</v>
      </c>
      <c r="AT72" s="235">
        <v>0</v>
      </c>
      <c r="AU72" s="235">
        <v>0</v>
      </c>
      <c r="AV72" s="235">
        <v>0</v>
      </c>
      <c r="AW72" s="235">
        <v>500</v>
      </c>
    </row>
    <row r="73" spans="3:49" x14ac:dyDescent="0.3">
      <c r="C73" s="235">
        <v>29</v>
      </c>
      <c r="D73" s="235">
        <v>10</v>
      </c>
      <c r="E73" s="235">
        <v>10</v>
      </c>
      <c r="F73" s="235">
        <v>10550</v>
      </c>
      <c r="G73" s="235">
        <v>0</v>
      </c>
      <c r="H73" s="235">
        <v>0</v>
      </c>
      <c r="I73" s="235">
        <v>0</v>
      </c>
      <c r="J73" s="235">
        <v>10550</v>
      </c>
      <c r="K73" s="235">
        <v>0</v>
      </c>
      <c r="L73" s="235">
        <v>0</v>
      </c>
      <c r="M73" s="235">
        <v>0</v>
      </c>
      <c r="N73" s="235">
        <v>0</v>
      </c>
      <c r="O73" s="235">
        <v>0</v>
      </c>
      <c r="P73" s="235">
        <v>0</v>
      </c>
      <c r="Q73" s="235">
        <v>0</v>
      </c>
      <c r="R73" s="235">
        <v>0</v>
      </c>
      <c r="S73" s="235">
        <v>0</v>
      </c>
      <c r="T73" s="235">
        <v>0</v>
      </c>
      <c r="U73" s="235">
        <v>0</v>
      </c>
      <c r="V73" s="235">
        <v>0</v>
      </c>
      <c r="W73" s="235">
        <v>0</v>
      </c>
      <c r="X73" s="235">
        <v>0</v>
      </c>
      <c r="Y73" s="235">
        <v>0</v>
      </c>
      <c r="Z73" s="235">
        <v>0</v>
      </c>
      <c r="AA73" s="235">
        <v>0</v>
      </c>
      <c r="AB73" s="235">
        <v>0</v>
      </c>
      <c r="AC73" s="235">
        <v>0</v>
      </c>
      <c r="AD73" s="235">
        <v>0</v>
      </c>
      <c r="AE73" s="235">
        <v>0</v>
      </c>
      <c r="AF73" s="235">
        <v>0</v>
      </c>
      <c r="AG73" s="235">
        <v>0</v>
      </c>
      <c r="AH73" s="235">
        <v>0</v>
      </c>
      <c r="AI73" s="235">
        <v>0</v>
      </c>
      <c r="AJ73" s="235">
        <v>0</v>
      </c>
      <c r="AK73" s="235">
        <v>0</v>
      </c>
      <c r="AL73" s="235">
        <v>0</v>
      </c>
      <c r="AM73" s="235">
        <v>0</v>
      </c>
      <c r="AN73" s="235">
        <v>0</v>
      </c>
      <c r="AO73" s="235">
        <v>0</v>
      </c>
      <c r="AP73" s="235">
        <v>0</v>
      </c>
      <c r="AQ73" s="235">
        <v>0</v>
      </c>
      <c r="AR73" s="235">
        <v>0</v>
      </c>
      <c r="AS73" s="235">
        <v>0</v>
      </c>
      <c r="AT73" s="235">
        <v>0</v>
      </c>
      <c r="AU73" s="235">
        <v>0</v>
      </c>
      <c r="AV73" s="235">
        <v>0</v>
      </c>
      <c r="AW73" s="235">
        <v>0</v>
      </c>
    </row>
    <row r="74" spans="3:49" x14ac:dyDescent="0.3">
      <c r="C74" s="235">
        <v>29</v>
      </c>
      <c r="D74" s="235">
        <v>10</v>
      </c>
      <c r="E74" s="235">
        <v>11</v>
      </c>
      <c r="F74" s="235">
        <v>2360.0508905852416</v>
      </c>
      <c r="G74" s="235">
        <v>0</v>
      </c>
      <c r="H74" s="235">
        <v>0</v>
      </c>
      <c r="I74" s="235">
        <v>0</v>
      </c>
      <c r="J74" s="235">
        <v>1526.7175572519084</v>
      </c>
      <c r="K74" s="235">
        <v>0</v>
      </c>
      <c r="L74" s="235">
        <v>0</v>
      </c>
      <c r="M74" s="235">
        <v>0</v>
      </c>
      <c r="N74" s="235">
        <v>0</v>
      </c>
      <c r="O74" s="235">
        <v>833.33333333333337</v>
      </c>
      <c r="P74" s="235">
        <v>0</v>
      </c>
      <c r="Q74" s="235">
        <v>0</v>
      </c>
      <c r="R74" s="235">
        <v>0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0</v>
      </c>
      <c r="AC74" s="235">
        <v>0</v>
      </c>
      <c r="AD74" s="235">
        <v>0</v>
      </c>
      <c r="AE74" s="235">
        <v>0</v>
      </c>
      <c r="AF74" s="235">
        <v>0</v>
      </c>
      <c r="AG74" s="235">
        <v>0</v>
      </c>
      <c r="AH74" s="235">
        <v>0</v>
      </c>
      <c r="AI74" s="235">
        <v>0</v>
      </c>
      <c r="AJ74" s="235">
        <v>0</v>
      </c>
      <c r="AK74" s="235">
        <v>0</v>
      </c>
      <c r="AL74" s="235">
        <v>0</v>
      </c>
      <c r="AM74" s="235">
        <v>0</v>
      </c>
      <c r="AN74" s="235">
        <v>0</v>
      </c>
      <c r="AO74" s="235">
        <v>0</v>
      </c>
      <c r="AP74" s="235">
        <v>0</v>
      </c>
      <c r="AQ74" s="235">
        <v>0</v>
      </c>
      <c r="AR74" s="235">
        <v>0</v>
      </c>
      <c r="AS74" s="235">
        <v>0</v>
      </c>
      <c r="AT74" s="235">
        <v>0</v>
      </c>
      <c r="AU74" s="235">
        <v>0</v>
      </c>
      <c r="AV74" s="235">
        <v>0</v>
      </c>
      <c r="AW74" s="235">
        <v>0</v>
      </c>
    </row>
    <row r="75" spans="3:49" x14ac:dyDescent="0.3">
      <c r="C75" s="235">
        <v>29</v>
      </c>
      <c r="D75" s="235">
        <v>11</v>
      </c>
      <c r="E75" s="235">
        <v>1</v>
      </c>
      <c r="F75" s="235">
        <v>14.25</v>
      </c>
      <c r="G75" s="235">
        <v>0</v>
      </c>
      <c r="H75" s="235">
        <v>0</v>
      </c>
      <c r="I75" s="235">
        <v>0.8</v>
      </c>
      <c r="J75" s="235">
        <v>2</v>
      </c>
      <c r="K75" s="235">
        <v>4.45</v>
      </c>
      <c r="L75" s="235">
        <v>0</v>
      </c>
      <c r="M75" s="235">
        <v>0</v>
      </c>
      <c r="N75" s="235">
        <v>0</v>
      </c>
      <c r="O75" s="235">
        <v>0</v>
      </c>
      <c r="P75" s="235">
        <v>4</v>
      </c>
      <c r="Q75" s="235">
        <v>1</v>
      </c>
      <c r="R75" s="235">
        <v>1</v>
      </c>
      <c r="S75" s="235">
        <v>0</v>
      </c>
      <c r="T75" s="235">
        <v>0</v>
      </c>
      <c r="U75" s="235">
        <v>0</v>
      </c>
      <c r="V75" s="235">
        <v>0</v>
      </c>
      <c r="W75" s="235">
        <v>0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5">
        <v>0</v>
      </c>
      <c r="AE75" s="235">
        <v>0</v>
      </c>
      <c r="AF75" s="235">
        <v>0</v>
      </c>
      <c r="AG75" s="235">
        <v>0</v>
      </c>
      <c r="AH75" s="235">
        <v>0</v>
      </c>
      <c r="AI75" s="235">
        <v>0</v>
      </c>
      <c r="AJ75" s="235">
        <v>0</v>
      </c>
      <c r="AK75" s="235">
        <v>0</v>
      </c>
      <c r="AL75" s="235">
        <v>0</v>
      </c>
      <c r="AM75" s="235">
        <v>0</v>
      </c>
      <c r="AN75" s="235">
        <v>0</v>
      </c>
      <c r="AO75" s="235">
        <v>0</v>
      </c>
      <c r="AP75" s="235">
        <v>0</v>
      </c>
      <c r="AQ75" s="235">
        <v>0</v>
      </c>
      <c r="AR75" s="235">
        <v>0</v>
      </c>
      <c r="AS75" s="235">
        <v>0</v>
      </c>
      <c r="AT75" s="235">
        <v>0</v>
      </c>
      <c r="AU75" s="235">
        <v>0</v>
      </c>
      <c r="AV75" s="235">
        <v>0</v>
      </c>
      <c r="AW75" s="235">
        <v>1</v>
      </c>
    </row>
    <row r="76" spans="3:49" x14ac:dyDescent="0.3">
      <c r="C76" s="235">
        <v>29</v>
      </c>
      <c r="D76" s="235">
        <v>11</v>
      </c>
      <c r="E76" s="235">
        <v>2</v>
      </c>
      <c r="F76" s="235">
        <v>2380.8000000000002</v>
      </c>
      <c r="G76" s="235">
        <v>0</v>
      </c>
      <c r="H76" s="235">
        <v>0</v>
      </c>
      <c r="I76" s="235">
        <v>140.80000000000001</v>
      </c>
      <c r="J76" s="235">
        <v>288</v>
      </c>
      <c r="K76" s="235">
        <v>768</v>
      </c>
      <c r="L76" s="235">
        <v>0</v>
      </c>
      <c r="M76" s="235">
        <v>0</v>
      </c>
      <c r="N76" s="235">
        <v>0</v>
      </c>
      <c r="O76" s="235">
        <v>0</v>
      </c>
      <c r="P76" s="235">
        <v>656</v>
      </c>
      <c r="Q76" s="235">
        <v>176</v>
      </c>
      <c r="R76" s="235">
        <v>176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v>0</v>
      </c>
      <c r="AF76" s="235">
        <v>0</v>
      </c>
      <c r="AG76" s="235">
        <v>0</v>
      </c>
      <c r="AH76" s="235">
        <v>0</v>
      </c>
      <c r="AI76" s="235">
        <v>0</v>
      </c>
      <c r="AJ76" s="235">
        <v>0</v>
      </c>
      <c r="AK76" s="235">
        <v>0</v>
      </c>
      <c r="AL76" s="235">
        <v>0</v>
      </c>
      <c r="AM76" s="235">
        <v>0</v>
      </c>
      <c r="AN76" s="235">
        <v>0</v>
      </c>
      <c r="AO76" s="235">
        <v>0</v>
      </c>
      <c r="AP76" s="235">
        <v>0</v>
      </c>
      <c r="AQ76" s="235">
        <v>0</v>
      </c>
      <c r="AR76" s="235">
        <v>0</v>
      </c>
      <c r="AS76" s="235">
        <v>0</v>
      </c>
      <c r="AT76" s="235">
        <v>0</v>
      </c>
      <c r="AU76" s="235">
        <v>0</v>
      </c>
      <c r="AV76" s="235">
        <v>0</v>
      </c>
      <c r="AW76" s="235">
        <v>176</v>
      </c>
    </row>
    <row r="77" spans="3:49" x14ac:dyDescent="0.3">
      <c r="C77" s="235">
        <v>29</v>
      </c>
      <c r="D77" s="235">
        <v>11</v>
      </c>
      <c r="E77" s="235">
        <v>3</v>
      </c>
      <c r="F77" s="235">
        <v>10</v>
      </c>
      <c r="G77" s="235">
        <v>0</v>
      </c>
      <c r="H77" s="235">
        <v>0</v>
      </c>
      <c r="I77" s="235">
        <v>0</v>
      </c>
      <c r="J77" s="235">
        <v>0</v>
      </c>
      <c r="K77" s="235">
        <v>10</v>
      </c>
      <c r="L77" s="235">
        <v>0</v>
      </c>
      <c r="M77" s="235">
        <v>0</v>
      </c>
      <c r="N77" s="235">
        <v>0</v>
      </c>
      <c r="O77" s="235">
        <v>0</v>
      </c>
      <c r="P77" s="235">
        <v>0</v>
      </c>
      <c r="Q77" s="235">
        <v>0</v>
      </c>
      <c r="R77" s="235">
        <v>0</v>
      </c>
      <c r="S77" s="235">
        <v>0</v>
      </c>
      <c r="T77" s="235">
        <v>0</v>
      </c>
      <c r="U77" s="235">
        <v>0</v>
      </c>
      <c r="V77" s="235">
        <v>0</v>
      </c>
      <c r="W77" s="235">
        <v>0</v>
      </c>
      <c r="X77" s="235">
        <v>0</v>
      </c>
      <c r="Y77" s="235">
        <v>0</v>
      </c>
      <c r="Z77" s="235">
        <v>0</v>
      </c>
      <c r="AA77" s="235">
        <v>0</v>
      </c>
      <c r="AB77" s="235">
        <v>0</v>
      </c>
      <c r="AC77" s="235">
        <v>0</v>
      </c>
      <c r="AD77" s="235">
        <v>0</v>
      </c>
      <c r="AE77" s="235">
        <v>0</v>
      </c>
      <c r="AF77" s="235">
        <v>0</v>
      </c>
      <c r="AG77" s="235">
        <v>0</v>
      </c>
      <c r="AH77" s="235">
        <v>0</v>
      </c>
      <c r="AI77" s="235">
        <v>0</v>
      </c>
      <c r="AJ77" s="235">
        <v>0</v>
      </c>
      <c r="AK77" s="235">
        <v>0</v>
      </c>
      <c r="AL77" s="235">
        <v>0</v>
      </c>
      <c r="AM77" s="235">
        <v>0</v>
      </c>
      <c r="AN77" s="235">
        <v>0</v>
      </c>
      <c r="AO77" s="235">
        <v>0</v>
      </c>
      <c r="AP77" s="235">
        <v>0</v>
      </c>
      <c r="AQ77" s="235">
        <v>0</v>
      </c>
      <c r="AR77" s="235">
        <v>0</v>
      </c>
      <c r="AS77" s="235">
        <v>0</v>
      </c>
      <c r="AT77" s="235">
        <v>0</v>
      </c>
      <c r="AU77" s="235">
        <v>0</v>
      </c>
      <c r="AV77" s="235">
        <v>0</v>
      </c>
      <c r="AW77" s="235">
        <v>0</v>
      </c>
    </row>
    <row r="78" spans="3:49" x14ac:dyDescent="0.3">
      <c r="C78" s="235">
        <v>29</v>
      </c>
      <c r="D78" s="235">
        <v>11</v>
      </c>
      <c r="E78" s="235">
        <v>4</v>
      </c>
      <c r="F78" s="235">
        <v>84.5</v>
      </c>
      <c r="G78" s="235">
        <v>0</v>
      </c>
      <c r="H78" s="235">
        <v>0</v>
      </c>
      <c r="I78" s="235">
        <v>0</v>
      </c>
      <c r="J78" s="235">
        <v>36.5</v>
      </c>
      <c r="K78" s="235">
        <v>48</v>
      </c>
      <c r="L78" s="235">
        <v>0</v>
      </c>
      <c r="M78" s="235">
        <v>0</v>
      </c>
      <c r="N78" s="235">
        <v>0</v>
      </c>
      <c r="O78" s="235">
        <v>0</v>
      </c>
      <c r="P78" s="235">
        <v>0</v>
      </c>
      <c r="Q78" s="235">
        <v>0</v>
      </c>
      <c r="R78" s="235">
        <v>0</v>
      </c>
      <c r="S78" s="235">
        <v>0</v>
      </c>
      <c r="T78" s="235">
        <v>0</v>
      </c>
      <c r="U78" s="235">
        <v>0</v>
      </c>
      <c r="V78" s="235">
        <v>0</v>
      </c>
      <c r="W78" s="235">
        <v>0</v>
      </c>
      <c r="X78" s="235">
        <v>0</v>
      </c>
      <c r="Y78" s="235">
        <v>0</v>
      </c>
      <c r="Z78" s="235">
        <v>0</v>
      </c>
      <c r="AA78" s="235">
        <v>0</v>
      </c>
      <c r="AB78" s="235">
        <v>0</v>
      </c>
      <c r="AC78" s="235">
        <v>0</v>
      </c>
      <c r="AD78" s="235">
        <v>0</v>
      </c>
      <c r="AE78" s="235">
        <v>0</v>
      </c>
      <c r="AF78" s="235">
        <v>0</v>
      </c>
      <c r="AG78" s="235">
        <v>0</v>
      </c>
      <c r="AH78" s="235">
        <v>0</v>
      </c>
      <c r="AI78" s="235">
        <v>0</v>
      </c>
      <c r="AJ78" s="235">
        <v>0</v>
      </c>
      <c r="AK78" s="235">
        <v>0</v>
      </c>
      <c r="AL78" s="235">
        <v>0</v>
      </c>
      <c r="AM78" s="235">
        <v>0</v>
      </c>
      <c r="AN78" s="235">
        <v>0</v>
      </c>
      <c r="AO78" s="235">
        <v>0</v>
      </c>
      <c r="AP78" s="235">
        <v>0</v>
      </c>
      <c r="AQ78" s="235">
        <v>0</v>
      </c>
      <c r="AR78" s="235">
        <v>0</v>
      </c>
      <c r="AS78" s="235">
        <v>0</v>
      </c>
      <c r="AT78" s="235">
        <v>0</v>
      </c>
      <c r="AU78" s="235">
        <v>0</v>
      </c>
      <c r="AV78" s="235">
        <v>0</v>
      </c>
      <c r="AW78" s="235">
        <v>0</v>
      </c>
    </row>
    <row r="79" spans="3:49" x14ac:dyDescent="0.3">
      <c r="C79" s="235">
        <v>29</v>
      </c>
      <c r="D79" s="235">
        <v>11</v>
      </c>
      <c r="E79" s="235">
        <v>6</v>
      </c>
      <c r="F79" s="235">
        <v>868824</v>
      </c>
      <c r="G79" s="235">
        <v>0</v>
      </c>
      <c r="H79" s="235">
        <v>0</v>
      </c>
      <c r="I79" s="235">
        <v>28712</v>
      </c>
      <c r="J79" s="235">
        <v>124381</v>
      </c>
      <c r="K79" s="235">
        <v>436766</v>
      </c>
      <c r="L79" s="235">
        <v>0</v>
      </c>
      <c r="M79" s="235">
        <v>0</v>
      </c>
      <c r="N79" s="235">
        <v>0</v>
      </c>
      <c r="O79" s="235">
        <v>0</v>
      </c>
      <c r="P79" s="235">
        <v>133610</v>
      </c>
      <c r="Q79" s="235">
        <v>36950</v>
      </c>
      <c r="R79" s="235">
        <v>73785</v>
      </c>
      <c r="S79" s="235">
        <v>0</v>
      </c>
      <c r="T79" s="235">
        <v>0</v>
      </c>
      <c r="U79" s="235">
        <v>0</v>
      </c>
      <c r="V79" s="235">
        <v>0</v>
      </c>
      <c r="W79" s="235">
        <v>0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5">
        <v>0</v>
      </c>
      <c r="AE79" s="235">
        <v>0</v>
      </c>
      <c r="AF79" s="235">
        <v>0</v>
      </c>
      <c r="AG79" s="235">
        <v>0</v>
      </c>
      <c r="AH79" s="235">
        <v>0</v>
      </c>
      <c r="AI79" s="235">
        <v>0</v>
      </c>
      <c r="AJ79" s="235">
        <v>0</v>
      </c>
      <c r="AK79" s="235">
        <v>0</v>
      </c>
      <c r="AL79" s="235">
        <v>0</v>
      </c>
      <c r="AM79" s="235">
        <v>0</v>
      </c>
      <c r="AN79" s="235">
        <v>0</v>
      </c>
      <c r="AO79" s="235">
        <v>0</v>
      </c>
      <c r="AP79" s="235">
        <v>0</v>
      </c>
      <c r="AQ79" s="235">
        <v>0</v>
      </c>
      <c r="AR79" s="235">
        <v>0</v>
      </c>
      <c r="AS79" s="235">
        <v>0</v>
      </c>
      <c r="AT79" s="235">
        <v>0</v>
      </c>
      <c r="AU79" s="235">
        <v>0</v>
      </c>
      <c r="AV79" s="235">
        <v>0</v>
      </c>
      <c r="AW79" s="235">
        <v>34620</v>
      </c>
    </row>
    <row r="80" spans="3:49" x14ac:dyDescent="0.3">
      <c r="C80" s="235">
        <v>29</v>
      </c>
      <c r="D80" s="235">
        <v>11</v>
      </c>
      <c r="E80" s="235">
        <v>7</v>
      </c>
      <c r="F80" s="235">
        <v>143552</v>
      </c>
      <c r="G80" s="235">
        <v>0</v>
      </c>
      <c r="H80" s="235">
        <v>0</v>
      </c>
      <c r="I80" s="235">
        <v>0</v>
      </c>
      <c r="J80" s="235">
        <v>0</v>
      </c>
      <c r="K80" s="235">
        <v>143552</v>
      </c>
      <c r="L80" s="235">
        <v>0</v>
      </c>
      <c r="M80" s="235">
        <v>0</v>
      </c>
      <c r="N80" s="235">
        <v>0</v>
      </c>
      <c r="O80" s="235">
        <v>0</v>
      </c>
      <c r="P80" s="235">
        <v>0</v>
      </c>
      <c r="Q80" s="235">
        <v>0</v>
      </c>
      <c r="R80" s="235">
        <v>0</v>
      </c>
      <c r="S80" s="235">
        <v>0</v>
      </c>
      <c r="T80" s="235">
        <v>0</v>
      </c>
      <c r="U80" s="235">
        <v>0</v>
      </c>
      <c r="V80" s="235">
        <v>0</v>
      </c>
      <c r="W80" s="235">
        <v>0</v>
      </c>
      <c r="X80" s="235">
        <v>0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v>0</v>
      </c>
      <c r="AF80" s="235">
        <v>0</v>
      </c>
      <c r="AG80" s="235">
        <v>0</v>
      </c>
      <c r="AH80" s="235">
        <v>0</v>
      </c>
      <c r="AI80" s="235">
        <v>0</v>
      </c>
      <c r="AJ80" s="235">
        <v>0</v>
      </c>
      <c r="AK80" s="235">
        <v>0</v>
      </c>
      <c r="AL80" s="235">
        <v>0</v>
      </c>
      <c r="AM80" s="235">
        <v>0</v>
      </c>
      <c r="AN80" s="235">
        <v>0</v>
      </c>
      <c r="AO80" s="235">
        <v>0</v>
      </c>
      <c r="AP80" s="235">
        <v>0</v>
      </c>
      <c r="AQ80" s="235">
        <v>0</v>
      </c>
      <c r="AR80" s="235">
        <v>0</v>
      </c>
      <c r="AS80" s="235">
        <v>0</v>
      </c>
      <c r="AT80" s="235">
        <v>0</v>
      </c>
      <c r="AU80" s="235">
        <v>0</v>
      </c>
      <c r="AV80" s="235">
        <v>0</v>
      </c>
      <c r="AW80" s="235">
        <v>0</v>
      </c>
    </row>
    <row r="81" spans="3:49" x14ac:dyDescent="0.3">
      <c r="C81" s="235">
        <v>29</v>
      </c>
      <c r="D81" s="235">
        <v>11</v>
      </c>
      <c r="E81" s="235">
        <v>9</v>
      </c>
      <c r="F81" s="235">
        <v>296360</v>
      </c>
      <c r="G81" s="235">
        <v>0</v>
      </c>
      <c r="H81" s="235">
        <v>0</v>
      </c>
      <c r="I81" s="235">
        <v>7248</v>
      </c>
      <c r="J81" s="235">
        <v>21900</v>
      </c>
      <c r="K81" s="235">
        <v>192448</v>
      </c>
      <c r="L81" s="235">
        <v>0</v>
      </c>
      <c r="M81" s="235">
        <v>0</v>
      </c>
      <c r="N81" s="235">
        <v>0</v>
      </c>
      <c r="O81" s="235">
        <v>0</v>
      </c>
      <c r="P81" s="235">
        <v>28139</v>
      </c>
      <c r="Q81" s="235">
        <v>9280</v>
      </c>
      <c r="R81" s="235">
        <v>29915</v>
      </c>
      <c r="S81" s="235">
        <v>0</v>
      </c>
      <c r="T81" s="235">
        <v>0</v>
      </c>
      <c r="U81" s="235">
        <v>0</v>
      </c>
      <c r="V81" s="235">
        <v>0</v>
      </c>
      <c r="W81" s="235">
        <v>0</v>
      </c>
      <c r="X81" s="235">
        <v>0</v>
      </c>
      <c r="Y81" s="235">
        <v>0</v>
      </c>
      <c r="Z81" s="235">
        <v>0</v>
      </c>
      <c r="AA81" s="235">
        <v>0</v>
      </c>
      <c r="AB81" s="235">
        <v>0</v>
      </c>
      <c r="AC81" s="235">
        <v>0</v>
      </c>
      <c r="AD81" s="235">
        <v>0</v>
      </c>
      <c r="AE81" s="235">
        <v>0</v>
      </c>
      <c r="AF81" s="235">
        <v>0</v>
      </c>
      <c r="AG81" s="235">
        <v>0</v>
      </c>
      <c r="AH81" s="235">
        <v>0</v>
      </c>
      <c r="AI81" s="235">
        <v>0</v>
      </c>
      <c r="AJ81" s="235">
        <v>0</v>
      </c>
      <c r="AK81" s="235">
        <v>0</v>
      </c>
      <c r="AL81" s="235">
        <v>0</v>
      </c>
      <c r="AM81" s="235">
        <v>0</v>
      </c>
      <c r="AN81" s="235">
        <v>0</v>
      </c>
      <c r="AO81" s="235">
        <v>0</v>
      </c>
      <c r="AP81" s="235">
        <v>0</v>
      </c>
      <c r="AQ81" s="235">
        <v>0</v>
      </c>
      <c r="AR81" s="235">
        <v>0</v>
      </c>
      <c r="AS81" s="235">
        <v>0</v>
      </c>
      <c r="AT81" s="235">
        <v>0</v>
      </c>
      <c r="AU81" s="235">
        <v>0</v>
      </c>
      <c r="AV81" s="235">
        <v>0</v>
      </c>
      <c r="AW81" s="235">
        <v>7430</v>
      </c>
    </row>
    <row r="82" spans="3:49" x14ac:dyDescent="0.3">
      <c r="C82" s="235">
        <v>29</v>
      </c>
      <c r="D82" s="235">
        <v>11</v>
      </c>
      <c r="E82" s="235">
        <v>10</v>
      </c>
      <c r="F82" s="235">
        <v>5950</v>
      </c>
      <c r="G82" s="235">
        <v>0</v>
      </c>
      <c r="H82" s="235">
        <v>0</v>
      </c>
      <c r="I82" s="235">
        <v>0</v>
      </c>
      <c r="J82" s="235">
        <v>5950</v>
      </c>
      <c r="K82" s="235">
        <v>0</v>
      </c>
      <c r="L82" s="235">
        <v>0</v>
      </c>
      <c r="M82" s="235">
        <v>0</v>
      </c>
      <c r="N82" s="235">
        <v>0</v>
      </c>
      <c r="O82" s="235">
        <v>0</v>
      </c>
      <c r="P82" s="235">
        <v>0</v>
      </c>
      <c r="Q82" s="235">
        <v>0</v>
      </c>
      <c r="R82" s="235">
        <v>0</v>
      </c>
      <c r="S82" s="235">
        <v>0</v>
      </c>
      <c r="T82" s="235">
        <v>0</v>
      </c>
      <c r="U82" s="235">
        <v>0</v>
      </c>
      <c r="V82" s="235">
        <v>0</v>
      </c>
      <c r="W82" s="235">
        <v>0</v>
      </c>
      <c r="X82" s="235">
        <v>0</v>
      </c>
      <c r="Y82" s="235">
        <v>0</v>
      </c>
      <c r="Z82" s="235">
        <v>0</v>
      </c>
      <c r="AA82" s="235">
        <v>0</v>
      </c>
      <c r="AB82" s="235">
        <v>0</v>
      </c>
      <c r="AC82" s="235">
        <v>0</v>
      </c>
      <c r="AD82" s="235">
        <v>0</v>
      </c>
      <c r="AE82" s="235">
        <v>0</v>
      </c>
      <c r="AF82" s="235">
        <v>0</v>
      </c>
      <c r="AG82" s="235">
        <v>0</v>
      </c>
      <c r="AH82" s="235">
        <v>0</v>
      </c>
      <c r="AI82" s="235">
        <v>0</v>
      </c>
      <c r="AJ82" s="235">
        <v>0</v>
      </c>
      <c r="AK82" s="235">
        <v>0</v>
      </c>
      <c r="AL82" s="235">
        <v>0</v>
      </c>
      <c r="AM82" s="235">
        <v>0</v>
      </c>
      <c r="AN82" s="235">
        <v>0</v>
      </c>
      <c r="AO82" s="235">
        <v>0</v>
      </c>
      <c r="AP82" s="235">
        <v>0</v>
      </c>
      <c r="AQ82" s="235">
        <v>0</v>
      </c>
      <c r="AR82" s="235">
        <v>0</v>
      </c>
      <c r="AS82" s="235">
        <v>0</v>
      </c>
      <c r="AT82" s="235">
        <v>0</v>
      </c>
      <c r="AU82" s="235">
        <v>0</v>
      </c>
      <c r="AV82" s="235">
        <v>0</v>
      </c>
      <c r="AW82" s="235">
        <v>0</v>
      </c>
    </row>
    <row r="83" spans="3:49" x14ac:dyDescent="0.3">
      <c r="C83" s="235">
        <v>29</v>
      </c>
      <c r="D83" s="235">
        <v>11</v>
      </c>
      <c r="E83" s="235">
        <v>11</v>
      </c>
      <c r="F83" s="235">
        <v>2360.0508905852416</v>
      </c>
      <c r="G83" s="235">
        <v>0</v>
      </c>
      <c r="H83" s="235">
        <v>0</v>
      </c>
      <c r="I83" s="235">
        <v>0</v>
      </c>
      <c r="J83" s="235">
        <v>1526.7175572519084</v>
      </c>
      <c r="K83" s="235">
        <v>0</v>
      </c>
      <c r="L83" s="235">
        <v>0</v>
      </c>
      <c r="M83" s="235">
        <v>0</v>
      </c>
      <c r="N83" s="235">
        <v>0</v>
      </c>
      <c r="O83" s="235">
        <v>833.33333333333337</v>
      </c>
      <c r="P83" s="235">
        <v>0</v>
      </c>
      <c r="Q83" s="235">
        <v>0</v>
      </c>
      <c r="R83" s="235">
        <v>0</v>
      </c>
      <c r="S83" s="235">
        <v>0</v>
      </c>
      <c r="T83" s="235">
        <v>0</v>
      </c>
      <c r="U83" s="235">
        <v>0</v>
      </c>
      <c r="V83" s="235">
        <v>0</v>
      </c>
      <c r="W83" s="235">
        <v>0</v>
      </c>
      <c r="X83" s="235">
        <v>0</v>
      </c>
      <c r="Y83" s="235">
        <v>0</v>
      </c>
      <c r="Z83" s="235">
        <v>0</v>
      </c>
      <c r="AA83" s="235">
        <v>0</v>
      </c>
      <c r="AB83" s="235">
        <v>0</v>
      </c>
      <c r="AC83" s="235">
        <v>0</v>
      </c>
      <c r="AD83" s="235">
        <v>0</v>
      </c>
      <c r="AE83" s="235">
        <v>0</v>
      </c>
      <c r="AF83" s="235">
        <v>0</v>
      </c>
      <c r="AG83" s="235">
        <v>0</v>
      </c>
      <c r="AH83" s="235">
        <v>0</v>
      </c>
      <c r="AI83" s="235">
        <v>0</v>
      </c>
      <c r="AJ83" s="235">
        <v>0</v>
      </c>
      <c r="AK83" s="235">
        <v>0</v>
      </c>
      <c r="AL83" s="235">
        <v>0</v>
      </c>
      <c r="AM83" s="235">
        <v>0</v>
      </c>
      <c r="AN83" s="235">
        <v>0</v>
      </c>
      <c r="AO83" s="235">
        <v>0</v>
      </c>
      <c r="AP83" s="235">
        <v>0</v>
      </c>
      <c r="AQ83" s="235">
        <v>0</v>
      </c>
      <c r="AR83" s="235">
        <v>0</v>
      </c>
      <c r="AS83" s="235">
        <v>0</v>
      </c>
      <c r="AT83" s="235">
        <v>0</v>
      </c>
      <c r="AU83" s="235">
        <v>0</v>
      </c>
      <c r="AV83" s="235">
        <v>0</v>
      </c>
      <c r="AW83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89" t="s">
        <v>2219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ht="14.4" customHeight="1" thickBot="1" x14ac:dyDescent="0.35">
      <c r="A2" s="239" t="s">
        <v>252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SUBTOTAL(9,B6:B1048576)/2</f>
        <v>3458044</v>
      </c>
      <c r="C3" s="226">
        <f t="shared" ref="C3:R3" si="0">SUBTOTAL(9,C6:C1048576)</f>
        <v>4</v>
      </c>
      <c r="D3" s="226">
        <f>SUBTOTAL(9,D6:D1048576)/2</f>
        <v>3831410.66</v>
      </c>
      <c r="E3" s="226">
        <f t="shared" si="0"/>
        <v>4.5242304313500501</v>
      </c>
      <c r="F3" s="226">
        <f>SUBTOTAL(9,F6:F1048576)/2</f>
        <v>4051488.6500000004</v>
      </c>
      <c r="G3" s="227">
        <f>IF(B3&lt;&gt;0,F3/B3,"")</f>
        <v>1.1716128105946599</v>
      </c>
      <c r="H3" s="228">
        <f t="shared" si="0"/>
        <v>34973.970000000016</v>
      </c>
      <c r="I3" s="226">
        <f t="shared" si="0"/>
        <v>1</v>
      </c>
      <c r="J3" s="226">
        <f t="shared" si="0"/>
        <v>37548.989999999976</v>
      </c>
      <c r="K3" s="226">
        <f t="shared" si="0"/>
        <v>1.0736267572711922</v>
      </c>
      <c r="L3" s="226">
        <f t="shared" si="0"/>
        <v>38579.609999999993</v>
      </c>
      <c r="M3" s="229">
        <f>IF(H3&lt;&gt;0,L3/H3,"")</f>
        <v>1.1030949589080101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90" t="s">
        <v>221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  <c r="N4" s="391" t="s">
        <v>102</v>
      </c>
      <c r="O4" s="392"/>
      <c r="P4" s="392"/>
      <c r="Q4" s="392"/>
      <c r="R4" s="392"/>
      <c r="S4" s="393"/>
    </row>
    <row r="5" spans="1:19" ht="14.4" customHeight="1" thickBot="1" x14ac:dyDescent="0.35">
      <c r="A5" s="597"/>
      <c r="B5" s="598">
        <v>2014</v>
      </c>
      <c r="C5" s="599"/>
      <c r="D5" s="599">
        <v>2015</v>
      </c>
      <c r="E5" s="599"/>
      <c r="F5" s="599">
        <v>2016</v>
      </c>
      <c r="G5" s="600" t="s">
        <v>2</v>
      </c>
      <c r="H5" s="598">
        <v>2014</v>
      </c>
      <c r="I5" s="599"/>
      <c r="J5" s="599">
        <v>2015</v>
      </c>
      <c r="K5" s="599"/>
      <c r="L5" s="599">
        <v>2016</v>
      </c>
      <c r="M5" s="600" t="s">
        <v>2</v>
      </c>
      <c r="N5" s="598">
        <v>2014</v>
      </c>
      <c r="O5" s="599"/>
      <c r="P5" s="599">
        <v>2015</v>
      </c>
      <c r="Q5" s="599"/>
      <c r="R5" s="599">
        <v>2016</v>
      </c>
      <c r="S5" s="600" t="s">
        <v>2</v>
      </c>
    </row>
    <row r="6" spans="1:19" ht="14.4" customHeight="1" thickBot="1" x14ac:dyDescent="0.35">
      <c r="A6" s="603" t="s">
        <v>2218</v>
      </c>
      <c r="B6" s="601">
        <v>3458044</v>
      </c>
      <c r="C6" s="602">
        <v>1</v>
      </c>
      <c r="D6" s="601">
        <v>3831410.66</v>
      </c>
      <c r="E6" s="602">
        <v>1.1079704769517102</v>
      </c>
      <c r="F6" s="601">
        <v>4051488.6500000008</v>
      </c>
      <c r="G6" s="295">
        <v>1.1716128105946602</v>
      </c>
      <c r="H6" s="601">
        <v>34973.970000000016</v>
      </c>
      <c r="I6" s="602">
        <v>1</v>
      </c>
      <c r="J6" s="601">
        <v>37548.989999999976</v>
      </c>
      <c r="K6" s="602">
        <v>1.0736267572711922</v>
      </c>
      <c r="L6" s="601">
        <v>38579.609999999993</v>
      </c>
      <c r="M6" s="295">
        <v>1.1030949589080101</v>
      </c>
      <c r="N6" s="601"/>
      <c r="O6" s="602"/>
      <c r="P6" s="601"/>
      <c r="Q6" s="602"/>
      <c r="R6" s="601"/>
      <c r="S6" s="296"/>
    </row>
    <row r="7" spans="1:19" ht="14.4" customHeight="1" thickBot="1" x14ac:dyDescent="0.35"/>
    <row r="8" spans="1:19" ht="14.4" customHeight="1" x14ac:dyDescent="0.3">
      <c r="A8" s="552" t="s">
        <v>458</v>
      </c>
      <c r="B8" s="604">
        <v>1668756</v>
      </c>
      <c r="C8" s="451">
        <v>1</v>
      </c>
      <c r="D8" s="604">
        <v>1856041.67</v>
      </c>
      <c r="E8" s="451">
        <v>1.1122307095824673</v>
      </c>
      <c r="F8" s="604">
        <v>2159716.65</v>
      </c>
      <c r="G8" s="474">
        <v>1.2942075713885073</v>
      </c>
      <c r="H8" s="604"/>
      <c r="I8" s="451"/>
      <c r="J8" s="604"/>
      <c r="K8" s="451"/>
      <c r="L8" s="604"/>
      <c r="M8" s="474"/>
      <c r="N8" s="604"/>
      <c r="O8" s="451"/>
      <c r="P8" s="604"/>
      <c r="Q8" s="451"/>
      <c r="R8" s="604"/>
      <c r="S8" s="125"/>
    </row>
    <row r="9" spans="1:19" ht="14.4" customHeight="1" x14ac:dyDescent="0.3">
      <c r="A9" s="553" t="s">
        <v>463</v>
      </c>
      <c r="B9" s="605">
        <v>1728299</v>
      </c>
      <c r="C9" s="529">
        <v>1</v>
      </c>
      <c r="D9" s="605">
        <v>1901965.9900000002</v>
      </c>
      <c r="E9" s="529">
        <v>1.1004843432762503</v>
      </c>
      <c r="F9" s="605">
        <v>1799255.6699999997</v>
      </c>
      <c r="G9" s="534">
        <v>1.0410557837503809</v>
      </c>
      <c r="H9" s="605"/>
      <c r="I9" s="529"/>
      <c r="J9" s="605"/>
      <c r="K9" s="529"/>
      <c r="L9" s="605"/>
      <c r="M9" s="534"/>
      <c r="N9" s="605"/>
      <c r="O9" s="529"/>
      <c r="P9" s="605"/>
      <c r="Q9" s="529"/>
      <c r="R9" s="605"/>
      <c r="S9" s="535"/>
    </row>
    <row r="10" spans="1:19" ht="14.4" customHeight="1" thickBot="1" x14ac:dyDescent="0.35">
      <c r="A10" s="607" t="s">
        <v>466</v>
      </c>
      <c r="B10" s="606">
        <v>60989</v>
      </c>
      <c r="C10" s="521">
        <v>1</v>
      </c>
      <c r="D10" s="606">
        <v>73403</v>
      </c>
      <c r="E10" s="521">
        <v>1.2035449015396218</v>
      </c>
      <c r="F10" s="606">
        <v>92516.33</v>
      </c>
      <c r="G10" s="526">
        <v>1.5169346931413861</v>
      </c>
      <c r="H10" s="606"/>
      <c r="I10" s="521"/>
      <c r="J10" s="606"/>
      <c r="K10" s="521"/>
      <c r="L10" s="606"/>
      <c r="M10" s="526"/>
      <c r="N10" s="606"/>
      <c r="O10" s="521"/>
      <c r="P10" s="606"/>
      <c r="Q10" s="521"/>
      <c r="R10" s="606"/>
      <c r="S10" s="527"/>
    </row>
    <row r="11" spans="1:19" ht="14.4" customHeight="1" x14ac:dyDescent="0.3">
      <c r="A11" s="493" t="s">
        <v>739</v>
      </c>
    </row>
    <row r="12" spans="1:19" ht="14.4" customHeight="1" x14ac:dyDescent="0.3">
      <c r="A12" s="494" t="s">
        <v>740</v>
      </c>
    </row>
    <row r="13" spans="1:19" ht="14.4" customHeight="1" x14ac:dyDescent="0.3">
      <c r="A13" s="493" t="s">
        <v>2220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1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389" t="s">
        <v>2224</v>
      </c>
      <c r="B1" s="317"/>
      <c r="C1" s="317"/>
      <c r="D1" s="317"/>
      <c r="E1" s="317"/>
      <c r="F1" s="317"/>
      <c r="G1" s="317"/>
    </row>
    <row r="2" spans="1:7" ht="14.4" customHeight="1" thickBot="1" x14ac:dyDescent="0.35">
      <c r="A2" s="239" t="s">
        <v>252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4" t="s">
        <v>132</v>
      </c>
      <c r="B3" s="307">
        <f t="shared" ref="B3:G3" si="0">SUBTOTAL(9,B6:B1048576)</f>
        <v>21568</v>
      </c>
      <c r="C3" s="308">
        <f t="shared" si="0"/>
        <v>24591</v>
      </c>
      <c r="D3" s="308">
        <f t="shared" si="0"/>
        <v>24864</v>
      </c>
      <c r="E3" s="228">
        <f t="shared" si="0"/>
        <v>3458044</v>
      </c>
      <c r="F3" s="226">
        <f t="shared" si="0"/>
        <v>3831410.66</v>
      </c>
      <c r="G3" s="309">
        <f t="shared" si="0"/>
        <v>4051488.6500000004</v>
      </c>
    </row>
    <row r="4" spans="1:7" ht="14.4" customHeight="1" x14ac:dyDescent="0.3">
      <c r="A4" s="390" t="s">
        <v>139</v>
      </c>
      <c r="B4" s="391" t="s">
        <v>218</v>
      </c>
      <c r="C4" s="392"/>
      <c r="D4" s="392"/>
      <c r="E4" s="394" t="s">
        <v>100</v>
      </c>
      <c r="F4" s="395"/>
      <c r="G4" s="396"/>
    </row>
    <row r="5" spans="1:7" ht="14.4" customHeight="1" thickBot="1" x14ac:dyDescent="0.35">
      <c r="A5" s="597"/>
      <c r="B5" s="598">
        <v>2014</v>
      </c>
      <c r="C5" s="599">
        <v>2015</v>
      </c>
      <c r="D5" s="599">
        <v>2016</v>
      </c>
      <c r="E5" s="598">
        <v>2014</v>
      </c>
      <c r="F5" s="599">
        <v>2015</v>
      </c>
      <c r="G5" s="599">
        <v>2016</v>
      </c>
    </row>
    <row r="6" spans="1:7" ht="14.4" customHeight="1" x14ac:dyDescent="0.3">
      <c r="A6" s="552" t="s">
        <v>2221</v>
      </c>
      <c r="B6" s="454">
        <v>95</v>
      </c>
      <c r="C6" s="454">
        <v>3457</v>
      </c>
      <c r="D6" s="454">
        <v>824</v>
      </c>
      <c r="E6" s="604">
        <v>13746</v>
      </c>
      <c r="F6" s="604">
        <v>68087.660000000018</v>
      </c>
      <c r="G6" s="608">
        <v>131827</v>
      </c>
    </row>
    <row r="7" spans="1:7" ht="14.4" customHeight="1" x14ac:dyDescent="0.3">
      <c r="A7" s="553" t="s">
        <v>742</v>
      </c>
      <c r="B7" s="541">
        <v>2503</v>
      </c>
      <c r="C7" s="541">
        <v>4619</v>
      </c>
      <c r="D7" s="541">
        <v>1688</v>
      </c>
      <c r="E7" s="605">
        <v>465598</v>
      </c>
      <c r="F7" s="605">
        <v>911307.66</v>
      </c>
      <c r="G7" s="609">
        <v>297419.65999999997</v>
      </c>
    </row>
    <row r="8" spans="1:7" ht="14.4" customHeight="1" x14ac:dyDescent="0.3">
      <c r="A8" s="553" t="s">
        <v>743</v>
      </c>
      <c r="B8" s="541"/>
      <c r="C8" s="541"/>
      <c r="D8" s="541">
        <v>405</v>
      </c>
      <c r="E8" s="605"/>
      <c r="F8" s="605"/>
      <c r="G8" s="609">
        <v>64258.33</v>
      </c>
    </row>
    <row r="9" spans="1:7" ht="14.4" customHeight="1" x14ac:dyDescent="0.3">
      <c r="A9" s="553" t="s">
        <v>2222</v>
      </c>
      <c r="B9" s="541">
        <v>3934</v>
      </c>
      <c r="C9" s="541">
        <v>5144</v>
      </c>
      <c r="D9" s="541">
        <v>991</v>
      </c>
      <c r="E9" s="605">
        <v>608273</v>
      </c>
      <c r="F9" s="605">
        <v>865223.00000000012</v>
      </c>
      <c r="G9" s="609">
        <v>149691.33000000002</v>
      </c>
    </row>
    <row r="10" spans="1:7" ht="14.4" customHeight="1" x14ac:dyDescent="0.3">
      <c r="A10" s="553" t="s">
        <v>745</v>
      </c>
      <c r="B10" s="541">
        <v>2319</v>
      </c>
      <c r="C10" s="541">
        <v>2808</v>
      </c>
      <c r="D10" s="541">
        <v>3938</v>
      </c>
      <c r="E10" s="605">
        <v>372327</v>
      </c>
      <c r="F10" s="605">
        <v>480854</v>
      </c>
      <c r="G10" s="609">
        <v>624180.66</v>
      </c>
    </row>
    <row r="11" spans="1:7" ht="14.4" customHeight="1" x14ac:dyDescent="0.3">
      <c r="A11" s="553" t="s">
        <v>746</v>
      </c>
      <c r="B11" s="541">
        <v>2260</v>
      </c>
      <c r="C11" s="541">
        <v>44</v>
      </c>
      <c r="D11" s="541">
        <v>47</v>
      </c>
      <c r="E11" s="605">
        <v>350162</v>
      </c>
      <c r="F11" s="605">
        <v>14207.33</v>
      </c>
      <c r="G11" s="609">
        <v>12297.99</v>
      </c>
    </row>
    <row r="12" spans="1:7" ht="14.4" customHeight="1" x14ac:dyDescent="0.3">
      <c r="A12" s="553" t="s">
        <v>747</v>
      </c>
      <c r="B12" s="541"/>
      <c r="C12" s="541"/>
      <c r="D12" s="541">
        <v>4772</v>
      </c>
      <c r="E12" s="605"/>
      <c r="F12" s="605"/>
      <c r="G12" s="609">
        <v>790020.66</v>
      </c>
    </row>
    <row r="13" spans="1:7" ht="14.4" customHeight="1" x14ac:dyDescent="0.3">
      <c r="A13" s="553" t="s">
        <v>2223</v>
      </c>
      <c r="B13" s="541">
        <v>4239</v>
      </c>
      <c r="C13" s="541">
        <v>2273</v>
      </c>
      <c r="D13" s="541">
        <v>4945</v>
      </c>
      <c r="E13" s="605">
        <v>712986</v>
      </c>
      <c r="F13" s="605">
        <v>416876.33</v>
      </c>
      <c r="G13" s="609">
        <v>870431.3400000002</v>
      </c>
    </row>
    <row r="14" spans="1:7" ht="14.4" customHeight="1" x14ac:dyDescent="0.3">
      <c r="A14" s="553" t="s">
        <v>749</v>
      </c>
      <c r="B14" s="541">
        <v>2641</v>
      </c>
      <c r="C14" s="541">
        <v>2582</v>
      </c>
      <c r="D14" s="541">
        <v>2917</v>
      </c>
      <c r="E14" s="605">
        <v>340979</v>
      </c>
      <c r="F14" s="605">
        <v>418575.67</v>
      </c>
      <c r="G14" s="609">
        <v>397156</v>
      </c>
    </row>
    <row r="15" spans="1:7" ht="14.4" customHeight="1" x14ac:dyDescent="0.3">
      <c r="A15" s="553" t="s">
        <v>750</v>
      </c>
      <c r="B15" s="541">
        <v>1780</v>
      </c>
      <c r="C15" s="541">
        <v>1806</v>
      </c>
      <c r="D15" s="541">
        <v>1953</v>
      </c>
      <c r="E15" s="605">
        <v>336374</v>
      </c>
      <c r="F15" s="605">
        <v>319099.67000000004</v>
      </c>
      <c r="G15" s="609">
        <v>345683</v>
      </c>
    </row>
    <row r="16" spans="1:7" ht="14.4" customHeight="1" thickBot="1" x14ac:dyDescent="0.35">
      <c r="A16" s="607" t="s">
        <v>752</v>
      </c>
      <c r="B16" s="543">
        <v>1797</v>
      </c>
      <c r="C16" s="543">
        <v>1858</v>
      </c>
      <c r="D16" s="543">
        <v>2384</v>
      </c>
      <c r="E16" s="606">
        <v>257599</v>
      </c>
      <c r="F16" s="606">
        <v>337179.34000000008</v>
      </c>
      <c r="G16" s="610">
        <v>368522.68</v>
      </c>
    </row>
    <row r="17" spans="1:1" ht="14.4" customHeight="1" x14ac:dyDescent="0.3">
      <c r="A17" s="493" t="s">
        <v>739</v>
      </c>
    </row>
    <row r="18" spans="1:1" ht="14.4" customHeight="1" x14ac:dyDescent="0.3">
      <c r="A18" s="494" t="s">
        <v>740</v>
      </c>
    </row>
    <row r="19" spans="1:1" ht="14.4" customHeight="1" x14ac:dyDescent="0.3">
      <c r="A19" s="493" t="s">
        <v>2220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2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3" bestFit="1" customWidth="1"/>
    <col min="2" max="2" width="6.109375" style="133" customWidth="1"/>
    <col min="3" max="3" width="2.109375" style="133" bestFit="1" customWidth="1"/>
    <col min="4" max="4" width="8" style="133" customWidth="1"/>
    <col min="5" max="5" width="50.88671875" style="133" bestFit="1" customWidth="1"/>
    <col min="6" max="7" width="11.109375" style="211" customWidth="1"/>
    <col min="8" max="9" width="9.33203125" style="133" hidden="1" customWidth="1"/>
    <col min="10" max="11" width="11.109375" style="211" customWidth="1"/>
    <col min="12" max="13" width="9.33203125" style="133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7" t="s">
        <v>2447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312"/>
      <c r="C2" s="134"/>
      <c r="D2" s="306"/>
      <c r="E2" s="134"/>
      <c r="F2" s="232"/>
      <c r="G2" s="232"/>
      <c r="H2" s="134"/>
      <c r="I2" s="134"/>
      <c r="J2" s="232"/>
      <c r="K2" s="232"/>
      <c r="L2" s="134"/>
      <c r="M2" s="134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21784.800000000007</v>
      </c>
      <c r="G3" s="104">
        <f t="shared" si="0"/>
        <v>3493017.9699999997</v>
      </c>
      <c r="H3" s="74"/>
      <c r="I3" s="74"/>
      <c r="J3" s="104">
        <f t="shared" si="0"/>
        <v>24827.910000000003</v>
      </c>
      <c r="K3" s="104">
        <f t="shared" si="0"/>
        <v>3868959.6500000004</v>
      </c>
      <c r="L3" s="74"/>
      <c r="M3" s="74"/>
      <c r="N3" s="104">
        <f t="shared" si="0"/>
        <v>25086.799999999999</v>
      </c>
      <c r="O3" s="104">
        <f t="shared" si="0"/>
        <v>4090068.2600000002</v>
      </c>
      <c r="P3" s="75">
        <f>IF(G3=0,0,O3/G3)</f>
        <v>1.1709267731021724</v>
      </c>
      <c r="Q3" s="105">
        <f>IF(N3=0,0,O3/N3)</f>
        <v>163.03666709185708</v>
      </c>
    </row>
    <row r="4" spans="1:17" ht="14.4" customHeight="1" x14ac:dyDescent="0.3">
      <c r="A4" s="398" t="s">
        <v>96</v>
      </c>
      <c r="B4" s="405" t="s">
        <v>0</v>
      </c>
      <c r="C4" s="399" t="s">
        <v>97</v>
      </c>
      <c r="D4" s="404" t="s">
        <v>71</v>
      </c>
      <c r="E4" s="400" t="s">
        <v>70</v>
      </c>
      <c r="F4" s="401">
        <v>2014</v>
      </c>
      <c r="G4" s="402"/>
      <c r="H4" s="102"/>
      <c r="I4" s="102"/>
      <c r="J4" s="401">
        <v>2015</v>
      </c>
      <c r="K4" s="402"/>
      <c r="L4" s="102"/>
      <c r="M4" s="102"/>
      <c r="N4" s="401">
        <v>2016</v>
      </c>
      <c r="O4" s="402"/>
      <c r="P4" s="403" t="s">
        <v>2</v>
      </c>
      <c r="Q4" s="397" t="s">
        <v>99</v>
      </c>
    </row>
    <row r="5" spans="1:17" ht="14.4" customHeight="1" thickBot="1" x14ac:dyDescent="0.35">
      <c r="A5" s="611"/>
      <c r="B5" s="612"/>
      <c r="C5" s="613"/>
      <c r="D5" s="614"/>
      <c r="E5" s="615"/>
      <c r="F5" s="616" t="s">
        <v>72</v>
      </c>
      <c r="G5" s="617" t="s">
        <v>14</v>
      </c>
      <c r="H5" s="618"/>
      <c r="I5" s="618"/>
      <c r="J5" s="616" t="s">
        <v>72</v>
      </c>
      <c r="K5" s="617" t="s">
        <v>14</v>
      </c>
      <c r="L5" s="618"/>
      <c r="M5" s="618"/>
      <c r="N5" s="616" t="s">
        <v>72</v>
      </c>
      <c r="O5" s="617" t="s">
        <v>14</v>
      </c>
      <c r="P5" s="619"/>
      <c r="Q5" s="620"/>
    </row>
    <row r="6" spans="1:17" ht="14.4" customHeight="1" x14ac:dyDescent="0.3">
      <c r="A6" s="513" t="s">
        <v>2225</v>
      </c>
      <c r="B6" s="451" t="s">
        <v>458</v>
      </c>
      <c r="C6" s="451" t="s">
        <v>2226</v>
      </c>
      <c r="D6" s="451" t="s">
        <v>2227</v>
      </c>
      <c r="E6" s="451" t="s">
        <v>2228</v>
      </c>
      <c r="F6" s="454">
        <v>0.6</v>
      </c>
      <c r="G6" s="454">
        <v>67.680000000000007</v>
      </c>
      <c r="H6" s="451">
        <v>1</v>
      </c>
      <c r="I6" s="451">
        <v>112.80000000000001</v>
      </c>
      <c r="J6" s="454">
        <v>0.60000000000000009</v>
      </c>
      <c r="K6" s="454">
        <v>69.66</v>
      </c>
      <c r="L6" s="451">
        <v>1.029255319148936</v>
      </c>
      <c r="M6" s="451">
        <v>116.09999999999998</v>
      </c>
      <c r="N6" s="454">
        <v>0.2</v>
      </c>
      <c r="O6" s="454">
        <v>23.22</v>
      </c>
      <c r="P6" s="474">
        <v>0.34308510638297868</v>
      </c>
      <c r="Q6" s="540">
        <v>116.1</v>
      </c>
    </row>
    <row r="7" spans="1:17" ht="14.4" customHeight="1" x14ac:dyDescent="0.3">
      <c r="A7" s="528" t="s">
        <v>2225</v>
      </c>
      <c r="B7" s="529" t="s">
        <v>458</v>
      </c>
      <c r="C7" s="529" t="s">
        <v>2226</v>
      </c>
      <c r="D7" s="529" t="s">
        <v>2229</v>
      </c>
      <c r="E7" s="529" t="s">
        <v>2230</v>
      </c>
      <c r="F7" s="541">
        <v>8.7999999999999972</v>
      </c>
      <c r="G7" s="541">
        <v>1389.5599999999997</v>
      </c>
      <c r="H7" s="529">
        <v>1</v>
      </c>
      <c r="I7" s="529">
        <v>157.90454545454548</v>
      </c>
      <c r="J7" s="541">
        <v>2.7000000000000011</v>
      </c>
      <c r="K7" s="541">
        <v>407.73</v>
      </c>
      <c r="L7" s="529">
        <v>0.2934238176113303</v>
      </c>
      <c r="M7" s="529">
        <v>151.01111111111106</v>
      </c>
      <c r="N7" s="541">
        <v>2.8000000000000003</v>
      </c>
      <c r="O7" s="541">
        <v>422.83000000000004</v>
      </c>
      <c r="P7" s="534">
        <v>0.30429056679812322</v>
      </c>
      <c r="Q7" s="542">
        <v>151.01071428571427</v>
      </c>
    </row>
    <row r="8" spans="1:17" ht="14.4" customHeight="1" x14ac:dyDescent="0.3">
      <c r="A8" s="528" t="s">
        <v>2225</v>
      </c>
      <c r="B8" s="529" t="s">
        <v>458</v>
      </c>
      <c r="C8" s="529" t="s">
        <v>2226</v>
      </c>
      <c r="D8" s="529" t="s">
        <v>2231</v>
      </c>
      <c r="E8" s="529" t="s">
        <v>2232</v>
      </c>
      <c r="F8" s="541">
        <v>2.5999999999999996</v>
      </c>
      <c r="G8" s="541">
        <v>689.26</v>
      </c>
      <c r="H8" s="529">
        <v>1</v>
      </c>
      <c r="I8" s="529">
        <v>265.10000000000002</v>
      </c>
      <c r="J8" s="541">
        <v>0.60000000000000009</v>
      </c>
      <c r="K8" s="541">
        <v>152.13</v>
      </c>
      <c r="L8" s="529">
        <v>0.22071496967762527</v>
      </c>
      <c r="M8" s="529">
        <v>253.54999999999995</v>
      </c>
      <c r="N8" s="541">
        <v>1.9999999999999998</v>
      </c>
      <c r="O8" s="541">
        <v>507.1</v>
      </c>
      <c r="P8" s="534">
        <v>0.73571656559208432</v>
      </c>
      <c r="Q8" s="542">
        <v>253.55000000000004</v>
      </c>
    </row>
    <row r="9" spans="1:17" ht="14.4" customHeight="1" x14ac:dyDescent="0.3">
      <c r="A9" s="528" t="s">
        <v>2225</v>
      </c>
      <c r="B9" s="529" t="s">
        <v>458</v>
      </c>
      <c r="C9" s="529" t="s">
        <v>2226</v>
      </c>
      <c r="D9" s="529" t="s">
        <v>2233</v>
      </c>
      <c r="E9" s="529" t="s">
        <v>2234</v>
      </c>
      <c r="F9" s="541">
        <v>0.1</v>
      </c>
      <c r="G9" s="541">
        <v>10.54</v>
      </c>
      <c r="H9" s="529">
        <v>1</v>
      </c>
      <c r="I9" s="529">
        <v>105.39999999999999</v>
      </c>
      <c r="J9" s="541"/>
      <c r="K9" s="541"/>
      <c r="L9" s="529"/>
      <c r="M9" s="529"/>
      <c r="N9" s="541">
        <v>0.4</v>
      </c>
      <c r="O9" s="541">
        <v>24.57</v>
      </c>
      <c r="P9" s="534">
        <v>2.3311195445920307</v>
      </c>
      <c r="Q9" s="542">
        <v>61.424999999999997</v>
      </c>
    </row>
    <row r="10" spans="1:17" ht="14.4" customHeight="1" x14ac:dyDescent="0.3">
      <c r="A10" s="528" t="s">
        <v>2225</v>
      </c>
      <c r="B10" s="529" t="s">
        <v>458</v>
      </c>
      <c r="C10" s="529" t="s">
        <v>2226</v>
      </c>
      <c r="D10" s="529" t="s">
        <v>2235</v>
      </c>
      <c r="E10" s="529" t="s">
        <v>2234</v>
      </c>
      <c r="F10" s="541"/>
      <c r="G10" s="541"/>
      <c r="H10" s="529"/>
      <c r="I10" s="529"/>
      <c r="J10" s="541"/>
      <c r="K10" s="541"/>
      <c r="L10" s="529"/>
      <c r="M10" s="529"/>
      <c r="N10" s="541">
        <v>0.1</v>
      </c>
      <c r="O10" s="541">
        <v>7.68</v>
      </c>
      <c r="P10" s="534"/>
      <c r="Q10" s="542">
        <v>76.8</v>
      </c>
    </row>
    <row r="11" spans="1:17" ht="14.4" customHeight="1" x14ac:dyDescent="0.3">
      <c r="A11" s="528" t="s">
        <v>2225</v>
      </c>
      <c r="B11" s="529" t="s">
        <v>458</v>
      </c>
      <c r="C11" s="529" t="s">
        <v>2226</v>
      </c>
      <c r="D11" s="529" t="s">
        <v>2236</v>
      </c>
      <c r="E11" s="529" t="s">
        <v>2237</v>
      </c>
      <c r="F11" s="541">
        <v>0.60000000000000009</v>
      </c>
      <c r="G11" s="541">
        <v>227.85000000000002</v>
      </c>
      <c r="H11" s="529">
        <v>1</v>
      </c>
      <c r="I11" s="529">
        <v>379.75</v>
      </c>
      <c r="J11" s="541"/>
      <c r="K11" s="541"/>
      <c r="L11" s="529"/>
      <c r="M11" s="529"/>
      <c r="N11" s="541"/>
      <c r="O11" s="541"/>
      <c r="P11" s="534"/>
      <c r="Q11" s="542"/>
    </row>
    <row r="12" spans="1:17" ht="14.4" customHeight="1" x14ac:dyDescent="0.3">
      <c r="A12" s="528" t="s">
        <v>2225</v>
      </c>
      <c r="B12" s="529" t="s">
        <v>458</v>
      </c>
      <c r="C12" s="529" t="s">
        <v>2226</v>
      </c>
      <c r="D12" s="529" t="s">
        <v>2238</v>
      </c>
      <c r="E12" s="529"/>
      <c r="F12" s="541">
        <v>0.2</v>
      </c>
      <c r="G12" s="541">
        <v>55.21</v>
      </c>
      <c r="H12" s="529">
        <v>1</v>
      </c>
      <c r="I12" s="529">
        <v>276.05</v>
      </c>
      <c r="J12" s="541"/>
      <c r="K12" s="541"/>
      <c r="L12" s="529"/>
      <c r="M12" s="529"/>
      <c r="N12" s="541"/>
      <c r="O12" s="541"/>
      <c r="P12" s="534"/>
      <c r="Q12" s="542"/>
    </row>
    <row r="13" spans="1:17" ht="14.4" customHeight="1" x14ac:dyDescent="0.3">
      <c r="A13" s="528" t="s">
        <v>2225</v>
      </c>
      <c r="B13" s="529" t="s">
        <v>458</v>
      </c>
      <c r="C13" s="529" t="s">
        <v>2226</v>
      </c>
      <c r="D13" s="529" t="s">
        <v>2239</v>
      </c>
      <c r="E13" s="529" t="s">
        <v>546</v>
      </c>
      <c r="F13" s="541">
        <v>0.2</v>
      </c>
      <c r="G13" s="541">
        <v>20.16</v>
      </c>
      <c r="H13" s="529">
        <v>1</v>
      </c>
      <c r="I13" s="529">
        <v>100.8</v>
      </c>
      <c r="J13" s="541"/>
      <c r="K13" s="541"/>
      <c r="L13" s="529"/>
      <c r="M13" s="529"/>
      <c r="N13" s="541">
        <v>0.5</v>
      </c>
      <c r="O13" s="541">
        <v>67.75</v>
      </c>
      <c r="P13" s="534">
        <v>3.3606150793650795</v>
      </c>
      <c r="Q13" s="542">
        <v>135.5</v>
      </c>
    </row>
    <row r="14" spans="1:17" ht="14.4" customHeight="1" x14ac:dyDescent="0.3">
      <c r="A14" s="528" t="s">
        <v>2225</v>
      </c>
      <c r="B14" s="529" t="s">
        <v>458</v>
      </c>
      <c r="C14" s="529" t="s">
        <v>2226</v>
      </c>
      <c r="D14" s="529" t="s">
        <v>2240</v>
      </c>
      <c r="E14" s="529" t="s">
        <v>2241</v>
      </c>
      <c r="F14" s="541">
        <v>7.1</v>
      </c>
      <c r="G14" s="541">
        <v>1076.07</v>
      </c>
      <c r="H14" s="529">
        <v>1</v>
      </c>
      <c r="I14" s="529">
        <v>151.55915492957746</v>
      </c>
      <c r="J14" s="541">
        <v>6.1</v>
      </c>
      <c r="K14" s="541">
        <v>884.31000000000006</v>
      </c>
      <c r="L14" s="529">
        <v>0.82179597981543961</v>
      </c>
      <c r="M14" s="529">
        <v>144.9688524590164</v>
      </c>
      <c r="N14" s="541">
        <v>7</v>
      </c>
      <c r="O14" s="541">
        <v>1014.79</v>
      </c>
      <c r="P14" s="534">
        <v>0.94305203193100828</v>
      </c>
      <c r="Q14" s="542">
        <v>144.97</v>
      </c>
    </row>
    <row r="15" spans="1:17" ht="14.4" customHeight="1" x14ac:dyDescent="0.3">
      <c r="A15" s="528" t="s">
        <v>2225</v>
      </c>
      <c r="B15" s="529" t="s">
        <v>458</v>
      </c>
      <c r="C15" s="529" t="s">
        <v>2226</v>
      </c>
      <c r="D15" s="529" t="s">
        <v>2242</v>
      </c>
      <c r="E15" s="529" t="s">
        <v>775</v>
      </c>
      <c r="F15" s="541"/>
      <c r="G15" s="541"/>
      <c r="H15" s="529"/>
      <c r="I15" s="529"/>
      <c r="J15" s="541"/>
      <c r="K15" s="541"/>
      <c r="L15" s="529"/>
      <c r="M15" s="529"/>
      <c r="N15" s="541">
        <v>0.2</v>
      </c>
      <c r="O15" s="541">
        <v>52.81</v>
      </c>
      <c r="P15" s="534"/>
      <c r="Q15" s="542">
        <v>264.05</v>
      </c>
    </row>
    <row r="16" spans="1:17" ht="14.4" customHeight="1" x14ac:dyDescent="0.3">
      <c r="A16" s="528" t="s">
        <v>2225</v>
      </c>
      <c r="B16" s="529" t="s">
        <v>458</v>
      </c>
      <c r="C16" s="529" t="s">
        <v>2226</v>
      </c>
      <c r="D16" s="529" t="s">
        <v>2243</v>
      </c>
      <c r="E16" s="529"/>
      <c r="F16" s="541">
        <v>1</v>
      </c>
      <c r="G16" s="541">
        <v>38.049999999999997</v>
      </c>
      <c r="H16" s="529">
        <v>1</v>
      </c>
      <c r="I16" s="529">
        <v>38.049999999999997</v>
      </c>
      <c r="J16" s="541"/>
      <c r="K16" s="541"/>
      <c r="L16" s="529"/>
      <c r="M16" s="529"/>
      <c r="N16" s="541"/>
      <c r="O16" s="541"/>
      <c r="P16" s="534"/>
      <c r="Q16" s="542"/>
    </row>
    <row r="17" spans="1:17" ht="14.4" customHeight="1" x14ac:dyDescent="0.3">
      <c r="A17" s="528" t="s">
        <v>2225</v>
      </c>
      <c r="B17" s="529" t="s">
        <v>458</v>
      </c>
      <c r="C17" s="529" t="s">
        <v>2226</v>
      </c>
      <c r="D17" s="529" t="s">
        <v>2244</v>
      </c>
      <c r="E17" s="529" t="s">
        <v>720</v>
      </c>
      <c r="F17" s="541"/>
      <c r="G17" s="541"/>
      <c r="H17" s="529"/>
      <c r="I17" s="529"/>
      <c r="J17" s="541"/>
      <c r="K17" s="541"/>
      <c r="L17" s="529"/>
      <c r="M17" s="529"/>
      <c r="N17" s="541">
        <v>0.1</v>
      </c>
      <c r="O17" s="541">
        <v>56.65</v>
      </c>
      <c r="P17" s="534"/>
      <c r="Q17" s="542">
        <v>566.5</v>
      </c>
    </row>
    <row r="18" spans="1:17" ht="14.4" customHeight="1" x14ac:dyDescent="0.3">
      <c r="A18" s="528" t="s">
        <v>2225</v>
      </c>
      <c r="B18" s="529" t="s">
        <v>458</v>
      </c>
      <c r="C18" s="529" t="s">
        <v>2245</v>
      </c>
      <c r="D18" s="529" t="s">
        <v>2246</v>
      </c>
      <c r="E18" s="529" t="s">
        <v>2247</v>
      </c>
      <c r="F18" s="541">
        <v>4</v>
      </c>
      <c r="G18" s="541">
        <v>360.64</v>
      </c>
      <c r="H18" s="529">
        <v>1</v>
      </c>
      <c r="I18" s="529">
        <v>90.16</v>
      </c>
      <c r="J18" s="541"/>
      <c r="K18" s="541"/>
      <c r="L18" s="529"/>
      <c r="M18" s="529"/>
      <c r="N18" s="541"/>
      <c r="O18" s="541"/>
      <c r="P18" s="534"/>
      <c r="Q18" s="542"/>
    </row>
    <row r="19" spans="1:17" ht="14.4" customHeight="1" x14ac:dyDescent="0.3">
      <c r="A19" s="528" t="s">
        <v>2225</v>
      </c>
      <c r="B19" s="529" t="s">
        <v>458</v>
      </c>
      <c r="C19" s="529" t="s">
        <v>2245</v>
      </c>
      <c r="D19" s="529" t="s">
        <v>2248</v>
      </c>
      <c r="E19" s="529" t="s">
        <v>2249</v>
      </c>
      <c r="F19" s="541">
        <v>1</v>
      </c>
      <c r="G19" s="541">
        <v>58.6</v>
      </c>
      <c r="H19" s="529">
        <v>1</v>
      </c>
      <c r="I19" s="529">
        <v>58.6</v>
      </c>
      <c r="J19" s="541"/>
      <c r="K19" s="541"/>
      <c r="L19" s="529"/>
      <c r="M19" s="529"/>
      <c r="N19" s="541"/>
      <c r="O19" s="541"/>
      <c r="P19" s="534"/>
      <c r="Q19" s="542"/>
    </row>
    <row r="20" spans="1:17" ht="14.4" customHeight="1" x14ac:dyDescent="0.3">
      <c r="A20" s="528" t="s">
        <v>2225</v>
      </c>
      <c r="B20" s="529" t="s">
        <v>458</v>
      </c>
      <c r="C20" s="529" t="s">
        <v>2245</v>
      </c>
      <c r="D20" s="529" t="s">
        <v>2250</v>
      </c>
      <c r="E20" s="529" t="s">
        <v>2251</v>
      </c>
      <c r="F20" s="541">
        <v>2</v>
      </c>
      <c r="G20" s="541">
        <v>115.78</v>
      </c>
      <c r="H20" s="529">
        <v>1</v>
      </c>
      <c r="I20" s="529">
        <v>57.89</v>
      </c>
      <c r="J20" s="541"/>
      <c r="K20" s="541"/>
      <c r="L20" s="529"/>
      <c r="M20" s="529"/>
      <c r="N20" s="541"/>
      <c r="O20" s="541"/>
      <c r="P20" s="534"/>
      <c r="Q20" s="542"/>
    </row>
    <row r="21" spans="1:17" ht="14.4" customHeight="1" x14ac:dyDescent="0.3">
      <c r="A21" s="528" t="s">
        <v>2225</v>
      </c>
      <c r="B21" s="529" t="s">
        <v>458</v>
      </c>
      <c r="C21" s="529" t="s">
        <v>2252</v>
      </c>
      <c r="D21" s="529" t="s">
        <v>2253</v>
      </c>
      <c r="E21" s="529" t="s">
        <v>2254</v>
      </c>
      <c r="F21" s="541">
        <v>1</v>
      </c>
      <c r="G21" s="541">
        <v>130</v>
      </c>
      <c r="H21" s="529">
        <v>1</v>
      </c>
      <c r="I21" s="529">
        <v>130</v>
      </c>
      <c r="J21" s="541"/>
      <c r="K21" s="541"/>
      <c r="L21" s="529"/>
      <c r="M21" s="529"/>
      <c r="N21" s="541"/>
      <c r="O21" s="541"/>
      <c r="P21" s="534"/>
      <c r="Q21" s="542"/>
    </row>
    <row r="22" spans="1:17" ht="14.4" customHeight="1" x14ac:dyDescent="0.3">
      <c r="A22" s="528" t="s">
        <v>2225</v>
      </c>
      <c r="B22" s="529" t="s">
        <v>458</v>
      </c>
      <c r="C22" s="529" t="s">
        <v>2252</v>
      </c>
      <c r="D22" s="529" t="s">
        <v>2255</v>
      </c>
      <c r="E22" s="529" t="s">
        <v>2256</v>
      </c>
      <c r="F22" s="541">
        <v>7</v>
      </c>
      <c r="G22" s="541">
        <v>516</v>
      </c>
      <c r="H22" s="529">
        <v>1</v>
      </c>
      <c r="I22" s="529">
        <v>73.714285714285708</v>
      </c>
      <c r="J22" s="541">
        <v>8</v>
      </c>
      <c r="K22" s="541">
        <v>592</v>
      </c>
      <c r="L22" s="529">
        <v>1.1472868217054264</v>
      </c>
      <c r="M22" s="529">
        <v>74</v>
      </c>
      <c r="N22" s="541">
        <v>29</v>
      </c>
      <c r="O22" s="541">
        <v>2262</v>
      </c>
      <c r="P22" s="534">
        <v>4.3837209302325579</v>
      </c>
      <c r="Q22" s="542">
        <v>78</v>
      </c>
    </row>
    <row r="23" spans="1:17" ht="14.4" customHeight="1" x14ac:dyDescent="0.3">
      <c r="A23" s="528" t="s">
        <v>2225</v>
      </c>
      <c r="B23" s="529" t="s">
        <v>458</v>
      </c>
      <c r="C23" s="529" t="s">
        <v>2252</v>
      </c>
      <c r="D23" s="529" t="s">
        <v>2257</v>
      </c>
      <c r="E23" s="529" t="s">
        <v>2258</v>
      </c>
      <c r="F23" s="541">
        <v>3</v>
      </c>
      <c r="G23" s="541">
        <v>442</v>
      </c>
      <c r="H23" s="529">
        <v>1</v>
      </c>
      <c r="I23" s="529">
        <v>147.33333333333334</v>
      </c>
      <c r="J23" s="541"/>
      <c r="K23" s="541"/>
      <c r="L23" s="529"/>
      <c r="M23" s="529"/>
      <c r="N23" s="541"/>
      <c r="O23" s="541"/>
      <c r="P23" s="534"/>
      <c r="Q23" s="542"/>
    </row>
    <row r="24" spans="1:17" ht="14.4" customHeight="1" x14ac:dyDescent="0.3">
      <c r="A24" s="528" t="s">
        <v>2225</v>
      </c>
      <c r="B24" s="529" t="s">
        <v>458</v>
      </c>
      <c r="C24" s="529" t="s">
        <v>2252</v>
      </c>
      <c r="D24" s="529" t="s">
        <v>2259</v>
      </c>
      <c r="E24" s="529" t="s">
        <v>2260</v>
      </c>
      <c r="F24" s="541">
        <v>673</v>
      </c>
      <c r="G24" s="541">
        <v>54351</v>
      </c>
      <c r="H24" s="529">
        <v>1</v>
      </c>
      <c r="I24" s="529">
        <v>80.759286775631494</v>
      </c>
      <c r="J24" s="541">
        <v>837</v>
      </c>
      <c r="K24" s="541">
        <v>67797</v>
      </c>
      <c r="L24" s="529">
        <v>1.247391952309985</v>
      </c>
      <c r="M24" s="529">
        <v>81</v>
      </c>
      <c r="N24" s="541">
        <v>152</v>
      </c>
      <c r="O24" s="541">
        <v>12616</v>
      </c>
      <c r="P24" s="534">
        <v>0.23212084414270207</v>
      </c>
      <c r="Q24" s="542">
        <v>83</v>
      </c>
    </row>
    <row r="25" spans="1:17" ht="14.4" customHeight="1" x14ac:dyDescent="0.3">
      <c r="A25" s="528" t="s">
        <v>2225</v>
      </c>
      <c r="B25" s="529" t="s">
        <v>458</v>
      </c>
      <c r="C25" s="529" t="s">
        <v>2252</v>
      </c>
      <c r="D25" s="529" t="s">
        <v>2261</v>
      </c>
      <c r="E25" s="529" t="s">
        <v>2262</v>
      </c>
      <c r="F25" s="541">
        <v>2695</v>
      </c>
      <c r="G25" s="541">
        <v>279700</v>
      </c>
      <c r="H25" s="529">
        <v>1</v>
      </c>
      <c r="I25" s="529">
        <v>103.7847866419295</v>
      </c>
      <c r="J25" s="541">
        <v>2280</v>
      </c>
      <c r="K25" s="541">
        <v>237120</v>
      </c>
      <c r="L25" s="529">
        <v>0.84776546299606725</v>
      </c>
      <c r="M25" s="529">
        <v>104</v>
      </c>
      <c r="N25" s="541">
        <v>2815</v>
      </c>
      <c r="O25" s="541">
        <v>298390</v>
      </c>
      <c r="P25" s="534">
        <v>1.0668215945656061</v>
      </c>
      <c r="Q25" s="542">
        <v>106</v>
      </c>
    </row>
    <row r="26" spans="1:17" ht="14.4" customHeight="1" x14ac:dyDescent="0.3">
      <c r="A26" s="528" t="s">
        <v>2225</v>
      </c>
      <c r="B26" s="529" t="s">
        <v>458</v>
      </c>
      <c r="C26" s="529" t="s">
        <v>2252</v>
      </c>
      <c r="D26" s="529" t="s">
        <v>2263</v>
      </c>
      <c r="E26" s="529" t="s">
        <v>2264</v>
      </c>
      <c r="F26" s="541"/>
      <c r="G26" s="541"/>
      <c r="H26" s="529"/>
      <c r="I26" s="529"/>
      <c r="J26" s="541"/>
      <c r="K26" s="541"/>
      <c r="L26" s="529"/>
      <c r="M26" s="529"/>
      <c r="N26" s="541">
        <v>1</v>
      </c>
      <c r="O26" s="541">
        <v>222</v>
      </c>
      <c r="P26" s="534"/>
      <c r="Q26" s="542">
        <v>222</v>
      </c>
    </row>
    <row r="27" spans="1:17" ht="14.4" customHeight="1" x14ac:dyDescent="0.3">
      <c r="A27" s="528" t="s">
        <v>2225</v>
      </c>
      <c r="B27" s="529" t="s">
        <v>458</v>
      </c>
      <c r="C27" s="529" t="s">
        <v>2252</v>
      </c>
      <c r="D27" s="529" t="s">
        <v>2265</v>
      </c>
      <c r="E27" s="529" t="s">
        <v>2266</v>
      </c>
      <c r="F27" s="541">
        <v>2237</v>
      </c>
      <c r="G27" s="541">
        <v>77700</v>
      </c>
      <c r="H27" s="529">
        <v>1</v>
      </c>
      <c r="I27" s="529">
        <v>34.734018775145287</v>
      </c>
      <c r="J27" s="541">
        <v>224</v>
      </c>
      <c r="K27" s="541">
        <v>7840</v>
      </c>
      <c r="L27" s="529">
        <v>0.1009009009009009</v>
      </c>
      <c r="M27" s="529">
        <v>35</v>
      </c>
      <c r="N27" s="541">
        <v>193</v>
      </c>
      <c r="O27" s="541">
        <v>7141</v>
      </c>
      <c r="P27" s="534">
        <v>9.1904761904761906E-2</v>
      </c>
      <c r="Q27" s="542">
        <v>37</v>
      </c>
    </row>
    <row r="28" spans="1:17" ht="14.4" customHeight="1" x14ac:dyDescent="0.3">
      <c r="A28" s="528" t="s">
        <v>2225</v>
      </c>
      <c r="B28" s="529" t="s">
        <v>458</v>
      </c>
      <c r="C28" s="529" t="s">
        <v>2252</v>
      </c>
      <c r="D28" s="529" t="s">
        <v>2267</v>
      </c>
      <c r="E28" s="529" t="s">
        <v>2268</v>
      </c>
      <c r="F28" s="541">
        <v>1</v>
      </c>
      <c r="G28" s="541">
        <v>5</v>
      </c>
      <c r="H28" s="529">
        <v>1</v>
      </c>
      <c r="I28" s="529">
        <v>5</v>
      </c>
      <c r="J28" s="541">
        <v>3</v>
      </c>
      <c r="K28" s="541">
        <v>15</v>
      </c>
      <c r="L28" s="529">
        <v>3</v>
      </c>
      <c r="M28" s="529">
        <v>5</v>
      </c>
      <c r="N28" s="541">
        <v>4</v>
      </c>
      <c r="O28" s="541">
        <v>20</v>
      </c>
      <c r="P28" s="534">
        <v>4</v>
      </c>
      <c r="Q28" s="542">
        <v>5</v>
      </c>
    </row>
    <row r="29" spans="1:17" ht="14.4" customHeight="1" x14ac:dyDescent="0.3">
      <c r="A29" s="528" t="s">
        <v>2225</v>
      </c>
      <c r="B29" s="529" t="s">
        <v>458</v>
      </c>
      <c r="C29" s="529" t="s">
        <v>2252</v>
      </c>
      <c r="D29" s="529" t="s">
        <v>2269</v>
      </c>
      <c r="E29" s="529" t="s">
        <v>2270</v>
      </c>
      <c r="F29" s="541">
        <v>3</v>
      </c>
      <c r="G29" s="541">
        <v>15</v>
      </c>
      <c r="H29" s="529">
        <v>1</v>
      </c>
      <c r="I29" s="529">
        <v>5</v>
      </c>
      <c r="J29" s="541">
        <v>4</v>
      </c>
      <c r="K29" s="541">
        <v>20</v>
      </c>
      <c r="L29" s="529">
        <v>1.3333333333333333</v>
      </c>
      <c r="M29" s="529">
        <v>5</v>
      </c>
      <c r="N29" s="541">
        <v>4</v>
      </c>
      <c r="O29" s="541">
        <v>20</v>
      </c>
      <c r="P29" s="534">
        <v>1.3333333333333333</v>
      </c>
      <c r="Q29" s="542">
        <v>5</v>
      </c>
    </row>
    <row r="30" spans="1:17" ht="14.4" customHeight="1" x14ac:dyDescent="0.3">
      <c r="A30" s="528" t="s">
        <v>2225</v>
      </c>
      <c r="B30" s="529" t="s">
        <v>458</v>
      </c>
      <c r="C30" s="529" t="s">
        <v>2252</v>
      </c>
      <c r="D30" s="529" t="s">
        <v>2271</v>
      </c>
      <c r="E30" s="529" t="s">
        <v>2272</v>
      </c>
      <c r="F30" s="541">
        <v>22</v>
      </c>
      <c r="G30" s="541">
        <v>14054</v>
      </c>
      <c r="H30" s="529">
        <v>1</v>
      </c>
      <c r="I30" s="529">
        <v>638.81818181818187</v>
      </c>
      <c r="J30" s="541">
        <v>2</v>
      </c>
      <c r="K30" s="541">
        <v>1284</v>
      </c>
      <c r="L30" s="529">
        <v>9.1361889853422515E-2</v>
      </c>
      <c r="M30" s="529">
        <v>642</v>
      </c>
      <c r="N30" s="541">
        <v>1</v>
      </c>
      <c r="O30" s="541">
        <v>665</v>
      </c>
      <c r="P30" s="534">
        <v>4.7317489682652626E-2</v>
      </c>
      <c r="Q30" s="542">
        <v>665</v>
      </c>
    </row>
    <row r="31" spans="1:17" ht="14.4" customHeight="1" x14ac:dyDescent="0.3">
      <c r="A31" s="528" t="s">
        <v>2225</v>
      </c>
      <c r="B31" s="529" t="s">
        <v>458</v>
      </c>
      <c r="C31" s="529" t="s">
        <v>2252</v>
      </c>
      <c r="D31" s="529" t="s">
        <v>2273</v>
      </c>
      <c r="E31" s="529" t="s">
        <v>2274</v>
      </c>
      <c r="F31" s="541">
        <v>1</v>
      </c>
      <c r="G31" s="541">
        <v>164</v>
      </c>
      <c r="H31" s="529">
        <v>1</v>
      </c>
      <c r="I31" s="529">
        <v>164</v>
      </c>
      <c r="J31" s="541"/>
      <c r="K31" s="541"/>
      <c r="L31" s="529"/>
      <c r="M31" s="529"/>
      <c r="N31" s="541"/>
      <c r="O31" s="541"/>
      <c r="P31" s="534"/>
      <c r="Q31" s="542"/>
    </row>
    <row r="32" spans="1:17" ht="14.4" customHeight="1" x14ac:dyDescent="0.3">
      <c r="A32" s="528" t="s">
        <v>2225</v>
      </c>
      <c r="B32" s="529" t="s">
        <v>458</v>
      </c>
      <c r="C32" s="529" t="s">
        <v>2252</v>
      </c>
      <c r="D32" s="529" t="s">
        <v>2275</v>
      </c>
      <c r="E32" s="529" t="s">
        <v>2276</v>
      </c>
      <c r="F32" s="541">
        <v>16</v>
      </c>
      <c r="G32" s="541">
        <v>2508</v>
      </c>
      <c r="H32" s="529">
        <v>1</v>
      </c>
      <c r="I32" s="529">
        <v>156.75</v>
      </c>
      <c r="J32" s="541">
        <v>4</v>
      </c>
      <c r="K32" s="541">
        <v>636</v>
      </c>
      <c r="L32" s="529">
        <v>0.25358851674641147</v>
      </c>
      <c r="M32" s="529">
        <v>159</v>
      </c>
      <c r="N32" s="541"/>
      <c r="O32" s="541"/>
      <c r="P32" s="534"/>
      <c r="Q32" s="542"/>
    </row>
    <row r="33" spans="1:17" ht="14.4" customHeight="1" x14ac:dyDescent="0.3">
      <c r="A33" s="528" t="s">
        <v>2225</v>
      </c>
      <c r="B33" s="529" t="s">
        <v>458</v>
      </c>
      <c r="C33" s="529" t="s">
        <v>2252</v>
      </c>
      <c r="D33" s="529" t="s">
        <v>2277</v>
      </c>
      <c r="E33" s="529" t="s">
        <v>2262</v>
      </c>
      <c r="F33" s="541">
        <v>2</v>
      </c>
      <c r="G33" s="541">
        <v>385</v>
      </c>
      <c r="H33" s="529">
        <v>1</v>
      </c>
      <c r="I33" s="529">
        <v>192.5</v>
      </c>
      <c r="J33" s="541"/>
      <c r="K33" s="541"/>
      <c r="L33" s="529"/>
      <c r="M33" s="529"/>
      <c r="N33" s="541"/>
      <c r="O33" s="541"/>
      <c r="P33" s="534"/>
      <c r="Q33" s="542"/>
    </row>
    <row r="34" spans="1:17" ht="14.4" customHeight="1" x14ac:dyDescent="0.3">
      <c r="A34" s="528" t="s">
        <v>2225</v>
      </c>
      <c r="B34" s="529" t="s">
        <v>458</v>
      </c>
      <c r="C34" s="529" t="s">
        <v>2252</v>
      </c>
      <c r="D34" s="529" t="s">
        <v>2278</v>
      </c>
      <c r="E34" s="529" t="s">
        <v>2279</v>
      </c>
      <c r="F34" s="541">
        <v>1695</v>
      </c>
      <c r="G34" s="541">
        <v>395674</v>
      </c>
      <c r="H34" s="529">
        <v>1</v>
      </c>
      <c r="I34" s="529">
        <v>233.43598820058997</v>
      </c>
      <c r="J34" s="541">
        <v>1690</v>
      </c>
      <c r="K34" s="541">
        <v>397150</v>
      </c>
      <c r="L34" s="529">
        <v>1.003730343666756</v>
      </c>
      <c r="M34" s="529">
        <v>235</v>
      </c>
      <c r="N34" s="541">
        <v>1747</v>
      </c>
      <c r="O34" s="541">
        <v>438497</v>
      </c>
      <c r="P34" s="534">
        <v>1.1082279856649666</v>
      </c>
      <c r="Q34" s="542">
        <v>251</v>
      </c>
    </row>
    <row r="35" spans="1:17" ht="14.4" customHeight="1" x14ac:dyDescent="0.3">
      <c r="A35" s="528" t="s">
        <v>2225</v>
      </c>
      <c r="B35" s="529" t="s">
        <v>458</v>
      </c>
      <c r="C35" s="529" t="s">
        <v>2252</v>
      </c>
      <c r="D35" s="529" t="s">
        <v>2280</v>
      </c>
      <c r="E35" s="529" t="s">
        <v>2281</v>
      </c>
      <c r="F35" s="541">
        <v>4335</v>
      </c>
      <c r="G35" s="541">
        <v>509314</v>
      </c>
      <c r="H35" s="529">
        <v>1</v>
      </c>
      <c r="I35" s="529">
        <v>117.48881199538638</v>
      </c>
      <c r="J35" s="541">
        <v>6494</v>
      </c>
      <c r="K35" s="541">
        <v>766292</v>
      </c>
      <c r="L35" s="529">
        <v>1.5045571101520869</v>
      </c>
      <c r="M35" s="529">
        <v>118</v>
      </c>
      <c r="N35" s="541">
        <v>6801</v>
      </c>
      <c r="O35" s="541">
        <v>856926</v>
      </c>
      <c r="P35" s="534">
        <v>1.6825101999945025</v>
      </c>
      <c r="Q35" s="542">
        <v>126</v>
      </c>
    </row>
    <row r="36" spans="1:17" ht="14.4" customHeight="1" x14ac:dyDescent="0.3">
      <c r="A36" s="528" t="s">
        <v>2225</v>
      </c>
      <c r="B36" s="529" t="s">
        <v>458</v>
      </c>
      <c r="C36" s="529" t="s">
        <v>2252</v>
      </c>
      <c r="D36" s="529" t="s">
        <v>2282</v>
      </c>
      <c r="E36" s="529" t="s">
        <v>2283</v>
      </c>
      <c r="F36" s="541">
        <v>14</v>
      </c>
      <c r="G36" s="541">
        <v>7414</v>
      </c>
      <c r="H36" s="529">
        <v>1</v>
      </c>
      <c r="I36" s="529">
        <v>529.57142857142856</v>
      </c>
      <c r="J36" s="541">
        <v>6</v>
      </c>
      <c r="K36" s="541">
        <v>3192</v>
      </c>
      <c r="L36" s="529">
        <v>0.43053682222821688</v>
      </c>
      <c r="M36" s="529">
        <v>532</v>
      </c>
      <c r="N36" s="541">
        <v>9</v>
      </c>
      <c r="O36" s="541">
        <v>4860</v>
      </c>
      <c r="P36" s="534">
        <v>0.65551659023469111</v>
      </c>
      <c r="Q36" s="542">
        <v>540</v>
      </c>
    </row>
    <row r="37" spans="1:17" ht="14.4" customHeight="1" x14ac:dyDescent="0.3">
      <c r="A37" s="528" t="s">
        <v>2225</v>
      </c>
      <c r="B37" s="529" t="s">
        <v>458</v>
      </c>
      <c r="C37" s="529" t="s">
        <v>2252</v>
      </c>
      <c r="D37" s="529" t="s">
        <v>2284</v>
      </c>
      <c r="E37" s="529" t="s">
        <v>2285</v>
      </c>
      <c r="F37" s="541"/>
      <c r="G37" s="541"/>
      <c r="H37" s="529"/>
      <c r="I37" s="529"/>
      <c r="J37" s="541">
        <v>1</v>
      </c>
      <c r="K37" s="541">
        <v>1495</v>
      </c>
      <c r="L37" s="529"/>
      <c r="M37" s="529">
        <v>1495</v>
      </c>
      <c r="N37" s="541">
        <v>1</v>
      </c>
      <c r="O37" s="541">
        <v>1543</v>
      </c>
      <c r="P37" s="534"/>
      <c r="Q37" s="542">
        <v>1543</v>
      </c>
    </row>
    <row r="38" spans="1:17" ht="14.4" customHeight="1" x14ac:dyDescent="0.3">
      <c r="A38" s="528" t="s">
        <v>2225</v>
      </c>
      <c r="B38" s="529" t="s">
        <v>458</v>
      </c>
      <c r="C38" s="529" t="s">
        <v>2252</v>
      </c>
      <c r="D38" s="529" t="s">
        <v>2286</v>
      </c>
      <c r="E38" s="529" t="s">
        <v>2287</v>
      </c>
      <c r="F38" s="541">
        <v>24</v>
      </c>
      <c r="G38" s="541">
        <v>11584</v>
      </c>
      <c r="H38" s="529">
        <v>1</v>
      </c>
      <c r="I38" s="529">
        <v>482.66666666666669</v>
      </c>
      <c r="J38" s="541">
        <v>8</v>
      </c>
      <c r="K38" s="541">
        <v>3888</v>
      </c>
      <c r="L38" s="529">
        <v>0.3356353591160221</v>
      </c>
      <c r="M38" s="529">
        <v>486</v>
      </c>
      <c r="N38" s="541">
        <v>2</v>
      </c>
      <c r="O38" s="541">
        <v>1000</v>
      </c>
      <c r="P38" s="534">
        <v>8.6325966850828731E-2</v>
      </c>
      <c r="Q38" s="542">
        <v>500</v>
      </c>
    </row>
    <row r="39" spans="1:17" ht="14.4" customHeight="1" x14ac:dyDescent="0.3">
      <c r="A39" s="528" t="s">
        <v>2225</v>
      </c>
      <c r="B39" s="529" t="s">
        <v>458</v>
      </c>
      <c r="C39" s="529" t="s">
        <v>2252</v>
      </c>
      <c r="D39" s="529" t="s">
        <v>2288</v>
      </c>
      <c r="E39" s="529" t="s">
        <v>2289</v>
      </c>
      <c r="F39" s="541">
        <v>22</v>
      </c>
      <c r="G39" s="541">
        <v>14558</v>
      </c>
      <c r="H39" s="529">
        <v>1</v>
      </c>
      <c r="I39" s="529">
        <v>661.72727272727275</v>
      </c>
      <c r="J39" s="541">
        <v>8</v>
      </c>
      <c r="K39" s="541">
        <v>5328</v>
      </c>
      <c r="L39" s="529">
        <v>0.3659843385080368</v>
      </c>
      <c r="M39" s="529">
        <v>666</v>
      </c>
      <c r="N39" s="541">
        <v>7</v>
      </c>
      <c r="O39" s="541">
        <v>4753</v>
      </c>
      <c r="P39" s="534">
        <v>0.32648715482896001</v>
      </c>
      <c r="Q39" s="542">
        <v>679</v>
      </c>
    </row>
    <row r="40" spans="1:17" ht="14.4" customHeight="1" x14ac:dyDescent="0.3">
      <c r="A40" s="528" t="s">
        <v>2225</v>
      </c>
      <c r="B40" s="529" t="s">
        <v>458</v>
      </c>
      <c r="C40" s="529" t="s">
        <v>2252</v>
      </c>
      <c r="D40" s="529" t="s">
        <v>2290</v>
      </c>
      <c r="E40" s="529" t="s">
        <v>2291</v>
      </c>
      <c r="F40" s="541">
        <v>20</v>
      </c>
      <c r="G40" s="541">
        <v>20108</v>
      </c>
      <c r="H40" s="529">
        <v>1</v>
      </c>
      <c r="I40" s="529">
        <v>1005.4</v>
      </c>
      <c r="J40" s="541">
        <v>8</v>
      </c>
      <c r="K40" s="541">
        <v>8096</v>
      </c>
      <c r="L40" s="529">
        <v>0.40262582056892782</v>
      </c>
      <c r="M40" s="529">
        <v>1012</v>
      </c>
      <c r="N40" s="541">
        <v>6</v>
      </c>
      <c r="O40" s="541">
        <v>6186</v>
      </c>
      <c r="P40" s="534">
        <v>0.30763875074597175</v>
      </c>
      <c r="Q40" s="542">
        <v>1031</v>
      </c>
    </row>
    <row r="41" spans="1:17" ht="14.4" customHeight="1" x14ac:dyDescent="0.3">
      <c r="A41" s="528" t="s">
        <v>2225</v>
      </c>
      <c r="B41" s="529" t="s">
        <v>458</v>
      </c>
      <c r="C41" s="529" t="s">
        <v>2252</v>
      </c>
      <c r="D41" s="529" t="s">
        <v>2292</v>
      </c>
      <c r="E41" s="529" t="s">
        <v>2293</v>
      </c>
      <c r="F41" s="541"/>
      <c r="G41" s="541"/>
      <c r="H41" s="529"/>
      <c r="I41" s="529"/>
      <c r="J41" s="541"/>
      <c r="K41" s="541"/>
      <c r="L41" s="529"/>
      <c r="M41" s="529"/>
      <c r="N41" s="541">
        <v>1</v>
      </c>
      <c r="O41" s="541">
        <v>2098</v>
      </c>
      <c r="P41" s="534"/>
      <c r="Q41" s="542">
        <v>2098</v>
      </c>
    </row>
    <row r="42" spans="1:17" ht="14.4" customHeight="1" x14ac:dyDescent="0.3">
      <c r="A42" s="528" t="s">
        <v>2225</v>
      </c>
      <c r="B42" s="529" t="s">
        <v>458</v>
      </c>
      <c r="C42" s="529" t="s">
        <v>2252</v>
      </c>
      <c r="D42" s="529" t="s">
        <v>2294</v>
      </c>
      <c r="E42" s="529" t="s">
        <v>2295</v>
      </c>
      <c r="F42" s="541">
        <v>1</v>
      </c>
      <c r="G42" s="541">
        <v>942</v>
      </c>
      <c r="H42" s="529">
        <v>1</v>
      </c>
      <c r="I42" s="529">
        <v>942</v>
      </c>
      <c r="J42" s="541"/>
      <c r="K42" s="541"/>
      <c r="L42" s="529"/>
      <c r="M42" s="529"/>
      <c r="N42" s="541"/>
      <c r="O42" s="541"/>
      <c r="P42" s="534"/>
      <c r="Q42" s="542"/>
    </row>
    <row r="43" spans="1:17" ht="14.4" customHeight="1" x14ac:dyDescent="0.3">
      <c r="A43" s="528" t="s">
        <v>2225</v>
      </c>
      <c r="B43" s="529" t="s">
        <v>458</v>
      </c>
      <c r="C43" s="529" t="s">
        <v>2252</v>
      </c>
      <c r="D43" s="529" t="s">
        <v>2296</v>
      </c>
      <c r="E43" s="529" t="s">
        <v>2297</v>
      </c>
      <c r="F43" s="541">
        <v>1</v>
      </c>
      <c r="G43" s="541">
        <v>156</v>
      </c>
      <c r="H43" s="529">
        <v>1</v>
      </c>
      <c r="I43" s="529">
        <v>156</v>
      </c>
      <c r="J43" s="541">
        <v>3</v>
      </c>
      <c r="K43" s="541">
        <v>471</v>
      </c>
      <c r="L43" s="529">
        <v>3.0192307692307692</v>
      </c>
      <c r="M43" s="529">
        <v>157</v>
      </c>
      <c r="N43" s="541"/>
      <c r="O43" s="541"/>
      <c r="P43" s="534"/>
      <c r="Q43" s="542"/>
    </row>
    <row r="44" spans="1:17" ht="14.4" customHeight="1" x14ac:dyDescent="0.3">
      <c r="A44" s="528" t="s">
        <v>2225</v>
      </c>
      <c r="B44" s="529" t="s">
        <v>458</v>
      </c>
      <c r="C44" s="529" t="s">
        <v>2252</v>
      </c>
      <c r="D44" s="529" t="s">
        <v>2298</v>
      </c>
      <c r="E44" s="529" t="s">
        <v>2299</v>
      </c>
      <c r="F44" s="541">
        <v>9</v>
      </c>
      <c r="G44" s="541">
        <v>0</v>
      </c>
      <c r="H44" s="529"/>
      <c r="I44" s="529">
        <v>0</v>
      </c>
      <c r="J44" s="541"/>
      <c r="K44" s="541"/>
      <c r="L44" s="529"/>
      <c r="M44" s="529"/>
      <c r="N44" s="541"/>
      <c r="O44" s="541"/>
      <c r="P44" s="534"/>
      <c r="Q44" s="542"/>
    </row>
    <row r="45" spans="1:17" ht="14.4" customHeight="1" x14ac:dyDescent="0.3">
      <c r="A45" s="528" t="s">
        <v>2225</v>
      </c>
      <c r="B45" s="529" t="s">
        <v>458</v>
      </c>
      <c r="C45" s="529" t="s">
        <v>2252</v>
      </c>
      <c r="D45" s="529" t="s">
        <v>2300</v>
      </c>
      <c r="E45" s="529" t="s">
        <v>2301</v>
      </c>
      <c r="F45" s="541">
        <v>1</v>
      </c>
      <c r="G45" s="541">
        <v>344</v>
      </c>
      <c r="H45" s="529">
        <v>1</v>
      </c>
      <c r="I45" s="529">
        <v>344</v>
      </c>
      <c r="J45" s="541"/>
      <c r="K45" s="541"/>
      <c r="L45" s="529"/>
      <c r="M45" s="529"/>
      <c r="N45" s="541">
        <v>2</v>
      </c>
      <c r="O45" s="541">
        <v>744</v>
      </c>
      <c r="P45" s="534">
        <v>2.1627906976744184</v>
      </c>
      <c r="Q45" s="542">
        <v>372</v>
      </c>
    </row>
    <row r="46" spans="1:17" ht="14.4" customHeight="1" x14ac:dyDescent="0.3">
      <c r="A46" s="528" t="s">
        <v>2225</v>
      </c>
      <c r="B46" s="529" t="s">
        <v>458</v>
      </c>
      <c r="C46" s="529" t="s">
        <v>2252</v>
      </c>
      <c r="D46" s="529" t="s">
        <v>2302</v>
      </c>
      <c r="E46" s="529" t="s">
        <v>2303</v>
      </c>
      <c r="F46" s="541">
        <v>4618</v>
      </c>
      <c r="G46" s="541">
        <v>0</v>
      </c>
      <c r="H46" s="529"/>
      <c r="I46" s="529">
        <v>0</v>
      </c>
      <c r="J46" s="541">
        <v>6970</v>
      </c>
      <c r="K46" s="541">
        <v>113366.66999999998</v>
      </c>
      <c r="L46" s="529"/>
      <c r="M46" s="529">
        <v>16.264945480631276</v>
      </c>
      <c r="N46" s="541">
        <v>7154</v>
      </c>
      <c r="O46" s="541">
        <v>238466.65</v>
      </c>
      <c r="P46" s="534"/>
      <c r="Q46" s="542">
        <v>33.333331003634328</v>
      </c>
    </row>
    <row r="47" spans="1:17" ht="14.4" customHeight="1" x14ac:dyDescent="0.3">
      <c r="A47" s="528" t="s">
        <v>2225</v>
      </c>
      <c r="B47" s="529" t="s">
        <v>458</v>
      </c>
      <c r="C47" s="529" t="s">
        <v>2252</v>
      </c>
      <c r="D47" s="529" t="s">
        <v>2304</v>
      </c>
      <c r="E47" s="529" t="s">
        <v>2305</v>
      </c>
      <c r="F47" s="541">
        <v>1</v>
      </c>
      <c r="G47" s="541">
        <v>0</v>
      </c>
      <c r="H47" s="529"/>
      <c r="I47" s="529">
        <v>0</v>
      </c>
      <c r="J47" s="541"/>
      <c r="K47" s="541"/>
      <c r="L47" s="529"/>
      <c r="M47" s="529"/>
      <c r="N47" s="541"/>
      <c r="O47" s="541"/>
      <c r="P47" s="534"/>
      <c r="Q47" s="542"/>
    </row>
    <row r="48" spans="1:17" ht="14.4" customHeight="1" x14ac:dyDescent="0.3">
      <c r="A48" s="528" t="s">
        <v>2225</v>
      </c>
      <c r="B48" s="529" t="s">
        <v>458</v>
      </c>
      <c r="C48" s="529" t="s">
        <v>2252</v>
      </c>
      <c r="D48" s="529" t="s">
        <v>2306</v>
      </c>
      <c r="E48" s="529" t="s">
        <v>2307</v>
      </c>
      <c r="F48" s="541">
        <v>436</v>
      </c>
      <c r="G48" s="541">
        <v>46846</v>
      </c>
      <c r="H48" s="529">
        <v>1</v>
      </c>
      <c r="I48" s="529">
        <v>107.44495412844037</v>
      </c>
      <c r="J48" s="541">
        <v>374</v>
      </c>
      <c r="K48" s="541">
        <v>40392</v>
      </c>
      <c r="L48" s="529">
        <v>0.86222943260897411</v>
      </c>
      <c r="M48" s="529">
        <v>108</v>
      </c>
      <c r="N48" s="541">
        <v>355</v>
      </c>
      <c r="O48" s="541">
        <v>41180</v>
      </c>
      <c r="P48" s="534">
        <v>0.8790505059129915</v>
      </c>
      <c r="Q48" s="542">
        <v>116</v>
      </c>
    </row>
    <row r="49" spans="1:17" ht="14.4" customHeight="1" x14ac:dyDescent="0.3">
      <c r="A49" s="528" t="s">
        <v>2225</v>
      </c>
      <c r="B49" s="529" t="s">
        <v>458</v>
      </c>
      <c r="C49" s="529" t="s">
        <v>2252</v>
      </c>
      <c r="D49" s="529" t="s">
        <v>2308</v>
      </c>
      <c r="E49" s="529" t="s">
        <v>2309</v>
      </c>
      <c r="F49" s="541">
        <v>1</v>
      </c>
      <c r="G49" s="541">
        <v>36</v>
      </c>
      <c r="H49" s="529">
        <v>1</v>
      </c>
      <c r="I49" s="529">
        <v>36</v>
      </c>
      <c r="J49" s="541">
        <v>1</v>
      </c>
      <c r="K49" s="541">
        <v>36</v>
      </c>
      <c r="L49" s="529">
        <v>1</v>
      </c>
      <c r="M49" s="529">
        <v>36</v>
      </c>
      <c r="N49" s="541"/>
      <c r="O49" s="541"/>
      <c r="P49" s="534"/>
      <c r="Q49" s="542"/>
    </row>
    <row r="50" spans="1:17" ht="14.4" customHeight="1" x14ac:dyDescent="0.3">
      <c r="A50" s="528" t="s">
        <v>2225</v>
      </c>
      <c r="B50" s="529" t="s">
        <v>458</v>
      </c>
      <c r="C50" s="529" t="s">
        <v>2252</v>
      </c>
      <c r="D50" s="529" t="s">
        <v>2310</v>
      </c>
      <c r="E50" s="529" t="s">
        <v>2311</v>
      </c>
      <c r="F50" s="541">
        <v>177</v>
      </c>
      <c r="G50" s="541">
        <v>14461</v>
      </c>
      <c r="H50" s="529">
        <v>1</v>
      </c>
      <c r="I50" s="529">
        <v>81.700564971751419</v>
      </c>
      <c r="J50" s="541">
        <v>57</v>
      </c>
      <c r="K50" s="541">
        <v>4674</v>
      </c>
      <c r="L50" s="529">
        <v>0.32321416222944471</v>
      </c>
      <c r="M50" s="529">
        <v>82</v>
      </c>
      <c r="N50" s="541">
        <v>52</v>
      </c>
      <c r="O50" s="541">
        <v>4472</v>
      </c>
      <c r="P50" s="534">
        <v>0.30924555701542078</v>
      </c>
      <c r="Q50" s="542">
        <v>86</v>
      </c>
    </row>
    <row r="51" spans="1:17" ht="14.4" customHeight="1" x14ac:dyDescent="0.3">
      <c r="A51" s="528" t="s">
        <v>2225</v>
      </c>
      <c r="B51" s="529" t="s">
        <v>458</v>
      </c>
      <c r="C51" s="529" t="s">
        <v>2252</v>
      </c>
      <c r="D51" s="529" t="s">
        <v>2312</v>
      </c>
      <c r="E51" s="529" t="s">
        <v>2313</v>
      </c>
      <c r="F51" s="541">
        <v>71</v>
      </c>
      <c r="G51" s="541">
        <v>2200</v>
      </c>
      <c r="H51" s="529">
        <v>1</v>
      </c>
      <c r="I51" s="529">
        <v>30.985915492957748</v>
      </c>
      <c r="J51" s="541">
        <v>98</v>
      </c>
      <c r="K51" s="541">
        <v>3038</v>
      </c>
      <c r="L51" s="529">
        <v>1.3809090909090909</v>
      </c>
      <c r="M51" s="529">
        <v>31</v>
      </c>
      <c r="N51" s="541">
        <v>92</v>
      </c>
      <c r="O51" s="541">
        <v>2944</v>
      </c>
      <c r="P51" s="534">
        <v>1.3381818181818181</v>
      </c>
      <c r="Q51" s="542">
        <v>32</v>
      </c>
    </row>
    <row r="52" spans="1:17" ht="14.4" customHeight="1" x14ac:dyDescent="0.3">
      <c r="A52" s="528" t="s">
        <v>2225</v>
      </c>
      <c r="B52" s="529" t="s">
        <v>458</v>
      </c>
      <c r="C52" s="529" t="s">
        <v>2252</v>
      </c>
      <c r="D52" s="529" t="s">
        <v>2314</v>
      </c>
      <c r="E52" s="529" t="s">
        <v>2315</v>
      </c>
      <c r="F52" s="541">
        <v>23</v>
      </c>
      <c r="G52" s="541">
        <v>0</v>
      </c>
      <c r="H52" s="529"/>
      <c r="I52" s="529">
        <v>0</v>
      </c>
      <c r="J52" s="541">
        <v>10</v>
      </c>
      <c r="K52" s="541">
        <v>0</v>
      </c>
      <c r="L52" s="529"/>
      <c r="M52" s="529">
        <v>0</v>
      </c>
      <c r="N52" s="541"/>
      <c r="O52" s="541"/>
      <c r="P52" s="534"/>
      <c r="Q52" s="542"/>
    </row>
    <row r="53" spans="1:17" ht="14.4" customHeight="1" x14ac:dyDescent="0.3">
      <c r="A53" s="528" t="s">
        <v>2225</v>
      </c>
      <c r="B53" s="529" t="s">
        <v>458</v>
      </c>
      <c r="C53" s="529" t="s">
        <v>2252</v>
      </c>
      <c r="D53" s="529" t="s">
        <v>2316</v>
      </c>
      <c r="E53" s="529" t="s">
        <v>2317</v>
      </c>
      <c r="F53" s="541">
        <v>178</v>
      </c>
      <c r="G53" s="541">
        <v>87030</v>
      </c>
      <c r="H53" s="529">
        <v>1</v>
      </c>
      <c r="I53" s="529">
        <v>488.93258426966293</v>
      </c>
      <c r="J53" s="541">
        <v>124</v>
      </c>
      <c r="K53" s="541">
        <v>61008</v>
      </c>
      <c r="L53" s="529">
        <v>0.70099965529127883</v>
      </c>
      <c r="M53" s="529">
        <v>492</v>
      </c>
      <c r="N53" s="541">
        <v>288</v>
      </c>
      <c r="O53" s="541">
        <v>145440</v>
      </c>
      <c r="P53" s="534">
        <v>1.6711478800413651</v>
      </c>
      <c r="Q53" s="542">
        <v>505</v>
      </c>
    </row>
    <row r="54" spans="1:17" ht="14.4" customHeight="1" x14ac:dyDescent="0.3">
      <c r="A54" s="528" t="s">
        <v>2225</v>
      </c>
      <c r="B54" s="529" t="s">
        <v>458</v>
      </c>
      <c r="C54" s="529" t="s">
        <v>2252</v>
      </c>
      <c r="D54" s="529" t="s">
        <v>2318</v>
      </c>
      <c r="E54" s="529" t="s">
        <v>2319</v>
      </c>
      <c r="F54" s="541">
        <v>1</v>
      </c>
      <c r="G54" s="541">
        <v>128</v>
      </c>
      <c r="H54" s="529">
        <v>1</v>
      </c>
      <c r="I54" s="529">
        <v>128</v>
      </c>
      <c r="J54" s="541"/>
      <c r="K54" s="541"/>
      <c r="L54" s="529"/>
      <c r="M54" s="529"/>
      <c r="N54" s="541"/>
      <c r="O54" s="541"/>
      <c r="P54" s="534"/>
      <c r="Q54" s="542"/>
    </row>
    <row r="55" spans="1:17" ht="14.4" customHeight="1" x14ac:dyDescent="0.3">
      <c r="A55" s="528" t="s">
        <v>2225</v>
      </c>
      <c r="B55" s="529" t="s">
        <v>458</v>
      </c>
      <c r="C55" s="529" t="s">
        <v>2252</v>
      </c>
      <c r="D55" s="529" t="s">
        <v>2320</v>
      </c>
      <c r="E55" s="529" t="s">
        <v>2321</v>
      </c>
      <c r="F55" s="541">
        <v>3</v>
      </c>
      <c r="G55" s="541">
        <v>209</v>
      </c>
      <c r="H55" s="529">
        <v>1</v>
      </c>
      <c r="I55" s="529">
        <v>69.666666666666671</v>
      </c>
      <c r="J55" s="541">
        <v>8</v>
      </c>
      <c r="K55" s="541">
        <v>560</v>
      </c>
      <c r="L55" s="529">
        <v>2.6794258373205744</v>
      </c>
      <c r="M55" s="529">
        <v>70</v>
      </c>
      <c r="N55" s="541">
        <v>1</v>
      </c>
      <c r="O55" s="541">
        <v>74</v>
      </c>
      <c r="P55" s="534">
        <v>0.35406698564593303</v>
      </c>
      <c r="Q55" s="542">
        <v>74</v>
      </c>
    </row>
    <row r="56" spans="1:17" ht="14.4" customHeight="1" x14ac:dyDescent="0.3">
      <c r="A56" s="528" t="s">
        <v>2225</v>
      </c>
      <c r="B56" s="529" t="s">
        <v>458</v>
      </c>
      <c r="C56" s="529" t="s">
        <v>2252</v>
      </c>
      <c r="D56" s="529" t="s">
        <v>2322</v>
      </c>
      <c r="E56" s="529" t="s">
        <v>2283</v>
      </c>
      <c r="F56" s="541">
        <v>1</v>
      </c>
      <c r="G56" s="541">
        <v>668</v>
      </c>
      <c r="H56" s="529">
        <v>1</v>
      </c>
      <c r="I56" s="529">
        <v>668</v>
      </c>
      <c r="J56" s="541">
        <v>3</v>
      </c>
      <c r="K56" s="541">
        <v>2025</v>
      </c>
      <c r="L56" s="529">
        <v>3.0314371257485031</v>
      </c>
      <c r="M56" s="529">
        <v>675</v>
      </c>
      <c r="N56" s="541">
        <v>3</v>
      </c>
      <c r="O56" s="541">
        <v>2064</v>
      </c>
      <c r="P56" s="534">
        <v>3.0898203592814371</v>
      </c>
      <c r="Q56" s="542">
        <v>688</v>
      </c>
    </row>
    <row r="57" spans="1:17" ht="14.4" customHeight="1" x14ac:dyDescent="0.3">
      <c r="A57" s="528" t="s">
        <v>2225</v>
      </c>
      <c r="B57" s="529" t="s">
        <v>458</v>
      </c>
      <c r="C57" s="529" t="s">
        <v>2252</v>
      </c>
      <c r="D57" s="529" t="s">
        <v>2323</v>
      </c>
      <c r="E57" s="529" t="s">
        <v>2324</v>
      </c>
      <c r="F57" s="541">
        <v>16</v>
      </c>
      <c r="G57" s="541">
        <v>2384</v>
      </c>
      <c r="H57" s="529">
        <v>1</v>
      </c>
      <c r="I57" s="529">
        <v>149</v>
      </c>
      <c r="J57" s="541">
        <v>5</v>
      </c>
      <c r="K57" s="541">
        <v>790</v>
      </c>
      <c r="L57" s="529">
        <v>0.3313758389261745</v>
      </c>
      <c r="M57" s="529">
        <v>158</v>
      </c>
      <c r="N57" s="541">
        <v>4</v>
      </c>
      <c r="O57" s="541">
        <v>648</v>
      </c>
      <c r="P57" s="534">
        <v>0.27181208053691275</v>
      </c>
      <c r="Q57" s="542">
        <v>162</v>
      </c>
    </row>
    <row r="58" spans="1:17" ht="14.4" customHeight="1" x14ac:dyDescent="0.3">
      <c r="A58" s="528" t="s">
        <v>2225</v>
      </c>
      <c r="B58" s="529" t="s">
        <v>458</v>
      </c>
      <c r="C58" s="529" t="s">
        <v>2252</v>
      </c>
      <c r="D58" s="529" t="s">
        <v>2325</v>
      </c>
      <c r="E58" s="529" t="s">
        <v>2326</v>
      </c>
      <c r="F58" s="541">
        <v>1</v>
      </c>
      <c r="G58" s="541">
        <v>572</v>
      </c>
      <c r="H58" s="529">
        <v>1</v>
      </c>
      <c r="I58" s="529">
        <v>572</v>
      </c>
      <c r="J58" s="541">
        <v>2</v>
      </c>
      <c r="K58" s="541">
        <v>1148</v>
      </c>
      <c r="L58" s="529">
        <v>2.0069930069930071</v>
      </c>
      <c r="M58" s="529">
        <v>574</v>
      </c>
      <c r="N58" s="541">
        <v>5</v>
      </c>
      <c r="O58" s="541">
        <v>2995</v>
      </c>
      <c r="P58" s="534">
        <v>5.2360139860139858</v>
      </c>
      <c r="Q58" s="542">
        <v>599</v>
      </c>
    </row>
    <row r="59" spans="1:17" ht="14.4" customHeight="1" x14ac:dyDescent="0.3">
      <c r="A59" s="528" t="s">
        <v>2225</v>
      </c>
      <c r="B59" s="529" t="s">
        <v>458</v>
      </c>
      <c r="C59" s="529" t="s">
        <v>2252</v>
      </c>
      <c r="D59" s="529" t="s">
        <v>2327</v>
      </c>
      <c r="E59" s="529" t="s">
        <v>2328</v>
      </c>
      <c r="F59" s="541">
        <v>3</v>
      </c>
      <c r="G59" s="541">
        <v>171</v>
      </c>
      <c r="H59" s="529">
        <v>1</v>
      </c>
      <c r="I59" s="529">
        <v>57</v>
      </c>
      <c r="J59" s="541"/>
      <c r="K59" s="541"/>
      <c r="L59" s="529"/>
      <c r="M59" s="529"/>
      <c r="N59" s="541">
        <v>1</v>
      </c>
      <c r="O59" s="541">
        <v>59</v>
      </c>
      <c r="P59" s="534">
        <v>0.34502923976608185</v>
      </c>
      <c r="Q59" s="542">
        <v>59</v>
      </c>
    </row>
    <row r="60" spans="1:17" ht="14.4" customHeight="1" x14ac:dyDescent="0.3">
      <c r="A60" s="528" t="s">
        <v>2225</v>
      </c>
      <c r="B60" s="529" t="s">
        <v>458</v>
      </c>
      <c r="C60" s="529" t="s">
        <v>2252</v>
      </c>
      <c r="D60" s="529" t="s">
        <v>2329</v>
      </c>
      <c r="E60" s="529" t="s">
        <v>2330</v>
      </c>
      <c r="F60" s="541">
        <v>7</v>
      </c>
      <c r="G60" s="541">
        <v>3045</v>
      </c>
      <c r="H60" s="529">
        <v>1</v>
      </c>
      <c r="I60" s="529">
        <v>435</v>
      </c>
      <c r="J60" s="541">
        <v>1</v>
      </c>
      <c r="K60" s="541">
        <v>436</v>
      </c>
      <c r="L60" s="529">
        <v>0.14318555008210182</v>
      </c>
      <c r="M60" s="529">
        <v>436</v>
      </c>
      <c r="N60" s="541"/>
      <c r="O60" s="541"/>
      <c r="P60" s="534"/>
      <c r="Q60" s="542"/>
    </row>
    <row r="61" spans="1:17" ht="14.4" customHeight="1" x14ac:dyDescent="0.3">
      <c r="A61" s="528" t="s">
        <v>2225</v>
      </c>
      <c r="B61" s="529" t="s">
        <v>458</v>
      </c>
      <c r="C61" s="529" t="s">
        <v>2252</v>
      </c>
      <c r="D61" s="529" t="s">
        <v>2331</v>
      </c>
      <c r="E61" s="529" t="s">
        <v>2332</v>
      </c>
      <c r="F61" s="541">
        <v>1</v>
      </c>
      <c r="G61" s="541">
        <v>701</v>
      </c>
      <c r="H61" s="529">
        <v>1</v>
      </c>
      <c r="I61" s="529">
        <v>701</v>
      </c>
      <c r="J61" s="541">
        <v>1</v>
      </c>
      <c r="K61" s="541">
        <v>704</v>
      </c>
      <c r="L61" s="529">
        <v>1.0042796005706134</v>
      </c>
      <c r="M61" s="529">
        <v>704</v>
      </c>
      <c r="N61" s="541">
        <v>1</v>
      </c>
      <c r="O61" s="541">
        <v>721</v>
      </c>
      <c r="P61" s="534">
        <v>1.028530670470756</v>
      </c>
      <c r="Q61" s="542">
        <v>721</v>
      </c>
    </row>
    <row r="62" spans="1:17" ht="14.4" customHeight="1" x14ac:dyDescent="0.3">
      <c r="A62" s="528" t="s">
        <v>2225</v>
      </c>
      <c r="B62" s="529" t="s">
        <v>458</v>
      </c>
      <c r="C62" s="529" t="s">
        <v>2252</v>
      </c>
      <c r="D62" s="529" t="s">
        <v>2333</v>
      </c>
      <c r="E62" s="529" t="s">
        <v>2334</v>
      </c>
      <c r="F62" s="541">
        <v>7</v>
      </c>
      <c r="G62" s="541">
        <v>7326</v>
      </c>
      <c r="H62" s="529">
        <v>1</v>
      </c>
      <c r="I62" s="529">
        <v>1046.5714285714287</v>
      </c>
      <c r="J62" s="541">
        <v>4</v>
      </c>
      <c r="K62" s="541">
        <v>4200</v>
      </c>
      <c r="L62" s="529">
        <v>0.57330057330057327</v>
      </c>
      <c r="M62" s="529">
        <v>1050</v>
      </c>
      <c r="N62" s="541">
        <v>2</v>
      </c>
      <c r="O62" s="541">
        <v>2126</v>
      </c>
      <c r="P62" s="534">
        <v>0.29019929019929019</v>
      </c>
      <c r="Q62" s="542">
        <v>1063</v>
      </c>
    </row>
    <row r="63" spans="1:17" ht="14.4" customHeight="1" x14ac:dyDescent="0.3">
      <c r="A63" s="528" t="s">
        <v>2225</v>
      </c>
      <c r="B63" s="529" t="s">
        <v>458</v>
      </c>
      <c r="C63" s="529" t="s">
        <v>2252</v>
      </c>
      <c r="D63" s="529" t="s">
        <v>2335</v>
      </c>
      <c r="E63" s="529" t="s">
        <v>2336</v>
      </c>
      <c r="F63" s="541">
        <v>9</v>
      </c>
      <c r="G63" s="541">
        <v>1067</v>
      </c>
      <c r="H63" s="529">
        <v>1</v>
      </c>
      <c r="I63" s="529">
        <v>118.55555555555556</v>
      </c>
      <c r="J63" s="541">
        <v>1</v>
      </c>
      <c r="K63" s="541">
        <v>120</v>
      </c>
      <c r="L63" s="529">
        <v>0.11246485473289597</v>
      </c>
      <c r="M63" s="529">
        <v>120</v>
      </c>
      <c r="N63" s="541">
        <v>6</v>
      </c>
      <c r="O63" s="541">
        <v>738</v>
      </c>
      <c r="P63" s="534">
        <v>0.69165885660731019</v>
      </c>
      <c r="Q63" s="542">
        <v>123</v>
      </c>
    </row>
    <row r="64" spans="1:17" ht="14.4" customHeight="1" x14ac:dyDescent="0.3">
      <c r="A64" s="528" t="s">
        <v>2225</v>
      </c>
      <c r="B64" s="529" t="s">
        <v>458</v>
      </c>
      <c r="C64" s="529" t="s">
        <v>2252</v>
      </c>
      <c r="D64" s="529" t="s">
        <v>2337</v>
      </c>
      <c r="E64" s="529" t="s">
        <v>2338</v>
      </c>
      <c r="F64" s="541">
        <v>1</v>
      </c>
      <c r="G64" s="541">
        <v>57</v>
      </c>
      <c r="H64" s="529">
        <v>1</v>
      </c>
      <c r="I64" s="529">
        <v>57</v>
      </c>
      <c r="J64" s="541">
        <v>1</v>
      </c>
      <c r="K64" s="541">
        <v>57</v>
      </c>
      <c r="L64" s="529">
        <v>1</v>
      </c>
      <c r="M64" s="529">
        <v>57</v>
      </c>
      <c r="N64" s="541"/>
      <c r="O64" s="541"/>
      <c r="P64" s="534"/>
      <c r="Q64" s="542"/>
    </row>
    <row r="65" spans="1:17" ht="14.4" customHeight="1" x14ac:dyDescent="0.3">
      <c r="A65" s="528" t="s">
        <v>2225</v>
      </c>
      <c r="B65" s="529" t="s">
        <v>458</v>
      </c>
      <c r="C65" s="529" t="s">
        <v>2252</v>
      </c>
      <c r="D65" s="529" t="s">
        <v>2339</v>
      </c>
      <c r="E65" s="529" t="s">
        <v>2340</v>
      </c>
      <c r="F65" s="541">
        <v>1</v>
      </c>
      <c r="G65" s="541">
        <v>689</v>
      </c>
      <c r="H65" s="529">
        <v>1</v>
      </c>
      <c r="I65" s="529">
        <v>689</v>
      </c>
      <c r="J65" s="541"/>
      <c r="K65" s="541"/>
      <c r="L65" s="529"/>
      <c r="M65" s="529"/>
      <c r="N65" s="541"/>
      <c r="O65" s="541"/>
      <c r="P65" s="534"/>
      <c r="Q65" s="542"/>
    </row>
    <row r="66" spans="1:17" ht="14.4" customHeight="1" x14ac:dyDescent="0.3">
      <c r="A66" s="528" t="s">
        <v>2225</v>
      </c>
      <c r="B66" s="529" t="s">
        <v>458</v>
      </c>
      <c r="C66" s="529" t="s">
        <v>2252</v>
      </c>
      <c r="D66" s="529" t="s">
        <v>2341</v>
      </c>
      <c r="E66" s="529" t="s">
        <v>2342</v>
      </c>
      <c r="F66" s="541">
        <v>8</v>
      </c>
      <c r="G66" s="541">
        <v>706</v>
      </c>
      <c r="H66" s="529">
        <v>1</v>
      </c>
      <c r="I66" s="529">
        <v>88.25</v>
      </c>
      <c r="J66" s="541"/>
      <c r="K66" s="541"/>
      <c r="L66" s="529"/>
      <c r="M66" s="529"/>
      <c r="N66" s="541">
        <v>7</v>
      </c>
      <c r="O66" s="541">
        <v>637</v>
      </c>
      <c r="P66" s="534">
        <v>0.90226628895184136</v>
      </c>
      <c r="Q66" s="542">
        <v>91</v>
      </c>
    </row>
    <row r="67" spans="1:17" ht="14.4" customHeight="1" x14ac:dyDescent="0.3">
      <c r="A67" s="528" t="s">
        <v>2225</v>
      </c>
      <c r="B67" s="529" t="s">
        <v>458</v>
      </c>
      <c r="C67" s="529" t="s">
        <v>2252</v>
      </c>
      <c r="D67" s="529" t="s">
        <v>2343</v>
      </c>
      <c r="E67" s="529" t="s">
        <v>2344</v>
      </c>
      <c r="F67" s="541">
        <v>33</v>
      </c>
      <c r="G67" s="541">
        <v>5866</v>
      </c>
      <c r="H67" s="529">
        <v>1</v>
      </c>
      <c r="I67" s="529">
        <v>177.75757575757575</v>
      </c>
      <c r="J67" s="541">
        <v>19</v>
      </c>
      <c r="K67" s="541">
        <v>3401</v>
      </c>
      <c r="L67" s="529">
        <v>0.57978179338561198</v>
      </c>
      <c r="M67" s="529">
        <v>179</v>
      </c>
      <c r="N67" s="541">
        <v>32</v>
      </c>
      <c r="O67" s="541">
        <v>5856</v>
      </c>
      <c r="P67" s="534">
        <v>0.99829526082509379</v>
      </c>
      <c r="Q67" s="542">
        <v>183</v>
      </c>
    </row>
    <row r="68" spans="1:17" ht="14.4" customHeight="1" x14ac:dyDescent="0.3">
      <c r="A68" s="528" t="s">
        <v>2225</v>
      </c>
      <c r="B68" s="529" t="s">
        <v>458</v>
      </c>
      <c r="C68" s="529" t="s">
        <v>2252</v>
      </c>
      <c r="D68" s="529" t="s">
        <v>2345</v>
      </c>
      <c r="E68" s="529" t="s">
        <v>2346</v>
      </c>
      <c r="F68" s="541">
        <v>9</v>
      </c>
      <c r="G68" s="541">
        <v>5692</v>
      </c>
      <c r="H68" s="529">
        <v>1</v>
      </c>
      <c r="I68" s="529">
        <v>632.44444444444446</v>
      </c>
      <c r="J68" s="541">
        <v>8</v>
      </c>
      <c r="K68" s="541">
        <v>5080</v>
      </c>
      <c r="L68" s="529">
        <v>0.89248067463106118</v>
      </c>
      <c r="M68" s="529">
        <v>635</v>
      </c>
      <c r="N68" s="541">
        <v>10</v>
      </c>
      <c r="O68" s="541">
        <v>6480</v>
      </c>
      <c r="P68" s="534">
        <v>1.1384399156711174</v>
      </c>
      <c r="Q68" s="542">
        <v>648</v>
      </c>
    </row>
    <row r="69" spans="1:17" ht="14.4" customHeight="1" x14ac:dyDescent="0.3">
      <c r="A69" s="528" t="s">
        <v>2225</v>
      </c>
      <c r="B69" s="529" t="s">
        <v>458</v>
      </c>
      <c r="C69" s="529" t="s">
        <v>2252</v>
      </c>
      <c r="D69" s="529" t="s">
        <v>2347</v>
      </c>
      <c r="E69" s="529" t="s">
        <v>2348</v>
      </c>
      <c r="F69" s="541">
        <v>30</v>
      </c>
      <c r="G69" s="541">
        <v>3614</v>
      </c>
      <c r="H69" s="529">
        <v>1</v>
      </c>
      <c r="I69" s="529">
        <v>120.46666666666667</v>
      </c>
      <c r="J69" s="541">
        <v>101</v>
      </c>
      <c r="K69" s="541">
        <v>12221</v>
      </c>
      <c r="L69" s="529">
        <v>3.3815716657443278</v>
      </c>
      <c r="M69" s="529">
        <v>121</v>
      </c>
      <c r="N69" s="541">
        <v>51</v>
      </c>
      <c r="O69" s="541">
        <v>6273</v>
      </c>
      <c r="P69" s="534">
        <v>1.7357498616491422</v>
      </c>
      <c r="Q69" s="542">
        <v>123</v>
      </c>
    </row>
    <row r="70" spans="1:17" ht="14.4" customHeight="1" x14ac:dyDescent="0.3">
      <c r="A70" s="528" t="s">
        <v>2225</v>
      </c>
      <c r="B70" s="529" t="s">
        <v>458</v>
      </c>
      <c r="C70" s="529" t="s">
        <v>2252</v>
      </c>
      <c r="D70" s="529" t="s">
        <v>2349</v>
      </c>
      <c r="E70" s="529" t="s">
        <v>2350</v>
      </c>
      <c r="F70" s="541">
        <v>44</v>
      </c>
      <c r="G70" s="541">
        <v>15604</v>
      </c>
      <c r="H70" s="529">
        <v>1</v>
      </c>
      <c r="I70" s="529">
        <v>354.63636363636363</v>
      </c>
      <c r="J70" s="541">
        <v>110</v>
      </c>
      <c r="K70" s="541">
        <v>39160</v>
      </c>
      <c r="L70" s="529">
        <v>2.5096129197641632</v>
      </c>
      <c r="M70" s="529">
        <v>356</v>
      </c>
      <c r="N70" s="541">
        <v>40</v>
      </c>
      <c r="O70" s="541">
        <v>14560</v>
      </c>
      <c r="P70" s="534">
        <v>0.93309407844142522</v>
      </c>
      <c r="Q70" s="542">
        <v>364</v>
      </c>
    </row>
    <row r="71" spans="1:17" ht="14.4" customHeight="1" x14ac:dyDescent="0.3">
      <c r="A71" s="528" t="s">
        <v>2225</v>
      </c>
      <c r="B71" s="529" t="s">
        <v>458</v>
      </c>
      <c r="C71" s="529" t="s">
        <v>2252</v>
      </c>
      <c r="D71" s="529" t="s">
        <v>2351</v>
      </c>
      <c r="E71" s="529" t="s">
        <v>2352</v>
      </c>
      <c r="F71" s="541">
        <v>3</v>
      </c>
      <c r="G71" s="541">
        <v>1881</v>
      </c>
      <c r="H71" s="529">
        <v>1</v>
      </c>
      <c r="I71" s="529">
        <v>627</v>
      </c>
      <c r="J71" s="541">
        <v>1</v>
      </c>
      <c r="K71" s="541">
        <v>628</v>
      </c>
      <c r="L71" s="529">
        <v>0.33386496544391281</v>
      </c>
      <c r="M71" s="529">
        <v>628</v>
      </c>
      <c r="N71" s="541"/>
      <c r="O71" s="541"/>
      <c r="P71" s="534"/>
      <c r="Q71" s="542"/>
    </row>
    <row r="72" spans="1:17" ht="14.4" customHeight="1" x14ac:dyDescent="0.3">
      <c r="A72" s="528" t="s">
        <v>2225</v>
      </c>
      <c r="B72" s="529" t="s">
        <v>458</v>
      </c>
      <c r="C72" s="529" t="s">
        <v>2252</v>
      </c>
      <c r="D72" s="529" t="s">
        <v>2353</v>
      </c>
      <c r="E72" s="529" t="s">
        <v>2354</v>
      </c>
      <c r="F72" s="541">
        <v>2</v>
      </c>
      <c r="G72" s="541">
        <v>232</v>
      </c>
      <c r="H72" s="529">
        <v>1</v>
      </c>
      <c r="I72" s="529">
        <v>116</v>
      </c>
      <c r="J72" s="541">
        <v>1</v>
      </c>
      <c r="K72" s="541">
        <v>116</v>
      </c>
      <c r="L72" s="529">
        <v>0.5</v>
      </c>
      <c r="M72" s="529">
        <v>116</v>
      </c>
      <c r="N72" s="541">
        <v>3</v>
      </c>
      <c r="O72" s="541">
        <v>360</v>
      </c>
      <c r="P72" s="534">
        <v>1.5517241379310345</v>
      </c>
      <c r="Q72" s="542">
        <v>120</v>
      </c>
    </row>
    <row r="73" spans="1:17" ht="14.4" customHeight="1" x14ac:dyDescent="0.3">
      <c r="A73" s="528" t="s">
        <v>2225</v>
      </c>
      <c r="B73" s="529" t="s">
        <v>458</v>
      </c>
      <c r="C73" s="529" t="s">
        <v>2252</v>
      </c>
      <c r="D73" s="529" t="s">
        <v>2355</v>
      </c>
      <c r="E73" s="529" t="s">
        <v>2356</v>
      </c>
      <c r="F73" s="541">
        <v>103</v>
      </c>
      <c r="G73" s="541">
        <v>20670</v>
      </c>
      <c r="H73" s="529">
        <v>1</v>
      </c>
      <c r="I73" s="529">
        <v>200.67961165048544</v>
      </c>
      <c r="J73" s="541">
        <v>53</v>
      </c>
      <c r="K73" s="541">
        <v>10706</v>
      </c>
      <c r="L73" s="529">
        <v>0.517948717948718</v>
      </c>
      <c r="M73" s="529">
        <v>202</v>
      </c>
      <c r="N73" s="541">
        <v>42</v>
      </c>
      <c r="O73" s="541">
        <v>8736</v>
      </c>
      <c r="P73" s="534">
        <v>0.42264150943396228</v>
      </c>
      <c r="Q73" s="542">
        <v>208</v>
      </c>
    </row>
    <row r="74" spans="1:17" ht="14.4" customHeight="1" x14ac:dyDescent="0.3">
      <c r="A74" s="528" t="s">
        <v>2225</v>
      </c>
      <c r="B74" s="529" t="s">
        <v>458</v>
      </c>
      <c r="C74" s="529" t="s">
        <v>2252</v>
      </c>
      <c r="D74" s="529" t="s">
        <v>2357</v>
      </c>
      <c r="E74" s="529" t="s">
        <v>2358</v>
      </c>
      <c r="F74" s="541">
        <v>10</v>
      </c>
      <c r="G74" s="541">
        <v>2418</v>
      </c>
      <c r="H74" s="529">
        <v>1</v>
      </c>
      <c r="I74" s="529">
        <v>241.8</v>
      </c>
      <c r="J74" s="541">
        <v>4</v>
      </c>
      <c r="K74" s="541">
        <v>972</v>
      </c>
      <c r="L74" s="529">
        <v>0.40198511166253104</v>
      </c>
      <c r="M74" s="529">
        <v>243</v>
      </c>
      <c r="N74" s="541">
        <v>2</v>
      </c>
      <c r="O74" s="541">
        <v>494</v>
      </c>
      <c r="P74" s="534">
        <v>0.20430107526881722</v>
      </c>
      <c r="Q74" s="542">
        <v>247</v>
      </c>
    </row>
    <row r="75" spans="1:17" ht="14.4" customHeight="1" x14ac:dyDescent="0.3">
      <c r="A75" s="528" t="s">
        <v>2225</v>
      </c>
      <c r="B75" s="529" t="s">
        <v>458</v>
      </c>
      <c r="C75" s="529" t="s">
        <v>2252</v>
      </c>
      <c r="D75" s="529" t="s">
        <v>2359</v>
      </c>
      <c r="E75" s="529" t="s">
        <v>2360</v>
      </c>
      <c r="F75" s="541">
        <v>1</v>
      </c>
      <c r="G75" s="541">
        <v>3499</v>
      </c>
      <c r="H75" s="529">
        <v>1</v>
      </c>
      <c r="I75" s="529">
        <v>3499</v>
      </c>
      <c r="J75" s="541"/>
      <c r="K75" s="541"/>
      <c r="L75" s="529"/>
      <c r="M75" s="529"/>
      <c r="N75" s="541"/>
      <c r="O75" s="541"/>
      <c r="P75" s="534"/>
      <c r="Q75" s="542"/>
    </row>
    <row r="76" spans="1:17" ht="14.4" customHeight="1" x14ac:dyDescent="0.3">
      <c r="A76" s="528" t="s">
        <v>2225</v>
      </c>
      <c r="B76" s="529" t="s">
        <v>458</v>
      </c>
      <c r="C76" s="529" t="s">
        <v>2252</v>
      </c>
      <c r="D76" s="529" t="s">
        <v>2361</v>
      </c>
      <c r="E76" s="529" t="s">
        <v>2362</v>
      </c>
      <c r="F76" s="541"/>
      <c r="G76" s="541"/>
      <c r="H76" s="529"/>
      <c r="I76" s="529"/>
      <c r="J76" s="541"/>
      <c r="K76" s="541"/>
      <c r="L76" s="529"/>
      <c r="M76" s="529"/>
      <c r="N76" s="541">
        <v>1</v>
      </c>
      <c r="O76" s="541">
        <v>1734</v>
      </c>
      <c r="P76" s="534"/>
      <c r="Q76" s="542">
        <v>1734</v>
      </c>
    </row>
    <row r="77" spans="1:17" ht="14.4" customHeight="1" x14ac:dyDescent="0.3">
      <c r="A77" s="528" t="s">
        <v>2225</v>
      </c>
      <c r="B77" s="529" t="s">
        <v>458</v>
      </c>
      <c r="C77" s="529" t="s">
        <v>2252</v>
      </c>
      <c r="D77" s="529" t="s">
        <v>2363</v>
      </c>
      <c r="E77" s="529" t="s">
        <v>2364</v>
      </c>
      <c r="F77" s="541">
        <v>1</v>
      </c>
      <c r="G77" s="541">
        <v>972</v>
      </c>
      <c r="H77" s="529">
        <v>1</v>
      </c>
      <c r="I77" s="529">
        <v>972</v>
      </c>
      <c r="J77" s="541">
        <v>1</v>
      </c>
      <c r="K77" s="541">
        <v>976</v>
      </c>
      <c r="L77" s="529">
        <v>1.0041152263374487</v>
      </c>
      <c r="M77" s="529">
        <v>976</v>
      </c>
      <c r="N77" s="541"/>
      <c r="O77" s="541"/>
      <c r="P77" s="534"/>
      <c r="Q77" s="542"/>
    </row>
    <row r="78" spans="1:17" ht="14.4" customHeight="1" x14ac:dyDescent="0.3">
      <c r="A78" s="528" t="s">
        <v>2225</v>
      </c>
      <c r="B78" s="529" t="s">
        <v>458</v>
      </c>
      <c r="C78" s="529" t="s">
        <v>2252</v>
      </c>
      <c r="D78" s="529" t="s">
        <v>2365</v>
      </c>
      <c r="E78" s="529" t="s">
        <v>2366</v>
      </c>
      <c r="F78" s="541">
        <v>2</v>
      </c>
      <c r="G78" s="541">
        <v>1710</v>
      </c>
      <c r="H78" s="529">
        <v>1</v>
      </c>
      <c r="I78" s="529">
        <v>855</v>
      </c>
      <c r="J78" s="541"/>
      <c r="K78" s="541"/>
      <c r="L78" s="529"/>
      <c r="M78" s="529"/>
      <c r="N78" s="541">
        <v>5</v>
      </c>
      <c r="O78" s="541">
        <v>4455</v>
      </c>
      <c r="P78" s="534">
        <v>2.6052631578947367</v>
      </c>
      <c r="Q78" s="542">
        <v>891</v>
      </c>
    </row>
    <row r="79" spans="1:17" ht="14.4" customHeight="1" x14ac:dyDescent="0.3">
      <c r="A79" s="528" t="s">
        <v>2225</v>
      </c>
      <c r="B79" s="529" t="s">
        <v>458</v>
      </c>
      <c r="C79" s="529" t="s">
        <v>2252</v>
      </c>
      <c r="D79" s="529" t="s">
        <v>2367</v>
      </c>
      <c r="E79" s="529" t="s">
        <v>2368</v>
      </c>
      <c r="F79" s="541">
        <v>8</v>
      </c>
      <c r="G79" s="541">
        <v>2518</v>
      </c>
      <c r="H79" s="529">
        <v>1</v>
      </c>
      <c r="I79" s="529">
        <v>314.75</v>
      </c>
      <c r="J79" s="541">
        <v>1</v>
      </c>
      <c r="K79" s="541">
        <v>318</v>
      </c>
      <c r="L79" s="529">
        <v>0.12629070691024621</v>
      </c>
      <c r="M79" s="529">
        <v>318</v>
      </c>
      <c r="N79" s="541">
        <v>3</v>
      </c>
      <c r="O79" s="541">
        <v>993</v>
      </c>
      <c r="P79" s="534">
        <v>0.39436060365369341</v>
      </c>
      <c r="Q79" s="542">
        <v>331</v>
      </c>
    </row>
    <row r="80" spans="1:17" ht="14.4" customHeight="1" x14ac:dyDescent="0.3">
      <c r="A80" s="528" t="s">
        <v>2225</v>
      </c>
      <c r="B80" s="529" t="s">
        <v>458</v>
      </c>
      <c r="C80" s="529" t="s">
        <v>2252</v>
      </c>
      <c r="D80" s="529" t="s">
        <v>2369</v>
      </c>
      <c r="E80" s="529" t="s">
        <v>2370</v>
      </c>
      <c r="F80" s="541">
        <v>1</v>
      </c>
      <c r="G80" s="541">
        <v>1004</v>
      </c>
      <c r="H80" s="529">
        <v>1</v>
      </c>
      <c r="I80" s="529">
        <v>1004</v>
      </c>
      <c r="J80" s="541"/>
      <c r="K80" s="541"/>
      <c r="L80" s="529"/>
      <c r="M80" s="529"/>
      <c r="N80" s="541">
        <v>2</v>
      </c>
      <c r="O80" s="541">
        <v>2066</v>
      </c>
      <c r="P80" s="534">
        <v>2.0577689243027888</v>
      </c>
      <c r="Q80" s="542">
        <v>1033</v>
      </c>
    </row>
    <row r="81" spans="1:17" ht="14.4" customHeight="1" x14ac:dyDescent="0.3">
      <c r="A81" s="528" t="s">
        <v>2225</v>
      </c>
      <c r="B81" s="529" t="s">
        <v>458</v>
      </c>
      <c r="C81" s="529" t="s">
        <v>2252</v>
      </c>
      <c r="D81" s="529" t="s">
        <v>2371</v>
      </c>
      <c r="E81" s="529" t="s">
        <v>2372</v>
      </c>
      <c r="F81" s="541">
        <v>10</v>
      </c>
      <c r="G81" s="541">
        <v>8115</v>
      </c>
      <c r="H81" s="529">
        <v>1</v>
      </c>
      <c r="I81" s="529">
        <v>811.5</v>
      </c>
      <c r="J81" s="541">
        <v>5</v>
      </c>
      <c r="K81" s="541">
        <v>4075</v>
      </c>
      <c r="L81" s="529">
        <v>0.50215650030807146</v>
      </c>
      <c r="M81" s="529">
        <v>815</v>
      </c>
      <c r="N81" s="541">
        <v>2</v>
      </c>
      <c r="O81" s="541">
        <v>1680</v>
      </c>
      <c r="P81" s="534">
        <v>0.20702402957486138</v>
      </c>
      <c r="Q81" s="542">
        <v>840</v>
      </c>
    </row>
    <row r="82" spans="1:17" ht="14.4" customHeight="1" x14ac:dyDescent="0.3">
      <c r="A82" s="528" t="s">
        <v>2225</v>
      </c>
      <c r="B82" s="529" t="s">
        <v>458</v>
      </c>
      <c r="C82" s="529" t="s">
        <v>2252</v>
      </c>
      <c r="D82" s="529" t="s">
        <v>2373</v>
      </c>
      <c r="E82" s="529" t="s">
        <v>2374</v>
      </c>
      <c r="F82" s="541">
        <v>35</v>
      </c>
      <c r="G82" s="541">
        <v>30052</v>
      </c>
      <c r="H82" s="529">
        <v>1</v>
      </c>
      <c r="I82" s="529">
        <v>858.62857142857138</v>
      </c>
      <c r="J82" s="541">
        <v>40</v>
      </c>
      <c r="K82" s="541">
        <v>34480</v>
      </c>
      <c r="L82" s="529">
        <v>1.1473446026886729</v>
      </c>
      <c r="M82" s="529">
        <v>862</v>
      </c>
      <c r="N82" s="541">
        <v>12</v>
      </c>
      <c r="O82" s="541">
        <v>10524</v>
      </c>
      <c r="P82" s="534">
        <v>0.35019299880207638</v>
      </c>
      <c r="Q82" s="542">
        <v>877</v>
      </c>
    </row>
    <row r="83" spans="1:17" ht="14.4" customHeight="1" x14ac:dyDescent="0.3">
      <c r="A83" s="528" t="s">
        <v>2225</v>
      </c>
      <c r="B83" s="529" t="s">
        <v>458</v>
      </c>
      <c r="C83" s="529" t="s">
        <v>2252</v>
      </c>
      <c r="D83" s="529" t="s">
        <v>2375</v>
      </c>
      <c r="E83" s="529" t="s">
        <v>2376</v>
      </c>
      <c r="F83" s="541"/>
      <c r="G83" s="541"/>
      <c r="H83" s="529"/>
      <c r="I83" s="529"/>
      <c r="J83" s="541"/>
      <c r="K83" s="541"/>
      <c r="L83" s="529"/>
      <c r="M83" s="529"/>
      <c r="N83" s="541">
        <v>1</v>
      </c>
      <c r="O83" s="541">
        <v>1839</v>
      </c>
      <c r="P83" s="534"/>
      <c r="Q83" s="542">
        <v>1839</v>
      </c>
    </row>
    <row r="84" spans="1:17" ht="14.4" customHeight="1" x14ac:dyDescent="0.3">
      <c r="A84" s="528" t="s">
        <v>2225</v>
      </c>
      <c r="B84" s="529" t="s">
        <v>458</v>
      </c>
      <c r="C84" s="529" t="s">
        <v>2252</v>
      </c>
      <c r="D84" s="529" t="s">
        <v>2377</v>
      </c>
      <c r="E84" s="529" t="s">
        <v>2378</v>
      </c>
      <c r="F84" s="541">
        <v>35</v>
      </c>
      <c r="G84" s="541">
        <v>2270</v>
      </c>
      <c r="H84" s="529">
        <v>1</v>
      </c>
      <c r="I84" s="529">
        <v>64.857142857142861</v>
      </c>
      <c r="J84" s="541">
        <v>22</v>
      </c>
      <c r="K84" s="541">
        <v>1430</v>
      </c>
      <c r="L84" s="529">
        <v>0.62995594713656389</v>
      </c>
      <c r="M84" s="529">
        <v>65</v>
      </c>
      <c r="N84" s="541">
        <v>18</v>
      </c>
      <c r="O84" s="541">
        <v>1206</v>
      </c>
      <c r="P84" s="534">
        <v>0.53127753303964753</v>
      </c>
      <c r="Q84" s="542">
        <v>67</v>
      </c>
    </row>
    <row r="85" spans="1:17" ht="14.4" customHeight="1" x14ac:dyDescent="0.3">
      <c r="A85" s="528" t="s">
        <v>2225</v>
      </c>
      <c r="B85" s="529" t="s">
        <v>458</v>
      </c>
      <c r="C85" s="529" t="s">
        <v>2252</v>
      </c>
      <c r="D85" s="529" t="s">
        <v>2379</v>
      </c>
      <c r="E85" s="529" t="s">
        <v>2380</v>
      </c>
      <c r="F85" s="541"/>
      <c r="G85" s="541"/>
      <c r="H85" s="529"/>
      <c r="I85" s="529"/>
      <c r="J85" s="541"/>
      <c r="K85" s="541"/>
      <c r="L85" s="529"/>
      <c r="M85" s="529"/>
      <c r="N85" s="541">
        <v>1</v>
      </c>
      <c r="O85" s="541">
        <v>909</v>
      </c>
      <c r="P85" s="534"/>
      <c r="Q85" s="542">
        <v>909</v>
      </c>
    </row>
    <row r="86" spans="1:17" ht="14.4" customHeight="1" x14ac:dyDescent="0.3">
      <c r="A86" s="528" t="s">
        <v>2225</v>
      </c>
      <c r="B86" s="529" t="s">
        <v>458</v>
      </c>
      <c r="C86" s="529" t="s">
        <v>2252</v>
      </c>
      <c r="D86" s="529" t="s">
        <v>2381</v>
      </c>
      <c r="E86" s="529" t="s">
        <v>2382</v>
      </c>
      <c r="F86" s="541">
        <v>1</v>
      </c>
      <c r="G86" s="541">
        <v>76</v>
      </c>
      <c r="H86" s="529">
        <v>1</v>
      </c>
      <c r="I86" s="529">
        <v>76</v>
      </c>
      <c r="J86" s="541"/>
      <c r="K86" s="541"/>
      <c r="L86" s="529"/>
      <c r="M86" s="529"/>
      <c r="N86" s="541"/>
      <c r="O86" s="541"/>
      <c r="P86" s="534"/>
      <c r="Q86" s="542"/>
    </row>
    <row r="87" spans="1:17" ht="14.4" customHeight="1" x14ac:dyDescent="0.3">
      <c r="A87" s="528" t="s">
        <v>2225</v>
      </c>
      <c r="B87" s="529" t="s">
        <v>458</v>
      </c>
      <c r="C87" s="529" t="s">
        <v>2252</v>
      </c>
      <c r="D87" s="529" t="s">
        <v>2383</v>
      </c>
      <c r="E87" s="529" t="s">
        <v>2384</v>
      </c>
      <c r="F87" s="541">
        <v>4</v>
      </c>
      <c r="G87" s="541">
        <v>4096</v>
      </c>
      <c r="H87" s="529">
        <v>1</v>
      </c>
      <c r="I87" s="529">
        <v>1024</v>
      </c>
      <c r="J87" s="541">
        <v>8</v>
      </c>
      <c r="K87" s="541">
        <v>8216</v>
      </c>
      <c r="L87" s="529">
        <v>2.005859375</v>
      </c>
      <c r="M87" s="529">
        <v>1027</v>
      </c>
      <c r="N87" s="541">
        <v>10</v>
      </c>
      <c r="O87" s="541">
        <v>10600</v>
      </c>
      <c r="P87" s="534">
        <v>2.587890625</v>
      </c>
      <c r="Q87" s="542">
        <v>1060</v>
      </c>
    </row>
    <row r="88" spans="1:17" ht="14.4" customHeight="1" x14ac:dyDescent="0.3">
      <c r="A88" s="528" t="s">
        <v>2225</v>
      </c>
      <c r="B88" s="529" t="s">
        <v>458</v>
      </c>
      <c r="C88" s="529" t="s">
        <v>2252</v>
      </c>
      <c r="D88" s="529" t="s">
        <v>2385</v>
      </c>
      <c r="E88" s="529" t="s">
        <v>2386</v>
      </c>
      <c r="F88" s="541">
        <v>1</v>
      </c>
      <c r="G88" s="541">
        <v>107</v>
      </c>
      <c r="H88" s="529">
        <v>1</v>
      </c>
      <c r="I88" s="529">
        <v>107</v>
      </c>
      <c r="J88" s="541">
        <v>3</v>
      </c>
      <c r="K88" s="541">
        <v>321</v>
      </c>
      <c r="L88" s="529">
        <v>3</v>
      </c>
      <c r="M88" s="529">
        <v>107</v>
      </c>
      <c r="N88" s="541">
        <v>4</v>
      </c>
      <c r="O88" s="541">
        <v>444</v>
      </c>
      <c r="P88" s="534">
        <v>4.1495327102803738</v>
      </c>
      <c r="Q88" s="542">
        <v>111</v>
      </c>
    </row>
    <row r="89" spans="1:17" ht="14.4" customHeight="1" x14ac:dyDescent="0.3">
      <c r="A89" s="528" t="s">
        <v>2225</v>
      </c>
      <c r="B89" s="529" t="s">
        <v>458</v>
      </c>
      <c r="C89" s="529" t="s">
        <v>2252</v>
      </c>
      <c r="D89" s="529" t="s">
        <v>2387</v>
      </c>
      <c r="E89" s="529" t="s">
        <v>2388</v>
      </c>
      <c r="F89" s="541"/>
      <c r="G89" s="541"/>
      <c r="H89" s="529"/>
      <c r="I89" s="529"/>
      <c r="J89" s="541">
        <v>1</v>
      </c>
      <c r="K89" s="541">
        <v>171</v>
      </c>
      <c r="L89" s="529"/>
      <c r="M89" s="529">
        <v>171</v>
      </c>
      <c r="N89" s="541"/>
      <c r="O89" s="541"/>
      <c r="P89" s="534"/>
      <c r="Q89" s="542"/>
    </row>
    <row r="90" spans="1:17" ht="14.4" customHeight="1" x14ac:dyDescent="0.3">
      <c r="A90" s="528" t="s">
        <v>2225</v>
      </c>
      <c r="B90" s="529" t="s">
        <v>463</v>
      </c>
      <c r="C90" s="529" t="s">
        <v>2226</v>
      </c>
      <c r="D90" s="529" t="s">
        <v>2227</v>
      </c>
      <c r="E90" s="529" t="s">
        <v>2228</v>
      </c>
      <c r="F90" s="541">
        <v>35.9</v>
      </c>
      <c r="G90" s="541">
        <v>4061.5099999999989</v>
      </c>
      <c r="H90" s="529">
        <v>1</v>
      </c>
      <c r="I90" s="529">
        <v>113.13398328690805</v>
      </c>
      <c r="J90" s="541">
        <v>52.800000000000004</v>
      </c>
      <c r="K90" s="541">
        <v>6130.0800000000017</v>
      </c>
      <c r="L90" s="529">
        <v>1.5093105766082082</v>
      </c>
      <c r="M90" s="529">
        <v>116.10000000000002</v>
      </c>
      <c r="N90" s="541">
        <v>26.7</v>
      </c>
      <c r="O90" s="541">
        <v>3099.87</v>
      </c>
      <c r="P90" s="534">
        <v>0.76323091658028686</v>
      </c>
      <c r="Q90" s="542">
        <v>116.1</v>
      </c>
    </row>
    <row r="91" spans="1:17" ht="14.4" customHeight="1" x14ac:dyDescent="0.3">
      <c r="A91" s="528" t="s">
        <v>2225</v>
      </c>
      <c r="B91" s="529" t="s">
        <v>463</v>
      </c>
      <c r="C91" s="529" t="s">
        <v>2226</v>
      </c>
      <c r="D91" s="529" t="s">
        <v>2229</v>
      </c>
      <c r="E91" s="529" t="s">
        <v>2230</v>
      </c>
      <c r="F91" s="541">
        <v>126.70000000000002</v>
      </c>
      <c r="G91" s="541">
        <v>19959.350000000002</v>
      </c>
      <c r="H91" s="529">
        <v>1</v>
      </c>
      <c r="I91" s="529">
        <v>157.53235990528808</v>
      </c>
      <c r="J91" s="541">
        <v>131.91000000000003</v>
      </c>
      <c r="K91" s="541">
        <v>19846.75</v>
      </c>
      <c r="L91" s="529">
        <v>0.99435853371978533</v>
      </c>
      <c r="M91" s="529">
        <v>150.45675081494957</v>
      </c>
      <c r="N91" s="541">
        <v>122.30000000000003</v>
      </c>
      <c r="O91" s="541">
        <v>18470.009999999998</v>
      </c>
      <c r="P91" s="534">
        <v>0.92538133756860796</v>
      </c>
      <c r="Q91" s="542">
        <v>151.02215862632866</v>
      </c>
    </row>
    <row r="92" spans="1:17" ht="14.4" customHeight="1" x14ac:dyDescent="0.3">
      <c r="A92" s="528" t="s">
        <v>2225</v>
      </c>
      <c r="B92" s="529" t="s">
        <v>463</v>
      </c>
      <c r="C92" s="529" t="s">
        <v>2226</v>
      </c>
      <c r="D92" s="529" t="s">
        <v>2231</v>
      </c>
      <c r="E92" s="529" t="s">
        <v>2232</v>
      </c>
      <c r="F92" s="541">
        <v>24.199999999999996</v>
      </c>
      <c r="G92" s="541">
        <v>6415.4200000000037</v>
      </c>
      <c r="H92" s="529">
        <v>1</v>
      </c>
      <c r="I92" s="529">
        <v>265.10000000000019</v>
      </c>
      <c r="J92" s="541">
        <v>37.4</v>
      </c>
      <c r="K92" s="541">
        <v>9482.7699999999986</v>
      </c>
      <c r="L92" s="529">
        <v>1.478121463598641</v>
      </c>
      <c r="M92" s="529">
        <v>253.54999999999998</v>
      </c>
      <c r="N92" s="541">
        <v>56.20000000000001</v>
      </c>
      <c r="O92" s="541">
        <v>14249.599999999997</v>
      </c>
      <c r="P92" s="534">
        <v>2.2211484205242975</v>
      </c>
      <c r="Q92" s="542">
        <v>253.55160142348745</v>
      </c>
    </row>
    <row r="93" spans="1:17" ht="14.4" customHeight="1" x14ac:dyDescent="0.3">
      <c r="A93" s="528" t="s">
        <v>2225</v>
      </c>
      <c r="B93" s="529" t="s">
        <v>463</v>
      </c>
      <c r="C93" s="529" t="s">
        <v>2226</v>
      </c>
      <c r="D93" s="529" t="s">
        <v>2389</v>
      </c>
      <c r="E93" s="529" t="s">
        <v>2390</v>
      </c>
      <c r="F93" s="541">
        <v>0.1</v>
      </c>
      <c r="G93" s="541">
        <v>40.42</v>
      </c>
      <c r="H93" s="529">
        <v>1</v>
      </c>
      <c r="I93" s="529">
        <v>404.2</v>
      </c>
      <c r="J93" s="541"/>
      <c r="K93" s="541"/>
      <c r="L93" s="529"/>
      <c r="M93" s="529"/>
      <c r="N93" s="541"/>
      <c r="O93" s="541"/>
      <c r="P93" s="534"/>
      <c r="Q93" s="542"/>
    </row>
    <row r="94" spans="1:17" ht="14.4" customHeight="1" x14ac:dyDescent="0.3">
      <c r="A94" s="528" t="s">
        <v>2225</v>
      </c>
      <c r="B94" s="529" t="s">
        <v>463</v>
      </c>
      <c r="C94" s="529" t="s">
        <v>2226</v>
      </c>
      <c r="D94" s="529" t="s">
        <v>2391</v>
      </c>
      <c r="E94" s="529" t="s">
        <v>2392</v>
      </c>
      <c r="F94" s="541">
        <v>0.2</v>
      </c>
      <c r="G94" s="541">
        <v>139.08000000000001</v>
      </c>
      <c r="H94" s="529">
        <v>1</v>
      </c>
      <c r="I94" s="529">
        <v>695.4</v>
      </c>
      <c r="J94" s="541"/>
      <c r="K94" s="541"/>
      <c r="L94" s="529"/>
      <c r="M94" s="529"/>
      <c r="N94" s="541"/>
      <c r="O94" s="541"/>
      <c r="P94" s="534"/>
      <c r="Q94" s="542"/>
    </row>
    <row r="95" spans="1:17" ht="14.4" customHeight="1" x14ac:dyDescent="0.3">
      <c r="A95" s="528" t="s">
        <v>2225</v>
      </c>
      <c r="B95" s="529" t="s">
        <v>463</v>
      </c>
      <c r="C95" s="529" t="s">
        <v>2226</v>
      </c>
      <c r="D95" s="529" t="s">
        <v>2239</v>
      </c>
      <c r="E95" s="529" t="s">
        <v>546</v>
      </c>
      <c r="F95" s="541">
        <v>0.89999999999999991</v>
      </c>
      <c r="G95" s="541">
        <v>111.17</v>
      </c>
      <c r="H95" s="529">
        <v>1</v>
      </c>
      <c r="I95" s="529">
        <v>123.52222222222224</v>
      </c>
      <c r="J95" s="541">
        <v>1.2000000000000002</v>
      </c>
      <c r="K95" s="541">
        <v>162.60000000000002</v>
      </c>
      <c r="L95" s="529">
        <v>1.462624808851309</v>
      </c>
      <c r="M95" s="529">
        <v>135.5</v>
      </c>
      <c r="N95" s="541"/>
      <c r="O95" s="541"/>
      <c r="P95" s="534"/>
      <c r="Q95" s="542"/>
    </row>
    <row r="96" spans="1:17" ht="14.4" customHeight="1" x14ac:dyDescent="0.3">
      <c r="A96" s="528" t="s">
        <v>2225</v>
      </c>
      <c r="B96" s="529" t="s">
        <v>463</v>
      </c>
      <c r="C96" s="529" t="s">
        <v>2226</v>
      </c>
      <c r="D96" s="529" t="s">
        <v>2393</v>
      </c>
      <c r="E96" s="529" t="s">
        <v>2394</v>
      </c>
      <c r="F96" s="541"/>
      <c r="G96" s="541"/>
      <c r="H96" s="529"/>
      <c r="I96" s="529"/>
      <c r="J96" s="541"/>
      <c r="K96" s="541"/>
      <c r="L96" s="529"/>
      <c r="M96" s="529"/>
      <c r="N96" s="541">
        <v>1</v>
      </c>
      <c r="O96" s="541">
        <v>48.74</v>
      </c>
      <c r="P96" s="534"/>
      <c r="Q96" s="542">
        <v>48.74</v>
      </c>
    </row>
    <row r="97" spans="1:17" ht="14.4" customHeight="1" x14ac:dyDescent="0.3">
      <c r="A97" s="528" t="s">
        <v>2225</v>
      </c>
      <c r="B97" s="529" t="s">
        <v>463</v>
      </c>
      <c r="C97" s="529" t="s">
        <v>2226</v>
      </c>
      <c r="D97" s="529" t="s">
        <v>2240</v>
      </c>
      <c r="E97" s="529" t="s">
        <v>2241</v>
      </c>
      <c r="F97" s="541"/>
      <c r="G97" s="541"/>
      <c r="H97" s="529"/>
      <c r="I97" s="529"/>
      <c r="J97" s="541">
        <v>1</v>
      </c>
      <c r="K97" s="541">
        <v>144.97</v>
      </c>
      <c r="L97" s="529"/>
      <c r="M97" s="529">
        <v>144.97</v>
      </c>
      <c r="N97" s="541">
        <v>1</v>
      </c>
      <c r="O97" s="541">
        <v>144.97</v>
      </c>
      <c r="P97" s="534"/>
      <c r="Q97" s="542">
        <v>144.97</v>
      </c>
    </row>
    <row r="98" spans="1:17" ht="14.4" customHeight="1" x14ac:dyDescent="0.3">
      <c r="A98" s="528" t="s">
        <v>2225</v>
      </c>
      <c r="B98" s="529" t="s">
        <v>463</v>
      </c>
      <c r="C98" s="529" t="s">
        <v>2226</v>
      </c>
      <c r="D98" s="529" t="s">
        <v>2395</v>
      </c>
      <c r="E98" s="529" t="s">
        <v>473</v>
      </c>
      <c r="F98" s="541"/>
      <c r="G98" s="541"/>
      <c r="H98" s="529"/>
      <c r="I98" s="529"/>
      <c r="J98" s="541">
        <v>0.2</v>
      </c>
      <c r="K98" s="541">
        <v>6.76</v>
      </c>
      <c r="L98" s="529"/>
      <c r="M98" s="529">
        <v>33.799999999999997</v>
      </c>
      <c r="N98" s="541"/>
      <c r="O98" s="541"/>
      <c r="P98" s="534"/>
      <c r="Q98" s="542"/>
    </row>
    <row r="99" spans="1:17" ht="14.4" customHeight="1" x14ac:dyDescent="0.3">
      <c r="A99" s="528" t="s">
        <v>2225</v>
      </c>
      <c r="B99" s="529" t="s">
        <v>463</v>
      </c>
      <c r="C99" s="529" t="s">
        <v>2245</v>
      </c>
      <c r="D99" s="529" t="s">
        <v>2246</v>
      </c>
      <c r="E99" s="529" t="s">
        <v>2247</v>
      </c>
      <c r="F99" s="541"/>
      <c r="G99" s="541"/>
      <c r="H99" s="529"/>
      <c r="I99" s="529"/>
      <c r="J99" s="541">
        <v>2</v>
      </c>
      <c r="K99" s="541">
        <v>180.32</v>
      </c>
      <c r="L99" s="529"/>
      <c r="M99" s="529">
        <v>90.16</v>
      </c>
      <c r="N99" s="541"/>
      <c r="O99" s="541"/>
      <c r="P99" s="534"/>
      <c r="Q99" s="542"/>
    </row>
    <row r="100" spans="1:17" ht="14.4" customHeight="1" x14ac:dyDescent="0.3">
      <c r="A100" s="528" t="s">
        <v>2225</v>
      </c>
      <c r="B100" s="529" t="s">
        <v>463</v>
      </c>
      <c r="C100" s="529" t="s">
        <v>2252</v>
      </c>
      <c r="D100" s="529" t="s">
        <v>2253</v>
      </c>
      <c r="E100" s="529" t="s">
        <v>2254</v>
      </c>
      <c r="F100" s="541">
        <v>7</v>
      </c>
      <c r="G100" s="541">
        <v>908</v>
      </c>
      <c r="H100" s="529">
        <v>1</v>
      </c>
      <c r="I100" s="529">
        <v>129.71428571428572</v>
      </c>
      <c r="J100" s="541">
        <v>1</v>
      </c>
      <c r="K100" s="541">
        <v>130</v>
      </c>
      <c r="L100" s="529">
        <v>0.14317180616740088</v>
      </c>
      <c r="M100" s="529">
        <v>130</v>
      </c>
      <c r="N100" s="541">
        <v>1</v>
      </c>
      <c r="O100" s="541">
        <v>137</v>
      </c>
      <c r="P100" s="534">
        <v>0.15088105726872247</v>
      </c>
      <c r="Q100" s="542">
        <v>137</v>
      </c>
    </row>
    <row r="101" spans="1:17" ht="14.4" customHeight="1" x14ac:dyDescent="0.3">
      <c r="A101" s="528" t="s">
        <v>2225</v>
      </c>
      <c r="B101" s="529" t="s">
        <v>463</v>
      </c>
      <c r="C101" s="529" t="s">
        <v>2252</v>
      </c>
      <c r="D101" s="529" t="s">
        <v>2255</v>
      </c>
      <c r="E101" s="529" t="s">
        <v>2256</v>
      </c>
      <c r="F101" s="541"/>
      <c r="G101" s="541"/>
      <c r="H101" s="529"/>
      <c r="I101" s="529"/>
      <c r="J101" s="541">
        <v>1</v>
      </c>
      <c r="K101" s="541">
        <v>74</v>
      </c>
      <c r="L101" s="529"/>
      <c r="M101" s="529">
        <v>74</v>
      </c>
      <c r="N101" s="541">
        <v>1</v>
      </c>
      <c r="O101" s="541">
        <v>78</v>
      </c>
      <c r="P101" s="534"/>
      <c r="Q101" s="542">
        <v>78</v>
      </c>
    </row>
    <row r="102" spans="1:17" ht="14.4" customHeight="1" x14ac:dyDescent="0.3">
      <c r="A102" s="528" t="s">
        <v>2225</v>
      </c>
      <c r="B102" s="529" t="s">
        <v>463</v>
      </c>
      <c r="C102" s="529" t="s">
        <v>2252</v>
      </c>
      <c r="D102" s="529" t="s">
        <v>2257</v>
      </c>
      <c r="E102" s="529" t="s">
        <v>2258</v>
      </c>
      <c r="F102" s="541"/>
      <c r="G102" s="541"/>
      <c r="H102" s="529"/>
      <c r="I102" s="529"/>
      <c r="J102" s="541"/>
      <c r="K102" s="541"/>
      <c r="L102" s="529"/>
      <c r="M102" s="529"/>
      <c r="N102" s="541">
        <v>1</v>
      </c>
      <c r="O102" s="541">
        <v>146</v>
      </c>
      <c r="P102" s="534"/>
      <c r="Q102" s="542">
        <v>146</v>
      </c>
    </row>
    <row r="103" spans="1:17" ht="14.4" customHeight="1" x14ac:dyDescent="0.3">
      <c r="A103" s="528" t="s">
        <v>2225</v>
      </c>
      <c r="B103" s="529" t="s">
        <v>463</v>
      </c>
      <c r="C103" s="529" t="s">
        <v>2252</v>
      </c>
      <c r="D103" s="529" t="s">
        <v>2259</v>
      </c>
      <c r="E103" s="529" t="s">
        <v>2260</v>
      </c>
      <c r="F103" s="541">
        <v>1</v>
      </c>
      <c r="G103" s="541">
        <v>81</v>
      </c>
      <c r="H103" s="529">
        <v>1</v>
      </c>
      <c r="I103" s="529">
        <v>81</v>
      </c>
      <c r="J103" s="541">
        <v>6</v>
      </c>
      <c r="K103" s="541">
        <v>486</v>
      </c>
      <c r="L103" s="529">
        <v>6</v>
      </c>
      <c r="M103" s="529">
        <v>81</v>
      </c>
      <c r="N103" s="541">
        <v>2</v>
      </c>
      <c r="O103" s="541">
        <v>166</v>
      </c>
      <c r="P103" s="534">
        <v>2.0493827160493829</v>
      </c>
      <c r="Q103" s="542">
        <v>83</v>
      </c>
    </row>
    <row r="104" spans="1:17" ht="14.4" customHeight="1" x14ac:dyDescent="0.3">
      <c r="A104" s="528" t="s">
        <v>2225</v>
      </c>
      <c r="B104" s="529" t="s">
        <v>463</v>
      </c>
      <c r="C104" s="529" t="s">
        <v>2252</v>
      </c>
      <c r="D104" s="529" t="s">
        <v>2261</v>
      </c>
      <c r="E104" s="529" t="s">
        <v>2262</v>
      </c>
      <c r="F104" s="541">
        <v>4</v>
      </c>
      <c r="G104" s="541">
        <v>414</v>
      </c>
      <c r="H104" s="529">
        <v>1</v>
      </c>
      <c r="I104" s="529">
        <v>103.5</v>
      </c>
      <c r="J104" s="541">
        <v>6</v>
      </c>
      <c r="K104" s="541">
        <v>624</v>
      </c>
      <c r="L104" s="529">
        <v>1.5072463768115942</v>
      </c>
      <c r="M104" s="529">
        <v>104</v>
      </c>
      <c r="N104" s="541">
        <v>13</v>
      </c>
      <c r="O104" s="541">
        <v>1378</v>
      </c>
      <c r="P104" s="534">
        <v>3.3285024154589373</v>
      </c>
      <c r="Q104" s="542">
        <v>106</v>
      </c>
    </row>
    <row r="105" spans="1:17" ht="14.4" customHeight="1" x14ac:dyDescent="0.3">
      <c r="A105" s="528" t="s">
        <v>2225</v>
      </c>
      <c r="B105" s="529" t="s">
        <v>463</v>
      </c>
      <c r="C105" s="529" t="s">
        <v>2252</v>
      </c>
      <c r="D105" s="529" t="s">
        <v>2265</v>
      </c>
      <c r="E105" s="529" t="s">
        <v>2266</v>
      </c>
      <c r="F105" s="541">
        <v>212</v>
      </c>
      <c r="G105" s="541">
        <v>7353</v>
      </c>
      <c r="H105" s="529">
        <v>1</v>
      </c>
      <c r="I105" s="529">
        <v>34.683962264150942</v>
      </c>
      <c r="J105" s="541">
        <v>127</v>
      </c>
      <c r="K105" s="541">
        <v>4445</v>
      </c>
      <c r="L105" s="529">
        <v>0.60451516387868898</v>
      </c>
      <c r="M105" s="529">
        <v>35</v>
      </c>
      <c r="N105" s="541">
        <v>86</v>
      </c>
      <c r="O105" s="541">
        <v>3182</v>
      </c>
      <c r="P105" s="534">
        <v>0.43274853801169588</v>
      </c>
      <c r="Q105" s="542">
        <v>37</v>
      </c>
    </row>
    <row r="106" spans="1:17" ht="14.4" customHeight="1" x14ac:dyDescent="0.3">
      <c r="A106" s="528" t="s">
        <v>2225</v>
      </c>
      <c r="B106" s="529" t="s">
        <v>463</v>
      </c>
      <c r="C106" s="529" t="s">
        <v>2252</v>
      </c>
      <c r="D106" s="529" t="s">
        <v>2267</v>
      </c>
      <c r="E106" s="529" t="s">
        <v>2268</v>
      </c>
      <c r="F106" s="541">
        <v>2</v>
      </c>
      <c r="G106" s="541">
        <v>10</v>
      </c>
      <c r="H106" s="529">
        <v>1</v>
      </c>
      <c r="I106" s="529">
        <v>5</v>
      </c>
      <c r="J106" s="541"/>
      <c r="K106" s="541"/>
      <c r="L106" s="529"/>
      <c r="M106" s="529"/>
      <c r="N106" s="541">
        <v>3</v>
      </c>
      <c r="O106" s="541">
        <v>15</v>
      </c>
      <c r="P106" s="534">
        <v>1.5</v>
      </c>
      <c r="Q106" s="542">
        <v>5</v>
      </c>
    </row>
    <row r="107" spans="1:17" ht="14.4" customHeight="1" x14ac:dyDescent="0.3">
      <c r="A107" s="528" t="s">
        <v>2225</v>
      </c>
      <c r="B107" s="529" t="s">
        <v>463</v>
      </c>
      <c r="C107" s="529" t="s">
        <v>2252</v>
      </c>
      <c r="D107" s="529" t="s">
        <v>2271</v>
      </c>
      <c r="E107" s="529" t="s">
        <v>2272</v>
      </c>
      <c r="F107" s="541">
        <v>32</v>
      </c>
      <c r="G107" s="541">
        <v>20497</v>
      </c>
      <c r="H107" s="529">
        <v>1</v>
      </c>
      <c r="I107" s="529">
        <v>640.53125</v>
      </c>
      <c r="J107" s="541">
        <v>22</v>
      </c>
      <c r="K107" s="541">
        <v>14124</v>
      </c>
      <c r="L107" s="529">
        <v>0.68907645021222619</v>
      </c>
      <c r="M107" s="529">
        <v>642</v>
      </c>
      <c r="N107" s="541">
        <v>7</v>
      </c>
      <c r="O107" s="541">
        <v>4655</v>
      </c>
      <c r="P107" s="534">
        <v>0.22710640581548519</v>
      </c>
      <c r="Q107" s="542">
        <v>665</v>
      </c>
    </row>
    <row r="108" spans="1:17" ht="14.4" customHeight="1" x14ac:dyDescent="0.3">
      <c r="A108" s="528" t="s">
        <v>2225</v>
      </c>
      <c r="B108" s="529" t="s">
        <v>463</v>
      </c>
      <c r="C108" s="529" t="s">
        <v>2252</v>
      </c>
      <c r="D108" s="529" t="s">
        <v>2275</v>
      </c>
      <c r="E108" s="529" t="s">
        <v>2276</v>
      </c>
      <c r="F108" s="541">
        <v>2</v>
      </c>
      <c r="G108" s="541">
        <v>316</v>
      </c>
      <c r="H108" s="529">
        <v>1</v>
      </c>
      <c r="I108" s="529">
        <v>158</v>
      </c>
      <c r="J108" s="541"/>
      <c r="K108" s="541"/>
      <c r="L108" s="529"/>
      <c r="M108" s="529"/>
      <c r="N108" s="541"/>
      <c r="O108" s="541"/>
      <c r="P108" s="534"/>
      <c r="Q108" s="542"/>
    </row>
    <row r="109" spans="1:17" ht="14.4" customHeight="1" x14ac:dyDescent="0.3">
      <c r="A109" s="528" t="s">
        <v>2225</v>
      </c>
      <c r="B109" s="529" t="s">
        <v>463</v>
      </c>
      <c r="C109" s="529" t="s">
        <v>2252</v>
      </c>
      <c r="D109" s="529" t="s">
        <v>2278</v>
      </c>
      <c r="E109" s="529" t="s">
        <v>2279</v>
      </c>
      <c r="F109" s="541">
        <v>216</v>
      </c>
      <c r="G109" s="541">
        <v>50398</v>
      </c>
      <c r="H109" s="529">
        <v>1</v>
      </c>
      <c r="I109" s="529">
        <v>233.32407407407408</v>
      </c>
      <c r="J109" s="541">
        <v>16</v>
      </c>
      <c r="K109" s="541">
        <v>3760</v>
      </c>
      <c r="L109" s="529">
        <v>7.4606135164093812E-2</v>
      </c>
      <c r="M109" s="529">
        <v>235</v>
      </c>
      <c r="N109" s="541">
        <v>20</v>
      </c>
      <c r="O109" s="541">
        <v>5020</v>
      </c>
      <c r="P109" s="534">
        <v>9.9607127266955031E-2</v>
      </c>
      <c r="Q109" s="542">
        <v>251</v>
      </c>
    </row>
    <row r="110" spans="1:17" ht="14.4" customHeight="1" x14ac:dyDescent="0.3">
      <c r="A110" s="528" t="s">
        <v>2225</v>
      </c>
      <c r="B110" s="529" t="s">
        <v>463</v>
      </c>
      <c r="C110" s="529" t="s">
        <v>2252</v>
      </c>
      <c r="D110" s="529" t="s">
        <v>2280</v>
      </c>
      <c r="E110" s="529" t="s">
        <v>2281</v>
      </c>
      <c r="F110" s="541">
        <v>290</v>
      </c>
      <c r="G110" s="541">
        <v>34070</v>
      </c>
      <c r="H110" s="529">
        <v>1</v>
      </c>
      <c r="I110" s="529">
        <v>117.48275862068965</v>
      </c>
      <c r="J110" s="541">
        <v>704</v>
      </c>
      <c r="K110" s="541">
        <v>83072</v>
      </c>
      <c r="L110" s="529">
        <v>2.4382741414734372</v>
      </c>
      <c r="M110" s="529">
        <v>118</v>
      </c>
      <c r="N110" s="541">
        <v>788</v>
      </c>
      <c r="O110" s="541">
        <v>99288</v>
      </c>
      <c r="P110" s="534">
        <v>2.9142353977105957</v>
      </c>
      <c r="Q110" s="542">
        <v>126</v>
      </c>
    </row>
    <row r="111" spans="1:17" ht="14.4" customHeight="1" x14ac:dyDescent="0.3">
      <c r="A111" s="528" t="s">
        <v>2225</v>
      </c>
      <c r="B111" s="529" t="s">
        <v>463</v>
      </c>
      <c r="C111" s="529" t="s">
        <v>2252</v>
      </c>
      <c r="D111" s="529" t="s">
        <v>2282</v>
      </c>
      <c r="E111" s="529" t="s">
        <v>2283</v>
      </c>
      <c r="F111" s="541">
        <v>27</v>
      </c>
      <c r="G111" s="541">
        <v>14325</v>
      </c>
      <c r="H111" s="529">
        <v>1</v>
      </c>
      <c r="I111" s="529">
        <v>530.55555555555554</v>
      </c>
      <c r="J111" s="541">
        <v>14</v>
      </c>
      <c r="K111" s="541">
        <v>7448</v>
      </c>
      <c r="L111" s="529">
        <v>0.51993019197207679</v>
      </c>
      <c r="M111" s="529">
        <v>532</v>
      </c>
      <c r="N111" s="541">
        <v>11</v>
      </c>
      <c r="O111" s="541">
        <v>5940</v>
      </c>
      <c r="P111" s="534">
        <v>0.41465968586387436</v>
      </c>
      <c r="Q111" s="542">
        <v>540</v>
      </c>
    </row>
    <row r="112" spans="1:17" ht="14.4" customHeight="1" x14ac:dyDescent="0.3">
      <c r="A112" s="528" t="s">
        <v>2225</v>
      </c>
      <c r="B112" s="529" t="s">
        <v>463</v>
      </c>
      <c r="C112" s="529" t="s">
        <v>2252</v>
      </c>
      <c r="D112" s="529" t="s">
        <v>2284</v>
      </c>
      <c r="E112" s="529" t="s">
        <v>2285</v>
      </c>
      <c r="F112" s="541">
        <v>6</v>
      </c>
      <c r="G112" s="541">
        <v>8946</v>
      </c>
      <c r="H112" s="529">
        <v>1</v>
      </c>
      <c r="I112" s="529">
        <v>1491</v>
      </c>
      <c r="J112" s="541">
        <v>7</v>
      </c>
      <c r="K112" s="541">
        <v>10465</v>
      </c>
      <c r="L112" s="529">
        <v>1.1697965571205007</v>
      </c>
      <c r="M112" s="529">
        <v>1495</v>
      </c>
      <c r="N112" s="541">
        <v>4</v>
      </c>
      <c r="O112" s="541">
        <v>6172</v>
      </c>
      <c r="P112" s="534">
        <v>0.68991728146657727</v>
      </c>
      <c r="Q112" s="542">
        <v>1543</v>
      </c>
    </row>
    <row r="113" spans="1:17" ht="14.4" customHeight="1" x14ac:dyDescent="0.3">
      <c r="A113" s="528" t="s">
        <v>2225</v>
      </c>
      <c r="B113" s="529" t="s">
        <v>463</v>
      </c>
      <c r="C113" s="529" t="s">
        <v>2252</v>
      </c>
      <c r="D113" s="529" t="s">
        <v>2286</v>
      </c>
      <c r="E113" s="529" t="s">
        <v>2287</v>
      </c>
      <c r="F113" s="541">
        <v>394</v>
      </c>
      <c r="G113" s="541">
        <v>190642</v>
      </c>
      <c r="H113" s="529">
        <v>1</v>
      </c>
      <c r="I113" s="529">
        <v>483.86294416243652</v>
      </c>
      <c r="J113" s="541">
        <v>507</v>
      </c>
      <c r="K113" s="541">
        <v>246402</v>
      </c>
      <c r="L113" s="529">
        <v>1.2924853914667283</v>
      </c>
      <c r="M113" s="529">
        <v>486</v>
      </c>
      <c r="N113" s="541">
        <v>259</v>
      </c>
      <c r="O113" s="541">
        <v>129500</v>
      </c>
      <c r="P113" s="534">
        <v>0.67928368355346669</v>
      </c>
      <c r="Q113" s="542">
        <v>500</v>
      </c>
    </row>
    <row r="114" spans="1:17" ht="14.4" customHeight="1" x14ac:dyDescent="0.3">
      <c r="A114" s="528" t="s">
        <v>2225</v>
      </c>
      <c r="B114" s="529" t="s">
        <v>463</v>
      </c>
      <c r="C114" s="529" t="s">
        <v>2252</v>
      </c>
      <c r="D114" s="529" t="s">
        <v>2288</v>
      </c>
      <c r="E114" s="529" t="s">
        <v>2289</v>
      </c>
      <c r="F114" s="541">
        <v>524</v>
      </c>
      <c r="G114" s="541">
        <v>347251</v>
      </c>
      <c r="H114" s="529">
        <v>1</v>
      </c>
      <c r="I114" s="529">
        <v>662.69274809160311</v>
      </c>
      <c r="J114" s="541">
        <v>516</v>
      </c>
      <c r="K114" s="541">
        <v>343656</v>
      </c>
      <c r="L114" s="529">
        <v>0.989647258035254</v>
      </c>
      <c r="M114" s="529">
        <v>666</v>
      </c>
      <c r="N114" s="541">
        <v>584</v>
      </c>
      <c r="O114" s="541">
        <v>396536</v>
      </c>
      <c r="P114" s="534">
        <v>1.1419290369214199</v>
      </c>
      <c r="Q114" s="542">
        <v>679</v>
      </c>
    </row>
    <row r="115" spans="1:17" ht="14.4" customHeight="1" x14ac:dyDescent="0.3">
      <c r="A115" s="528" t="s">
        <v>2225</v>
      </c>
      <c r="B115" s="529" t="s">
        <v>463</v>
      </c>
      <c r="C115" s="529" t="s">
        <v>2252</v>
      </c>
      <c r="D115" s="529" t="s">
        <v>2290</v>
      </c>
      <c r="E115" s="529" t="s">
        <v>2291</v>
      </c>
      <c r="F115" s="541">
        <v>338</v>
      </c>
      <c r="G115" s="541">
        <v>340314</v>
      </c>
      <c r="H115" s="529">
        <v>1</v>
      </c>
      <c r="I115" s="529">
        <v>1006.8461538461538</v>
      </c>
      <c r="J115" s="541">
        <v>347</v>
      </c>
      <c r="K115" s="541">
        <v>351164</v>
      </c>
      <c r="L115" s="529">
        <v>1.0318823204452359</v>
      </c>
      <c r="M115" s="529">
        <v>1012</v>
      </c>
      <c r="N115" s="541">
        <v>280</v>
      </c>
      <c r="O115" s="541">
        <v>288680</v>
      </c>
      <c r="P115" s="534">
        <v>0.84827541623324343</v>
      </c>
      <c r="Q115" s="542">
        <v>1031</v>
      </c>
    </row>
    <row r="116" spans="1:17" ht="14.4" customHeight="1" x14ac:dyDescent="0.3">
      <c r="A116" s="528" t="s">
        <v>2225</v>
      </c>
      <c r="B116" s="529" t="s">
        <v>463</v>
      </c>
      <c r="C116" s="529" t="s">
        <v>2252</v>
      </c>
      <c r="D116" s="529" t="s">
        <v>2292</v>
      </c>
      <c r="E116" s="529" t="s">
        <v>2293</v>
      </c>
      <c r="F116" s="541">
        <v>50</v>
      </c>
      <c r="G116" s="541">
        <v>100492</v>
      </c>
      <c r="H116" s="529">
        <v>1</v>
      </c>
      <c r="I116" s="529">
        <v>2009.84</v>
      </c>
      <c r="J116" s="541">
        <v>82</v>
      </c>
      <c r="K116" s="541">
        <v>165394</v>
      </c>
      <c r="L116" s="529">
        <v>1.6458424551208057</v>
      </c>
      <c r="M116" s="529">
        <v>2017</v>
      </c>
      <c r="N116" s="541">
        <v>25</v>
      </c>
      <c r="O116" s="541">
        <v>52450</v>
      </c>
      <c r="P116" s="534">
        <v>0.52193209409704255</v>
      </c>
      <c r="Q116" s="542">
        <v>2098</v>
      </c>
    </row>
    <row r="117" spans="1:17" ht="14.4" customHeight="1" x14ac:dyDescent="0.3">
      <c r="A117" s="528" t="s">
        <v>2225</v>
      </c>
      <c r="B117" s="529" t="s">
        <v>463</v>
      </c>
      <c r="C117" s="529" t="s">
        <v>2252</v>
      </c>
      <c r="D117" s="529" t="s">
        <v>2396</v>
      </c>
      <c r="E117" s="529" t="s">
        <v>2397</v>
      </c>
      <c r="F117" s="541">
        <v>12</v>
      </c>
      <c r="G117" s="541">
        <v>14684</v>
      </c>
      <c r="H117" s="529">
        <v>1</v>
      </c>
      <c r="I117" s="529">
        <v>1223.6666666666667</v>
      </c>
      <c r="J117" s="541">
        <v>9</v>
      </c>
      <c r="K117" s="541">
        <v>11115</v>
      </c>
      <c r="L117" s="529">
        <v>0.75694633614818851</v>
      </c>
      <c r="M117" s="529">
        <v>1235</v>
      </c>
      <c r="N117" s="541">
        <v>14</v>
      </c>
      <c r="O117" s="541">
        <v>17822</v>
      </c>
      <c r="P117" s="534">
        <v>1.2137019885589757</v>
      </c>
      <c r="Q117" s="542">
        <v>1273</v>
      </c>
    </row>
    <row r="118" spans="1:17" ht="14.4" customHeight="1" x14ac:dyDescent="0.3">
      <c r="A118" s="528" t="s">
        <v>2225</v>
      </c>
      <c r="B118" s="529" t="s">
        <v>463</v>
      </c>
      <c r="C118" s="529" t="s">
        <v>2252</v>
      </c>
      <c r="D118" s="529" t="s">
        <v>2398</v>
      </c>
      <c r="E118" s="529" t="s">
        <v>2399</v>
      </c>
      <c r="F118" s="541"/>
      <c r="G118" s="541"/>
      <c r="H118" s="529"/>
      <c r="I118" s="529"/>
      <c r="J118" s="541">
        <v>1</v>
      </c>
      <c r="K118" s="541">
        <v>1764</v>
      </c>
      <c r="L118" s="529"/>
      <c r="M118" s="529">
        <v>1764</v>
      </c>
      <c r="N118" s="541"/>
      <c r="O118" s="541"/>
      <c r="P118" s="534"/>
      <c r="Q118" s="542"/>
    </row>
    <row r="119" spans="1:17" ht="14.4" customHeight="1" x14ac:dyDescent="0.3">
      <c r="A119" s="528" t="s">
        <v>2225</v>
      </c>
      <c r="B119" s="529" t="s">
        <v>463</v>
      </c>
      <c r="C119" s="529" t="s">
        <v>2252</v>
      </c>
      <c r="D119" s="529" t="s">
        <v>2400</v>
      </c>
      <c r="E119" s="529" t="s">
        <v>2401</v>
      </c>
      <c r="F119" s="541">
        <v>22</v>
      </c>
      <c r="G119" s="541">
        <v>20664</v>
      </c>
      <c r="H119" s="529">
        <v>1</v>
      </c>
      <c r="I119" s="529">
        <v>939.27272727272725</v>
      </c>
      <c r="J119" s="541">
        <v>7</v>
      </c>
      <c r="K119" s="541">
        <v>6622</v>
      </c>
      <c r="L119" s="529">
        <v>0.32046070460704607</v>
      </c>
      <c r="M119" s="529">
        <v>946</v>
      </c>
      <c r="N119" s="541">
        <v>6</v>
      </c>
      <c r="O119" s="541">
        <v>5826</v>
      </c>
      <c r="P119" s="534">
        <v>0.28193960511033683</v>
      </c>
      <c r="Q119" s="542">
        <v>971</v>
      </c>
    </row>
    <row r="120" spans="1:17" ht="14.4" customHeight="1" x14ac:dyDescent="0.3">
      <c r="A120" s="528" t="s">
        <v>2225</v>
      </c>
      <c r="B120" s="529" t="s">
        <v>463</v>
      </c>
      <c r="C120" s="529" t="s">
        <v>2252</v>
      </c>
      <c r="D120" s="529" t="s">
        <v>2402</v>
      </c>
      <c r="E120" s="529" t="s">
        <v>2403</v>
      </c>
      <c r="F120" s="541">
        <v>1</v>
      </c>
      <c r="G120" s="541">
        <v>822</v>
      </c>
      <c r="H120" s="529">
        <v>1</v>
      </c>
      <c r="I120" s="529">
        <v>822</v>
      </c>
      <c r="J120" s="541">
        <v>6</v>
      </c>
      <c r="K120" s="541">
        <v>4950</v>
      </c>
      <c r="L120" s="529">
        <v>6.0218978102189782</v>
      </c>
      <c r="M120" s="529">
        <v>825</v>
      </c>
      <c r="N120" s="541">
        <v>7</v>
      </c>
      <c r="O120" s="541">
        <v>5908</v>
      </c>
      <c r="P120" s="534">
        <v>7.1873479318734796</v>
      </c>
      <c r="Q120" s="542">
        <v>844</v>
      </c>
    </row>
    <row r="121" spans="1:17" ht="14.4" customHeight="1" x14ac:dyDescent="0.3">
      <c r="A121" s="528" t="s">
        <v>2225</v>
      </c>
      <c r="B121" s="529" t="s">
        <v>463</v>
      </c>
      <c r="C121" s="529" t="s">
        <v>2252</v>
      </c>
      <c r="D121" s="529" t="s">
        <v>2404</v>
      </c>
      <c r="E121" s="529" t="s">
        <v>2405</v>
      </c>
      <c r="F121" s="541">
        <v>9</v>
      </c>
      <c r="G121" s="541">
        <v>14697</v>
      </c>
      <c r="H121" s="529">
        <v>1</v>
      </c>
      <c r="I121" s="529">
        <v>1633</v>
      </c>
      <c r="J121" s="541">
        <v>14</v>
      </c>
      <c r="K121" s="541">
        <v>22918</v>
      </c>
      <c r="L121" s="529">
        <v>1.5593658569776145</v>
      </c>
      <c r="M121" s="529">
        <v>1637</v>
      </c>
      <c r="N121" s="541">
        <v>12</v>
      </c>
      <c r="O121" s="541">
        <v>20124</v>
      </c>
      <c r="P121" s="534">
        <v>1.3692590324556031</v>
      </c>
      <c r="Q121" s="542">
        <v>1677</v>
      </c>
    </row>
    <row r="122" spans="1:17" ht="14.4" customHeight="1" x14ac:dyDescent="0.3">
      <c r="A122" s="528" t="s">
        <v>2225</v>
      </c>
      <c r="B122" s="529" t="s">
        <v>463</v>
      </c>
      <c r="C122" s="529" t="s">
        <v>2252</v>
      </c>
      <c r="D122" s="529" t="s">
        <v>2406</v>
      </c>
      <c r="E122" s="529" t="s">
        <v>2407</v>
      </c>
      <c r="F122" s="541">
        <v>14</v>
      </c>
      <c r="G122" s="541">
        <v>18654</v>
      </c>
      <c r="H122" s="529">
        <v>1</v>
      </c>
      <c r="I122" s="529">
        <v>1332.4285714285713</v>
      </c>
      <c r="J122" s="541">
        <v>20</v>
      </c>
      <c r="K122" s="541">
        <v>26800</v>
      </c>
      <c r="L122" s="529">
        <v>1.4366891819448913</v>
      </c>
      <c r="M122" s="529">
        <v>1340</v>
      </c>
      <c r="N122" s="541">
        <v>14</v>
      </c>
      <c r="O122" s="541">
        <v>19502</v>
      </c>
      <c r="P122" s="534">
        <v>1.0454594188913906</v>
      </c>
      <c r="Q122" s="542">
        <v>1393</v>
      </c>
    </row>
    <row r="123" spans="1:17" ht="14.4" customHeight="1" x14ac:dyDescent="0.3">
      <c r="A123" s="528" t="s">
        <v>2225</v>
      </c>
      <c r="B123" s="529" t="s">
        <v>463</v>
      </c>
      <c r="C123" s="529" t="s">
        <v>2252</v>
      </c>
      <c r="D123" s="529" t="s">
        <v>2408</v>
      </c>
      <c r="E123" s="529" t="s">
        <v>2409</v>
      </c>
      <c r="F123" s="541">
        <v>5</v>
      </c>
      <c r="G123" s="541">
        <v>7513</v>
      </c>
      <c r="H123" s="529">
        <v>1</v>
      </c>
      <c r="I123" s="529">
        <v>1502.6</v>
      </c>
      <c r="J123" s="541">
        <v>2</v>
      </c>
      <c r="K123" s="541">
        <v>3022</v>
      </c>
      <c r="L123" s="529">
        <v>0.40223612405164383</v>
      </c>
      <c r="M123" s="529">
        <v>1511</v>
      </c>
      <c r="N123" s="541">
        <v>10</v>
      </c>
      <c r="O123" s="541">
        <v>15670</v>
      </c>
      <c r="P123" s="534">
        <v>2.0857180886463462</v>
      </c>
      <c r="Q123" s="542">
        <v>1567</v>
      </c>
    </row>
    <row r="124" spans="1:17" ht="14.4" customHeight="1" x14ac:dyDescent="0.3">
      <c r="A124" s="528" t="s">
        <v>2225</v>
      </c>
      <c r="B124" s="529" t="s">
        <v>463</v>
      </c>
      <c r="C124" s="529" t="s">
        <v>2252</v>
      </c>
      <c r="D124" s="529" t="s">
        <v>2410</v>
      </c>
      <c r="E124" s="529" t="s">
        <v>2411</v>
      </c>
      <c r="F124" s="541"/>
      <c r="G124" s="541"/>
      <c r="H124" s="529"/>
      <c r="I124" s="529"/>
      <c r="J124" s="541"/>
      <c r="K124" s="541"/>
      <c r="L124" s="529"/>
      <c r="M124" s="529"/>
      <c r="N124" s="541">
        <v>1</v>
      </c>
      <c r="O124" s="541">
        <v>2117</v>
      </c>
      <c r="P124" s="534"/>
      <c r="Q124" s="542">
        <v>2117</v>
      </c>
    </row>
    <row r="125" spans="1:17" ht="14.4" customHeight="1" x14ac:dyDescent="0.3">
      <c r="A125" s="528" t="s">
        <v>2225</v>
      </c>
      <c r="B125" s="529" t="s">
        <v>463</v>
      </c>
      <c r="C125" s="529" t="s">
        <v>2252</v>
      </c>
      <c r="D125" s="529" t="s">
        <v>2412</v>
      </c>
      <c r="E125" s="529" t="s">
        <v>2413</v>
      </c>
      <c r="F125" s="541"/>
      <c r="G125" s="541"/>
      <c r="H125" s="529"/>
      <c r="I125" s="529"/>
      <c r="J125" s="541">
        <v>1</v>
      </c>
      <c r="K125" s="541">
        <v>423</v>
      </c>
      <c r="L125" s="529"/>
      <c r="M125" s="529">
        <v>423</v>
      </c>
      <c r="N125" s="541">
        <v>5</v>
      </c>
      <c r="O125" s="541">
        <v>2210</v>
      </c>
      <c r="P125" s="534"/>
      <c r="Q125" s="542">
        <v>442</v>
      </c>
    </row>
    <row r="126" spans="1:17" ht="14.4" customHeight="1" x14ac:dyDescent="0.3">
      <c r="A126" s="528" t="s">
        <v>2225</v>
      </c>
      <c r="B126" s="529" t="s">
        <v>463</v>
      </c>
      <c r="C126" s="529" t="s">
        <v>2252</v>
      </c>
      <c r="D126" s="529" t="s">
        <v>2414</v>
      </c>
      <c r="E126" s="529" t="s">
        <v>2415</v>
      </c>
      <c r="F126" s="541">
        <v>1</v>
      </c>
      <c r="G126" s="541">
        <v>2214</v>
      </c>
      <c r="H126" s="529">
        <v>1</v>
      </c>
      <c r="I126" s="529">
        <v>2214</v>
      </c>
      <c r="J126" s="541">
        <v>2</v>
      </c>
      <c r="K126" s="541">
        <v>4440</v>
      </c>
      <c r="L126" s="529">
        <v>2.0054200542005418</v>
      </c>
      <c r="M126" s="529">
        <v>2220</v>
      </c>
      <c r="N126" s="541"/>
      <c r="O126" s="541"/>
      <c r="P126" s="534"/>
      <c r="Q126" s="542"/>
    </row>
    <row r="127" spans="1:17" ht="14.4" customHeight="1" x14ac:dyDescent="0.3">
      <c r="A127" s="528" t="s">
        <v>2225</v>
      </c>
      <c r="B127" s="529" t="s">
        <v>463</v>
      </c>
      <c r="C127" s="529" t="s">
        <v>2252</v>
      </c>
      <c r="D127" s="529" t="s">
        <v>2416</v>
      </c>
      <c r="E127" s="529" t="s">
        <v>2417</v>
      </c>
      <c r="F127" s="541">
        <v>1</v>
      </c>
      <c r="G127" s="541">
        <v>187</v>
      </c>
      <c r="H127" s="529">
        <v>1</v>
      </c>
      <c r="I127" s="529">
        <v>187</v>
      </c>
      <c r="J127" s="541"/>
      <c r="K127" s="541"/>
      <c r="L127" s="529"/>
      <c r="M127" s="529"/>
      <c r="N127" s="541"/>
      <c r="O127" s="541"/>
      <c r="P127" s="534"/>
      <c r="Q127" s="542"/>
    </row>
    <row r="128" spans="1:17" ht="14.4" customHeight="1" x14ac:dyDescent="0.3">
      <c r="A128" s="528" t="s">
        <v>2225</v>
      </c>
      <c r="B128" s="529" t="s">
        <v>463</v>
      </c>
      <c r="C128" s="529" t="s">
        <v>2252</v>
      </c>
      <c r="D128" s="529" t="s">
        <v>2294</v>
      </c>
      <c r="E128" s="529" t="s">
        <v>2295</v>
      </c>
      <c r="F128" s="541"/>
      <c r="G128" s="541"/>
      <c r="H128" s="529"/>
      <c r="I128" s="529"/>
      <c r="J128" s="541"/>
      <c r="K128" s="541"/>
      <c r="L128" s="529"/>
      <c r="M128" s="529"/>
      <c r="N128" s="541">
        <v>1</v>
      </c>
      <c r="O128" s="541">
        <v>971</v>
      </c>
      <c r="P128" s="534"/>
      <c r="Q128" s="542">
        <v>971</v>
      </c>
    </row>
    <row r="129" spans="1:17" ht="14.4" customHeight="1" x14ac:dyDescent="0.3">
      <c r="A129" s="528" t="s">
        <v>2225</v>
      </c>
      <c r="B129" s="529" t="s">
        <v>463</v>
      </c>
      <c r="C129" s="529" t="s">
        <v>2252</v>
      </c>
      <c r="D129" s="529" t="s">
        <v>2418</v>
      </c>
      <c r="E129" s="529" t="s">
        <v>2419</v>
      </c>
      <c r="F129" s="541">
        <v>3</v>
      </c>
      <c r="G129" s="541">
        <v>3210</v>
      </c>
      <c r="H129" s="529">
        <v>1</v>
      </c>
      <c r="I129" s="529">
        <v>1070</v>
      </c>
      <c r="J129" s="541"/>
      <c r="K129" s="541"/>
      <c r="L129" s="529"/>
      <c r="M129" s="529"/>
      <c r="N129" s="541">
        <v>2</v>
      </c>
      <c r="O129" s="541">
        <v>2246</v>
      </c>
      <c r="P129" s="534">
        <v>0.69968847352024921</v>
      </c>
      <c r="Q129" s="542">
        <v>1123</v>
      </c>
    </row>
    <row r="130" spans="1:17" ht="14.4" customHeight="1" x14ac:dyDescent="0.3">
      <c r="A130" s="528" t="s">
        <v>2225</v>
      </c>
      <c r="B130" s="529" t="s">
        <v>463</v>
      </c>
      <c r="C130" s="529" t="s">
        <v>2252</v>
      </c>
      <c r="D130" s="529" t="s">
        <v>2302</v>
      </c>
      <c r="E130" s="529" t="s">
        <v>2303</v>
      </c>
      <c r="F130" s="541">
        <v>4</v>
      </c>
      <c r="G130" s="541">
        <v>0</v>
      </c>
      <c r="H130" s="529"/>
      <c r="I130" s="529">
        <v>0</v>
      </c>
      <c r="J130" s="541">
        <v>669</v>
      </c>
      <c r="K130" s="541">
        <v>12499.99</v>
      </c>
      <c r="L130" s="529"/>
      <c r="M130" s="529">
        <v>18.684588938714498</v>
      </c>
      <c r="N130" s="541">
        <v>737</v>
      </c>
      <c r="O130" s="541">
        <v>24566.67</v>
      </c>
      <c r="P130" s="534"/>
      <c r="Q130" s="542">
        <v>33.333337856173678</v>
      </c>
    </row>
    <row r="131" spans="1:17" ht="14.4" customHeight="1" x14ac:dyDescent="0.3">
      <c r="A131" s="528" t="s">
        <v>2225</v>
      </c>
      <c r="B131" s="529" t="s">
        <v>463</v>
      </c>
      <c r="C131" s="529" t="s">
        <v>2252</v>
      </c>
      <c r="D131" s="529" t="s">
        <v>2306</v>
      </c>
      <c r="E131" s="529" t="s">
        <v>2307</v>
      </c>
      <c r="F131" s="541">
        <v>1</v>
      </c>
      <c r="G131" s="541">
        <v>106</v>
      </c>
      <c r="H131" s="529">
        <v>1</v>
      </c>
      <c r="I131" s="529">
        <v>106</v>
      </c>
      <c r="J131" s="541">
        <v>2</v>
      </c>
      <c r="K131" s="541">
        <v>216</v>
      </c>
      <c r="L131" s="529">
        <v>2.0377358490566038</v>
      </c>
      <c r="M131" s="529">
        <v>108</v>
      </c>
      <c r="N131" s="541"/>
      <c r="O131" s="541"/>
      <c r="P131" s="534"/>
      <c r="Q131" s="542"/>
    </row>
    <row r="132" spans="1:17" ht="14.4" customHeight="1" x14ac:dyDescent="0.3">
      <c r="A132" s="528" t="s">
        <v>2225</v>
      </c>
      <c r="B132" s="529" t="s">
        <v>463</v>
      </c>
      <c r="C132" s="529" t="s">
        <v>2252</v>
      </c>
      <c r="D132" s="529" t="s">
        <v>2308</v>
      </c>
      <c r="E132" s="529" t="s">
        <v>2309</v>
      </c>
      <c r="F132" s="541"/>
      <c r="G132" s="541"/>
      <c r="H132" s="529"/>
      <c r="I132" s="529"/>
      <c r="J132" s="541">
        <v>1</v>
      </c>
      <c r="K132" s="541">
        <v>36</v>
      </c>
      <c r="L132" s="529"/>
      <c r="M132" s="529">
        <v>36</v>
      </c>
      <c r="N132" s="541"/>
      <c r="O132" s="541"/>
      <c r="P132" s="534"/>
      <c r="Q132" s="542"/>
    </row>
    <row r="133" spans="1:17" ht="14.4" customHeight="1" x14ac:dyDescent="0.3">
      <c r="A133" s="528" t="s">
        <v>2225</v>
      </c>
      <c r="B133" s="529" t="s">
        <v>463</v>
      </c>
      <c r="C133" s="529" t="s">
        <v>2252</v>
      </c>
      <c r="D133" s="529" t="s">
        <v>2310</v>
      </c>
      <c r="E133" s="529" t="s">
        <v>2311</v>
      </c>
      <c r="F133" s="541">
        <v>1007</v>
      </c>
      <c r="G133" s="541">
        <v>82306</v>
      </c>
      <c r="H133" s="529">
        <v>1</v>
      </c>
      <c r="I133" s="529">
        <v>81.733862959285005</v>
      </c>
      <c r="J133" s="541">
        <v>1098</v>
      </c>
      <c r="K133" s="541">
        <v>90036</v>
      </c>
      <c r="L133" s="529">
        <v>1.0939178188710421</v>
      </c>
      <c r="M133" s="529">
        <v>82</v>
      </c>
      <c r="N133" s="541">
        <v>1080</v>
      </c>
      <c r="O133" s="541">
        <v>92880</v>
      </c>
      <c r="P133" s="534">
        <v>1.1284718003547736</v>
      </c>
      <c r="Q133" s="542">
        <v>86</v>
      </c>
    </row>
    <row r="134" spans="1:17" ht="14.4" customHeight="1" x14ac:dyDescent="0.3">
      <c r="A134" s="528" t="s">
        <v>2225</v>
      </c>
      <c r="B134" s="529" t="s">
        <v>463</v>
      </c>
      <c r="C134" s="529" t="s">
        <v>2252</v>
      </c>
      <c r="D134" s="529" t="s">
        <v>2312</v>
      </c>
      <c r="E134" s="529" t="s">
        <v>2313</v>
      </c>
      <c r="F134" s="541"/>
      <c r="G134" s="541"/>
      <c r="H134" s="529"/>
      <c r="I134" s="529"/>
      <c r="J134" s="541">
        <v>2</v>
      </c>
      <c r="K134" s="541">
        <v>62</v>
      </c>
      <c r="L134" s="529"/>
      <c r="M134" s="529">
        <v>31</v>
      </c>
      <c r="N134" s="541">
        <v>15</v>
      </c>
      <c r="O134" s="541">
        <v>480</v>
      </c>
      <c r="P134" s="534"/>
      <c r="Q134" s="542">
        <v>32</v>
      </c>
    </row>
    <row r="135" spans="1:17" ht="14.4" customHeight="1" x14ac:dyDescent="0.3">
      <c r="A135" s="528" t="s">
        <v>2225</v>
      </c>
      <c r="B135" s="529" t="s">
        <v>463</v>
      </c>
      <c r="C135" s="529" t="s">
        <v>2252</v>
      </c>
      <c r="D135" s="529" t="s">
        <v>2420</v>
      </c>
      <c r="E135" s="529" t="s">
        <v>2421</v>
      </c>
      <c r="F135" s="541"/>
      <c r="G135" s="541"/>
      <c r="H135" s="529"/>
      <c r="I135" s="529"/>
      <c r="J135" s="541"/>
      <c r="K135" s="541"/>
      <c r="L135" s="529"/>
      <c r="M135" s="529"/>
      <c r="N135" s="541">
        <v>1</v>
      </c>
      <c r="O135" s="541">
        <v>122</v>
      </c>
      <c r="P135" s="534"/>
      <c r="Q135" s="542">
        <v>122</v>
      </c>
    </row>
    <row r="136" spans="1:17" ht="14.4" customHeight="1" x14ac:dyDescent="0.3">
      <c r="A136" s="528" t="s">
        <v>2225</v>
      </c>
      <c r="B136" s="529" t="s">
        <v>463</v>
      </c>
      <c r="C136" s="529" t="s">
        <v>2252</v>
      </c>
      <c r="D136" s="529" t="s">
        <v>2322</v>
      </c>
      <c r="E136" s="529" t="s">
        <v>2283</v>
      </c>
      <c r="F136" s="541">
        <v>3</v>
      </c>
      <c r="G136" s="541">
        <v>2019</v>
      </c>
      <c r="H136" s="529">
        <v>1</v>
      </c>
      <c r="I136" s="529">
        <v>673</v>
      </c>
      <c r="J136" s="541">
        <v>6</v>
      </c>
      <c r="K136" s="541">
        <v>4050</v>
      </c>
      <c r="L136" s="529">
        <v>2.0059435364041605</v>
      </c>
      <c r="M136" s="529">
        <v>675</v>
      </c>
      <c r="N136" s="541">
        <v>7</v>
      </c>
      <c r="O136" s="541">
        <v>4816</v>
      </c>
      <c r="P136" s="534">
        <v>2.3853392768697375</v>
      </c>
      <c r="Q136" s="542">
        <v>688</v>
      </c>
    </row>
    <row r="137" spans="1:17" ht="14.4" customHeight="1" x14ac:dyDescent="0.3">
      <c r="A137" s="528" t="s">
        <v>2225</v>
      </c>
      <c r="B137" s="529" t="s">
        <v>463</v>
      </c>
      <c r="C137" s="529" t="s">
        <v>2252</v>
      </c>
      <c r="D137" s="529" t="s">
        <v>2323</v>
      </c>
      <c r="E137" s="529" t="s">
        <v>2324</v>
      </c>
      <c r="F137" s="541">
        <v>25</v>
      </c>
      <c r="G137" s="541">
        <v>3734</v>
      </c>
      <c r="H137" s="529">
        <v>1</v>
      </c>
      <c r="I137" s="529">
        <v>149.36000000000001</v>
      </c>
      <c r="J137" s="541">
        <v>20</v>
      </c>
      <c r="K137" s="541">
        <v>3160</v>
      </c>
      <c r="L137" s="529">
        <v>0.8462774504552758</v>
      </c>
      <c r="M137" s="529">
        <v>158</v>
      </c>
      <c r="N137" s="541">
        <v>29</v>
      </c>
      <c r="O137" s="541">
        <v>4698</v>
      </c>
      <c r="P137" s="534">
        <v>1.2581681842528121</v>
      </c>
      <c r="Q137" s="542">
        <v>162</v>
      </c>
    </row>
    <row r="138" spans="1:17" ht="14.4" customHeight="1" x14ac:dyDescent="0.3">
      <c r="A138" s="528" t="s">
        <v>2225</v>
      </c>
      <c r="B138" s="529" t="s">
        <v>463</v>
      </c>
      <c r="C138" s="529" t="s">
        <v>2252</v>
      </c>
      <c r="D138" s="529" t="s">
        <v>2327</v>
      </c>
      <c r="E138" s="529" t="s">
        <v>2328</v>
      </c>
      <c r="F138" s="541"/>
      <c r="G138" s="541"/>
      <c r="H138" s="529"/>
      <c r="I138" s="529"/>
      <c r="J138" s="541"/>
      <c r="K138" s="541"/>
      <c r="L138" s="529"/>
      <c r="M138" s="529"/>
      <c r="N138" s="541">
        <v>1</v>
      </c>
      <c r="O138" s="541">
        <v>59</v>
      </c>
      <c r="P138" s="534"/>
      <c r="Q138" s="542">
        <v>59</v>
      </c>
    </row>
    <row r="139" spans="1:17" ht="14.4" customHeight="1" x14ac:dyDescent="0.3">
      <c r="A139" s="528" t="s">
        <v>2225</v>
      </c>
      <c r="B139" s="529" t="s">
        <v>463</v>
      </c>
      <c r="C139" s="529" t="s">
        <v>2252</v>
      </c>
      <c r="D139" s="529" t="s">
        <v>2329</v>
      </c>
      <c r="E139" s="529" t="s">
        <v>2330</v>
      </c>
      <c r="F139" s="541"/>
      <c r="G139" s="541"/>
      <c r="H139" s="529"/>
      <c r="I139" s="529"/>
      <c r="J139" s="541">
        <v>2</v>
      </c>
      <c r="K139" s="541">
        <v>872</v>
      </c>
      <c r="L139" s="529"/>
      <c r="M139" s="529">
        <v>436</v>
      </c>
      <c r="N139" s="541">
        <v>1</v>
      </c>
      <c r="O139" s="541">
        <v>444</v>
      </c>
      <c r="P139" s="534"/>
      <c r="Q139" s="542">
        <v>444</v>
      </c>
    </row>
    <row r="140" spans="1:17" ht="14.4" customHeight="1" x14ac:dyDescent="0.3">
      <c r="A140" s="528" t="s">
        <v>2225</v>
      </c>
      <c r="B140" s="529" t="s">
        <v>463</v>
      </c>
      <c r="C140" s="529" t="s">
        <v>2252</v>
      </c>
      <c r="D140" s="529" t="s">
        <v>2331</v>
      </c>
      <c r="E140" s="529" t="s">
        <v>2332</v>
      </c>
      <c r="F140" s="541">
        <v>10</v>
      </c>
      <c r="G140" s="541">
        <v>6996</v>
      </c>
      <c r="H140" s="529">
        <v>1</v>
      </c>
      <c r="I140" s="529">
        <v>699.6</v>
      </c>
      <c r="J140" s="541">
        <v>15</v>
      </c>
      <c r="K140" s="541">
        <v>10560</v>
      </c>
      <c r="L140" s="529">
        <v>1.5094339622641511</v>
      </c>
      <c r="M140" s="529">
        <v>704</v>
      </c>
      <c r="N140" s="541">
        <v>19</v>
      </c>
      <c r="O140" s="541">
        <v>13699</v>
      </c>
      <c r="P140" s="534">
        <v>1.9581189251000573</v>
      </c>
      <c r="Q140" s="542">
        <v>721</v>
      </c>
    </row>
    <row r="141" spans="1:17" ht="14.4" customHeight="1" x14ac:dyDescent="0.3">
      <c r="A141" s="528" t="s">
        <v>2225</v>
      </c>
      <c r="B141" s="529" t="s">
        <v>463</v>
      </c>
      <c r="C141" s="529" t="s">
        <v>2252</v>
      </c>
      <c r="D141" s="529" t="s">
        <v>2333</v>
      </c>
      <c r="E141" s="529" t="s">
        <v>2334</v>
      </c>
      <c r="F141" s="541">
        <v>61</v>
      </c>
      <c r="G141" s="541">
        <v>63853</v>
      </c>
      <c r="H141" s="529">
        <v>1</v>
      </c>
      <c r="I141" s="529">
        <v>1046.7704918032787</v>
      </c>
      <c r="J141" s="541">
        <v>105</v>
      </c>
      <c r="K141" s="541">
        <v>110250</v>
      </c>
      <c r="L141" s="529">
        <v>1.726622085101718</v>
      </c>
      <c r="M141" s="529">
        <v>1050</v>
      </c>
      <c r="N141" s="541">
        <v>83</v>
      </c>
      <c r="O141" s="541">
        <v>88229</v>
      </c>
      <c r="P141" s="534">
        <v>1.3817518362488841</v>
      </c>
      <c r="Q141" s="542">
        <v>1063</v>
      </c>
    </row>
    <row r="142" spans="1:17" ht="14.4" customHeight="1" x14ac:dyDescent="0.3">
      <c r="A142" s="528" t="s">
        <v>2225</v>
      </c>
      <c r="B142" s="529" t="s">
        <v>463</v>
      </c>
      <c r="C142" s="529" t="s">
        <v>2252</v>
      </c>
      <c r="D142" s="529" t="s">
        <v>2335</v>
      </c>
      <c r="E142" s="529" t="s">
        <v>2336</v>
      </c>
      <c r="F142" s="541"/>
      <c r="G142" s="541"/>
      <c r="H142" s="529"/>
      <c r="I142" s="529"/>
      <c r="J142" s="541">
        <v>1</v>
      </c>
      <c r="K142" s="541">
        <v>120</v>
      </c>
      <c r="L142" s="529"/>
      <c r="M142" s="529">
        <v>120</v>
      </c>
      <c r="N142" s="541">
        <v>3</v>
      </c>
      <c r="O142" s="541">
        <v>369</v>
      </c>
      <c r="P142" s="534"/>
      <c r="Q142" s="542">
        <v>123</v>
      </c>
    </row>
    <row r="143" spans="1:17" ht="14.4" customHeight="1" x14ac:dyDescent="0.3">
      <c r="A143" s="528" t="s">
        <v>2225</v>
      </c>
      <c r="B143" s="529" t="s">
        <v>463</v>
      </c>
      <c r="C143" s="529" t="s">
        <v>2252</v>
      </c>
      <c r="D143" s="529" t="s">
        <v>2339</v>
      </c>
      <c r="E143" s="529" t="s">
        <v>2340</v>
      </c>
      <c r="F143" s="541">
        <v>42</v>
      </c>
      <c r="G143" s="541">
        <v>28898</v>
      </c>
      <c r="H143" s="529">
        <v>1</v>
      </c>
      <c r="I143" s="529">
        <v>688.04761904761904</v>
      </c>
      <c r="J143" s="541">
        <v>94</v>
      </c>
      <c r="K143" s="541">
        <v>64954</v>
      </c>
      <c r="L143" s="529">
        <v>2.2476988026853069</v>
      </c>
      <c r="M143" s="529">
        <v>691</v>
      </c>
      <c r="N143" s="541">
        <v>140</v>
      </c>
      <c r="O143" s="541">
        <v>100240</v>
      </c>
      <c r="P143" s="534">
        <v>3.4687521627794311</v>
      </c>
      <c r="Q143" s="542">
        <v>716</v>
      </c>
    </row>
    <row r="144" spans="1:17" ht="14.4" customHeight="1" x14ac:dyDescent="0.3">
      <c r="A144" s="528" t="s">
        <v>2225</v>
      </c>
      <c r="B144" s="529" t="s">
        <v>463</v>
      </c>
      <c r="C144" s="529" t="s">
        <v>2252</v>
      </c>
      <c r="D144" s="529" t="s">
        <v>2422</v>
      </c>
      <c r="E144" s="529" t="s">
        <v>2423</v>
      </c>
      <c r="F144" s="541"/>
      <c r="G144" s="541"/>
      <c r="H144" s="529"/>
      <c r="I144" s="529"/>
      <c r="J144" s="541">
        <v>3</v>
      </c>
      <c r="K144" s="541">
        <v>1182</v>
      </c>
      <c r="L144" s="529"/>
      <c r="M144" s="529">
        <v>394</v>
      </c>
      <c r="N144" s="541"/>
      <c r="O144" s="541"/>
      <c r="P144" s="534"/>
      <c r="Q144" s="542"/>
    </row>
    <row r="145" spans="1:17" ht="14.4" customHeight="1" x14ac:dyDescent="0.3">
      <c r="A145" s="528" t="s">
        <v>2225</v>
      </c>
      <c r="B145" s="529" t="s">
        <v>463</v>
      </c>
      <c r="C145" s="529" t="s">
        <v>2252</v>
      </c>
      <c r="D145" s="529" t="s">
        <v>2341</v>
      </c>
      <c r="E145" s="529" t="s">
        <v>2342</v>
      </c>
      <c r="F145" s="541">
        <v>6</v>
      </c>
      <c r="G145" s="541">
        <v>534</v>
      </c>
      <c r="H145" s="529">
        <v>1</v>
      </c>
      <c r="I145" s="529">
        <v>89</v>
      </c>
      <c r="J145" s="541">
        <v>7</v>
      </c>
      <c r="K145" s="541">
        <v>623</v>
      </c>
      <c r="L145" s="529">
        <v>1.1666666666666667</v>
      </c>
      <c r="M145" s="529">
        <v>89</v>
      </c>
      <c r="N145" s="541">
        <v>5</v>
      </c>
      <c r="O145" s="541">
        <v>455</v>
      </c>
      <c r="P145" s="534">
        <v>0.85205992509363293</v>
      </c>
      <c r="Q145" s="542">
        <v>91</v>
      </c>
    </row>
    <row r="146" spans="1:17" ht="14.4" customHeight="1" x14ac:dyDescent="0.3">
      <c r="A146" s="528" t="s">
        <v>2225</v>
      </c>
      <c r="B146" s="529" t="s">
        <v>463</v>
      </c>
      <c r="C146" s="529" t="s">
        <v>2252</v>
      </c>
      <c r="D146" s="529" t="s">
        <v>2343</v>
      </c>
      <c r="E146" s="529" t="s">
        <v>2344</v>
      </c>
      <c r="F146" s="541">
        <v>1</v>
      </c>
      <c r="G146" s="541">
        <v>178</v>
      </c>
      <c r="H146" s="529">
        <v>1</v>
      </c>
      <c r="I146" s="529">
        <v>178</v>
      </c>
      <c r="J146" s="541">
        <v>1</v>
      </c>
      <c r="K146" s="541">
        <v>179</v>
      </c>
      <c r="L146" s="529">
        <v>1.0056179775280898</v>
      </c>
      <c r="M146" s="529">
        <v>179</v>
      </c>
      <c r="N146" s="541">
        <v>7</v>
      </c>
      <c r="O146" s="541">
        <v>1281</v>
      </c>
      <c r="P146" s="534">
        <v>7.1966292134831464</v>
      </c>
      <c r="Q146" s="542">
        <v>183</v>
      </c>
    </row>
    <row r="147" spans="1:17" ht="14.4" customHeight="1" x14ac:dyDescent="0.3">
      <c r="A147" s="528" t="s">
        <v>2225</v>
      </c>
      <c r="B147" s="529" t="s">
        <v>463</v>
      </c>
      <c r="C147" s="529" t="s">
        <v>2252</v>
      </c>
      <c r="D147" s="529" t="s">
        <v>2345</v>
      </c>
      <c r="E147" s="529" t="s">
        <v>2346</v>
      </c>
      <c r="F147" s="541">
        <v>2</v>
      </c>
      <c r="G147" s="541">
        <v>1266</v>
      </c>
      <c r="H147" s="529">
        <v>1</v>
      </c>
      <c r="I147" s="529">
        <v>633</v>
      </c>
      <c r="J147" s="541">
        <v>5</v>
      </c>
      <c r="K147" s="541">
        <v>3175</v>
      </c>
      <c r="L147" s="529">
        <v>2.5078988941548181</v>
      </c>
      <c r="M147" s="529">
        <v>635</v>
      </c>
      <c r="N147" s="541">
        <v>3</v>
      </c>
      <c r="O147" s="541">
        <v>1944</v>
      </c>
      <c r="P147" s="534">
        <v>1.5355450236966826</v>
      </c>
      <c r="Q147" s="542">
        <v>648</v>
      </c>
    </row>
    <row r="148" spans="1:17" ht="14.4" customHeight="1" x14ac:dyDescent="0.3">
      <c r="A148" s="528" t="s">
        <v>2225</v>
      </c>
      <c r="B148" s="529" t="s">
        <v>463</v>
      </c>
      <c r="C148" s="529" t="s">
        <v>2252</v>
      </c>
      <c r="D148" s="529" t="s">
        <v>2424</v>
      </c>
      <c r="E148" s="529" t="s">
        <v>2425</v>
      </c>
      <c r="F148" s="541">
        <v>1</v>
      </c>
      <c r="G148" s="541">
        <v>1285</v>
      </c>
      <c r="H148" s="529">
        <v>1</v>
      </c>
      <c r="I148" s="529">
        <v>1285</v>
      </c>
      <c r="J148" s="541"/>
      <c r="K148" s="541"/>
      <c r="L148" s="529"/>
      <c r="M148" s="529"/>
      <c r="N148" s="541"/>
      <c r="O148" s="541"/>
      <c r="P148" s="534"/>
      <c r="Q148" s="542"/>
    </row>
    <row r="149" spans="1:17" ht="14.4" customHeight="1" x14ac:dyDescent="0.3">
      <c r="A149" s="528" t="s">
        <v>2225</v>
      </c>
      <c r="B149" s="529" t="s">
        <v>463</v>
      </c>
      <c r="C149" s="529" t="s">
        <v>2252</v>
      </c>
      <c r="D149" s="529" t="s">
        <v>2349</v>
      </c>
      <c r="E149" s="529" t="s">
        <v>2350</v>
      </c>
      <c r="F149" s="541">
        <v>13</v>
      </c>
      <c r="G149" s="541">
        <v>4603</v>
      </c>
      <c r="H149" s="529">
        <v>1</v>
      </c>
      <c r="I149" s="529">
        <v>354.07692307692309</v>
      </c>
      <c r="J149" s="541">
        <v>20</v>
      </c>
      <c r="K149" s="541">
        <v>7120</v>
      </c>
      <c r="L149" s="529">
        <v>1.546817293069737</v>
      </c>
      <c r="M149" s="529">
        <v>356</v>
      </c>
      <c r="N149" s="541">
        <v>12</v>
      </c>
      <c r="O149" s="541">
        <v>4368</v>
      </c>
      <c r="P149" s="534">
        <v>0.94894633934390615</v>
      </c>
      <c r="Q149" s="542">
        <v>364</v>
      </c>
    </row>
    <row r="150" spans="1:17" ht="14.4" customHeight="1" x14ac:dyDescent="0.3">
      <c r="A150" s="528" t="s">
        <v>2225</v>
      </c>
      <c r="B150" s="529" t="s">
        <v>463</v>
      </c>
      <c r="C150" s="529" t="s">
        <v>2252</v>
      </c>
      <c r="D150" s="529" t="s">
        <v>2351</v>
      </c>
      <c r="E150" s="529" t="s">
        <v>2352</v>
      </c>
      <c r="F150" s="541">
        <v>36</v>
      </c>
      <c r="G150" s="541">
        <v>22532</v>
      </c>
      <c r="H150" s="529">
        <v>1</v>
      </c>
      <c r="I150" s="529">
        <v>625.88888888888891</v>
      </c>
      <c r="J150" s="541">
        <v>18</v>
      </c>
      <c r="K150" s="541">
        <v>11304</v>
      </c>
      <c r="L150" s="529">
        <v>0.50168649032487134</v>
      </c>
      <c r="M150" s="529">
        <v>628</v>
      </c>
      <c r="N150" s="541">
        <v>28</v>
      </c>
      <c r="O150" s="541">
        <v>17808</v>
      </c>
      <c r="P150" s="534">
        <v>0.79034262382389486</v>
      </c>
      <c r="Q150" s="542">
        <v>636</v>
      </c>
    </row>
    <row r="151" spans="1:17" ht="14.4" customHeight="1" x14ac:dyDescent="0.3">
      <c r="A151" s="528" t="s">
        <v>2225</v>
      </c>
      <c r="B151" s="529" t="s">
        <v>463</v>
      </c>
      <c r="C151" s="529" t="s">
        <v>2252</v>
      </c>
      <c r="D151" s="529" t="s">
        <v>2426</v>
      </c>
      <c r="E151" s="529" t="s">
        <v>2427</v>
      </c>
      <c r="F151" s="541">
        <v>24</v>
      </c>
      <c r="G151" s="541">
        <v>38176</v>
      </c>
      <c r="H151" s="529">
        <v>1</v>
      </c>
      <c r="I151" s="529">
        <v>1590.6666666666667</v>
      </c>
      <c r="J151" s="541">
        <v>14</v>
      </c>
      <c r="K151" s="541">
        <v>22372</v>
      </c>
      <c r="L151" s="529">
        <v>0.5860226320201174</v>
      </c>
      <c r="M151" s="529">
        <v>1598</v>
      </c>
      <c r="N151" s="541">
        <v>9</v>
      </c>
      <c r="O151" s="541">
        <v>15012</v>
      </c>
      <c r="P151" s="534">
        <v>0.39323134953897737</v>
      </c>
      <c r="Q151" s="542">
        <v>1668</v>
      </c>
    </row>
    <row r="152" spans="1:17" ht="14.4" customHeight="1" x14ac:dyDescent="0.3">
      <c r="A152" s="528" t="s">
        <v>2225</v>
      </c>
      <c r="B152" s="529" t="s">
        <v>463</v>
      </c>
      <c r="C152" s="529" t="s">
        <v>2252</v>
      </c>
      <c r="D152" s="529" t="s">
        <v>2353</v>
      </c>
      <c r="E152" s="529" t="s">
        <v>2354</v>
      </c>
      <c r="F152" s="541">
        <v>34</v>
      </c>
      <c r="G152" s="541">
        <v>3914</v>
      </c>
      <c r="H152" s="529">
        <v>1</v>
      </c>
      <c r="I152" s="529">
        <v>115.11764705882354</v>
      </c>
      <c r="J152" s="541">
        <v>32</v>
      </c>
      <c r="K152" s="541">
        <v>3712</v>
      </c>
      <c r="L152" s="529">
        <v>0.94839039345937659</v>
      </c>
      <c r="M152" s="529">
        <v>116</v>
      </c>
      <c r="N152" s="541">
        <v>42</v>
      </c>
      <c r="O152" s="541">
        <v>5040</v>
      </c>
      <c r="P152" s="534">
        <v>1.2876852324987225</v>
      </c>
      <c r="Q152" s="542">
        <v>120</v>
      </c>
    </row>
    <row r="153" spans="1:17" ht="14.4" customHeight="1" x14ac:dyDescent="0.3">
      <c r="A153" s="528" t="s">
        <v>2225</v>
      </c>
      <c r="B153" s="529" t="s">
        <v>463</v>
      </c>
      <c r="C153" s="529" t="s">
        <v>2252</v>
      </c>
      <c r="D153" s="529" t="s">
        <v>2357</v>
      </c>
      <c r="E153" s="529" t="s">
        <v>2358</v>
      </c>
      <c r="F153" s="541">
        <v>130</v>
      </c>
      <c r="G153" s="541">
        <v>31432</v>
      </c>
      <c r="H153" s="529">
        <v>1</v>
      </c>
      <c r="I153" s="529">
        <v>241.78461538461539</v>
      </c>
      <c r="J153" s="541">
        <v>129</v>
      </c>
      <c r="K153" s="541">
        <v>31347</v>
      </c>
      <c r="L153" s="529">
        <v>0.99729574955459399</v>
      </c>
      <c r="M153" s="529">
        <v>243</v>
      </c>
      <c r="N153" s="541">
        <v>142</v>
      </c>
      <c r="O153" s="541">
        <v>35074</v>
      </c>
      <c r="P153" s="534">
        <v>1.1158691779078647</v>
      </c>
      <c r="Q153" s="542">
        <v>247</v>
      </c>
    </row>
    <row r="154" spans="1:17" ht="14.4" customHeight="1" x14ac:dyDescent="0.3">
      <c r="A154" s="528" t="s">
        <v>2225</v>
      </c>
      <c r="B154" s="529" t="s">
        <v>463</v>
      </c>
      <c r="C154" s="529" t="s">
        <v>2252</v>
      </c>
      <c r="D154" s="529" t="s">
        <v>2359</v>
      </c>
      <c r="E154" s="529" t="s">
        <v>2360</v>
      </c>
      <c r="F154" s="541">
        <v>20</v>
      </c>
      <c r="G154" s="541">
        <v>70448</v>
      </c>
      <c r="H154" s="529">
        <v>1</v>
      </c>
      <c r="I154" s="529">
        <v>3522.4</v>
      </c>
      <c r="J154" s="541">
        <v>13</v>
      </c>
      <c r="K154" s="541">
        <v>45955</v>
      </c>
      <c r="L154" s="529">
        <v>0.65232511923688397</v>
      </c>
      <c r="M154" s="529">
        <v>3535</v>
      </c>
      <c r="N154" s="541">
        <v>20</v>
      </c>
      <c r="O154" s="541">
        <v>74200</v>
      </c>
      <c r="P154" s="534">
        <v>1.0532591414944357</v>
      </c>
      <c r="Q154" s="542">
        <v>3710</v>
      </c>
    </row>
    <row r="155" spans="1:17" ht="14.4" customHeight="1" x14ac:dyDescent="0.3">
      <c r="A155" s="528" t="s">
        <v>2225</v>
      </c>
      <c r="B155" s="529" t="s">
        <v>463</v>
      </c>
      <c r="C155" s="529" t="s">
        <v>2252</v>
      </c>
      <c r="D155" s="529" t="s">
        <v>2361</v>
      </c>
      <c r="E155" s="529" t="s">
        <v>2362</v>
      </c>
      <c r="F155" s="541">
        <v>13</v>
      </c>
      <c r="G155" s="541">
        <v>21599</v>
      </c>
      <c r="H155" s="529">
        <v>1</v>
      </c>
      <c r="I155" s="529">
        <v>1661.4615384615386</v>
      </c>
      <c r="J155" s="541">
        <v>11</v>
      </c>
      <c r="K155" s="541">
        <v>18337</v>
      </c>
      <c r="L155" s="529">
        <v>0.84897448955970178</v>
      </c>
      <c r="M155" s="529">
        <v>1667</v>
      </c>
      <c r="N155" s="541">
        <v>10</v>
      </c>
      <c r="O155" s="541">
        <v>17340</v>
      </c>
      <c r="P155" s="534">
        <v>0.80281494513634888</v>
      </c>
      <c r="Q155" s="542">
        <v>1734</v>
      </c>
    </row>
    <row r="156" spans="1:17" ht="14.4" customHeight="1" x14ac:dyDescent="0.3">
      <c r="A156" s="528" t="s">
        <v>2225</v>
      </c>
      <c r="B156" s="529" t="s">
        <v>463</v>
      </c>
      <c r="C156" s="529" t="s">
        <v>2252</v>
      </c>
      <c r="D156" s="529" t="s">
        <v>2428</v>
      </c>
      <c r="E156" s="529" t="s">
        <v>2380</v>
      </c>
      <c r="F156" s="541">
        <v>1</v>
      </c>
      <c r="G156" s="541">
        <v>487</v>
      </c>
      <c r="H156" s="529">
        <v>1</v>
      </c>
      <c r="I156" s="529">
        <v>487</v>
      </c>
      <c r="J156" s="541"/>
      <c r="K156" s="541"/>
      <c r="L156" s="529"/>
      <c r="M156" s="529"/>
      <c r="N156" s="541">
        <v>2</v>
      </c>
      <c r="O156" s="541">
        <v>1000</v>
      </c>
      <c r="P156" s="534">
        <v>2.0533880903490758</v>
      </c>
      <c r="Q156" s="542">
        <v>500</v>
      </c>
    </row>
    <row r="157" spans="1:17" ht="14.4" customHeight="1" x14ac:dyDescent="0.3">
      <c r="A157" s="528" t="s">
        <v>2225</v>
      </c>
      <c r="B157" s="529" t="s">
        <v>463</v>
      </c>
      <c r="C157" s="529" t="s">
        <v>2252</v>
      </c>
      <c r="D157" s="529" t="s">
        <v>2363</v>
      </c>
      <c r="E157" s="529" t="s">
        <v>2364</v>
      </c>
      <c r="F157" s="541"/>
      <c r="G157" s="541"/>
      <c r="H157" s="529"/>
      <c r="I157" s="529"/>
      <c r="J157" s="541">
        <v>2</v>
      </c>
      <c r="K157" s="541">
        <v>1952</v>
      </c>
      <c r="L157" s="529"/>
      <c r="M157" s="529">
        <v>976</v>
      </c>
      <c r="N157" s="541">
        <v>1</v>
      </c>
      <c r="O157" s="541">
        <v>1001</v>
      </c>
      <c r="P157" s="534"/>
      <c r="Q157" s="542">
        <v>1001</v>
      </c>
    </row>
    <row r="158" spans="1:17" ht="14.4" customHeight="1" x14ac:dyDescent="0.3">
      <c r="A158" s="528" t="s">
        <v>2225</v>
      </c>
      <c r="B158" s="529" t="s">
        <v>463</v>
      </c>
      <c r="C158" s="529" t="s">
        <v>2252</v>
      </c>
      <c r="D158" s="529" t="s">
        <v>2365</v>
      </c>
      <c r="E158" s="529" t="s">
        <v>2366</v>
      </c>
      <c r="F158" s="541">
        <v>3</v>
      </c>
      <c r="G158" s="541">
        <v>2577</v>
      </c>
      <c r="H158" s="529">
        <v>1</v>
      </c>
      <c r="I158" s="529">
        <v>859</v>
      </c>
      <c r="J158" s="541">
        <v>3</v>
      </c>
      <c r="K158" s="541">
        <v>2586</v>
      </c>
      <c r="L158" s="529">
        <v>1.0034924330616997</v>
      </c>
      <c r="M158" s="529">
        <v>862</v>
      </c>
      <c r="N158" s="541">
        <v>1</v>
      </c>
      <c r="O158" s="541">
        <v>891</v>
      </c>
      <c r="P158" s="534">
        <v>0.34575087310826541</v>
      </c>
      <c r="Q158" s="542">
        <v>891</v>
      </c>
    </row>
    <row r="159" spans="1:17" ht="14.4" customHeight="1" x14ac:dyDescent="0.3">
      <c r="A159" s="528" t="s">
        <v>2225</v>
      </c>
      <c r="B159" s="529" t="s">
        <v>463</v>
      </c>
      <c r="C159" s="529" t="s">
        <v>2252</v>
      </c>
      <c r="D159" s="529" t="s">
        <v>2429</v>
      </c>
      <c r="E159" s="529" t="s">
        <v>2430</v>
      </c>
      <c r="F159" s="541">
        <v>1</v>
      </c>
      <c r="G159" s="541">
        <v>304</v>
      </c>
      <c r="H159" s="529">
        <v>1</v>
      </c>
      <c r="I159" s="529">
        <v>304</v>
      </c>
      <c r="J159" s="541"/>
      <c r="K159" s="541"/>
      <c r="L159" s="529"/>
      <c r="M159" s="529"/>
      <c r="N159" s="541"/>
      <c r="O159" s="541"/>
      <c r="P159" s="534"/>
      <c r="Q159" s="542"/>
    </row>
    <row r="160" spans="1:17" ht="14.4" customHeight="1" x14ac:dyDescent="0.3">
      <c r="A160" s="528" t="s">
        <v>2225</v>
      </c>
      <c r="B160" s="529" t="s">
        <v>463</v>
      </c>
      <c r="C160" s="529" t="s">
        <v>2252</v>
      </c>
      <c r="D160" s="529" t="s">
        <v>2367</v>
      </c>
      <c r="E160" s="529" t="s">
        <v>2368</v>
      </c>
      <c r="F160" s="541">
        <v>15</v>
      </c>
      <c r="G160" s="541">
        <v>4725</v>
      </c>
      <c r="H160" s="529">
        <v>1</v>
      </c>
      <c r="I160" s="529">
        <v>315</v>
      </c>
      <c r="J160" s="541">
        <v>5</v>
      </c>
      <c r="K160" s="541">
        <v>1590</v>
      </c>
      <c r="L160" s="529">
        <v>0.33650793650793653</v>
      </c>
      <c r="M160" s="529">
        <v>318</v>
      </c>
      <c r="N160" s="541">
        <v>6</v>
      </c>
      <c r="O160" s="541">
        <v>1986</v>
      </c>
      <c r="P160" s="534">
        <v>0.42031746031746031</v>
      </c>
      <c r="Q160" s="542">
        <v>331</v>
      </c>
    </row>
    <row r="161" spans="1:17" ht="14.4" customHeight="1" x14ac:dyDescent="0.3">
      <c r="A161" s="528" t="s">
        <v>2225</v>
      </c>
      <c r="B161" s="529" t="s">
        <v>463</v>
      </c>
      <c r="C161" s="529" t="s">
        <v>2252</v>
      </c>
      <c r="D161" s="529" t="s">
        <v>2369</v>
      </c>
      <c r="E161" s="529" t="s">
        <v>2370</v>
      </c>
      <c r="F161" s="541">
        <v>1</v>
      </c>
      <c r="G161" s="541">
        <v>1004</v>
      </c>
      <c r="H161" s="529">
        <v>1</v>
      </c>
      <c r="I161" s="529">
        <v>1004</v>
      </c>
      <c r="J161" s="541">
        <v>3</v>
      </c>
      <c r="K161" s="541">
        <v>3024</v>
      </c>
      <c r="L161" s="529">
        <v>3.0119521912350598</v>
      </c>
      <c r="M161" s="529">
        <v>1008</v>
      </c>
      <c r="N161" s="541">
        <v>3</v>
      </c>
      <c r="O161" s="541">
        <v>3099</v>
      </c>
      <c r="P161" s="534">
        <v>3.0866533864541834</v>
      </c>
      <c r="Q161" s="542">
        <v>1033</v>
      </c>
    </row>
    <row r="162" spans="1:17" ht="14.4" customHeight="1" x14ac:dyDescent="0.3">
      <c r="A162" s="528" t="s">
        <v>2225</v>
      </c>
      <c r="B162" s="529" t="s">
        <v>463</v>
      </c>
      <c r="C162" s="529" t="s">
        <v>2252</v>
      </c>
      <c r="D162" s="529" t="s">
        <v>2371</v>
      </c>
      <c r="E162" s="529" t="s">
        <v>2372</v>
      </c>
      <c r="F162" s="541">
        <v>130</v>
      </c>
      <c r="G162" s="541">
        <v>105515</v>
      </c>
      <c r="H162" s="529">
        <v>1</v>
      </c>
      <c r="I162" s="529">
        <v>811.65384615384619</v>
      </c>
      <c r="J162" s="541">
        <v>125</v>
      </c>
      <c r="K162" s="541">
        <v>101875</v>
      </c>
      <c r="L162" s="529">
        <v>0.96550253518457096</v>
      </c>
      <c r="M162" s="529">
        <v>815</v>
      </c>
      <c r="N162" s="541">
        <v>96</v>
      </c>
      <c r="O162" s="541">
        <v>80640</v>
      </c>
      <c r="P162" s="534">
        <v>0.76425152821873665</v>
      </c>
      <c r="Q162" s="542">
        <v>840</v>
      </c>
    </row>
    <row r="163" spans="1:17" ht="14.4" customHeight="1" x14ac:dyDescent="0.3">
      <c r="A163" s="528" t="s">
        <v>2225</v>
      </c>
      <c r="B163" s="529" t="s">
        <v>463</v>
      </c>
      <c r="C163" s="529" t="s">
        <v>2252</v>
      </c>
      <c r="D163" s="529" t="s">
        <v>2431</v>
      </c>
      <c r="E163" s="529" t="s">
        <v>2432</v>
      </c>
      <c r="F163" s="541">
        <v>18</v>
      </c>
      <c r="G163" s="541">
        <v>20892</v>
      </c>
      <c r="H163" s="529">
        <v>1</v>
      </c>
      <c r="I163" s="529">
        <v>1160.6666666666667</v>
      </c>
      <c r="J163" s="541">
        <v>14</v>
      </c>
      <c r="K163" s="541">
        <v>16310</v>
      </c>
      <c r="L163" s="529">
        <v>0.78068160061267466</v>
      </c>
      <c r="M163" s="529">
        <v>1165</v>
      </c>
      <c r="N163" s="541">
        <v>35</v>
      </c>
      <c r="O163" s="541">
        <v>42000</v>
      </c>
      <c r="P163" s="534">
        <v>2.010338885697875</v>
      </c>
      <c r="Q163" s="542">
        <v>1200</v>
      </c>
    </row>
    <row r="164" spans="1:17" ht="14.4" customHeight="1" x14ac:dyDescent="0.3">
      <c r="A164" s="528" t="s">
        <v>2225</v>
      </c>
      <c r="B164" s="529" t="s">
        <v>463</v>
      </c>
      <c r="C164" s="529" t="s">
        <v>2252</v>
      </c>
      <c r="D164" s="529" t="s">
        <v>2433</v>
      </c>
      <c r="E164" s="529" t="s">
        <v>2434</v>
      </c>
      <c r="F164" s="541">
        <v>1</v>
      </c>
      <c r="G164" s="541">
        <v>1317</v>
      </c>
      <c r="H164" s="529">
        <v>1</v>
      </c>
      <c r="I164" s="529">
        <v>1317</v>
      </c>
      <c r="J164" s="541">
        <v>1</v>
      </c>
      <c r="K164" s="541">
        <v>1321</v>
      </c>
      <c r="L164" s="529">
        <v>1.0030372057706909</v>
      </c>
      <c r="M164" s="529">
        <v>1321</v>
      </c>
      <c r="N164" s="541">
        <v>6</v>
      </c>
      <c r="O164" s="541">
        <v>8214</v>
      </c>
      <c r="P164" s="534">
        <v>6.236902050113895</v>
      </c>
      <c r="Q164" s="542">
        <v>1369</v>
      </c>
    </row>
    <row r="165" spans="1:17" ht="14.4" customHeight="1" x14ac:dyDescent="0.3">
      <c r="A165" s="528" t="s">
        <v>2225</v>
      </c>
      <c r="B165" s="529" t="s">
        <v>463</v>
      </c>
      <c r="C165" s="529" t="s">
        <v>2252</v>
      </c>
      <c r="D165" s="529" t="s">
        <v>2375</v>
      </c>
      <c r="E165" s="529" t="s">
        <v>2376</v>
      </c>
      <c r="F165" s="541">
        <v>2</v>
      </c>
      <c r="G165" s="541">
        <v>3597</v>
      </c>
      <c r="H165" s="529">
        <v>1</v>
      </c>
      <c r="I165" s="529">
        <v>1798.5</v>
      </c>
      <c r="J165" s="541">
        <v>3</v>
      </c>
      <c r="K165" s="541">
        <v>5409</v>
      </c>
      <c r="L165" s="529">
        <v>1.5037531276063387</v>
      </c>
      <c r="M165" s="529">
        <v>1803</v>
      </c>
      <c r="N165" s="541">
        <v>10</v>
      </c>
      <c r="O165" s="541">
        <v>18390</v>
      </c>
      <c r="P165" s="534">
        <v>5.1125938281901586</v>
      </c>
      <c r="Q165" s="542">
        <v>1839</v>
      </c>
    </row>
    <row r="166" spans="1:17" ht="14.4" customHeight="1" x14ac:dyDescent="0.3">
      <c r="A166" s="528" t="s">
        <v>2225</v>
      </c>
      <c r="B166" s="529" t="s">
        <v>463</v>
      </c>
      <c r="C166" s="529" t="s">
        <v>2252</v>
      </c>
      <c r="D166" s="529" t="s">
        <v>2435</v>
      </c>
      <c r="E166" s="529" t="s">
        <v>2436</v>
      </c>
      <c r="F166" s="541">
        <v>0</v>
      </c>
      <c r="G166" s="541">
        <v>0</v>
      </c>
      <c r="H166" s="529"/>
      <c r="I166" s="529"/>
      <c r="J166" s="541">
        <v>1</v>
      </c>
      <c r="K166" s="541">
        <v>734</v>
      </c>
      <c r="L166" s="529"/>
      <c r="M166" s="529">
        <v>734</v>
      </c>
      <c r="N166" s="541">
        <v>1</v>
      </c>
      <c r="O166" s="541">
        <v>747</v>
      </c>
      <c r="P166" s="534"/>
      <c r="Q166" s="542">
        <v>747</v>
      </c>
    </row>
    <row r="167" spans="1:17" ht="14.4" customHeight="1" x14ac:dyDescent="0.3">
      <c r="A167" s="528" t="s">
        <v>2225</v>
      </c>
      <c r="B167" s="529" t="s">
        <v>463</v>
      </c>
      <c r="C167" s="529" t="s">
        <v>2252</v>
      </c>
      <c r="D167" s="529" t="s">
        <v>2379</v>
      </c>
      <c r="E167" s="529" t="s">
        <v>2380</v>
      </c>
      <c r="F167" s="541">
        <v>3</v>
      </c>
      <c r="G167" s="541">
        <v>2639</v>
      </c>
      <c r="H167" s="529">
        <v>1</v>
      </c>
      <c r="I167" s="529">
        <v>879.66666666666663</v>
      </c>
      <c r="J167" s="541">
        <v>4</v>
      </c>
      <c r="K167" s="541">
        <v>3540</v>
      </c>
      <c r="L167" s="529">
        <v>1.3414172034861691</v>
      </c>
      <c r="M167" s="529">
        <v>885</v>
      </c>
      <c r="N167" s="541">
        <v>42</v>
      </c>
      <c r="O167" s="541">
        <v>38178</v>
      </c>
      <c r="P167" s="534">
        <v>14.46684350132626</v>
      </c>
      <c r="Q167" s="542">
        <v>909</v>
      </c>
    </row>
    <row r="168" spans="1:17" ht="14.4" customHeight="1" x14ac:dyDescent="0.3">
      <c r="A168" s="528" t="s">
        <v>2225</v>
      </c>
      <c r="B168" s="529" t="s">
        <v>463</v>
      </c>
      <c r="C168" s="529" t="s">
        <v>2252</v>
      </c>
      <c r="D168" s="529" t="s">
        <v>2437</v>
      </c>
      <c r="E168" s="529" t="s">
        <v>2438</v>
      </c>
      <c r="F168" s="541">
        <v>1</v>
      </c>
      <c r="G168" s="541">
        <v>462</v>
      </c>
      <c r="H168" s="529">
        <v>1</v>
      </c>
      <c r="I168" s="529">
        <v>462</v>
      </c>
      <c r="J168" s="541"/>
      <c r="K168" s="541"/>
      <c r="L168" s="529"/>
      <c r="M168" s="529"/>
      <c r="N168" s="541"/>
      <c r="O168" s="541"/>
      <c r="P168" s="534"/>
      <c r="Q168" s="542"/>
    </row>
    <row r="169" spans="1:17" ht="14.4" customHeight="1" x14ac:dyDescent="0.3">
      <c r="A169" s="528" t="s">
        <v>2225</v>
      </c>
      <c r="B169" s="529" t="s">
        <v>463</v>
      </c>
      <c r="C169" s="529" t="s">
        <v>2252</v>
      </c>
      <c r="D169" s="529" t="s">
        <v>2439</v>
      </c>
      <c r="E169" s="529" t="s">
        <v>2440</v>
      </c>
      <c r="F169" s="541">
        <v>1</v>
      </c>
      <c r="G169" s="541">
        <v>2132</v>
      </c>
      <c r="H169" s="529">
        <v>1</v>
      </c>
      <c r="I169" s="529">
        <v>2132</v>
      </c>
      <c r="J169" s="541">
        <v>3</v>
      </c>
      <c r="K169" s="541">
        <v>6411</v>
      </c>
      <c r="L169" s="529">
        <v>3.0070356472795496</v>
      </c>
      <c r="M169" s="529">
        <v>2137</v>
      </c>
      <c r="N169" s="541">
        <v>6</v>
      </c>
      <c r="O169" s="541">
        <v>13320</v>
      </c>
      <c r="P169" s="534">
        <v>6.24765478424015</v>
      </c>
      <c r="Q169" s="542">
        <v>2220</v>
      </c>
    </row>
    <row r="170" spans="1:17" ht="14.4" customHeight="1" x14ac:dyDescent="0.3">
      <c r="A170" s="528" t="s">
        <v>2225</v>
      </c>
      <c r="B170" s="529" t="s">
        <v>463</v>
      </c>
      <c r="C170" s="529" t="s">
        <v>2252</v>
      </c>
      <c r="D170" s="529" t="s">
        <v>2441</v>
      </c>
      <c r="E170" s="529" t="s">
        <v>2442</v>
      </c>
      <c r="F170" s="541"/>
      <c r="G170" s="541"/>
      <c r="H170" s="529"/>
      <c r="I170" s="529"/>
      <c r="J170" s="541">
        <v>2</v>
      </c>
      <c r="K170" s="541">
        <v>1580</v>
      </c>
      <c r="L170" s="529"/>
      <c r="M170" s="529">
        <v>790</v>
      </c>
      <c r="N170" s="541">
        <v>1</v>
      </c>
      <c r="O170" s="541">
        <v>815</v>
      </c>
      <c r="P170" s="534"/>
      <c r="Q170" s="542">
        <v>815</v>
      </c>
    </row>
    <row r="171" spans="1:17" ht="14.4" customHeight="1" x14ac:dyDescent="0.3">
      <c r="A171" s="528" t="s">
        <v>2225</v>
      </c>
      <c r="B171" s="529" t="s">
        <v>463</v>
      </c>
      <c r="C171" s="529" t="s">
        <v>2252</v>
      </c>
      <c r="D171" s="529" t="s">
        <v>2385</v>
      </c>
      <c r="E171" s="529" t="s">
        <v>2386</v>
      </c>
      <c r="F171" s="541">
        <v>1</v>
      </c>
      <c r="G171" s="541">
        <v>107</v>
      </c>
      <c r="H171" s="529">
        <v>1</v>
      </c>
      <c r="I171" s="529">
        <v>107</v>
      </c>
      <c r="J171" s="541">
        <v>2</v>
      </c>
      <c r="K171" s="541">
        <v>214</v>
      </c>
      <c r="L171" s="529">
        <v>2</v>
      </c>
      <c r="M171" s="529">
        <v>107</v>
      </c>
      <c r="N171" s="541">
        <v>1</v>
      </c>
      <c r="O171" s="541">
        <v>111</v>
      </c>
      <c r="P171" s="534">
        <v>1.0373831775700935</v>
      </c>
      <c r="Q171" s="542">
        <v>111</v>
      </c>
    </row>
    <row r="172" spans="1:17" ht="14.4" customHeight="1" x14ac:dyDescent="0.3">
      <c r="A172" s="528" t="s">
        <v>2225</v>
      </c>
      <c r="B172" s="529" t="s">
        <v>463</v>
      </c>
      <c r="C172" s="529" t="s">
        <v>2252</v>
      </c>
      <c r="D172" s="529" t="s">
        <v>2387</v>
      </c>
      <c r="E172" s="529" t="s">
        <v>2388</v>
      </c>
      <c r="F172" s="541"/>
      <c r="G172" s="541"/>
      <c r="H172" s="529"/>
      <c r="I172" s="529"/>
      <c r="J172" s="541">
        <v>0</v>
      </c>
      <c r="K172" s="541">
        <v>0</v>
      </c>
      <c r="L172" s="529"/>
      <c r="M172" s="529"/>
      <c r="N172" s="541"/>
      <c r="O172" s="541"/>
      <c r="P172" s="534"/>
      <c r="Q172" s="542"/>
    </row>
    <row r="173" spans="1:17" ht="14.4" customHeight="1" x14ac:dyDescent="0.3">
      <c r="A173" s="528" t="s">
        <v>2225</v>
      </c>
      <c r="B173" s="529" t="s">
        <v>466</v>
      </c>
      <c r="C173" s="529" t="s">
        <v>2226</v>
      </c>
      <c r="D173" s="529" t="s">
        <v>2229</v>
      </c>
      <c r="E173" s="529" t="s">
        <v>2230</v>
      </c>
      <c r="F173" s="541">
        <v>0.2</v>
      </c>
      <c r="G173" s="541">
        <v>31.58</v>
      </c>
      <c r="H173" s="529">
        <v>1</v>
      </c>
      <c r="I173" s="529">
        <v>157.89999999999998</v>
      </c>
      <c r="J173" s="541">
        <v>0.2</v>
      </c>
      <c r="K173" s="541">
        <v>30.2</v>
      </c>
      <c r="L173" s="529">
        <v>0.95630145661811272</v>
      </c>
      <c r="M173" s="529">
        <v>151</v>
      </c>
      <c r="N173" s="541">
        <v>0.30000000000000004</v>
      </c>
      <c r="O173" s="541">
        <v>45.31</v>
      </c>
      <c r="P173" s="534">
        <v>1.4347688410386321</v>
      </c>
      <c r="Q173" s="542">
        <v>151.03333333333333</v>
      </c>
    </row>
    <row r="174" spans="1:17" ht="14.4" customHeight="1" x14ac:dyDescent="0.3">
      <c r="A174" s="528" t="s">
        <v>2225</v>
      </c>
      <c r="B174" s="529" t="s">
        <v>466</v>
      </c>
      <c r="C174" s="529" t="s">
        <v>2226</v>
      </c>
      <c r="D174" s="529" t="s">
        <v>2231</v>
      </c>
      <c r="E174" s="529" t="s">
        <v>2232</v>
      </c>
      <c r="F174" s="541">
        <v>0.4</v>
      </c>
      <c r="G174" s="541">
        <v>106.04</v>
      </c>
      <c r="H174" s="529">
        <v>1</v>
      </c>
      <c r="I174" s="529">
        <v>265.10000000000002</v>
      </c>
      <c r="J174" s="541">
        <v>0.2</v>
      </c>
      <c r="K174" s="541">
        <v>50.71</v>
      </c>
      <c r="L174" s="529">
        <v>0.47821576763485474</v>
      </c>
      <c r="M174" s="529">
        <v>253.54999999999998</v>
      </c>
      <c r="N174" s="541">
        <v>1</v>
      </c>
      <c r="O174" s="541">
        <v>253.55</v>
      </c>
      <c r="P174" s="534">
        <v>2.3910788381742738</v>
      </c>
      <c r="Q174" s="542">
        <v>253.55</v>
      </c>
    </row>
    <row r="175" spans="1:17" ht="14.4" customHeight="1" x14ac:dyDescent="0.3">
      <c r="A175" s="528" t="s">
        <v>2225</v>
      </c>
      <c r="B175" s="529" t="s">
        <v>466</v>
      </c>
      <c r="C175" s="529" t="s">
        <v>2245</v>
      </c>
      <c r="D175" s="529" t="s">
        <v>2246</v>
      </c>
      <c r="E175" s="529" t="s">
        <v>2247</v>
      </c>
      <c r="F175" s="541"/>
      <c r="G175" s="541"/>
      <c r="H175" s="529"/>
      <c r="I175" s="529"/>
      <c r="J175" s="541"/>
      <c r="K175" s="541"/>
      <c r="L175" s="529"/>
      <c r="M175" s="529"/>
      <c r="N175" s="541">
        <v>1</v>
      </c>
      <c r="O175" s="541">
        <v>90.16</v>
      </c>
      <c r="P175" s="534"/>
      <c r="Q175" s="542">
        <v>90.16</v>
      </c>
    </row>
    <row r="176" spans="1:17" ht="14.4" customHeight="1" x14ac:dyDescent="0.3">
      <c r="A176" s="528" t="s">
        <v>2225</v>
      </c>
      <c r="B176" s="529" t="s">
        <v>466</v>
      </c>
      <c r="C176" s="529" t="s">
        <v>2252</v>
      </c>
      <c r="D176" s="529" t="s">
        <v>2253</v>
      </c>
      <c r="E176" s="529" t="s">
        <v>2254</v>
      </c>
      <c r="F176" s="541">
        <v>1</v>
      </c>
      <c r="G176" s="541">
        <v>130</v>
      </c>
      <c r="H176" s="529">
        <v>1</v>
      </c>
      <c r="I176" s="529">
        <v>130</v>
      </c>
      <c r="J176" s="541"/>
      <c r="K176" s="541"/>
      <c r="L176" s="529"/>
      <c r="M176" s="529"/>
      <c r="N176" s="541"/>
      <c r="O176" s="541"/>
      <c r="P176" s="534"/>
      <c r="Q176" s="542"/>
    </row>
    <row r="177" spans="1:17" ht="14.4" customHeight="1" x14ac:dyDescent="0.3">
      <c r="A177" s="528" t="s">
        <v>2225</v>
      </c>
      <c r="B177" s="529" t="s">
        <v>466</v>
      </c>
      <c r="C177" s="529" t="s">
        <v>2252</v>
      </c>
      <c r="D177" s="529" t="s">
        <v>2261</v>
      </c>
      <c r="E177" s="529" t="s">
        <v>2262</v>
      </c>
      <c r="F177" s="541">
        <v>1</v>
      </c>
      <c r="G177" s="541">
        <v>104</v>
      </c>
      <c r="H177" s="529">
        <v>1</v>
      </c>
      <c r="I177" s="529">
        <v>104</v>
      </c>
      <c r="J177" s="541">
        <v>4</v>
      </c>
      <c r="K177" s="541">
        <v>416</v>
      </c>
      <c r="L177" s="529">
        <v>4</v>
      </c>
      <c r="M177" s="529">
        <v>104</v>
      </c>
      <c r="N177" s="541"/>
      <c r="O177" s="541"/>
      <c r="P177" s="534"/>
      <c r="Q177" s="542"/>
    </row>
    <row r="178" spans="1:17" ht="14.4" customHeight="1" x14ac:dyDescent="0.3">
      <c r="A178" s="528" t="s">
        <v>2225</v>
      </c>
      <c r="B178" s="529" t="s">
        <v>466</v>
      </c>
      <c r="C178" s="529" t="s">
        <v>2252</v>
      </c>
      <c r="D178" s="529" t="s">
        <v>2265</v>
      </c>
      <c r="E178" s="529" t="s">
        <v>2266</v>
      </c>
      <c r="F178" s="541">
        <v>1</v>
      </c>
      <c r="G178" s="541">
        <v>34</v>
      </c>
      <c r="H178" s="529">
        <v>1</v>
      </c>
      <c r="I178" s="529">
        <v>34</v>
      </c>
      <c r="J178" s="541"/>
      <c r="K178" s="541"/>
      <c r="L178" s="529"/>
      <c r="M178" s="529"/>
      <c r="N178" s="541"/>
      <c r="O178" s="541"/>
      <c r="P178" s="534"/>
      <c r="Q178" s="542"/>
    </row>
    <row r="179" spans="1:17" ht="14.4" customHeight="1" x14ac:dyDescent="0.3">
      <c r="A179" s="528" t="s">
        <v>2225</v>
      </c>
      <c r="B179" s="529" t="s">
        <v>466</v>
      </c>
      <c r="C179" s="529" t="s">
        <v>2252</v>
      </c>
      <c r="D179" s="529" t="s">
        <v>2275</v>
      </c>
      <c r="E179" s="529" t="s">
        <v>2276</v>
      </c>
      <c r="F179" s="541">
        <v>2</v>
      </c>
      <c r="G179" s="541">
        <v>314</v>
      </c>
      <c r="H179" s="529">
        <v>1</v>
      </c>
      <c r="I179" s="529">
        <v>157</v>
      </c>
      <c r="J179" s="541"/>
      <c r="K179" s="541"/>
      <c r="L179" s="529"/>
      <c r="M179" s="529"/>
      <c r="N179" s="541"/>
      <c r="O179" s="541"/>
      <c r="P179" s="534"/>
      <c r="Q179" s="542"/>
    </row>
    <row r="180" spans="1:17" ht="14.4" customHeight="1" x14ac:dyDescent="0.3">
      <c r="A180" s="528" t="s">
        <v>2225</v>
      </c>
      <c r="B180" s="529" t="s">
        <v>466</v>
      </c>
      <c r="C180" s="529" t="s">
        <v>2252</v>
      </c>
      <c r="D180" s="529" t="s">
        <v>2280</v>
      </c>
      <c r="E180" s="529" t="s">
        <v>2281</v>
      </c>
      <c r="F180" s="541"/>
      <c r="G180" s="541"/>
      <c r="H180" s="529"/>
      <c r="I180" s="529"/>
      <c r="J180" s="541"/>
      <c r="K180" s="541"/>
      <c r="L180" s="529"/>
      <c r="M180" s="529"/>
      <c r="N180" s="541">
        <v>1</v>
      </c>
      <c r="O180" s="541">
        <v>126</v>
      </c>
      <c r="P180" s="534"/>
      <c r="Q180" s="542">
        <v>126</v>
      </c>
    </row>
    <row r="181" spans="1:17" ht="14.4" customHeight="1" x14ac:dyDescent="0.3">
      <c r="A181" s="528" t="s">
        <v>2225</v>
      </c>
      <c r="B181" s="529" t="s">
        <v>466</v>
      </c>
      <c r="C181" s="529" t="s">
        <v>2252</v>
      </c>
      <c r="D181" s="529" t="s">
        <v>2282</v>
      </c>
      <c r="E181" s="529" t="s">
        <v>2283</v>
      </c>
      <c r="F181" s="541">
        <v>5</v>
      </c>
      <c r="G181" s="541">
        <v>2655</v>
      </c>
      <c r="H181" s="529">
        <v>1</v>
      </c>
      <c r="I181" s="529">
        <v>531</v>
      </c>
      <c r="J181" s="541">
        <v>7</v>
      </c>
      <c r="K181" s="541">
        <v>3724</v>
      </c>
      <c r="L181" s="529">
        <v>1.4026365348399246</v>
      </c>
      <c r="M181" s="529">
        <v>532</v>
      </c>
      <c r="N181" s="541">
        <v>2</v>
      </c>
      <c r="O181" s="541">
        <v>1080</v>
      </c>
      <c r="P181" s="534">
        <v>0.40677966101694918</v>
      </c>
      <c r="Q181" s="542">
        <v>540</v>
      </c>
    </row>
    <row r="182" spans="1:17" ht="14.4" customHeight="1" x14ac:dyDescent="0.3">
      <c r="A182" s="528" t="s">
        <v>2225</v>
      </c>
      <c r="B182" s="529" t="s">
        <v>466</v>
      </c>
      <c r="C182" s="529" t="s">
        <v>2252</v>
      </c>
      <c r="D182" s="529" t="s">
        <v>2284</v>
      </c>
      <c r="E182" s="529" t="s">
        <v>2285</v>
      </c>
      <c r="F182" s="541">
        <v>1</v>
      </c>
      <c r="G182" s="541">
        <v>1491</v>
      </c>
      <c r="H182" s="529">
        <v>1</v>
      </c>
      <c r="I182" s="529">
        <v>1491</v>
      </c>
      <c r="J182" s="541"/>
      <c r="K182" s="541"/>
      <c r="L182" s="529"/>
      <c r="M182" s="529"/>
      <c r="N182" s="541"/>
      <c r="O182" s="541"/>
      <c r="P182" s="534"/>
      <c r="Q182" s="542"/>
    </row>
    <row r="183" spans="1:17" ht="14.4" customHeight="1" x14ac:dyDescent="0.3">
      <c r="A183" s="528" t="s">
        <v>2225</v>
      </c>
      <c r="B183" s="529" t="s">
        <v>466</v>
      </c>
      <c r="C183" s="529" t="s">
        <v>2252</v>
      </c>
      <c r="D183" s="529" t="s">
        <v>2286</v>
      </c>
      <c r="E183" s="529" t="s">
        <v>2287</v>
      </c>
      <c r="F183" s="541">
        <v>2</v>
      </c>
      <c r="G183" s="541">
        <v>970</v>
      </c>
      <c r="H183" s="529">
        <v>1</v>
      </c>
      <c r="I183" s="529">
        <v>485</v>
      </c>
      <c r="J183" s="541">
        <v>7</v>
      </c>
      <c r="K183" s="541">
        <v>3402</v>
      </c>
      <c r="L183" s="529">
        <v>3.5072164948453608</v>
      </c>
      <c r="M183" s="529">
        <v>486</v>
      </c>
      <c r="N183" s="541">
        <v>7</v>
      </c>
      <c r="O183" s="541">
        <v>3500</v>
      </c>
      <c r="P183" s="534">
        <v>3.6082474226804124</v>
      </c>
      <c r="Q183" s="542">
        <v>500</v>
      </c>
    </row>
    <row r="184" spans="1:17" ht="14.4" customHeight="1" x14ac:dyDescent="0.3">
      <c r="A184" s="528" t="s">
        <v>2225</v>
      </c>
      <c r="B184" s="529" t="s">
        <v>466</v>
      </c>
      <c r="C184" s="529" t="s">
        <v>2252</v>
      </c>
      <c r="D184" s="529" t="s">
        <v>2288</v>
      </c>
      <c r="E184" s="529" t="s">
        <v>2289</v>
      </c>
      <c r="F184" s="541">
        <v>1</v>
      </c>
      <c r="G184" s="541">
        <v>664</v>
      </c>
      <c r="H184" s="529">
        <v>1</v>
      </c>
      <c r="I184" s="529">
        <v>664</v>
      </c>
      <c r="J184" s="541"/>
      <c r="K184" s="541"/>
      <c r="L184" s="529"/>
      <c r="M184" s="529"/>
      <c r="N184" s="541">
        <v>2</v>
      </c>
      <c r="O184" s="541">
        <v>1358</v>
      </c>
      <c r="P184" s="534">
        <v>2.0451807228915664</v>
      </c>
      <c r="Q184" s="542">
        <v>679</v>
      </c>
    </row>
    <row r="185" spans="1:17" ht="14.4" customHeight="1" x14ac:dyDescent="0.3">
      <c r="A185" s="528" t="s">
        <v>2225</v>
      </c>
      <c r="B185" s="529" t="s">
        <v>466</v>
      </c>
      <c r="C185" s="529" t="s">
        <v>2252</v>
      </c>
      <c r="D185" s="529" t="s">
        <v>2290</v>
      </c>
      <c r="E185" s="529" t="s">
        <v>2291</v>
      </c>
      <c r="F185" s="541">
        <v>22</v>
      </c>
      <c r="G185" s="541">
        <v>22126</v>
      </c>
      <c r="H185" s="529">
        <v>1</v>
      </c>
      <c r="I185" s="529">
        <v>1005.7272727272727</v>
      </c>
      <c r="J185" s="541">
        <v>11</v>
      </c>
      <c r="K185" s="541">
        <v>11132</v>
      </c>
      <c r="L185" s="529">
        <v>0.50311850311850315</v>
      </c>
      <c r="M185" s="529">
        <v>1012</v>
      </c>
      <c r="N185" s="541">
        <v>15</v>
      </c>
      <c r="O185" s="541">
        <v>15465</v>
      </c>
      <c r="P185" s="534">
        <v>0.69895145982102502</v>
      </c>
      <c r="Q185" s="542">
        <v>1031</v>
      </c>
    </row>
    <row r="186" spans="1:17" ht="14.4" customHeight="1" x14ac:dyDescent="0.3">
      <c r="A186" s="528" t="s">
        <v>2225</v>
      </c>
      <c r="B186" s="529" t="s">
        <v>466</v>
      </c>
      <c r="C186" s="529" t="s">
        <v>2252</v>
      </c>
      <c r="D186" s="529" t="s">
        <v>2396</v>
      </c>
      <c r="E186" s="529" t="s">
        <v>2397</v>
      </c>
      <c r="F186" s="541">
        <v>1</v>
      </c>
      <c r="G186" s="541">
        <v>1229</v>
      </c>
      <c r="H186" s="529">
        <v>1</v>
      </c>
      <c r="I186" s="529">
        <v>1229</v>
      </c>
      <c r="J186" s="541"/>
      <c r="K186" s="541"/>
      <c r="L186" s="529"/>
      <c r="M186" s="529"/>
      <c r="N186" s="541"/>
      <c r="O186" s="541"/>
      <c r="P186" s="534"/>
      <c r="Q186" s="542"/>
    </row>
    <row r="187" spans="1:17" ht="14.4" customHeight="1" x14ac:dyDescent="0.3">
      <c r="A187" s="528" t="s">
        <v>2225</v>
      </c>
      <c r="B187" s="529" t="s">
        <v>466</v>
      </c>
      <c r="C187" s="529" t="s">
        <v>2252</v>
      </c>
      <c r="D187" s="529" t="s">
        <v>2400</v>
      </c>
      <c r="E187" s="529" t="s">
        <v>2401</v>
      </c>
      <c r="F187" s="541">
        <v>2</v>
      </c>
      <c r="G187" s="541">
        <v>1884</v>
      </c>
      <c r="H187" s="529">
        <v>1</v>
      </c>
      <c r="I187" s="529">
        <v>942</v>
      </c>
      <c r="J187" s="541">
        <v>2</v>
      </c>
      <c r="K187" s="541">
        <v>1892</v>
      </c>
      <c r="L187" s="529">
        <v>1.0042462845010616</v>
      </c>
      <c r="M187" s="529">
        <v>946</v>
      </c>
      <c r="N187" s="541"/>
      <c r="O187" s="541"/>
      <c r="P187" s="534"/>
      <c r="Q187" s="542"/>
    </row>
    <row r="188" spans="1:17" ht="14.4" customHeight="1" x14ac:dyDescent="0.3">
      <c r="A188" s="528" t="s">
        <v>2225</v>
      </c>
      <c r="B188" s="529" t="s">
        <v>466</v>
      </c>
      <c r="C188" s="529" t="s">
        <v>2252</v>
      </c>
      <c r="D188" s="529" t="s">
        <v>2402</v>
      </c>
      <c r="E188" s="529" t="s">
        <v>2403</v>
      </c>
      <c r="F188" s="541"/>
      <c r="G188" s="541"/>
      <c r="H188" s="529"/>
      <c r="I188" s="529"/>
      <c r="J188" s="541"/>
      <c r="K188" s="541"/>
      <c r="L188" s="529"/>
      <c r="M188" s="529"/>
      <c r="N188" s="541">
        <v>1</v>
      </c>
      <c r="O188" s="541">
        <v>844</v>
      </c>
      <c r="P188" s="534"/>
      <c r="Q188" s="542">
        <v>844</v>
      </c>
    </row>
    <row r="189" spans="1:17" ht="14.4" customHeight="1" x14ac:dyDescent="0.3">
      <c r="A189" s="528" t="s">
        <v>2225</v>
      </c>
      <c r="B189" s="529" t="s">
        <v>466</v>
      </c>
      <c r="C189" s="529" t="s">
        <v>2252</v>
      </c>
      <c r="D189" s="529" t="s">
        <v>2404</v>
      </c>
      <c r="E189" s="529" t="s">
        <v>2405</v>
      </c>
      <c r="F189" s="541">
        <v>2</v>
      </c>
      <c r="G189" s="541">
        <v>3268</v>
      </c>
      <c r="H189" s="529">
        <v>1</v>
      </c>
      <c r="I189" s="529">
        <v>1634</v>
      </c>
      <c r="J189" s="541">
        <v>1</v>
      </c>
      <c r="K189" s="541">
        <v>1637</v>
      </c>
      <c r="L189" s="529">
        <v>0.50091799265605874</v>
      </c>
      <c r="M189" s="529">
        <v>1637</v>
      </c>
      <c r="N189" s="541">
        <v>3</v>
      </c>
      <c r="O189" s="541">
        <v>5031</v>
      </c>
      <c r="P189" s="534">
        <v>1.5394736842105263</v>
      </c>
      <c r="Q189" s="542">
        <v>1677</v>
      </c>
    </row>
    <row r="190" spans="1:17" ht="14.4" customHeight="1" x14ac:dyDescent="0.3">
      <c r="A190" s="528" t="s">
        <v>2225</v>
      </c>
      <c r="B190" s="529" t="s">
        <v>466</v>
      </c>
      <c r="C190" s="529" t="s">
        <v>2252</v>
      </c>
      <c r="D190" s="529" t="s">
        <v>2406</v>
      </c>
      <c r="E190" s="529" t="s">
        <v>2407</v>
      </c>
      <c r="F190" s="541">
        <v>1</v>
      </c>
      <c r="G190" s="541">
        <v>1335</v>
      </c>
      <c r="H190" s="529">
        <v>1</v>
      </c>
      <c r="I190" s="529">
        <v>1335</v>
      </c>
      <c r="J190" s="541">
        <v>3</v>
      </c>
      <c r="K190" s="541">
        <v>4020</v>
      </c>
      <c r="L190" s="529">
        <v>3.0112359550561796</v>
      </c>
      <c r="M190" s="529">
        <v>1340</v>
      </c>
      <c r="N190" s="541">
        <v>3</v>
      </c>
      <c r="O190" s="541">
        <v>4179</v>
      </c>
      <c r="P190" s="534">
        <v>3.1303370786516855</v>
      </c>
      <c r="Q190" s="542">
        <v>1393</v>
      </c>
    </row>
    <row r="191" spans="1:17" ht="14.4" customHeight="1" x14ac:dyDescent="0.3">
      <c r="A191" s="528" t="s">
        <v>2225</v>
      </c>
      <c r="B191" s="529" t="s">
        <v>466</v>
      </c>
      <c r="C191" s="529" t="s">
        <v>2252</v>
      </c>
      <c r="D191" s="529" t="s">
        <v>2408</v>
      </c>
      <c r="E191" s="529" t="s">
        <v>2409</v>
      </c>
      <c r="F191" s="541"/>
      <c r="G191" s="541"/>
      <c r="H191" s="529"/>
      <c r="I191" s="529"/>
      <c r="J191" s="541">
        <v>2</v>
      </c>
      <c r="K191" s="541">
        <v>3022</v>
      </c>
      <c r="L191" s="529"/>
      <c r="M191" s="529">
        <v>1511</v>
      </c>
      <c r="N191" s="541">
        <v>3</v>
      </c>
      <c r="O191" s="541">
        <v>4701</v>
      </c>
      <c r="P191" s="534"/>
      <c r="Q191" s="542">
        <v>1567</v>
      </c>
    </row>
    <row r="192" spans="1:17" ht="14.4" customHeight="1" x14ac:dyDescent="0.3">
      <c r="A192" s="528" t="s">
        <v>2225</v>
      </c>
      <c r="B192" s="529" t="s">
        <v>466</v>
      </c>
      <c r="C192" s="529" t="s">
        <v>2252</v>
      </c>
      <c r="D192" s="529" t="s">
        <v>2410</v>
      </c>
      <c r="E192" s="529" t="s">
        <v>2411</v>
      </c>
      <c r="F192" s="541">
        <v>0</v>
      </c>
      <c r="G192" s="541">
        <v>0</v>
      </c>
      <c r="H192" s="529"/>
      <c r="I192" s="529"/>
      <c r="J192" s="541"/>
      <c r="K192" s="541"/>
      <c r="L192" s="529"/>
      <c r="M192" s="529"/>
      <c r="N192" s="541"/>
      <c r="O192" s="541"/>
      <c r="P192" s="534"/>
      <c r="Q192" s="542"/>
    </row>
    <row r="193" spans="1:17" ht="14.4" customHeight="1" x14ac:dyDescent="0.3">
      <c r="A193" s="528" t="s">
        <v>2225</v>
      </c>
      <c r="B193" s="529" t="s">
        <v>466</v>
      </c>
      <c r="C193" s="529" t="s">
        <v>2252</v>
      </c>
      <c r="D193" s="529" t="s">
        <v>2302</v>
      </c>
      <c r="E193" s="529" t="s">
        <v>2303</v>
      </c>
      <c r="F193" s="541"/>
      <c r="G193" s="541"/>
      <c r="H193" s="529"/>
      <c r="I193" s="529"/>
      <c r="J193" s="541"/>
      <c r="K193" s="541"/>
      <c r="L193" s="529"/>
      <c r="M193" s="529"/>
      <c r="N193" s="541">
        <v>1</v>
      </c>
      <c r="O193" s="541">
        <v>33.33</v>
      </c>
      <c r="P193" s="534"/>
      <c r="Q193" s="542">
        <v>33.33</v>
      </c>
    </row>
    <row r="194" spans="1:17" ht="14.4" customHeight="1" x14ac:dyDescent="0.3">
      <c r="A194" s="528" t="s">
        <v>2225</v>
      </c>
      <c r="B194" s="529" t="s">
        <v>466</v>
      </c>
      <c r="C194" s="529" t="s">
        <v>2252</v>
      </c>
      <c r="D194" s="529" t="s">
        <v>2306</v>
      </c>
      <c r="E194" s="529" t="s">
        <v>2307</v>
      </c>
      <c r="F194" s="541">
        <v>4</v>
      </c>
      <c r="G194" s="541">
        <v>430</v>
      </c>
      <c r="H194" s="529">
        <v>1</v>
      </c>
      <c r="I194" s="529">
        <v>107.5</v>
      </c>
      <c r="J194" s="541">
        <v>3</v>
      </c>
      <c r="K194" s="541">
        <v>324</v>
      </c>
      <c r="L194" s="529">
        <v>0.75348837209302322</v>
      </c>
      <c r="M194" s="529">
        <v>108</v>
      </c>
      <c r="N194" s="541"/>
      <c r="O194" s="541"/>
      <c r="P194" s="534"/>
      <c r="Q194" s="542"/>
    </row>
    <row r="195" spans="1:17" ht="14.4" customHeight="1" x14ac:dyDescent="0.3">
      <c r="A195" s="528" t="s">
        <v>2225</v>
      </c>
      <c r="B195" s="529" t="s">
        <v>466</v>
      </c>
      <c r="C195" s="529" t="s">
        <v>2252</v>
      </c>
      <c r="D195" s="529" t="s">
        <v>2310</v>
      </c>
      <c r="E195" s="529" t="s">
        <v>2311</v>
      </c>
      <c r="F195" s="541">
        <v>24</v>
      </c>
      <c r="G195" s="541">
        <v>1963</v>
      </c>
      <c r="H195" s="529">
        <v>1</v>
      </c>
      <c r="I195" s="529">
        <v>81.791666666666671</v>
      </c>
      <c r="J195" s="541">
        <v>37</v>
      </c>
      <c r="K195" s="541">
        <v>3034</v>
      </c>
      <c r="L195" s="529">
        <v>1.5455934793683137</v>
      </c>
      <c r="M195" s="529">
        <v>82</v>
      </c>
      <c r="N195" s="541">
        <v>33</v>
      </c>
      <c r="O195" s="541">
        <v>2838</v>
      </c>
      <c r="P195" s="534">
        <v>1.445746306673459</v>
      </c>
      <c r="Q195" s="542">
        <v>86</v>
      </c>
    </row>
    <row r="196" spans="1:17" ht="14.4" customHeight="1" x14ac:dyDescent="0.3">
      <c r="A196" s="528" t="s">
        <v>2225</v>
      </c>
      <c r="B196" s="529" t="s">
        <v>466</v>
      </c>
      <c r="C196" s="529" t="s">
        <v>2252</v>
      </c>
      <c r="D196" s="529" t="s">
        <v>2312</v>
      </c>
      <c r="E196" s="529" t="s">
        <v>2313</v>
      </c>
      <c r="F196" s="541"/>
      <c r="G196" s="541"/>
      <c r="H196" s="529"/>
      <c r="I196" s="529"/>
      <c r="J196" s="541">
        <v>1</v>
      </c>
      <c r="K196" s="541">
        <v>31</v>
      </c>
      <c r="L196" s="529"/>
      <c r="M196" s="529">
        <v>31</v>
      </c>
      <c r="N196" s="541">
        <v>2</v>
      </c>
      <c r="O196" s="541">
        <v>64</v>
      </c>
      <c r="P196" s="534"/>
      <c r="Q196" s="542">
        <v>32</v>
      </c>
    </row>
    <row r="197" spans="1:17" ht="14.4" customHeight="1" x14ac:dyDescent="0.3">
      <c r="A197" s="528" t="s">
        <v>2225</v>
      </c>
      <c r="B197" s="529" t="s">
        <v>466</v>
      </c>
      <c r="C197" s="529" t="s">
        <v>2252</v>
      </c>
      <c r="D197" s="529" t="s">
        <v>2322</v>
      </c>
      <c r="E197" s="529" t="s">
        <v>2283</v>
      </c>
      <c r="F197" s="541">
        <v>2</v>
      </c>
      <c r="G197" s="541">
        <v>1341</v>
      </c>
      <c r="H197" s="529">
        <v>1</v>
      </c>
      <c r="I197" s="529">
        <v>670.5</v>
      </c>
      <c r="J197" s="541">
        <v>3</v>
      </c>
      <c r="K197" s="541">
        <v>2025</v>
      </c>
      <c r="L197" s="529">
        <v>1.5100671140939597</v>
      </c>
      <c r="M197" s="529">
        <v>675</v>
      </c>
      <c r="N197" s="541">
        <v>1</v>
      </c>
      <c r="O197" s="541">
        <v>688</v>
      </c>
      <c r="P197" s="534">
        <v>0.51304996271439229</v>
      </c>
      <c r="Q197" s="542">
        <v>688</v>
      </c>
    </row>
    <row r="198" spans="1:17" ht="14.4" customHeight="1" x14ac:dyDescent="0.3">
      <c r="A198" s="528" t="s">
        <v>2225</v>
      </c>
      <c r="B198" s="529" t="s">
        <v>466</v>
      </c>
      <c r="C198" s="529" t="s">
        <v>2252</v>
      </c>
      <c r="D198" s="529" t="s">
        <v>2323</v>
      </c>
      <c r="E198" s="529" t="s">
        <v>2324</v>
      </c>
      <c r="F198" s="541">
        <v>7</v>
      </c>
      <c r="G198" s="541">
        <v>962</v>
      </c>
      <c r="H198" s="529">
        <v>1</v>
      </c>
      <c r="I198" s="529">
        <v>137.42857142857142</v>
      </c>
      <c r="J198" s="541">
        <v>1</v>
      </c>
      <c r="K198" s="541">
        <v>158</v>
      </c>
      <c r="L198" s="529">
        <v>0.16424116424116425</v>
      </c>
      <c r="M198" s="529">
        <v>158</v>
      </c>
      <c r="N198" s="541">
        <v>2</v>
      </c>
      <c r="O198" s="541">
        <v>324</v>
      </c>
      <c r="P198" s="534">
        <v>0.33679833679833682</v>
      </c>
      <c r="Q198" s="542">
        <v>162</v>
      </c>
    </row>
    <row r="199" spans="1:17" ht="14.4" customHeight="1" x14ac:dyDescent="0.3">
      <c r="A199" s="528" t="s">
        <v>2225</v>
      </c>
      <c r="B199" s="529" t="s">
        <v>466</v>
      </c>
      <c r="C199" s="529" t="s">
        <v>2252</v>
      </c>
      <c r="D199" s="529" t="s">
        <v>2331</v>
      </c>
      <c r="E199" s="529" t="s">
        <v>2332</v>
      </c>
      <c r="F199" s="541"/>
      <c r="G199" s="541"/>
      <c r="H199" s="529"/>
      <c r="I199" s="529"/>
      <c r="J199" s="541">
        <v>1</v>
      </c>
      <c r="K199" s="541">
        <v>704</v>
      </c>
      <c r="L199" s="529"/>
      <c r="M199" s="529">
        <v>704</v>
      </c>
      <c r="N199" s="541"/>
      <c r="O199" s="541"/>
      <c r="P199" s="534"/>
      <c r="Q199" s="542"/>
    </row>
    <row r="200" spans="1:17" ht="14.4" customHeight="1" x14ac:dyDescent="0.3">
      <c r="A200" s="528" t="s">
        <v>2225</v>
      </c>
      <c r="B200" s="529" t="s">
        <v>466</v>
      </c>
      <c r="C200" s="529" t="s">
        <v>2252</v>
      </c>
      <c r="D200" s="529" t="s">
        <v>2333</v>
      </c>
      <c r="E200" s="529" t="s">
        <v>2334</v>
      </c>
      <c r="F200" s="541"/>
      <c r="G200" s="541"/>
      <c r="H200" s="529"/>
      <c r="I200" s="529"/>
      <c r="J200" s="541">
        <v>1</v>
      </c>
      <c r="K200" s="541">
        <v>1050</v>
      </c>
      <c r="L200" s="529"/>
      <c r="M200" s="529">
        <v>1050</v>
      </c>
      <c r="N200" s="541">
        <v>1</v>
      </c>
      <c r="O200" s="541">
        <v>1063</v>
      </c>
      <c r="P200" s="534"/>
      <c r="Q200" s="542">
        <v>1063</v>
      </c>
    </row>
    <row r="201" spans="1:17" ht="14.4" customHeight="1" x14ac:dyDescent="0.3">
      <c r="A201" s="528" t="s">
        <v>2225</v>
      </c>
      <c r="B201" s="529" t="s">
        <v>466</v>
      </c>
      <c r="C201" s="529" t="s">
        <v>2252</v>
      </c>
      <c r="D201" s="529" t="s">
        <v>2335</v>
      </c>
      <c r="E201" s="529" t="s">
        <v>2336</v>
      </c>
      <c r="F201" s="541"/>
      <c r="G201" s="541"/>
      <c r="H201" s="529"/>
      <c r="I201" s="529"/>
      <c r="J201" s="541"/>
      <c r="K201" s="541"/>
      <c r="L201" s="529"/>
      <c r="M201" s="529"/>
      <c r="N201" s="541">
        <v>1</v>
      </c>
      <c r="O201" s="541">
        <v>123</v>
      </c>
      <c r="P201" s="534"/>
      <c r="Q201" s="542">
        <v>123</v>
      </c>
    </row>
    <row r="202" spans="1:17" ht="14.4" customHeight="1" x14ac:dyDescent="0.3">
      <c r="A202" s="528" t="s">
        <v>2225</v>
      </c>
      <c r="B202" s="529" t="s">
        <v>466</v>
      </c>
      <c r="C202" s="529" t="s">
        <v>2252</v>
      </c>
      <c r="D202" s="529" t="s">
        <v>2339</v>
      </c>
      <c r="E202" s="529" t="s">
        <v>2340</v>
      </c>
      <c r="F202" s="541">
        <v>1</v>
      </c>
      <c r="G202" s="541">
        <v>689</v>
      </c>
      <c r="H202" s="529">
        <v>1</v>
      </c>
      <c r="I202" s="529">
        <v>689</v>
      </c>
      <c r="J202" s="541"/>
      <c r="K202" s="541"/>
      <c r="L202" s="529"/>
      <c r="M202" s="529"/>
      <c r="N202" s="541">
        <v>3</v>
      </c>
      <c r="O202" s="541">
        <v>2148</v>
      </c>
      <c r="P202" s="534">
        <v>3.1175616835994195</v>
      </c>
      <c r="Q202" s="542">
        <v>716</v>
      </c>
    </row>
    <row r="203" spans="1:17" ht="14.4" customHeight="1" x14ac:dyDescent="0.3">
      <c r="A203" s="528" t="s">
        <v>2225</v>
      </c>
      <c r="B203" s="529" t="s">
        <v>466</v>
      </c>
      <c r="C203" s="529" t="s">
        <v>2252</v>
      </c>
      <c r="D203" s="529" t="s">
        <v>2349</v>
      </c>
      <c r="E203" s="529" t="s">
        <v>2350</v>
      </c>
      <c r="F203" s="541">
        <v>4</v>
      </c>
      <c r="G203" s="541">
        <v>1420</v>
      </c>
      <c r="H203" s="529">
        <v>1</v>
      </c>
      <c r="I203" s="529">
        <v>355</v>
      </c>
      <c r="J203" s="541">
        <v>9</v>
      </c>
      <c r="K203" s="541">
        <v>3204</v>
      </c>
      <c r="L203" s="529">
        <v>2.2563380281690142</v>
      </c>
      <c r="M203" s="529">
        <v>356</v>
      </c>
      <c r="N203" s="541">
        <v>2</v>
      </c>
      <c r="O203" s="541">
        <v>728</v>
      </c>
      <c r="P203" s="534">
        <v>0.51267605633802815</v>
      </c>
      <c r="Q203" s="542">
        <v>364</v>
      </c>
    </row>
    <row r="204" spans="1:17" ht="14.4" customHeight="1" x14ac:dyDescent="0.3">
      <c r="A204" s="528" t="s">
        <v>2225</v>
      </c>
      <c r="B204" s="529" t="s">
        <v>466</v>
      </c>
      <c r="C204" s="529" t="s">
        <v>2252</v>
      </c>
      <c r="D204" s="529" t="s">
        <v>2351</v>
      </c>
      <c r="E204" s="529" t="s">
        <v>2352</v>
      </c>
      <c r="F204" s="541">
        <v>1</v>
      </c>
      <c r="G204" s="541">
        <v>627</v>
      </c>
      <c r="H204" s="529">
        <v>1</v>
      </c>
      <c r="I204" s="529">
        <v>627</v>
      </c>
      <c r="J204" s="541">
        <v>2</v>
      </c>
      <c r="K204" s="541">
        <v>1256</v>
      </c>
      <c r="L204" s="529">
        <v>2.003189792663477</v>
      </c>
      <c r="M204" s="529">
        <v>628</v>
      </c>
      <c r="N204" s="541">
        <v>2</v>
      </c>
      <c r="O204" s="541">
        <v>1272</v>
      </c>
      <c r="P204" s="534">
        <v>2.0287081339712918</v>
      </c>
      <c r="Q204" s="542">
        <v>636</v>
      </c>
    </row>
    <row r="205" spans="1:17" ht="14.4" customHeight="1" x14ac:dyDescent="0.3">
      <c r="A205" s="528" t="s">
        <v>2225</v>
      </c>
      <c r="B205" s="529" t="s">
        <v>466</v>
      </c>
      <c r="C205" s="529" t="s">
        <v>2252</v>
      </c>
      <c r="D205" s="529" t="s">
        <v>2426</v>
      </c>
      <c r="E205" s="529" t="s">
        <v>2427</v>
      </c>
      <c r="F205" s="541">
        <v>1</v>
      </c>
      <c r="G205" s="541">
        <v>1592</v>
      </c>
      <c r="H205" s="529">
        <v>1</v>
      </c>
      <c r="I205" s="529">
        <v>1592</v>
      </c>
      <c r="J205" s="541"/>
      <c r="K205" s="541"/>
      <c r="L205" s="529"/>
      <c r="M205" s="529"/>
      <c r="N205" s="541">
        <v>8</v>
      </c>
      <c r="O205" s="541">
        <v>13344</v>
      </c>
      <c r="P205" s="534">
        <v>8.3819095477386938</v>
      </c>
      <c r="Q205" s="542">
        <v>1668</v>
      </c>
    </row>
    <row r="206" spans="1:17" ht="14.4" customHeight="1" x14ac:dyDescent="0.3">
      <c r="A206" s="528" t="s">
        <v>2225</v>
      </c>
      <c r="B206" s="529" t="s">
        <v>466</v>
      </c>
      <c r="C206" s="529" t="s">
        <v>2252</v>
      </c>
      <c r="D206" s="529" t="s">
        <v>2357</v>
      </c>
      <c r="E206" s="529" t="s">
        <v>2358</v>
      </c>
      <c r="F206" s="541">
        <v>1</v>
      </c>
      <c r="G206" s="541">
        <v>241</v>
      </c>
      <c r="H206" s="529">
        <v>1</v>
      </c>
      <c r="I206" s="529">
        <v>241</v>
      </c>
      <c r="J206" s="541">
        <v>3</v>
      </c>
      <c r="K206" s="541">
        <v>729</v>
      </c>
      <c r="L206" s="529">
        <v>3.0248962655601659</v>
      </c>
      <c r="M206" s="529">
        <v>243</v>
      </c>
      <c r="N206" s="541">
        <v>2</v>
      </c>
      <c r="O206" s="541">
        <v>494</v>
      </c>
      <c r="P206" s="534">
        <v>2.0497925311203318</v>
      </c>
      <c r="Q206" s="542">
        <v>247</v>
      </c>
    </row>
    <row r="207" spans="1:17" ht="14.4" customHeight="1" x14ac:dyDescent="0.3">
      <c r="A207" s="528" t="s">
        <v>2225</v>
      </c>
      <c r="B207" s="529" t="s">
        <v>466</v>
      </c>
      <c r="C207" s="529" t="s">
        <v>2252</v>
      </c>
      <c r="D207" s="529" t="s">
        <v>2359</v>
      </c>
      <c r="E207" s="529" t="s">
        <v>2360</v>
      </c>
      <c r="F207" s="541"/>
      <c r="G207" s="541"/>
      <c r="H207" s="529"/>
      <c r="I207" s="529"/>
      <c r="J207" s="541">
        <v>3</v>
      </c>
      <c r="K207" s="541">
        <v>10605</v>
      </c>
      <c r="L207" s="529"/>
      <c r="M207" s="529">
        <v>3535</v>
      </c>
      <c r="N207" s="541">
        <v>3</v>
      </c>
      <c r="O207" s="541">
        <v>11130</v>
      </c>
      <c r="P207" s="534"/>
      <c r="Q207" s="542">
        <v>3710</v>
      </c>
    </row>
    <row r="208" spans="1:17" ht="14.4" customHeight="1" x14ac:dyDescent="0.3">
      <c r="A208" s="528" t="s">
        <v>2225</v>
      </c>
      <c r="B208" s="529" t="s">
        <v>466</v>
      </c>
      <c r="C208" s="529" t="s">
        <v>2252</v>
      </c>
      <c r="D208" s="529" t="s">
        <v>2361</v>
      </c>
      <c r="E208" s="529" t="s">
        <v>2362</v>
      </c>
      <c r="F208" s="541"/>
      <c r="G208" s="541"/>
      <c r="H208" s="529"/>
      <c r="I208" s="529"/>
      <c r="J208" s="541">
        <v>1</v>
      </c>
      <c r="K208" s="541">
        <v>1667</v>
      </c>
      <c r="L208" s="529"/>
      <c r="M208" s="529">
        <v>1667</v>
      </c>
      <c r="N208" s="541">
        <v>1</v>
      </c>
      <c r="O208" s="541">
        <v>1734</v>
      </c>
      <c r="P208" s="534"/>
      <c r="Q208" s="542">
        <v>1734</v>
      </c>
    </row>
    <row r="209" spans="1:17" ht="14.4" customHeight="1" x14ac:dyDescent="0.3">
      <c r="A209" s="528" t="s">
        <v>2225</v>
      </c>
      <c r="B209" s="529" t="s">
        <v>466</v>
      </c>
      <c r="C209" s="529" t="s">
        <v>2252</v>
      </c>
      <c r="D209" s="529" t="s">
        <v>2363</v>
      </c>
      <c r="E209" s="529" t="s">
        <v>2364</v>
      </c>
      <c r="F209" s="541">
        <v>2</v>
      </c>
      <c r="G209" s="541">
        <v>1944</v>
      </c>
      <c r="H209" s="529">
        <v>1</v>
      </c>
      <c r="I209" s="529">
        <v>972</v>
      </c>
      <c r="J209" s="541">
        <v>2</v>
      </c>
      <c r="K209" s="541">
        <v>1952</v>
      </c>
      <c r="L209" s="529">
        <v>1.0041152263374487</v>
      </c>
      <c r="M209" s="529">
        <v>976</v>
      </c>
      <c r="N209" s="541">
        <v>6</v>
      </c>
      <c r="O209" s="541">
        <v>6006</v>
      </c>
      <c r="P209" s="534">
        <v>3.0895061728395063</v>
      </c>
      <c r="Q209" s="542">
        <v>1001</v>
      </c>
    </row>
    <row r="210" spans="1:17" ht="14.4" customHeight="1" x14ac:dyDescent="0.3">
      <c r="A210" s="528" t="s">
        <v>2225</v>
      </c>
      <c r="B210" s="529" t="s">
        <v>466</v>
      </c>
      <c r="C210" s="529" t="s">
        <v>2252</v>
      </c>
      <c r="D210" s="529" t="s">
        <v>2365</v>
      </c>
      <c r="E210" s="529" t="s">
        <v>2366</v>
      </c>
      <c r="F210" s="541">
        <v>1</v>
      </c>
      <c r="G210" s="541">
        <v>859</v>
      </c>
      <c r="H210" s="529">
        <v>1</v>
      </c>
      <c r="I210" s="529">
        <v>859</v>
      </c>
      <c r="J210" s="541"/>
      <c r="K210" s="541"/>
      <c r="L210" s="529"/>
      <c r="M210" s="529"/>
      <c r="N210" s="541">
        <v>2</v>
      </c>
      <c r="O210" s="541">
        <v>1782</v>
      </c>
      <c r="P210" s="534">
        <v>2.0745052386495924</v>
      </c>
      <c r="Q210" s="542">
        <v>891</v>
      </c>
    </row>
    <row r="211" spans="1:17" ht="14.4" customHeight="1" x14ac:dyDescent="0.3">
      <c r="A211" s="528" t="s">
        <v>2225</v>
      </c>
      <c r="B211" s="529" t="s">
        <v>466</v>
      </c>
      <c r="C211" s="529" t="s">
        <v>2252</v>
      </c>
      <c r="D211" s="529" t="s">
        <v>2367</v>
      </c>
      <c r="E211" s="529" t="s">
        <v>2368</v>
      </c>
      <c r="F211" s="541">
        <v>2</v>
      </c>
      <c r="G211" s="541">
        <v>632</v>
      </c>
      <c r="H211" s="529">
        <v>1</v>
      </c>
      <c r="I211" s="529">
        <v>316</v>
      </c>
      <c r="J211" s="541"/>
      <c r="K211" s="541"/>
      <c r="L211" s="529"/>
      <c r="M211" s="529"/>
      <c r="N211" s="541">
        <v>2</v>
      </c>
      <c r="O211" s="541">
        <v>662</v>
      </c>
      <c r="P211" s="534">
        <v>1.0474683544303798</v>
      </c>
      <c r="Q211" s="542">
        <v>331</v>
      </c>
    </row>
    <row r="212" spans="1:17" ht="14.4" customHeight="1" x14ac:dyDescent="0.3">
      <c r="A212" s="528" t="s">
        <v>2225</v>
      </c>
      <c r="B212" s="529" t="s">
        <v>466</v>
      </c>
      <c r="C212" s="529" t="s">
        <v>2252</v>
      </c>
      <c r="D212" s="529" t="s">
        <v>2369</v>
      </c>
      <c r="E212" s="529" t="s">
        <v>2370</v>
      </c>
      <c r="F212" s="541">
        <v>2</v>
      </c>
      <c r="G212" s="541">
        <v>2008</v>
      </c>
      <c r="H212" s="529">
        <v>1</v>
      </c>
      <c r="I212" s="529">
        <v>1004</v>
      </c>
      <c r="J212" s="541"/>
      <c r="K212" s="541"/>
      <c r="L212" s="529"/>
      <c r="M212" s="529"/>
      <c r="N212" s="541">
        <v>3</v>
      </c>
      <c r="O212" s="541">
        <v>3099</v>
      </c>
      <c r="P212" s="534">
        <v>1.5433266932270917</v>
      </c>
      <c r="Q212" s="542">
        <v>1033</v>
      </c>
    </row>
    <row r="213" spans="1:17" ht="14.4" customHeight="1" x14ac:dyDescent="0.3">
      <c r="A213" s="528" t="s">
        <v>2225</v>
      </c>
      <c r="B213" s="529" t="s">
        <v>466</v>
      </c>
      <c r="C213" s="529" t="s">
        <v>2252</v>
      </c>
      <c r="D213" s="529" t="s">
        <v>2371</v>
      </c>
      <c r="E213" s="529" t="s">
        <v>2372</v>
      </c>
      <c r="F213" s="541">
        <v>6</v>
      </c>
      <c r="G213" s="541">
        <v>4863</v>
      </c>
      <c r="H213" s="529">
        <v>1</v>
      </c>
      <c r="I213" s="529">
        <v>810.5</v>
      </c>
      <c r="J213" s="541">
        <v>8</v>
      </c>
      <c r="K213" s="541">
        <v>6520</v>
      </c>
      <c r="L213" s="529">
        <v>1.3407361710878059</v>
      </c>
      <c r="M213" s="529">
        <v>815</v>
      </c>
      <c r="N213" s="541">
        <v>1</v>
      </c>
      <c r="O213" s="541">
        <v>840</v>
      </c>
      <c r="P213" s="534">
        <v>0.17273288093769279</v>
      </c>
      <c r="Q213" s="542">
        <v>840</v>
      </c>
    </row>
    <row r="214" spans="1:17" ht="14.4" customHeight="1" x14ac:dyDescent="0.3">
      <c r="A214" s="528" t="s">
        <v>2225</v>
      </c>
      <c r="B214" s="529" t="s">
        <v>466</v>
      </c>
      <c r="C214" s="529" t="s">
        <v>2252</v>
      </c>
      <c r="D214" s="529" t="s">
        <v>2443</v>
      </c>
      <c r="E214" s="529" t="s">
        <v>2444</v>
      </c>
      <c r="F214" s="541">
        <v>1</v>
      </c>
      <c r="G214" s="541">
        <v>1961</v>
      </c>
      <c r="H214" s="529">
        <v>1</v>
      </c>
      <c r="I214" s="529">
        <v>1961</v>
      </c>
      <c r="J214" s="541"/>
      <c r="K214" s="541"/>
      <c r="L214" s="529"/>
      <c r="M214" s="529"/>
      <c r="N214" s="541"/>
      <c r="O214" s="541"/>
      <c r="P214" s="534"/>
      <c r="Q214" s="542"/>
    </row>
    <row r="215" spans="1:17" ht="14.4" customHeight="1" x14ac:dyDescent="0.3">
      <c r="A215" s="528" t="s">
        <v>2225</v>
      </c>
      <c r="B215" s="529" t="s">
        <v>466</v>
      </c>
      <c r="C215" s="529" t="s">
        <v>2252</v>
      </c>
      <c r="D215" s="529" t="s">
        <v>2431</v>
      </c>
      <c r="E215" s="529" t="s">
        <v>2432</v>
      </c>
      <c r="F215" s="541"/>
      <c r="G215" s="541"/>
      <c r="H215" s="529"/>
      <c r="I215" s="529"/>
      <c r="J215" s="541"/>
      <c r="K215" s="541"/>
      <c r="L215" s="529"/>
      <c r="M215" s="529"/>
      <c r="N215" s="541">
        <v>1</v>
      </c>
      <c r="O215" s="541">
        <v>1200</v>
      </c>
      <c r="P215" s="534"/>
      <c r="Q215" s="542">
        <v>1200</v>
      </c>
    </row>
    <row r="216" spans="1:17" ht="14.4" customHeight="1" x14ac:dyDescent="0.3">
      <c r="A216" s="528" t="s">
        <v>2225</v>
      </c>
      <c r="B216" s="529" t="s">
        <v>466</v>
      </c>
      <c r="C216" s="529" t="s">
        <v>2252</v>
      </c>
      <c r="D216" s="529" t="s">
        <v>2375</v>
      </c>
      <c r="E216" s="529" t="s">
        <v>2376</v>
      </c>
      <c r="F216" s="541">
        <v>1</v>
      </c>
      <c r="G216" s="541">
        <v>1801</v>
      </c>
      <c r="H216" s="529">
        <v>1</v>
      </c>
      <c r="I216" s="529">
        <v>1801</v>
      </c>
      <c r="J216" s="541"/>
      <c r="K216" s="541"/>
      <c r="L216" s="529"/>
      <c r="M216" s="529"/>
      <c r="N216" s="541"/>
      <c r="O216" s="541"/>
      <c r="P216" s="534"/>
      <c r="Q216" s="542"/>
    </row>
    <row r="217" spans="1:17" ht="14.4" customHeight="1" x14ac:dyDescent="0.3">
      <c r="A217" s="528" t="s">
        <v>2225</v>
      </c>
      <c r="B217" s="529" t="s">
        <v>466</v>
      </c>
      <c r="C217" s="529" t="s">
        <v>2252</v>
      </c>
      <c r="D217" s="529" t="s">
        <v>2379</v>
      </c>
      <c r="E217" s="529" t="s">
        <v>2380</v>
      </c>
      <c r="F217" s="541">
        <v>1</v>
      </c>
      <c r="G217" s="541">
        <v>883</v>
      </c>
      <c r="H217" s="529">
        <v>1</v>
      </c>
      <c r="I217" s="529">
        <v>883</v>
      </c>
      <c r="J217" s="541"/>
      <c r="K217" s="541"/>
      <c r="L217" s="529"/>
      <c r="M217" s="529"/>
      <c r="N217" s="541"/>
      <c r="O217" s="541"/>
      <c r="P217" s="534"/>
      <c r="Q217" s="542"/>
    </row>
    <row r="218" spans="1:17" ht="14.4" customHeight="1" x14ac:dyDescent="0.3">
      <c r="A218" s="528" t="s">
        <v>2225</v>
      </c>
      <c r="B218" s="529" t="s">
        <v>466</v>
      </c>
      <c r="C218" s="529" t="s">
        <v>2252</v>
      </c>
      <c r="D218" s="529" t="s">
        <v>2445</v>
      </c>
      <c r="E218" s="529" t="s">
        <v>2446</v>
      </c>
      <c r="F218" s="541">
        <v>1</v>
      </c>
      <c r="G218" s="541">
        <v>569</v>
      </c>
      <c r="H218" s="529">
        <v>1</v>
      </c>
      <c r="I218" s="529">
        <v>569</v>
      </c>
      <c r="J218" s="541"/>
      <c r="K218" s="541"/>
      <c r="L218" s="529"/>
      <c r="M218" s="529"/>
      <c r="N218" s="541"/>
      <c r="O218" s="541"/>
      <c r="P218" s="534"/>
      <c r="Q218" s="542"/>
    </row>
    <row r="219" spans="1:17" ht="14.4" customHeight="1" x14ac:dyDescent="0.3">
      <c r="A219" s="528" t="s">
        <v>2225</v>
      </c>
      <c r="B219" s="529" t="s">
        <v>466</v>
      </c>
      <c r="C219" s="529" t="s">
        <v>2252</v>
      </c>
      <c r="D219" s="529" t="s">
        <v>2439</v>
      </c>
      <c r="E219" s="529" t="s">
        <v>2440</v>
      </c>
      <c r="F219" s="541"/>
      <c r="G219" s="541"/>
      <c r="H219" s="529"/>
      <c r="I219" s="529"/>
      <c r="J219" s="541">
        <v>5</v>
      </c>
      <c r="K219" s="541">
        <v>10685</v>
      </c>
      <c r="L219" s="529"/>
      <c r="M219" s="529">
        <v>2137</v>
      </c>
      <c r="N219" s="541">
        <v>3</v>
      </c>
      <c r="O219" s="541">
        <v>6660</v>
      </c>
      <c r="P219" s="534"/>
      <c r="Q219" s="542">
        <v>2220</v>
      </c>
    </row>
    <row r="220" spans="1:17" ht="14.4" customHeight="1" thickBot="1" x14ac:dyDescent="0.35">
      <c r="A220" s="520" t="s">
        <v>2225</v>
      </c>
      <c r="B220" s="521" t="s">
        <v>466</v>
      </c>
      <c r="C220" s="521" t="s">
        <v>2252</v>
      </c>
      <c r="D220" s="521" t="s">
        <v>2385</v>
      </c>
      <c r="E220" s="521" t="s">
        <v>2386</v>
      </c>
      <c r="F220" s="543"/>
      <c r="G220" s="543"/>
      <c r="H220" s="521"/>
      <c r="I220" s="521"/>
      <c r="J220" s="543">
        <v>2</v>
      </c>
      <c r="K220" s="543">
        <v>214</v>
      </c>
      <c r="L220" s="521"/>
      <c r="M220" s="521">
        <v>107</v>
      </c>
      <c r="N220" s="543"/>
      <c r="O220" s="543"/>
      <c r="P220" s="526"/>
      <c r="Q220" s="544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26" t="s">
        <v>130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ht="14.4" customHeight="1" thickBot="1" x14ac:dyDescent="0.35">
      <c r="A2" s="239" t="s">
        <v>252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554094</v>
      </c>
      <c r="C3" s="226">
        <f t="shared" ref="C3:R3" si="0">SUBTOTAL(9,C6:C1048576)</f>
        <v>25</v>
      </c>
      <c r="D3" s="226">
        <f t="shared" si="0"/>
        <v>417311.60999999993</v>
      </c>
      <c r="E3" s="226">
        <f t="shared" si="0"/>
        <v>90.967669279177585</v>
      </c>
      <c r="F3" s="226">
        <f t="shared" si="0"/>
        <v>425577.65</v>
      </c>
      <c r="G3" s="229">
        <f>IF(B3&lt;&gt;0,F3/B3,"")</f>
        <v>0.76806038325627068</v>
      </c>
      <c r="H3" s="225">
        <f t="shared" si="0"/>
        <v>227.51</v>
      </c>
      <c r="I3" s="226">
        <f t="shared" si="0"/>
        <v>1</v>
      </c>
      <c r="J3" s="226">
        <f t="shared" si="0"/>
        <v>640.88</v>
      </c>
      <c r="K3" s="226">
        <f t="shared" si="0"/>
        <v>2.8169311239066417</v>
      </c>
      <c r="L3" s="226">
        <f t="shared" si="0"/>
        <v>0</v>
      </c>
      <c r="M3" s="227">
        <f>IF(H3&lt;&gt;0,L3/H3,"")</f>
        <v>0</v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90" t="s">
        <v>106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  <c r="N4" s="391" t="s">
        <v>102</v>
      </c>
      <c r="O4" s="392"/>
      <c r="P4" s="392"/>
      <c r="Q4" s="392"/>
      <c r="R4" s="392"/>
      <c r="S4" s="393"/>
    </row>
    <row r="5" spans="1:19" ht="14.4" customHeight="1" thickBot="1" x14ac:dyDescent="0.35">
      <c r="A5" s="597"/>
      <c r="B5" s="598">
        <v>2014</v>
      </c>
      <c r="C5" s="599"/>
      <c r="D5" s="599">
        <v>2015</v>
      </c>
      <c r="E5" s="599"/>
      <c r="F5" s="599">
        <v>2016</v>
      </c>
      <c r="G5" s="600" t="s">
        <v>2</v>
      </c>
      <c r="H5" s="598">
        <v>2014</v>
      </c>
      <c r="I5" s="599"/>
      <c r="J5" s="599">
        <v>2015</v>
      </c>
      <c r="K5" s="599"/>
      <c r="L5" s="599">
        <v>2016</v>
      </c>
      <c r="M5" s="600" t="s">
        <v>2</v>
      </c>
      <c r="N5" s="598">
        <v>2014</v>
      </c>
      <c r="O5" s="599"/>
      <c r="P5" s="599">
        <v>2015</v>
      </c>
      <c r="Q5" s="599"/>
      <c r="R5" s="599">
        <v>2016</v>
      </c>
      <c r="S5" s="600" t="s">
        <v>2</v>
      </c>
    </row>
    <row r="6" spans="1:19" ht="14.4" customHeight="1" x14ac:dyDescent="0.3">
      <c r="A6" s="552" t="s">
        <v>2448</v>
      </c>
      <c r="B6" s="604">
        <v>707</v>
      </c>
      <c r="C6" s="451">
        <v>1</v>
      </c>
      <c r="D6" s="604">
        <v>856.33</v>
      </c>
      <c r="E6" s="451">
        <v>1.2112164073550213</v>
      </c>
      <c r="F6" s="604">
        <v>378</v>
      </c>
      <c r="G6" s="474">
        <v>0.53465346534653468</v>
      </c>
      <c r="H6" s="604"/>
      <c r="I6" s="451"/>
      <c r="J6" s="604"/>
      <c r="K6" s="451"/>
      <c r="L6" s="604"/>
      <c r="M6" s="474"/>
      <c r="N6" s="604"/>
      <c r="O6" s="451"/>
      <c r="P6" s="604"/>
      <c r="Q6" s="451"/>
      <c r="R6" s="604"/>
      <c r="S6" s="125"/>
    </row>
    <row r="7" spans="1:19" ht="14.4" customHeight="1" x14ac:dyDescent="0.3">
      <c r="A7" s="553" t="s">
        <v>2449</v>
      </c>
      <c r="B7" s="605">
        <v>2767</v>
      </c>
      <c r="C7" s="529">
        <v>1</v>
      </c>
      <c r="D7" s="605">
        <v>15949.66</v>
      </c>
      <c r="E7" s="529">
        <v>5.7642428623057462</v>
      </c>
      <c r="F7" s="605">
        <v>377</v>
      </c>
      <c r="G7" s="534">
        <v>0.1362486447415974</v>
      </c>
      <c r="H7" s="605"/>
      <c r="I7" s="529"/>
      <c r="J7" s="605"/>
      <c r="K7" s="529"/>
      <c r="L7" s="605"/>
      <c r="M7" s="534"/>
      <c r="N7" s="605"/>
      <c r="O7" s="529"/>
      <c r="P7" s="605"/>
      <c r="Q7" s="529"/>
      <c r="R7" s="605"/>
      <c r="S7" s="535"/>
    </row>
    <row r="8" spans="1:19" ht="14.4" customHeight="1" x14ac:dyDescent="0.3">
      <c r="A8" s="553" t="s">
        <v>2450</v>
      </c>
      <c r="B8" s="605">
        <v>5488</v>
      </c>
      <c r="C8" s="529">
        <v>1</v>
      </c>
      <c r="D8" s="605">
        <v>4839.33</v>
      </c>
      <c r="E8" s="529">
        <v>0.88180211370262385</v>
      </c>
      <c r="F8" s="605">
        <v>7095</v>
      </c>
      <c r="G8" s="534">
        <v>1.2928206997084548</v>
      </c>
      <c r="H8" s="605"/>
      <c r="I8" s="529"/>
      <c r="J8" s="605"/>
      <c r="K8" s="529"/>
      <c r="L8" s="605"/>
      <c r="M8" s="534"/>
      <c r="N8" s="605"/>
      <c r="O8" s="529"/>
      <c r="P8" s="605"/>
      <c r="Q8" s="529"/>
      <c r="R8" s="605"/>
      <c r="S8" s="535"/>
    </row>
    <row r="9" spans="1:19" ht="14.4" customHeight="1" x14ac:dyDescent="0.3">
      <c r="A9" s="553" t="s">
        <v>2451</v>
      </c>
      <c r="B9" s="605">
        <v>55960</v>
      </c>
      <c r="C9" s="529">
        <v>1</v>
      </c>
      <c r="D9" s="605">
        <v>33914.660000000003</v>
      </c>
      <c r="E9" s="529">
        <v>0.60605182273052183</v>
      </c>
      <c r="F9" s="605">
        <v>44667.66</v>
      </c>
      <c r="G9" s="534">
        <v>0.79820693352394578</v>
      </c>
      <c r="H9" s="605">
        <v>227.51</v>
      </c>
      <c r="I9" s="529">
        <v>1</v>
      </c>
      <c r="J9" s="605">
        <v>640.88</v>
      </c>
      <c r="K9" s="529">
        <v>2.8169311239066417</v>
      </c>
      <c r="L9" s="605"/>
      <c r="M9" s="534"/>
      <c r="N9" s="605"/>
      <c r="O9" s="529"/>
      <c r="P9" s="605"/>
      <c r="Q9" s="529"/>
      <c r="R9" s="605"/>
      <c r="S9" s="535"/>
    </row>
    <row r="10" spans="1:19" ht="14.4" customHeight="1" x14ac:dyDescent="0.3">
      <c r="A10" s="553" t="s">
        <v>2452</v>
      </c>
      <c r="B10" s="605">
        <v>735</v>
      </c>
      <c r="C10" s="529">
        <v>1</v>
      </c>
      <c r="D10" s="605">
        <v>2409</v>
      </c>
      <c r="E10" s="529">
        <v>3.2775510204081635</v>
      </c>
      <c r="F10" s="605">
        <v>3217</v>
      </c>
      <c r="G10" s="534">
        <v>4.3768707482993197</v>
      </c>
      <c r="H10" s="605"/>
      <c r="I10" s="529"/>
      <c r="J10" s="605"/>
      <c r="K10" s="529"/>
      <c r="L10" s="605"/>
      <c r="M10" s="534"/>
      <c r="N10" s="605"/>
      <c r="O10" s="529"/>
      <c r="P10" s="605"/>
      <c r="Q10" s="529"/>
      <c r="R10" s="605"/>
      <c r="S10" s="535"/>
    </row>
    <row r="11" spans="1:19" ht="14.4" customHeight="1" x14ac:dyDescent="0.3">
      <c r="A11" s="553" t="s">
        <v>2453</v>
      </c>
      <c r="B11" s="605">
        <v>6537</v>
      </c>
      <c r="C11" s="529">
        <v>1</v>
      </c>
      <c r="D11" s="605">
        <v>4585</v>
      </c>
      <c r="E11" s="529">
        <v>0.701392075875784</v>
      </c>
      <c r="F11" s="605">
        <v>6721</v>
      </c>
      <c r="G11" s="534">
        <v>1.0281474682576106</v>
      </c>
      <c r="H11" s="605"/>
      <c r="I11" s="529"/>
      <c r="J11" s="605"/>
      <c r="K11" s="529"/>
      <c r="L11" s="605"/>
      <c r="M11" s="534"/>
      <c r="N11" s="605"/>
      <c r="O11" s="529"/>
      <c r="P11" s="605"/>
      <c r="Q11" s="529"/>
      <c r="R11" s="605"/>
      <c r="S11" s="535"/>
    </row>
    <row r="12" spans="1:19" ht="14.4" customHeight="1" x14ac:dyDescent="0.3">
      <c r="A12" s="553" t="s">
        <v>2454</v>
      </c>
      <c r="B12" s="605">
        <v>5927</v>
      </c>
      <c r="C12" s="529">
        <v>1</v>
      </c>
      <c r="D12" s="605">
        <v>2774</v>
      </c>
      <c r="E12" s="529">
        <v>0.46802766998481526</v>
      </c>
      <c r="F12" s="605">
        <v>2563</v>
      </c>
      <c r="G12" s="534">
        <v>0.43242787244811876</v>
      </c>
      <c r="H12" s="605"/>
      <c r="I12" s="529"/>
      <c r="J12" s="605"/>
      <c r="K12" s="529"/>
      <c r="L12" s="605"/>
      <c r="M12" s="534"/>
      <c r="N12" s="605"/>
      <c r="O12" s="529"/>
      <c r="P12" s="605"/>
      <c r="Q12" s="529"/>
      <c r="R12" s="605"/>
      <c r="S12" s="535"/>
    </row>
    <row r="13" spans="1:19" ht="14.4" customHeight="1" x14ac:dyDescent="0.3">
      <c r="A13" s="553" t="s">
        <v>2455</v>
      </c>
      <c r="B13" s="605">
        <v>234</v>
      </c>
      <c r="C13" s="529">
        <v>1</v>
      </c>
      <c r="D13" s="605">
        <v>3215</v>
      </c>
      <c r="E13" s="529">
        <v>13.739316239316238</v>
      </c>
      <c r="F13" s="605">
        <v>377</v>
      </c>
      <c r="G13" s="534">
        <v>1.6111111111111112</v>
      </c>
      <c r="H13" s="605"/>
      <c r="I13" s="529"/>
      <c r="J13" s="605"/>
      <c r="K13" s="529"/>
      <c r="L13" s="605"/>
      <c r="M13" s="534"/>
      <c r="N13" s="605"/>
      <c r="O13" s="529"/>
      <c r="P13" s="605"/>
      <c r="Q13" s="529"/>
      <c r="R13" s="605"/>
      <c r="S13" s="535"/>
    </row>
    <row r="14" spans="1:19" ht="14.4" customHeight="1" x14ac:dyDescent="0.3">
      <c r="A14" s="553" t="s">
        <v>2456</v>
      </c>
      <c r="B14" s="605">
        <v>468</v>
      </c>
      <c r="C14" s="529">
        <v>1</v>
      </c>
      <c r="D14" s="605">
        <v>588</v>
      </c>
      <c r="E14" s="529">
        <v>1.2564102564102564</v>
      </c>
      <c r="F14" s="605">
        <v>1504</v>
      </c>
      <c r="G14" s="534">
        <v>3.2136752136752138</v>
      </c>
      <c r="H14" s="605"/>
      <c r="I14" s="529"/>
      <c r="J14" s="605"/>
      <c r="K14" s="529"/>
      <c r="L14" s="605"/>
      <c r="M14" s="534"/>
      <c r="N14" s="605"/>
      <c r="O14" s="529"/>
      <c r="P14" s="605"/>
      <c r="Q14" s="529"/>
      <c r="R14" s="605"/>
      <c r="S14" s="535"/>
    </row>
    <row r="15" spans="1:19" ht="14.4" customHeight="1" x14ac:dyDescent="0.3">
      <c r="A15" s="553" t="s">
        <v>2457</v>
      </c>
      <c r="B15" s="605">
        <v>359820</v>
      </c>
      <c r="C15" s="529">
        <v>1</v>
      </c>
      <c r="D15" s="605">
        <v>281909</v>
      </c>
      <c r="E15" s="529">
        <v>0.78347229170140631</v>
      </c>
      <c r="F15" s="605">
        <v>246861</v>
      </c>
      <c r="G15" s="534">
        <v>0.68606803401700855</v>
      </c>
      <c r="H15" s="605"/>
      <c r="I15" s="529"/>
      <c r="J15" s="605"/>
      <c r="K15" s="529"/>
      <c r="L15" s="605"/>
      <c r="M15" s="534"/>
      <c r="N15" s="605"/>
      <c r="O15" s="529"/>
      <c r="P15" s="605"/>
      <c r="Q15" s="529"/>
      <c r="R15" s="605"/>
      <c r="S15" s="535"/>
    </row>
    <row r="16" spans="1:19" ht="14.4" customHeight="1" x14ac:dyDescent="0.3">
      <c r="A16" s="553" t="s">
        <v>2458</v>
      </c>
      <c r="B16" s="605">
        <v>4660</v>
      </c>
      <c r="C16" s="529">
        <v>1</v>
      </c>
      <c r="D16" s="605">
        <v>10846.66</v>
      </c>
      <c r="E16" s="529">
        <v>2.3276094420600857</v>
      </c>
      <c r="F16" s="605">
        <v>10147.66</v>
      </c>
      <c r="G16" s="534">
        <v>2.1776094420600858</v>
      </c>
      <c r="H16" s="605"/>
      <c r="I16" s="529"/>
      <c r="J16" s="605"/>
      <c r="K16" s="529"/>
      <c r="L16" s="605"/>
      <c r="M16" s="534"/>
      <c r="N16" s="605"/>
      <c r="O16" s="529"/>
      <c r="P16" s="605"/>
      <c r="Q16" s="529"/>
      <c r="R16" s="605"/>
      <c r="S16" s="535"/>
    </row>
    <row r="17" spans="1:19" ht="14.4" customHeight="1" x14ac:dyDescent="0.3">
      <c r="A17" s="553" t="s">
        <v>2459</v>
      </c>
      <c r="B17" s="605">
        <v>35</v>
      </c>
      <c r="C17" s="529">
        <v>1</v>
      </c>
      <c r="D17" s="605">
        <v>650</v>
      </c>
      <c r="E17" s="529">
        <v>18.571428571428573</v>
      </c>
      <c r="F17" s="605">
        <v>1801</v>
      </c>
      <c r="G17" s="534">
        <v>51.457142857142856</v>
      </c>
      <c r="H17" s="605"/>
      <c r="I17" s="529"/>
      <c r="J17" s="605"/>
      <c r="K17" s="529"/>
      <c r="L17" s="605"/>
      <c r="M17" s="534"/>
      <c r="N17" s="605"/>
      <c r="O17" s="529"/>
      <c r="P17" s="605"/>
      <c r="Q17" s="529"/>
      <c r="R17" s="605"/>
      <c r="S17" s="535"/>
    </row>
    <row r="18" spans="1:19" ht="14.4" customHeight="1" x14ac:dyDescent="0.3">
      <c r="A18" s="553" t="s">
        <v>2460</v>
      </c>
      <c r="B18" s="605">
        <v>15538</v>
      </c>
      <c r="C18" s="529">
        <v>1</v>
      </c>
      <c r="D18" s="605">
        <v>9991.66</v>
      </c>
      <c r="E18" s="529">
        <v>0.64304672416012354</v>
      </c>
      <c r="F18" s="605">
        <v>13964</v>
      </c>
      <c r="G18" s="534">
        <v>0.89869996138499164</v>
      </c>
      <c r="H18" s="605"/>
      <c r="I18" s="529"/>
      <c r="J18" s="605"/>
      <c r="K18" s="529"/>
      <c r="L18" s="605"/>
      <c r="M18" s="534"/>
      <c r="N18" s="605"/>
      <c r="O18" s="529"/>
      <c r="P18" s="605"/>
      <c r="Q18" s="529"/>
      <c r="R18" s="605"/>
      <c r="S18" s="535"/>
    </row>
    <row r="19" spans="1:19" ht="14.4" customHeight="1" x14ac:dyDescent="0.3">
      <c r="A19" s="553" t="s">
        <v>2461</v>
      </c>
      <c r="B19" s="605">
        <v>153</v>
      </c>
      <c r="C19" s="529">
        <v>1</v>
      </c>
      <c r="D19" s="605">
        <v>825</v>
      </c>
      <c r="E19" s="529">
        <v>5.3921568627450984</v>
      </c>
      <c r="F19" s="605">
        <v>801</v>
      </c>
      <c r="G19" s="534">
        <v>5.2352941176470589</v>
      </c>
      <c r="H19" s="605"/>
      <c r="I19" s="529"/>
      <c r="J19" s="605"/>
      <c r="K19" s="529"/>
      <c r="L19" s="605"/>
      <c r="M19" s="534"/>
      <c r="N19" s="605"/>
      <c r="O19" s="529"/>
      <c r="P19" s="605"/>
      <c r="Q19" s="529"/>
      <c r="R19" s="605"/>
      <c r="S19" s="535"/>
    </row>
    <row r="20" spans="1:19" ht="14.4" customHeight="1" x14ac:dyDescent="0.3">
      <c r="A20" s="553" t="s">
        <v>2462</v>
      </c>
      <c r="B20" s="605"/>
      <c r="C20" s="529"/>
      <c r="D20" s="605">
        <v>1714.6599999999999</v>
      </c>
      <c r="E20" s="529"/>
      <c r="F20" s="605">
        <v>3005</v>
      </c>
      <c r="G20" s="534"/>
      <c r="H20" s="605"/>
      <c r="I20" s="529"/>
      <c r="J20" s="605"/>
      <c r="K20" s="529"/>
      <c r="L20" s="605"/>
      <c r="M20" s="534"/>
      <c r="N20" s="605"/>
      <c r="O20" s="529"/>
      <c r="P20" s="605"/>
      <c r="Q20" s="529"/>
      <c r="R20" s="605"/>
      <c r="S20" s="535"/>
    </row>
    <row r="21" spans="1:19" ht="14.4" customHeight="1" x14ac:dyDescent="0.3">
      <c r="A21" s="553" t="s">
        <v>2463</v>
      </c>
      <c r="B21" s="605">
        <v>234</v>
      </c>
      <c r="C21" s="529">
        <v>1</v>
      </c>
      <c r="D21" s="605">
        <v>235</v>
      </c>
      <c r="E21" s="529">
        <v>1.0042735042735043</v>
      </c>
      <c r="F21" s="605">
        <v>1120</v>
      </c>
      <c r="G21" s="534">
        <v>4.7863247863247862</v>
      </c>
      <c r="H21" s="605"/>
      <c r="I21" s="529"/>
      <c r="J21" s="605"/>
      <c r="K21" s="529"/>
      <c r="L21" s="605"/>
      <c r="M21" s="534"/>
      <c r="N21" s="605"/>
      <c r="O21" s="529"/>
      <c r="P21" s="605"/>
      <c r="Q21" s="529"/>
      <c r="R21" s="605"/>
      <c r="S21" s="535"/>
    </row>
    <row r="22" spans="1:19" ht="14.4" customHeight="1" x14ac:dyDescent="0.3">
      <c r="A22" s="553" t="s">
        <v>2464</v>
      </c>
      <c r="B22" s="605">
        <v>2092</v>
      </c>
      <c r="C22" s="529">
        <v>1</v>
      </c>
      <c r="D22" s="605">
        <v>2145</v>
      </c>
      <c r="E22" s="529">
        <v>1.0253346080305927</v>
      </c>
      <c r="F22" s="605">
        <v>3477</v>
      </c>
      <c r="G22" s="534">
        <v>1.6620458891013383</v>
      </c>
      <c r="H22" s="605"/>
      <c r="I22" s="529"/>
      <c r="J22" s="605"/>
      <c r="K22" s="529"/>
      <c r="L22" s="605"/>
      <c r="M22" s="534"/>
      <c r="N22" s="605"/>
      <c r="O22" s="529"/>
      <c r="P22" s="605"/>
      <c r="Q22" s="529"/>
      <c r="R22" s="605"/>
      <c r="S22" s="535"/>
    </row>
    <row r="23" spans="1:19" ht="14.4" customHeight="1" x14ac:dyDescent="0.3">
      <c r="A23" s="553" t="s">
        <v>2465</v>
      </c>
      <c r="B23" s="605">
        <v>269</v>
      </c>
      <c r="C23" s="529">
        <v>1</v>
      </c>
      <c r="D23" s="605">
        <v>5066</v>
      </c>
      <c r="E23" s="529">
        <v>18.832713754646839</v>
      </c>
      <c r="F23" s="605">
        <v>13317</v>
      </c>
      <c r="G23" s="534">
        <v>49.505576208178439</v>
      </c>
      <c r="H23" s="605"/>
      <c r="I23" s="529"/>
      <c r="J23" s="605"/>
      <c r="K23" s="529"/>
      <c r="L23" s="605"/>
      <c r="M23" s="534"/>
      <c r="N23" s="605"/>
      <c r="O23" s="529"/>
      <c r="P23" s="605"/>
      <c r="Q23" s="529"/>
      <c r="R23" s="605"/>
      <c r="S23" s="535"/>
    </row>
    <row r="24" spans="1:19" ht="14.4" customHeight="1" x14ac:dyDescent="0.3">
      <c r="A24" s="553" t="s">
        <v>2466</v>
      </c>
      <c r="B24" s="605">
        <v>484</v>
      </c>
      <c r="C24" s="529">
        <v>1</v>
      </c>
      <c r="D24" s="605">
        <v>151.32999999999998</v>
      </c>
      <c r="E24" s="529">
        <v>0.3126652892561983</v>
      </c>
      <c r="F24" s="605">
        <v>126</v>
      </c>
      <c r="G24" s="534">
        <v>0.26033057851239672</v>
      </c>
      <c r="H24" s="605"/>
      <c r="I24" s="529"/>
      <c r="J24" s="605"/>
      <c r="K24" s="529"/>
      <c r="L24" s="605"/>
      <c r="M24" s="534"/>
      <c r="N24" s="605"/>
      <c r="O24" s="529"/>
      <c r="P24" s="605"/>
      <c r="Q24" s="529"/>
      <c r="R24" s="605"/>
      <c r="S24" s="535"/>
    </row>
    <row r="25" spans="1:19" ht="14.4" customHeight="1" x14ac:dyDescent="0.3">
      <c r="A25" s="553" t="s">
        <v>2467</v>
      </c>
      <c r="B25" s="605">
        <v>350</v>
      </c>
      <c r="C25" s="529">
        <v>1</v>
      </c>
      <c r="D25" s="605">
        <v>2740</v>
      </c>
      <c r="E25" s="529">
        <v>7.8285714285714283</v>
      </c>
      <c r="F25" s="605"/>
      <c r="G25" s="534"/>
      <c r="H25" s="605"/>
      <c r="I25" s="529"/>
      <c r="J25" s="605"/>
      <c r="K25" s="529"/>
      <c r="L25" s="605"/>
      <c r="M25" s="534"/>
      <c r="N25" s="605"/>
      <c r="O25" s="529"/>
      <c r="P25" s="605"/>
      <c r="Q25" s="529"/>
      <c r="R25" s="605"/>
      <c r="S25" s="535"/>
    </row>
    <row r="26" spans="1:19" ht="14.4" customHeight="1" x14ac:dyDescent="0.3">
      <c r="A26" s="553" t="s">
        <v>2468</v>
      </c>
      <c r="B26" s="605">
        <v>9012</v>
      </c>
      <c r="C26" s="529">
        <v>1</v>
      </c>
      <c r="D26" s="605">
        <v>590</v>
      </c>
      <c r="E26" s="529">
        <v>6.5468264536173992E-2</v>
      </c>
      <c r="F26" s="605">
        <v>2894</v>
      </c>
      <c r="G26" s="534">
        <v>0.32112738570794497</v>
      </c>
      <c r="H26" s="605"/>
      <c r="I26" s="529"/>
      <c r="J26" s="605"/>
      <c r="K26" s="529"/>
      <c r="L26" s="605"/>
      <c r="M26" s="534"/>
      <c r="N26" s="605"/>
      <c r="O26" s="529"/>
      <c r="P26" s="605"/>
      <c r="Q26" s="529"/>
      <c r="R26" s="605"/>
      <c r="S26" s="535"/>
    </row>
    <row r="27" spans="1:19" ht="14.4" customHeight="1" x14ac:dyDescent="0.3">
      <c r="A27" s="553" t="s">
        <v>2469</v>
      </c>
      <c r="B27" s="605">
        <v>2039</v>
      </c>
      <c r="C27" s="529">
        <v>1</v>
      </c>
      <c r="D27" s="605">
        <v>1515.33</v>
      </c>
      <c r="E27" s="529">
        <v>0.74317312408043157</v>
      </c>
      <c r="F27" s="605"/>
      <c r="G27" s="534"/>
      <c r="H27" s="605"/>
      <c r="I27" s="529"/>
      <c r="J27" s="605"/>
      <c r="K27" s="529"/>
      <c r="L27" s="605"/>
      <c r="M27" s="534"/>
      <c r="N27" s="605"/>
      <c r="O27" s="529"/>
      <c r="P27" s="605"/>
      <c r="Q27" s="529"/>
      <c r="R27" s="605"/>
      <c r="S27" s="535"/>
    </row>
    <row r="28" spans="1:19" ht="14.4" customHeight="1" x14ac:dyDescent="0.3">
      <c r="A28" s="553" t="s">
        <v>2470</v>
      </c>
      <c r="B28" s="605">
        <v>64407</v>
      </c>
      <c r="C28" s="529">
        <v>1</v>
      </c>
      <c r="D28" s="605">
        <v>18242.330000000002</v>
      </c>
      <c r="E28" s="529">
        <v>0.28323520735323804</v>
      </c>
      <c r="F28" s="605">
        <v>49710.33</v>
      </c>
      <c r="G28" s="534">
        <v>0.77181564115701717</v>
      </c>
      <c r="H28" s="605"/>
      <c r="I28" s="529"/>
      <c r="J28" s="605"/>
      <c r="K28" s="529"/>
      <c r="L28" s="605"/>
      <c r="M28" s="534"/>
      <c r="N28" s="605"/>
      <c r="O28" s="529"/>
      <c r="P28" s="605"/>
      <c r="Q28" s="529"/>
      <c r="R28" s="605"/>
      <c r="S28" s="535"/>
    </row>
    <row r="29" spans="1:19" ht="14.4" customHeight="1" x14ac:dyDescent="0.3">
      <c r="A29" s="553" t="s">
        <v>2471</v>
      </c>
      <c r="B29" s="605">
        <v>902</v>
      </c>
      <c r="C29" s="529">
        <v>1</v>
      </c>
      <c r="D29" s="605">
        <v>235</v>
      </c>
      <c r="E29" s="529">
        <v>0.26053215077605324</v>
      </c>
      <c r="F29" s="605">
        <v>251</v>
      </c>
      <c r="G29" s="534">
        <v>0.27827050997782704</v>
      </c>
      <c r="H29" s="605"/>
      <c r="I29" s="529"/>
      <c r="J29" s="605"/>
      <c r="K29" s="529"/>
      <c r="L29" s="605"/>
      <c r="M29" s="534"/>
      <c r="N29" s="605"/>
      <c r="O29" s="529"/>
      <c r="P29" s="605"/>
      <c r="Q29" s="529"/>
      <c r="R29" s="605"/>
      <c r="S29" s="535"/>
    </row>
    <row r="30" spans="1:19" ht="14.4" customHeight="1" x14ac:dyDescent="0.3">
      <c r="A30" s="553" t="s">
        <v>2472</v>
      </c>
      <c r="B30" s="605">
        <v>1048</v>
      </c>
      <c r="C30" s="529">
        <v>1</v>
      </c>
      <c r="D30" s="605">
        <v>4742.66</v>
      </c>
      <c r="E30" s="529">
        <v>4.5254389312977095</v>
      </c>
      <c r="F30" s="605"/>
      <c r="G30" s="534"/>
      <c r="H30" s="605"/>
      <c r="I30" s="529"/>
      <c r="J30" s="605"/>
      <c r="K30" s="529"/>
      <c r="L30" s="605"/>
      <c r="M30" s="534"/>
      <c r="N30" s="605"/>
      <c r="O30" s="529"/>
      <c r="P30" s="605"/>
      <c r="Q30" s="529"/>
      <c r="R30" s="605"/>
      <c r="S30" s="535"/>
    </row>
    <row r="31" spans="1:19" ht="14.4" customHeight="1" thickBot="1" x14ac:dyDescent="0.35">
      <c r="A31" s="607" t="s">
        <v>2473</v>
      </c>
      <c r="B31" s="606">
        <v>14228</v>
      </c>
      <c r="C31" s="521">
        <v>1</v>
      </c>
      <c r="D31" s="606">
        <v>6581</v>
      </c>
      <c r="E31" s="521">
        <v>0.46253865617093054</v>
      </c>
      <c r="F31" s="606">
        <v>11203</v>
      </c>
      <c r="G31" s="526">
        <v>0.78739105988192293</v>
      </c>
      <c r="H31" s="606"/>
      <c r="I31" s="521"/>
      <c r="J31" s="606"/>
      <c r="K31" s="521"/>
      <c r="L31" s="606"/>
      <c r="M31" s="526"/>
      <c r="N31" s="606"/>
      <c r="O31" s="521"/>
      <c r="P31" s="606"/>
      <c r="Q31" s="521"/>
      <c r="R31" s="606"/>
      <c r="S31" s="5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7" t="s">
        <v>2512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1282.2</v>
      </c>
      <c r="G3" s="104">
        <f t="shared" si="0"/>
        <v>554321.51</v>
      </c>
      <c r="H3" s="104"/>
      <c r="I3" s="104"/>
      <c r="J3" s="104">
        <f t="shared" si="0"/>
        <v>1322</v>
      </c>
      <c r="K3" s="104">
        <f t="shared" si="0"/>
        <v>417952.48999999993</v>
      </c>
      <c r="L3" s="104"/>
      <c r="M3" s="104"/>
      <c r="N3" s="104">
        <f t="shared" si="0"/>
        <v>994</v>
      </c>
      <c r="O3" s="104">
        <f t="shared" si="0"/>
        <v>425577.65</v>
      </c>
      <c r="P3" s="75">
        <f>IF(G3=0,0,O3/G3)</f>
        <v>0.76774514847890352</v>
      </c>
      <c r="Q3" s="105">
        <f>IF(N3=0,0,O3/N3)</f>
        <v>428.14652917505032</v>
      </c>
    </row>
    <row r="4" spans="1:17" ht="14.4" customHeight="1" x14ac:dyDescent="0.3">
      <c r="A4" s="399" t="s">
        <v>69</v>
      </c>
      <c r="B4" s="398" t="s">
        <v>96</v>
      </c>
      <c r="C4" s="399" t="s">
        <v>97</v>
      </c>
      <c r="D4" s="408" t="s">
        <v>98</v>
      </c>
      <c r="E4" s="400" t="s">
        <v>70</v>
      </c>
      <c r="F4" s="406">
        <v>2014</v>
      </c>
      <c r="G4" s="407"/>
      <c r="H4" s="106"/>
      <c r="I4" s="106"/>
      <c r="J4" s="406">
        <v>2015</v>
      </c>
      <c r="K4" s="407"/>
      <c r="L4" s="106"/>
      <c r="M4" s="106"/>
      <c r="N4" s="406">
        <v>2016</v>
      </c>
      <c r="O4" s="407"/>
      <c r="P4" s="409" t="s">
        <v>2</v>
      </c>
      <c r="Q4" s="397" t="s">
        <v>99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3" t="s">
        <v>2474</v>
      </c>
      <c r="B6" s="451" t="s">
        <v>2225</v>
      </c>
      <c r="C6" s="451" t="s">
        <v>2252</v>
      </c>
      <c r="D6" s="451" t="s">
        <v>2278</v>
      </c>
      <c r="E6" s="451" t="s">
        <v>2279</v>
      </c>
      <c r="F6" s="454">
        <v>2</v>
      </c>
      <c r="G6" s="454">
        <v>468</v>
      </c>
      <c r="H6" s="454">
        <v>1</v>
      </c>
      <c r="I6" s="454">
        <v>234</v>
      </c>
      <c r="J6" s="454">
        <v>3</v>
      </c>
      <c r="K6" s="454">
        <v>705</v>
      </c>
      <c r="L6" s="454">
        <v>1.5064102564102564</v>
      </c>
      <c r="M6" s="454">
        <v>235</v>
      </c>
      <c r="N6" s="454"/>
      <c r="O6" s="454"/>
      <c r="P6" s="474"/>
      <c r="Q6" s="540"/>
    </row>
    <row r="7" spans="1:17" ht="14.4" customHeight="1" x14ac:dyDescent="0.3">
      <c r="A7" s="528" t="s">
        <v>2474</v>
      </c>
      <c r="B7" s="529" t="s">
        <v>2225</v>
      </c>
      <c r="C7" s="529" t="s">
        <v>2252</v>
      </c>
      <c r="D7" s="529" t="s">
        <v>2280</v>
      </c>
      <c r="E7" s="529" t="s">
        <v>2281</v>
      </c>
      <c r="F7" s="541">
        <v>1</v>
      </c>
      <c r="G7" s="541">
        <v>118</v>
      </c>
      <c r="H7" s="541">
        <v>1</v>
      </c>
      <c r="I7" s="541">
        <v>118</v>
      </c>
      <c r="J7" s="541">
        <v>1</v>
      </c>
      <c r="K7" s="541">
        <v>118</v>
      </c>
      <c r="L7" s="541">
        <v>1</v>
      </c>
      <c r="M7" s="541">
        <v>118</v>
      </c>
      <c r="N7" s="541">
        <v>3</v>
      </c>
      <c r="O7" s="541">
        <v>378</v>
      </c>
      <c r="P7" s="534">
        <v>3.2033898305084745</v>
      </c>
      <c r="Q7" s="542">
        <v>126</v>
      </c>
    </row>
    <row r="8" spans="1:17" ht="14.4" customHeight="1" x14ac:dyDescent="0.3">
      <c r="A8" s="528" t="s">
        <v>2474</v>
      </c>
      <c r="B8" s="529" t="s">
        <v>2225</v>
      </c>
      <c r="C8" s="529" t="s">
        <v>2252</v>
      </c>
      <c r="D8" s="529" t="s">
        <v>2302</v>
      </c>
      <c r="E8" s="529" t="s">
        <v>2303</v>
      </c>
      <c r="F8" s="541"/>
      <c r="G8" s="541"/>
      <c r="H8" s="541"/>
      <c r="I8" s="541"/>
      <c r="J8" s="541">
        <v>2</v>
      </c>
      <c r="K8" s="541">
        <v>33.33</v>
      </c>
      <c r="L8" s="541"/>
      <c r="M8" s="541">
        <v>16.664999999999999</v>
      </c>
      <c r="N8" s="541"/>
      <c r="O8" s="541"/>
      <c r="P8" s="534"/>
      <c r="Q8" s="542"/>
    </row>
    <row r="9" spans="1:17" ht="14.4" customHeight="1" x14ac:dyDescent="0.3">
      <c r="A9" s="528" t="s">
        <v>2474</v>
      </c>
      <c r="B9" s="529" t="s">
        <v>2225</v>
      </c>
      <c r="C9" s="529" t="s">
        <v>2252</v>
      </c>
      <c r="D9" s="529" t="s">
        <v>2347</v>
      </c>
      <c r="E9" s="529" t="s">
        <v>2348</v>
      </c>
      <c r="F9" s="541">
        <v>1</v>
      </c>
      <c r="G9" s="541">
        <v>121</v>
      </c>
      <c r="H9" s="541">
        <v>1</v>
      </c>
      <c r="I9" s="541">
        <v>121</v>
      </c>
      <c r="J9" s="541"/>
      <c r="K9" s="541"/>
      <c r="L9" s="541"/>
      <c r="M9" s="541"/>
      <c r="N9" s="541"/>
      <c r="O9" s="541"/>
      <c r="P9" s="534"/>
      <c r="Q9" s="542"/>
    </row>
    <row r="10" spans="1:17" ht="14.4" customHeight="1" x14ac:dyDescent="0.3">
      <c r="A10" s="528" t="s">
        <v>2475</v>
      </c>
      <c r="B10" s="529" t="s">
        <v>2225</v>
      </c>
      <c r="C10" s="529" t="s">
        <v>2252</v>
      </c>
      <c r="D10" s="529" t="s">
        <v>2278</v>
      </c>
      <c r="E10" s="529" t="s">
        <v>2279</v>
      </c>
      <c r="F10" s="541">
        <v>1</v>
      </c>
      <c r="G10" s="541">
        <v>234</v>
      </c>
      <c r="H10" s="541">
        <v>1</v>
      </c>
      <c r="I10" s="541">
        <v>234</v>
      </c>
      <c r="J10" s="541">
        <v>3</v>
      </c>
      <c r="K10" s="541">
        <v>705</v>
      </c>
      <c r="L10" s="541">
        <v>3.0128205128205128</v>
      </c>
      <c r="M10" s="541">
        <v>235</v>
      </c>
      <c r="N10" s="541">
        <v>1</v>
      </c>
      <c r="O10" s="541">
        <v>251</v>
      </c>
      <c r="P10" s="534">
        <v>1.0726495726495726</v>
      </c>
      <c r="Q10" s="542">
        <v>251</v>
      </c>
    </row>
    <row r="11" spans="1:17" ht="14.4" customHeight="1" x14ac:dyDescent="0.3">
      <c r="A11" s="528" t="s">
        <v>2475</v>
      </c>
      <c r="B11" s="529" t="s">
        <v>2225</v>
      </c>
      <c r="C11" s="529" t="s">
        <v>2252</v>
      </c>
      <c r="D11" s="529" t="s">
        <v>2280</v>
      </c>
      <c r="E11" s="529" t="s">
        <v>2281</v>
      </c>
      <c r="F11" s="541">
        <v>6</v>
      </c>
      <c r="G11" s="541">
        <v>708</v>
      </c>
      <c r="H11" s="541">
        <v>1</v>
      </c>
      <c r="I11" s="541">
        <v>118</v>
      </c>
      <c r="J11" s="541">
        <v>19</v>
      </c>
      <c r="K11" s="541">
        <v>2242</v>
      </c>
      <c r="L11" s="541">
        <v>3.1666666666666665</v>
      </c>
      <c r="M11" s="541">
        <v>118</v>
      </c>
      <c r="N11" s="541">
        <v>1</v>
      </c>
      <c r="O11" s="541">
        <v>126</v>
      </c>
      <c r="P11" s="534">
        <v>0.17796610169491525</v>
      </c>
      <c r="Q11" s="542">
        <v>126</v>
      </c>
    </row>
    <row r="12" spans="1:17" ht="14.4" customHeight="1" x14ac:dyDescent="0.3">
      <c r="A12" s="528" t="s">
        <v>2475</v>
      </c>
      <c r="B12" s="529" t="s">
        <v>2225</v>
      </c>
      <c r="C12" s="529" t="s">
        <v>2252</v>
      </c>
      <c r="D12" s="529" t="s">
        <v>2302</v>
      </c>
      <c r="E12" s="529" t="s">
        <v>2303</v>
      </c>
      <c r="F12" s="541"/>
      <c r="G12" s="541"/>
      <c r="H12" s="541"/>
      <c r="I12" s="541"/>
      <c r="J12" s="541">
        <v>2</v>
      </c>
      <c r="K12" s="541">
        <v>66.66</v>
      </c>
      <c r="L12" s="541"/>
      <c r="M12" s="541">
        <v>33.33</v>
      </c>
      <c r="N12" s="541"/>
      <c r="O12" s="541"/>
      <c r="P12" s="534"/>
      <c r="Q12" s="542"/>
    </row>
    <row r="13" spans="1:17" ht="14.4" customHeight="1" x14ac:dyDescent="0.3">
      <c r="A13" s="528" t="s">
        <v>2475</v>
      </c>
      <c r="B13" s="529" t="s">
        <v>2225</v>
      </c>
      <c r="C13" s="529" t="s">
        <v>2252</v>
      </c>
      <c r="D13" s="529" t="s">
        <v>2310</v>
      </c>
      <c r="E13" s="529" t="s">
        <v>2311</v>
      </c>
      <c r="F13" s="541"/>
      <c r="G13" s="541"/>
      <c r="H13" s="541"/>
      <c r="I13" s="541"/>
      <c r="J13" s="541">
        <v>2</v>
      </c>
      <c r="K13" s="541">
        <v>164</v>
      </c>
      <c r="L13" s="541"/>
      <c r="M13" s="541">
        <v>82</v>
      </c>
      <c r="N13" s="541"/>
      <c r="O13" s="541"/>
      <c r="P13" s="534"/>
      <c r="Q13" s="542"/>
    </row>
    <row r="14" spans="1:17" ht="14.4" customHeight="1" x14ac:dyDescent="0.3">
      <c r="A14" s="528" t="s">
        <v>2475</v>
      </c>
      <c r="B14" s="529" t="s">
        <v>2225</v>
      </c>
      <c r="C14" s="529" t="s">
        <v>2252</v>
      </c>
      <c r="D14" s="529" t="s">
        <v>2316</v>
      </c>
      <c r="E14" s="529" t="s">
        <v>2317</v>
      </c>
      <c r="F14" s="541">
        <v>3</v>
      </c>
      <c r="G14" s="541">
        <v>1470</v>
      </c>
      <c r="H14" s="541">
        <v>1</v>
      </c>
      <c r="I14" s="541">
        <v>490</v>
      </c>
      <c r="J14" s="541">
        <v>1</v>
      </c>
      <c r="K14" s="541">
        <v>492</v>
      </c>
      <c r="L14" s="541">
        <v>0.33469387755102042</v>
      </c>
      <c r="M14" s="541">
        <v>492</v>
      </c>
      <c r="N14" s="541"/>
      <c r="O14" s="541"/>
      <c r="P14" s="534"/>
      <c r="Q14" s="542"/>
    </row>
    <row r="15" spans="1:17" ht="14.4" customHeight="1" x14ac:dyDescent="0.3">
      <c r="A15" s="528" t="s">
        <v>2475</v>
      </c>
      <c r="B15" s="529" t="s">
        <v>2225</v>
      </c>
      <c r="C15" s="529" t="s">
        <v>2252</v>
      </c>
      <c r="D15" s="529" t="s">
        <v>2322</v>
      </c>
      <c r="E15" s="529" t="s">
        <v>2283</v>
      </c>
      <c r="F15" s="541"/>
      <c r="G15" s="541"/>
      <c r="H15" s="541"/>
      <c r="I15" s="541"/>
      <c r="J15" s="541">
        <v>2</v>
      </c>
      <c r="K15" s="541">
        <v>1350</v>
      </c>
      <c r="L15" s="541"/>
      <c r="M15" s="541">
        <v>675</v>
      </c>
      <c r="N15" s="541"/>
      <c r="O15" s="541"/>
      <c r="P15" s="534"/>
      <c r="Q15" s="542"/>
    </row>
    <row r="16" spans="1:17" ht="14.4" customHeight="1" x14ac:dyDescent="0.3">
      <c r="A16" s="528" t="s">
        <v>2475</v>
      </c>
      <c r="B16" s="529" t="s">
        <v>2225</v>
      </c>
      <c r="C16" s="529" t="s">
        <v>2252</v>
      </c>
      <c r="D16" s="529" t="s">
        <v>2349</v>
      </c>
      <c r="E16" s="529" t="s">
        <v>2350</v>
      </c>
      <c r="F16" s="541">
        <v>1</v>
      </c>
      <c r="G16" s="541">
        <v>355</v>
      </c>
      <c r="H16" s="541">
        <v>1</v>
      </c>
      <c r="I16" s="541">
        <v>355</v>
      </c>
      <c r="J16" s="541">
        <v>24</v>
      </c>
      <c r="K16" s="541">
        <v>8544</v>
      </c>
      <c r="L16" s="541">
        <v>24.067605633802817</v>
      </c>
      <c r="M16" s="541">
        <v>356</v>
      </c>
      <c r="N16" s="541"/>
      <c r="O16" s="541"/>
      <c r="P16" s="534"/>
      <c r="Q16" s="542"/>
    </row>
    <row r="17" spans="1:17" ht="14.4" customHeight="1" x14ac:dyDescent="0.3">
      <c r="A17" s="528" t="s">
        <v>2475</v>
      </c>
      <c r="B17" s="529" t="s">
        <v>2225</v>
      </c>
      <c r="C17" s="529" t="s">
        <v>2252</v>
      </c>
      <c r="D17" s="529" t="s">
        <v>705</v>
      </c>
      <c r="E17" s="529" t="s">
        <v>2476</v>
      </c>
      <c r="F17" s="541"/>
      <c r="G17" s="541"/>
      <c r="H17" s="541"/>
      <c r="I17" s="541"/>
      <c r="J17" s="541">
        <v>2</v>
      </c>
      <c r="K17" s="541">
        <v>2386</v>
      </c>
      <c r="L17" s="541"/>
      <c r="M17" s="541">
        <v>1193</v>
      </c>
      <c r="N17" s="541"/>
      <c r="O17" s="541"/>
      <c r="P17" s="534"/>
      <c r="Q17" s="542"/>
    </row>
    <row r="18" spans="1:17" ht="14.4" customHeight="1" x14ac:dyDescent="0.3">
      <c r="A18" s="528" t="s">
        <v>2477</v>
      </c>
      <c r="B18" s="529" t="s">
        <v>2225</v>
      </c>
      <c r="C18" s="529" t="s">
        <v>2252</v>
      </c>
      <c r="D18" s="529" t="s">
        <v>2265</v>
      </c>
      <c r="E18" s="529" t="s">
        <v>2266</v>
      </c>
      <c r="F18" s="541">
        <v>1</v>
      </c>
      <c r="G18" s="541">
        <v>35</v>
      </c>
      <c r="H18" s="541">
        <v>1</v>
      </c>
      <c r="I18" s="541">
        <v>35</v>
      </c>
      <c r="J18" s="541">
        <v>1</v>
      </c>
      <c r="K18" s="541">
        <v>35</v>
      </c>
      <c r="L18" s="541">
        <v>1</v>
      </c>
      <c r="M18" s="541">
        <v>35</v>
      </c>
      <c r="N18" s="541"/>
      <c r="O18" s="541"/>
      <c r="P18" s="534"/>
      <c r="Q18" s="542"/>
    </row>
    <row r="19" spans="1:17" ht="14.4" customHeight="1" x14ac:dyDescent="0.3">
      <c r="A19" s="528" t="s">
        <v>2477</v>
      </c>
      <c r="B19" s="529" t="s">
        <v>2225</v>
      </c>
      <c r="C19" s="529" t="s">
        <v>2252</v>
      </c>
      <c r="D19" s="529" t="s">
        <v>2278</v>
      </c>
      <c r="E19" s="529" t="s">
        <v>2279</v>
      </c>
      <c r="F19" s="541">
        <v>3</v>
      </c>
      <c r="G19" s="541">
        <v>700</v>
      </c>
      <c r="H19" s="541">
        <v>1</v>
      </c>
      <c r="I19" s="541">
        <v>233.33333333333334</v>
      </c>
      <c r="J19" s="541">
        <v>4</v>
      </c>
      <c r="K19" s="541">
        <v>940</v>
      </c>
      <c r="L19" s="541">
        <v>1.3428571428571427</v>
      </c>
      <c r="M19" s="541">
        <v>235</v>
      </c>
      <c r="N19" s="541">
        <v>4</v>
      </c>
      <c r="O19" s="541">
        <v>1004</v>
      </c>
      <c r="P19" s="534">
        <v>1.4342857142857144</v>
      </c>
      <c r="Q19" s="542">
        <v>251</v>
      </c>
    </row>
    <row r="20" spans="1:17" ht="14.4" customHeight="1" x14ac:dyDescent="0.3">
      <c r="A20" s="528" t="s">
        <v>2477</v>
      </c>
      <c r="B20" s="529" t="s">
        <v>2225</v>
      </c>
      <c r="C20" s="529" t="s">
        <v>2252</v>
      </c>
      <c r="D20" s="529" t="s">
        <v>2280</v>
      </c>
      <c r="E20" s="529" t="s">
        <v>2281</v>
      </c>
      <c r="F20" s="541">
        <v>14</v>
      </c>
      <c r="G20" s="541">
        <v>1648</v>
      </c>
      <c r="H20" s="541">
        <v>1</v>
      </c>
      <c r="I20" s="541">
        <v>117.71428571428571</v>
      </c>
      <c r="J20" s="541">
        <v>10</v>
      </c>
      <c r="K20" s="541">
        <v>1180</v>
      </c>
      <c r="L20" s="541">
        <v>0.71601941747572817</v>
      </c>
      <c r="M20" s="541">
        <v>118</v>
      </c>
      <c r="N20" s="541">
        <v>19</v>
      </c>
      <c r="O20" s="541">
        <v>2394</v>
      </c>
      <c r="P20" s="534">
        <v>1.4526699029126213</v>
      </c>
      <c r="Q20" s="542">
        <v>126</v>
      </c>
    </row>
    <row r="21" spans="1:17" ht="14.4" customHeight="1" x14ac:dyDescent="0.3">
      <c r="A21" s="528" t="s">
        <v>2477</v>
      </c>
      <c r="B21" s="529" t="s">
        <v>2225</v>
      </c>
      <c r="C21" s="529" t="s">
        <v>2252</v>
      </c>
      <c r="D21" s="529" t="s">
        <v>2288</v>
      </c>
      <c r="E21" s="529" t="s">
        <v>2289</v>
      </c>
      <c r="F21" s="541">
        <v>1</v>
      </c>
      <c r="G21" s="541">
        <v>664</v>
      </c>
      <c r="H21" s="541">
        <v>1</v>
      </c>
      <c r="I21" s="541">
        <v>664</v>
      </c>
      <c r="J21" s="541"/>
      <c r="K21" s="541"/>
      <c r="L21" s="541"/>
      <c r="M21" s="541"/>
      <c r="N21" s="541">
        <v>2</v>
      </c>
      <c r="O21" s="541">
        <v>1358</v>
      </c>
      <c r="P21" s="534">
        <v>2.0451807228915664</v>
      </c>
      <c r="Q21" s="542">
        <v>679</v>
      </c>
    </row>
    <row r="22" spans="1:17" ht="14.4" customHeight="1" x14ac:dyDescent="0.3">
      <c r="A22" s="528" t="s">
        <v>2477</v>
      </c>
      <c r="B22" s="529" t="s">
        <v>2225</v>
      </c>
      <c r="C22" s="529" t="s">
        <v>2252</v>
      </c>
      <c r="D22" s="529" t="s">
        <v>2302</v>
      </c>
      <c r="E22" s="529" t="s">
        <v>2303</v>
      </c>
      <c r="F22" s="541"/>
      <c r="G22" s="541"/>
      <c r="H22" s="541"/>
      <c r="I22" s="541"/>
      <c r="J22" s="541">
        <v>2</v>
      </c>
      <c r="K22" s="541">
        <v>33.33</v>
      </c>
      <c r="L22" s="541"/>
      <c r="M22" s="541">
        <v>16.664999999999999</v>
      </c>
      <c r="N22" s="541"/>
      <c r="O22" s="541"/>
      <c r="P22" s="534"/>
      <c r="Q22" s="542"/>
    </row>
    <row r="23" spans="1:17" ht="14.4" customHeight="1" x14ac:dyDescent="0.3">
      <c r="A23" s="528" t="s">
        <v>2477</v>
      </c>
      <c r="B23" s="529" t="s">
        <v>2225</v>
      </c>
      <c r="C23" s="529" t="s">
        <v>2252</v>
      </c>
      <c r="D23" s="529" t="s">
        <v>2310</v>
      </c>
      <c r="E23" s="529" t="s">
        <v>2311</v>
      </c>
      <c r="F23" s="541">
        <v>1</v>
      </c>
      <c r="G23" s="541">
        <v>82</v>
      </c>
      <c r="H23" s="541">
        <v>1</v>
      </c>
      <c r="I23" s="541">
        <v>82</v>
      </c>
      <c r="J23" s="541"/>
      <c r="K23" s="541"/>
      <c r="L23" s="541"/>
      <c r="M23" s="541"/>
      <c r="N23" s="541">
        <v>2</v>
      </c>
      <c r="O23" s="541">
        <v>172</v>
      </c>
      <c r="P23" s="534">
        <v>2.0975609756097562</v>
      </c>
      <c r="Q23" s="542">
        <v>86</v>
      </c>
    </row>
    <row r="24" spans="1:17" ht="14.4" customHeight="1" x14ac:dyDescent="0.3">
      <c r="A24" s="528" t="s">
        <v>2477</v>
      </c>
      <c r="B24" s="529" t="s">
        <v>2225</v>
      </c>
      <c r="C24" s="529" t="s">
        <v>2252</v>
      </c>
      <c r="D24" s="529" t="s">
        <v>2339</v>
      </c>
      <c r="E24" s="529" t="s">
        <v>2340</v>
      </c>
      <c r="F24" s="541"/>
      <c r="G24" s="541"/>
      <c r="H24" s="541"/>
      <c r="I24" s="541"/>
      <c r="J24" s="541"/>
      <c r="K24" s="541"/>
      <c r="L24" s="541"/>
      <c r="M24" s="541"/>
      <c r="N24" s="541">
        <v>1</v>
      </c>
      <c r="O24" s="541">
        <v>716</v>
      </c>
      <c r="P24" s="534"/>
      <c r="Q24" s="542">
        <v>716</v>
      </c>
    </row>
    <row r="25" spans="1:17" ht="14.4" customHeight="1" x14ac:dyDescent="0.3">
      <c r="A25" s="528" t="s">
        <v>2477</v>
      </c>
      <c r="B25" s="529" t="s">
        <v>2225</v>
      </c>
      <c r="C25" s="529" t="s">
        <v>2252</v>
      </c>
      <c r="D25" s="529" t="s">
        <v>2349</v>
      </c>
      <c r="E25" s="529" t="s">
        <v>2350</v>
      </c>
      <c r="F25" s="541">
        <v>1</v>
      </c>
      <c r="G25" s="541">
        <v>355</v>
      </c>
      <c r="H25" s="541">
        <v>1</v>
      </c>
      <c r="I25" s="541">
        <v>355</v>
      </c>
      <c r="J25" s="541">
        <v>5</v>
      </c>
      <c r="K25" s="541">
        <v>1780</v>
      </c>
      <c r="L25" s="541">
        <v>5.0140845070422539</v>
      </c>
      <c r="M25" s="541">
        <v>356</v>
      </c>
      <c r="N25" s="541">
        <v>1</v>
      </c>
      <c r="O25" s="541">
        <v>364</v>
      </c>
      <c r="P25" s="534">
        <v>1.0253521126760563</v>
      </c>
      <c r="Q25" s="542">
        <v>364</v>
      </c>
    </row>
    <row r="26" spans="1:17" ht="14.4" customHeight="1" x14ac:dyDescent="0.3">
      <c r="A26" s="528" t="s">
        <v>2477</v>
      </c>
      <c r="B26" s="529" t="s">
        <v>2225</v>
      </c>
      <c r="C26" s="529" t="s">
        <v>2252</v>
      </c>
      <c r="D26" s="529" t="s">
        <v>2351</v>
      </c>
      <c r="E26" s="529" t="s">
        <v>2352</v>
      </c>
      <c r="F26" s="541"/>
      <c r="G26" s="541"/>
      <c r="H26" s="541"/>
      <c r="I26" s="541"/>
      <c r="J26" s="541">
        <v>1</v>
      </c>
      <c r="K26" s="541">
        <v>628</v>
      </c>
      <c r="L26" s="541"/>
      <c r="M26" s="541">
        <v>628</v>
      </c>
      <c r="N26" s="541"/>
      <c r="O26" s="541"/>
      <c r="P26" s="534"/>
      <c r="Q26" s="542"/>
    </row>
    <row r="27" spans="1:17" ht="14.4" customHeight="1" x14ac:dyDescent="0.3">
      <c r="A27" s="528" t="s">
        <v>2477</v>
      </c>
      <c r="B27" s="529" t="s">
        <v>2225</v>
      </c>
      <c r="C27" s="529" t="s">
        <v>2252</v>
      </c>
      <c r="D27" s="529" t="s">
        <v>2357</v>
      </c>
      <c r="E27" s="529" t="s">
        <v>2358</v>
      </c>
      <c r="F27" s="541"/>
      <c r="G27" s="541"/>
      <c r="H27" s="541"/>
      <c r="I27" s="541"/>
      <c r="J27" s="541">
        <v>1</v>
      </c>
      <c r="K27" s="541">
        <v>243</v>
      </c>
      <c r="L27" s="541"/>
      <c r="M27" s="541">
        <v>243</v>
      </c>
      <c r="N27" s="541">
        <v>1</v>
      </c>
      <c r="O27" s="541">
        <v>247</v>
      </c>
      <c r="P27" s="534"/>
      <c r="Q27" s="542">
        <v>247</v>
      </c>
    </row>
    <row r="28" spans="1:17" ht="14.4" customHeight="1" x14ac:dyDescent="0.3">
      <c r="A28" s="528" t="s">
        <v>2477</v>
      </c>
      <c r="B28" s="529" t="s">
        <v>2225</v>
      </c>
      <c r="C28" s="529" t="s">
        <v>2252</v>
      </c>
      <c r="D28" s="529" t="s">
        <v>705</v>
      </c>
      <c r="E28" s="529" t="s">
        <v>2476</v>
      </c>
      <c r="F28" s="541">
        <v>1</v>
      </c>
      <c r="G28" s="541">
        <v>1191</v>
      </c>
      <c r="H28" s="541">
        <v>1</v>
      </c>
      <c r="I28" s="541">
        <v>1191</v>
      </c>
      <c r="J28" s="541"/>
      <c r="K28" s="541"/>
      <c r="L28" s="541"/>
      <c r="M28" s="541"/>
      <c r="N28" s="541"/>
      <c r="O28" s="541"/>
      <c r="P28" s="534"/>
      <c r="Q28" s="542"/>
    </row>
    <row r="29" spans="1:17" ht="14.4" customHeight="1" x14ac:dyDescent="0.3">
      <c r="A29" s="528" t="s">
        <v>2477</v>
      </c>
      <c r="B29" s="529" t="s">
        <v>2225</v>
      </c>
      <c r="C29" s="529" t="s">
        <v>2252</v>
      </c>
      <c r="D29" s="529" t="s">
        <v>2371</v>
      </c>
      <c r="E29" s="529" t="s">
        <v>2372</v>
      </c>
      <c r="F29" s="541">
        <v>1</v>
      </c>
      <c r="G29" s="541">
        <v>813</v>
      </c>
      <c r="H29" s="541">
        <v>1</v>
      </c>
      <c r="I29" s="541">
        <v>813</v>
      </c>
      <c r="J29" s="541"/>
      <c r="K29" s="541"/>
      <c r="L29" s="541"/>
      <c r="M29" s="541"/>
      <c r="N29" s="541">
        <v>1</v>
      </c>
      <c r="O29" s="541">
        <v>840</v>
      </c>
      <c r="P29" s="534">
        <v>1.033210332103321</v>
      </c>
      <c r="Q29" s="542">
        <v>840</v>
      </c>
    </row>
    <row r="30" spans="1:17" ht="14.4" customHeight="1" x14ac:dyDescent="0.3">
      <c r="A30" s="528" t="s">
        <v>2478</v>
      </c>
      <c r="B30" s="529" t="s">
        <v>2225</v>
      </c>
      <c r="C30" s="529" t="s">
        <v>2226</v>
      </c>
      <c r="D30" s="529" t="s">
        <v>2479</v>
      </c>
      <c r="E30" s="529"/>
      <c r="F30" s="541">
        <v>0.2</v>
      </c>
      <c r="G30" s="541">
        <v>75.95</v>
      </c>
      <c r="H30" s="541">
        <v>1</v>
      </c>
      <c r="I30" s="541">
        <v>379.75</v>
      </c>
      <c r="J30" s="541"/>
      <c r="K30" s="541"/>
      <c r="L30" s="541"/>
      <c r="M30" s="541"/>
      <c r="N30" s="541"/>
      <c r="O30" s="541"/>
      <c r="P30" s="534"/>
      <c r="Q30" s="542"/>
    </row>
    <row r="31" spans="1:17" ht="14.4" customHeight="1" x14ac:dyDescent="0.3">
      <c r="A31" s="528" t="s">
        <v>2478</v>
      </c>
      <c r="B31" s="529" t="s">
        <v>2225</v>
      </c>
      <c r="C31" s="529" t="s">
        <v>2226</v>
      </c>
      <c r="D31" s="529" t="s">
        <v>2240</v>
      </c>
      <c r="E31" s="529" t="s">
        <v>2241</v>
      </c>
      <c r="F31" s="541">
        <v>1</v>
      </c>
      <c r="G31" s="541">
        <v>151.56</v>
      </c>
      <c r="H31" s="541">
        <v>1</v>
      </c>
      <c r="I31" s="541">
        <v>151.56</v>
      </c>
      <c r="J31" s="541"/>
      <c r="K31" s="541"/>
      <c r="L31" s="541"/>
      <c r="M31" s="541"/>
      <c r="N31" s="541"/>
      <c r="O31" s="541"/>
      <c r="P31" s="534"/>
      <c r="Q31" s="542"/>
    </row>
    <row r="32" spans="1:17" ht="14.4" customHeight="1" x14ac:dyDescent="0.3">
      <c r="A32" s="528" t="s">
        <v>2478</v>
      </c>
      <c r="B32" s="529" t="s">
        <v>2225</v>
      </c>
      <c r="C32" s="529" t="s">
        <v>2245</v>
      </c>
      <c r="D32" s="529" t="s">
        <v>2480</v>
      </c>
      <c r="E32" s="529" t="s">
        <v>2481</v>
      </c>
      <c r="F32" s="541"/>
      <c r="G32" s="541"/>
      <c r="H32" s="541"/>
      <c r="I32" s="541"/>
      <c r="J32" s="541">
        <v>2</v>
      </c>
      <c r="K32" s="541">
        <v>640.88</v>
      </c>
      <c r="L32" s="541"/>
      <c r="M32" s="541">
        <v>320.44</v>
      </c>
      <c r="N32" s="541"/>
      <c r="O32" s="541"/>
      <c r="P32" s="534"/>
      <c r="Q32" s="542"/>
    </row>
    <row r="33" spans="1:17" ht="14.4" customHeight="1" x14ac:dyDescent="0.3">
      <c r="A33" s="528" t="s">
        <v>2478</v>
      </c>
      <c r="B33" s="529" t="s">
        <v>2225</v>
      </c>
      <c r="C33" s="529" t="s">
        <v>2252</v>
      </c>
      <c r="D33" s="529" t="s">
        <v>2265</v>
      </c>
      <c r="E33" s="529" t="s">
        <v>2266</v>
      </c>
      <c r="F33" s="541">
        <v>95</v>
      </c>
      <c r="G33" s="541">
        <v>3301</v>
      </c>
      <c r="H33" s="541">
        <v>1</v>
      </c>
      <c r="I33" s="541">
        <v>34.747368421052634</v>
      </c>
      <c r="J33" s="541">
        <v>163</v>
      </c>
      <c r="K33" s="541">
        <v>5705</v>
      </c>
      <c r="L33" s="541">
        <v>1.7282641623750379</v>
      </c>
      <c r="M33" s="541">
        <v>35</v>
      </c>
      <c r="N33" s="541">
        <v>34</v>
      </c>
      <c r="O33" s="541">
        <v>1258</v>
      </c>
      <c r="P33" s="534">
        <v>0.38109663738261135</v>
      </c>
      <c r="Q33" s="542">
        <v>37</v>
      </c>
    </row>
    <row r="34" spans="1:17" ht="14.4" customHeight="1" x14ac:dyDescent="0.3">
      <c r="A34" s="528" t="s">
        <v>2478</v>
      </c>
      <c r="B34" s="529" t="s">
        <v>2225</v>
      </c>
      <c r="C34" s="529" t="s">
        <v>2252</v>
      </c>
      <c r="D34" s="529" t="s">
        <v>2278</v>
      </c>
      <c r="E34" s="529" t="s">
        <v>2279</v>
      </c>
      <c r="F34" s="541">
        <v>3</v>
      </c>
      <c r="G34" s="541">
        <v>700</v>
      </c>
      <c r="H34" s="541">
        <v>1</v>
      </c>
      <c r="I34" s="541">
        <v>233.33333333333334</v>
      </c>
      <c r="J34" s="541">
        <v>5</v>
      </c>
      <c r="K34" s="541">
        <v>1175</v>
      </c>
      <c r="L34" s="541">
        <v>1.6785714285714286</v>
      </c>
      <c r="M34" s="541">
        <v>235</v>
      </c>
      <c r="N34" s="541">
        <v>3</v>
      </c>
      <c r="O34" s="541">
        <v>753</v>
      </c>
      <c r="P34" s="534">
        <v>1.0757142857142856</v>
      </c>
      <c r="Q34" s="542">
        <v>251</v>
      </c>
    </row>
    <row r="35" spans="1:17" ht="14.4" customHeight="1" x14ac:dyDescent="0.3">
      <c r="A35" s="528" t="s">
        <v>2478</v>
      </c>
      <c r="B35" s="529" t="s">
        <v>2225</v>
      </c>
      <c r="C35" s="529" t="s">
        <v>2252</v>
      </c>
      <c r="D35" s="529" t="s">
        <v>2280</v>
      </c>
      <c r="E35" s="529" t="s">
        <v>2281</v>
      </c>
      <c r="F35" s="541">
        <v>18</v>
      </c>
      <c r="G35" s="541">
        <v>2114</v>
      </c>
      <c r="H35" s="541">
        <v>1</v>
      </c>
      <c r="I35" s="541">
        <v>117.44444444444444</v>
      </c>
      <c r="J35" s="541">
        <v>15</v>
      </c>
      <c r="K35" s="541">
        <v>1770</v>
      </c>
      <c r="L35" s="541">
        <v>0.83727530747398293</v>
      </c>
      <c r="M35" s="541">
        <v>118</v>
      </c>
      <c r="N35" s="541">
        <v>18</v>
      </c>
      <c r="O35" s="541">
        <v>2268</v>
      </c>
      <c r="P35" s="534">
        <v>1.0728476821192052</v>
      </c>
      <c r="Q35" s="542">
        <v>126</v>
      </c>
    </row>
    <row r="36" spans="1:17" ht="14.4" customHeight="1" x14ac:dyDescent="0.3">
      <c r="A36" s="528" t="s">
        <v>2478</v>
      </c>
      <c r="B36" s="529" t="s">
        <v>2225</v>
      </c>
      <c r="C36" s="529" t="s">
        <v>2252</v>
      </c>
      <c r="D36" s="529" t="s">
        <v>2282</v>
      </c>
      <c r="E36" s="529" t="s">
        <v>2283</v>
      </c>
      <c r="F36" s="541">
        <v>2</v>
      </c>
      <c r="G36" s="541">
        <v>1062</v>
      </c>
      <c r="H36" s="541">
        <v>1</v>
      </c>
      <c r="I36" s="541">
        <v>531</v>
      </c>
      <c r="J36" s="541">
        <v>5</v>
      </c>
      <c r="K36" s="541">
        <v>2660</v>
      </c>
      <c r="L36" s="541">
        <v>2.5047080979284368</v>
      </c>
      <c r="M36" s="541">
        <v>532</v>
      </c>
      <c r="N36" s="541"/>
      <c r="O36" s="541"/>
      <c r="P36" s="534"/>
      <c r="Q36" s="542"/>
    </row>
    <row r="37" spans="1:17" ht="14.4" customHeight="1" x14ac:dyDescent="0.3">
      <c r="A37" s="528" t="s">
        <v>2478</v>
      </c>
      <c r="B37" s="529" t="s">
        <v>2225</v>
      </c>
      <c r="C37" s="529" t="s">
        <v>2252</v>
      </c>
      <c r="D37" s="529" t="s">
        <v>2286</v>
      </c>
      <c r="E37" s="529" t="s">
        <v>2287</v>
      </c>
      <c r="F37" s="541"/>
      <c r="G37" s="541"/>
      <c r="H37" s="541"/>
      <c r="I37" s="541"/>
      <c r="J37" s="541">
        <v>4</v>
      </c>
      <c r="K37" s="541">
        <v>1944</v>
      </c>
      <c r="L37" s="541"/>
      <c r="M37" s="541">
        <v>486</v>
      </c>
      <c r="N37" s="541"/>
      <c r="O37" s="541"/>
      <c r="P37" s="534"/>
      <c r="Q37" s="542"/>
    </row>
    <row r="38" spans="1:17" ht="14.4" customHeight="1" x14ac:dyDescent="0.3">
      <c r="A38" s="528" t="s">
        <v>2478</v>
      </c>
      <c r="B38" s="529" t="s">
        <v>2225</v>
      </c>
      <c r="C38" s="529" t="s">
        <v>2252</v>
      </c>
      <c r="D38" s="529" t="s">
        <v>2288</v>
      </c>
      <c r="E38" s="529" t="s">
        <v>2289</v>
      </c>
      <c r="F38" s="541"/>
      <c r="G38" s="541"/>
      <c r="H38" s="541"/>
      <c r="I38" s="541"/>
      <c r="J38" s="541">
        <v>3</v>
      </c>
      <c r="K38" s="541">
        <v>1998</v>
      </c>
      <c r="L38" s="541"/>
      <c r="M38" s="541">
        <v>666</v>
      </c>
      <c r="N38" s="541"/>
      <c r="O38" s="541"/>
      <c r="P38" s="534"/>
      <c r="Q38" s="542"/>
    </row>
    <row r="39" spans="1:17" ht="14.4" customHeight="1" x14ac:dyDescent="0.3">
      <c r="A39" s="528" t="s">
        <v>2478</v>
      </c>
      <c r="B39" s="529" t="s">
        <v>2225</v>
      </c>
      <c r="C39" s="529" t="s">
        <v>2252</v>
      </c>
      <c r="D39" s="529" t="s">
        <v>2290</v>
      </c>
      <c r="E39" s="529" t="s">
        <v>2291</v>
      </c>
      <c r="F39" s="541"/>
      <c r="G39" s="541"/>
      <c r="H39" s="541"/>
      <c r="I39" s="541"/>
      <c r="J39" s="541">
        <v>4</v>
      </c>
      <c r="K39" s="541">
        <v>4048</v>
      </c>
      <c r="L39" s="541"/>
      <c r="M39" s="541">
        <v>1012</v>
      </c>
      <c r="N39" s="541">
        <v>11</v>
      </c>
      <c r="O39" s="541">
        <v>11341</v>
      </c>
      <c r="P39" s="534"/>
      <c r="Q39" s="542">
        <v>1031</v>
      </c>
    </row>
    <row r="40" spans="1:17" ht="14.4" customHeight="1" x14ac:dyDescent="0.3">
      <c r="A40" s="528" t="s">
        <v>2478</v>
      </c>
      <c r="B40" s="529" t="s">
        <v>2225</v>
      </c>
      <c r="C40" s="529" t="s">
        <v>2252</v>
      </c>
      <c r="D40" s="529" t="s">
        <v>2292</v>
      </c>
      <c r="E40" s="529" t="s">
        <v>2293</v>
      </c>
      <c r="F40" s="541">
        <v>2</v>
      </c>
      <c r="G40" s="541">
        <v>4024</v>
      </c>
      <c r="H40" s="541">
        <v>1</v>
      </c>
      <c r="I40" s="541">
        <v>2012</v>
      </c>
      <c r="J40" s="541">
        <v>1</v>
      </c>
      <c r="K40" s="541">
        <v>2017</v>
      </c>
      <c r="L40" s="541">
        <v>0.50124254473161034</v>
      </c>
      <c r="M40" s="541">
        <v>2017</v>
      </c>
      <c r="N40" s="541">
        <v>3</v>
      </c>
      <c r="O40" s="541">
        <v>6294</v>
      </c>
      <c r="P40" s="534">
        <v>1.5641153081510935</v>
      </c>
      <c r="Q40" s="542">
        <v>2098</v>
      </c>
    </row>
    <row r="41" spans="1:17" ht="14.4" customHeight="1" x14ac:dyDescent="0.3">
      <c r="A41" s="528" t="s">
        <v>2478</v>
      </c>
      <c r="B41" s="529" t="s">
        <v>2225</v>
      </c>
      <c r="C41" s="529" t="s">
        <v>2252</v>
      </c>
      <c r="D41" s="529" t="s">
        <v>2396</v>
      </c>
      <c r="E41" s="529" t="s">
        <v>2397</v>
      </c>
      <c r="F41" s="541">
        <v>4</v>
      </c>
      <c r="G41" s="541">
        <v>4916</v>
      </c>
      <c r="H41" s="541">
        <v>1</v>
      </c>
      <c r="I41" s="541">
        <v>1229</v>
      </c>
      <c r="J41" s="541"/>
      <c r="K41" s="541"/>
      <c r="L41" s="541"/>
      <c r="M41" s="541"/>
      <c r="N41" s="541"/>
      <c r="O41" s="541"/>
      <c r="P41" s="534"/>
      <c r="Q41" s="542"/>
    </row>
    <row r="42" spans="1:17" ht="14.4" customHeight="1" x14ac:dyDescent="0.3">
      <c r="A42" s="528" t="s">
        <v>2478</v>
      </c>
      <c r="B42" s="529" t="s">
        <v>2225</v>
      </c>
      <c r="C42" s="529" t="s">
        <v>2252</v>
      </c>
      <c r="D42" s="529" t="s">
        <v>2302</v>
      </c>
      <c r="E42" s="529" t="s">
        <v>2303</v>
      </c>
      <c r="F42" s="541"/>
      <c r="G42" s="541"/>
      <c r="H42" s="541"/>
      <c r="I42" s="541"/>
      <c r="J42" s="541">
        <v>6</v>
      </c>
      <c r="K42" s="541">
        <v>66.66</v>
      </c>
      <c r="L42" s="541"/>
      <c r="M42" s="541">
        <v>11.11</v>
      </c>
      <c r="N42" s="541">
        <v>2</v>
      </c>
      <c r="O42" s="541">
        <v>66.66</v>
      </c>
      <c r="P42" s="534"/>
      <c r="Q42" s="542">
        <v>33.33</v>
      </c>
    </row>
    <row r="43" spans="1:17" ht="14.4" customHeight="1" x14ac:dyDescent="0.3">
      <c r="A43" s="528" t="s">
        <v>2478</v>
      </c>
      <c r="B43" s="529" t="s">
        <v>2225</v>
      </c>
      <c r="C43" s="529" t="s">
        <v>2252</v>
      </c>
      <c r="D43" s="529" t="s">
        <v>2310</v>
      </c>
      <c r="E43" s="529" t="s">
        <v>2311</v>
      </c>
      <c r="F43" s="541">
        <v>10</v>
      </c>
      <c r="G43" s="541">
        <v>816</v>
      </c>
      <c r="H43" s="541">
        <v>1</v>
      </c>
      <c r="I43" s="541">
        <v>81.599999999999994</v>
      </c>
      <c r="J43" s="541">
        <v>7</v>
      </c>
      <c r="K43" s="541">
        <v>574</v>
      </c>
      <c r="L43" s="541">
        <v>0.70343137254901966</v>
      </c>
      <c r="M43" s="541">
        <v>82</v>
      </c>
      <c r="N43" s="541">
        <v>11</v>
      </c>
      <c r="O43" s="541">
        <v>946</v>
      </c>
      <c r="P43" s="534">
        <v>1.1593137254901962</v>
      </c>
      <c r="Q43" s="542">
        <v>86</v>
      </c>
    </row>
    <row r="44" spans="1:17" ht="14.4" customHeight="1" x14ac:dyDescent="0.3">
      <c r="A44" s="528" t="s">
        <v>2478</v>
      </c>
      <c r="B44" s="529" t="s">
        <v>2225</v>
      </c>
      <c r="C44" s="529" t="s">
        <v>2252</v>
      </c>
      <c r="D44" s="529" t="s">
        <v>2316</v>
      </c>
      <c r="E44" s="529" t="s">
        <v>2317</v>
      </c>
      <c r="F44" s="541"/>
      <c r="G44" s="541"/>
      <c r="H44" s="541"/>
      <c r="I44" s="541"/>
      <c r="J44" s="541"/>
      <c r="K44" s="541"/>
      <c r="L44" s="541"/>
      <c r="M44" s="541"/>
      <c r="N44" s="541">
        <v>1</v>
      </c>
      <c r="O44" s="541">
        <v>505</v>
      </c>
      <c r="P44" s="534"/>
      <c r="Q44" s="542">
        <v>505</v>
      </c>
    </row>
    <row r="45" spans="1:17" ht="14.4" customHeight="1" x14ac:dyDescent="0.3">
      <c r="A45" s="528" t="s">
        <v>2478</v>
      </c>
      <c r="B45" s="529" t="s">
        <v>2225</v>
      </c>
      <c r="C45" s="529" t="s">
        <v>2252</v>
      </c>
      <c r="D45" s="529" t="s">
        <v>2322</v>
      </c>
      <c r="E45" s="529" t="s">
        <v>2283</v>
      </c>
      <c r="F45" s="541">
        <v>5</v>
      </c>
      <c r="G45" s="541">
        <v>3365</v>
      </c>
      <c r="H45" s="541">
        <v>1</v>
      </c>
      <c r="I45" s="541">
        <v>673</v>
      </c>
      <c r="J45" s="541">
        <v>0</v>
      </c>
      <c r="K45" s="541">
        <v>0</v>
      </c>
      <c r="L45" s="541">
        <v>0</v>
      </c>
      <c r="M45" s="541"/>
      <c r="N45" s="541">
        <v>4</v>
      </c>
      <c r="O45" s="541">
        <v>2752</v>
      </c>
      <c r="P45" s="534">
        <v>0.81783060921248141</v>
      </c>
      <c r="Q45" s="542">
        <v>688</v>
      </c>
    </row>
    <row r="46" spans="1:17" ht="14.4" customHeight="1" x14ac:dyDescent="0.3">
      <c r="A46" s="528" t="s">
        <v>2478</v>
      </c>
      <c r="B46" s="529" t="s">
        <v>2225</v>
      </c>
      <c r="C46" s="529" t="s">
        <v>2252</v>
      </c>
      <c r="D46" s="529" t="s">
        <v>2333</v>
      </c>
      <c r="E46" s="529" t="s">
        <v>2334</v>
      </c>
      <c r="F46" s="541">
        <v>1</v>
      </c>
      <c r="G46" s="541">
        <v>1048</v>
      </c>
      <c r="H46" s="541">
        <v>1</v>
      </c>
      <c r="I46" s="541">
        <v>1048</v>
      </c>
      <c r="J46" s="541"/>
      <c r="K46" s="541"/>
      <c r="L46" s="541"/>
      <c r="M46" s="541"/>
      <c r="N46" s="541"/>
      <c r="O46" s="541"/>
      <c r="P46" s="534"/>
      <c r="Q46" s="542"/>
    </row>
    <row r="47" spans="1:17" ht="14.4" customHeight="1" x14ac:dyDescent="0.3">
      <c r="A47" s="528" t="s">
        <v>2478</v>
      </c>
      <c r="B47" s="529" t="s">
        <v>2225</v>
      </c>
      <c r="C47" s="529" t="s">
        <v>2252</v>
      </c>
      <c r="D47" s="529" t="s">
        <v>2339</v>
      </c>
      <c r="E47" s="529" t="s">
        <v>2340</v>
      </c>
      <c r="F47" s="541">
        <v>3</v>
      </c>
      <c r="G47" s="541">
        <v>2062</v>
      </c>
      <c r="H47" s="541">
        <v>1</v>
      </c>
      <c r="I47" s="541">
        <v>687.33333333333337</v>
      </c>
      <c r="J47" s="541">
        <v>2</v>
      </c>
      <c r="K47" s="541">
        <v>1382</v>
      </c>
      <c r="L47" s="541">
        <v>0.67022308438409306</v>
      </c>
      <c r="M47" s="541">
        <v>691</v>
      </c>
      <c r="N47" s="541">
        <v>4</v>
      </c>
      <c r="O47" s="541">
        <v>2864</v>
      </c>
      <c r="P47" s="534">
        <v>1.3889427740058196</v>
      </c>
      <c r="Q47" s="542">
        <v>716</v>
      </c>
    </row>
    <row r="48" spans="1:17" ht="14.4" customHeight="1" x14ac:dyDescent="0.3">
      <c r="A48" s="528" t="s">
        <v>2478</v>
      </c>
      <c r="B48" s="529" t="s">
        <v>2225</v>
      </c>
      <c r="C48" s="529" t="s">
        <v>2252</v>
      </c>
      <c r="D48" s="529" t="s">
        <v>2343</v>
      </c>
      <c r="E48" s="529" t="s">
        <v>2344</v>
      </c>
      <c r="F48" s="541"/>
      <c r="G48" s="541"/>
      <c r="H48" s="541"/>
      <c r="I48" s="541"/>
      <c r="J48" s="541"/>
      <c r="K48" s="541"/>
      <c r="L48" s="541"/>
      <c r="M48" s="541"/>
      <c r="N48" s="541">
        <v>1</v>
      </c>
      <c r="O48" s="541">
        <v>183</v>
      </c>
      <c r="P48" s="534"/>
      <c r="Q48" s="542">
        <v>183</v>
      </c>
    </row>
    <row r="49" spans="1:17" ht="14.4" customHeight="1" x14ac:dyDescent="0.3">
      <c r="A49" s="528" t="s">
        <v>2478</v>
      </c>
      <c r="B49" s="529" t="s">
        <v>2225</v>
      </c>
      <c r="C49" s="529" t="s">
        <v>2252</v>
      </c>
      <c r="D49" s="529" t="s">
        <v>2349</v>
      </c>
      <c r="E49" s="529" t="s">
        <v>2350</v>
      </c>
      <c r="F49" s="541">
        <v>9</v>
      </c>
      <c r="G49" s="541">
        <v>3191</v>
      </c>
      <c r="H49" s="541">
        <v>1</v>
      </c>
      <c r="I49" s="541">
        <v>354.55555555555554</v>
      </c>
      <c r="J49" s="541">
        <v>6</v>
      </c>
      <c r="K49" s="541">
        <v>2136</v>
      </c>
      <c r="L49" s="541">
        <v>0.66938263867126291</v>
      </c>
      <c r="M49" s="541">
        <v>356</v>
      </c>
      <c r="N49" s="541">
        <v>6</v>
      </c>
      <c r="O49" s="541">
        <v>2184</v>
      </c>
      <c r="P49" s="534">
        <v>0.68442494515825758</v>
      </c>
      <c r="Q49" s="542">
        <v>364</v>
      </c>
    </row>
    <row r="50" spans="1:17" ht="14.4" customHeight="1" x14ac:dyDescent="0.3">
      <c r="A50" s="528" t="s">
        <v>2478</v>
      </c>
      <c r="B50" s="529" t="s">
        <v>2225</v>
      </c>
      <c r="C50" s="529" t="s">
        <v>2252</v>
      </c>
      <c r="D50" s="529" t="s">
        <v>2351</v>
      </c>
      <c r="E50" s="529" t="s">
        <v>2352</v>
      </c>
      <c r="F50" s="541"/>
      <c r="G50" s="541"/>
      <c r="H50" s="541"/>
      <c r="I50" s="541"/>
      <c r="J50" s="541">
        <v>1</v>
      </c>
      <c r="K50" s="541">
        <v>628</v>
      </c>
      <c r="L50" s="541"/>
      <c r="M50" s="541">
        <v>628</v>
      </c>
      <c r="N50" s="541"/>
      <c r="O50" s="541"/>
      <c r="P50" s="534"/>
      <c r="Q50" s="542"/>
    </row>
    <row r="51" spans="1:17" ht="14.4" customHeight="1" x14ac:dyDescent="0.3">
      <c r="A51" s="528" t="s">
        <v>2478</v>
      </c>
      <c r="B51" s="529" t="s">
        <v>2225</v>
      </c>
      <c r="C51" s="529" t="s">
        <v>2252</v>
      </c>
      <c r="D51" s="529" t="s">
        <v>2357</v>
      </c>
      <c r="E51" s="529" t="s">
        <v>2358</v>
      </c>
      <c r="F51" s="541">
        <v>1</v>
      </c>
      <c r="G51" s="541">
        <v>242</v>
      </c>
      <c r="H51" s="541">
        <v>1</v>
      </c>
      <c r="I51" s="541">
        <v>242</v>
      </c>
      <c r="J51" s="541">
        <v>2</v>
      </c>
      <c r="K51" s="541">
        <v>486</v>
      </c>
      <c r="L51" s="541">
        <v>2.0082644628099175</v>
      </c>
      <c r="M51" s="541">
        <v>243</v>
      </c>
      <c r="N51" s="541">
        <v>2</v>
      </c>
      <c r="O51" s="541">
        <v>494</v>
      </c>
      <c r="P51" s="534">
        <v>2.0413223140495869</v>
      </c>
      <c r="Q51" s="542">
        <v>247</v>
      </c>
    </row>
    <row r="52" spans="1:17" ht="14.4" customHeight="1" x14ac:dyDescent="0.3">
      <c r="A52" s="528" t="s">
        <v>2478</v>
      </c>
      <c r="B52" s="529" t="s">
        <v>2225</v>
      </c>
      <c r="C52" s="529" t="s">
        <v>2252</v>
      </c>
      <c r="D52" s="529" t="s">
        <v>2361</v>
      </c>
      <c r="E52" s="529" t="s">
        <v>2362</v>
      </c>
      <c r="F52" s="541">
        <v>1</v>
      </c>
      <c r="G52" s="541">
        <v>1653</v>
      </c>
      <c r="H52" s="541">
        <v>1</v>
      </c>
      <c r="I52" s="541">
        <v>1653</v>
      </c>
      <c r="J52" s="541"/>
      <c r="K52" s="541"/>
      <c r="L52" s="541"/>
      <c r="M52" s="541"/>
      <c r="N52" s="541">
        <v>1</v>
      </c>
      <c r="O52" s="541">
        <v>1734</v>
      </c>
      <c r="P52" s="534">
        <v>1.0490018148820326</v>
      </c>
      <c r="Q52" s="542">
        <v>1734</v>
      </c>
    </row>
    <row r="53" spans="1:17" ht="14.4" customHeight="1" x14ac:dyDescent="0.3">
      <c r="A53" s="528" t="s">
        <v>2478</v>
      </c>
      <c r="B53" s="529" t="s">
        <v>2225</v>
      </c>
      <c r="C53" s="529" t="s">
        <v>2252</v>
      </c>
      <c r="D53" s="529" t="s">
        <v>2363</v>
      </c>
      <c r="E53" s="529" t="s">
        <v>2364</v>
      </c>
      <c r="F53" s="541"/>
      <c r="G53" s="541"/>
      <c r="H53" s="541"/>
      <c r="I53" s="541"/>
      <c r="J53" s="541">
        <v>1</v>
      </c>
      <c r="K53" s="541">
        <v>976</v>
      </c>
      <c r="L53" s="541"/>
      <c r="M53" s="541">
        <v>976</v>
      </c>
      <c r="N53" s="541">
        <v>1</v>
      </c>
      <c r="O53" s="541">
        <v>1001</v>
      </c>
      <c r="P53" s="534"/>
      <c r="Q53" s="542">
        <v>1001</v>
      </c>
    </row>
    <row r="54" spans="1:17" ht="14.4" customHeight="1" x14ac:dyDescent="0.3">
      <c r="A54" s="528" t="s">
        <v>2478</v>
      </c>
      <c r="B54" s="529" t="s">
        <v>2225</v>
      </c>
      <c r="C54" s="529" t="s">
        <v>2252</v>
      </c>
      <c r="D54" s="529" t="s">
        <v>705</v>
      </c>
      <c r="E54" s="529" t="s">
        <v>2476</v>
      </c>
      <c r="F54" s="541">
        <v>4</v>
      </c>
      <c r="G54" s="541">
        <v>4764</v>
      </c>
      <c r="H54" s="541">
        <v>1</v>
      </c>
      <c r="I54" s="541">
        <v>1191</v>
      </c>
      <c r="J54" s="541"/>
      <c r="K54" s="541"/>
      <c r="L54" s="541"/>
      <c r="M54" s="541"/>
      <c r="N54" s="541">
        <v>1</v>
      </c>
      <c r="O54" s="541">
        <v>1229</v>
      </c>
      <c r="P54" s="534">
        <v>0.25797649034424852</v>
      </c>
      <c r="Q54" s="542">
        <v>1229</v>
      </c>
    </row>
    <row r="55" spans="1:17" ht="14.4" customHeight="1" x14ac:dyDescent="0.3">
      <c r="A55" s="528" t="s">
        <v>2478</v>
      </c>
      <c r="B55" s="529" t="s">
        <v>2225</v>
      </c>
      <c r="C55" s="529" t="s">
        <v>2252</v>
      </c>
      <c r="D55" s="529" t="s">
        <v>2365</v>
      </c>
      <c r="E55" s="529" t="s">
        <v>2366</v>
      </c>
      <c r="F55" s="541"/>
      <c r="G55" s="541"/>
      <c r="H55" s="541"/>
      <c r="I55" s="541"/>
      <c r="J55" s="541"/>
      <c r="K55" s="541"/>
      <c r="L55" s="541"/>
      <c r="M55" s="541"/>
      <c r="N55" s="541">
        <v>5</v>
      </c>
      <c r="O55" s="541">
        <v>4455</v>
      </c>
      <c r="P55" s="534"/>
      <c r="Q55" s="542">
        <v>891</v>
      </c>
    </row>
    <row r="56" spans="1:17" ht="14.4" customHeight="1" x14ac:dyDescent="0.3">
      <c r="A56" s="528" t="s">
        <v>2478</v>
      </c>
      <c r="B56" s="529" t="s">
        <v>2225</v>
      </c>
      <c r="C56" s="529" t="s">
        <v>2252</v>
      </c>
      <c r="D56" s="529" t="s">
        <v>2367</v>
      </c>
      <c r="E56" s="529" t="s">
        <v>2368</v>
      </c>
      <c r="F56" s="541"/>
      <c r="G56" s="541"/>
      <c r="H56" s="541"/>
      <c r="I56" s="541"/>
      <c r="J56" s="541">
        <v>6</v>
      </c>
      <c r="K56" s="541">
        <v>1908</v>
      </c>
      <c r="L56" s="541"/>
      <c r="M56" s="541">
        <v>318</v>
      </c>
      <c r="N56" s="541">
        <v>2</v>
      </c>
      <c r="O56" s="541">
        <v>662</v>
      </c>
      <c r="P56" s="534"/>
      <c r="Q56" s="542">
        <v>331</v>
      </c>
    </row>
    <row r="57" spans="1:17" ht="14.4" customHeight="1" x14ac:dyDescent="0.3">
      <c r="A57" s="528" t="s">
        <v>2478</v>
      </c>
      <c r="B57" s="529" t="s">
        <v>2225</v>
      </c>
      <c r="C57" s="529" t="s">
        <v>2252</v>
      </c>
      <c r="D57" s="529" t="s">
        <v>2369</v>
      </c>
      <c r="E57" s="529" t="s">
        <v>2370</v>
      </c>
      <c r="F57" s="541"/>
      <c r="G57" s="541"/>
      <c r="H57" s="541"/>
      <c r="I57" s="541"/>
      <c r="J57" s="541">
        <v>1</v>
      </c>
      <c r="K57" s="541">
        <v>1008</v>
      </c>
      <c r="L57" s="541"/>
      <c r="M57" s="541">
        <v>1008</v>
      </c>
      <c r="N57" s="541"/>
      <c r="O57" s="541"/>
      <c r="P57" s="534"/>
      <c r="Q57" s="542"/>
    </row>
    <row r="58" spans="1:17" ht="14.4" customHeight="1" x14ac:dyDescent="0.3">
      <c r="A58" s="528" t="s">
        <v>2478</v>
      </c>
      <c r="B58" s="529" t="s">
        <v>2225</v>
      </c>
      <c r="C58" s="529" t="s">
        <v>2252</v>
      </c>
      <c r="D58" s="529" t="s">
        <v>2371</v>
      </c>
      <c r="E58" s="529" t="s">
        <v>2372</v>
      </c>
      <c r="F58" s="541">
        <v>21</v>
      </c>
      <c r="G58" s="541">
        <v>17073</v>
      </c>
      <c r="H58" s="541">
        <v>1</v>
      </c>
      <c r="I58" s="541">
        <v>813</v>
      </c>
      <c r="J58" s="541">
        <v>2</v>
      </c>
      <c r="K58" s="541">
        <v>1630</v>
      </c>
      <c r="L58" s="541">
        <v>9.5472383295261518E-2</v>
      </c>
      <c r="M58" s="541">
        <v>815</v>
      </c>
      <c r="N58" s="541"/>
      <c r="O58" s="541"/>
      <c r="P58" s="534"/>
      <c r="Q58" s="542"/>
    </row>
    <row r="59" spans="1:17" ht="14.4" customHeight="1" x14ac:dyDescent="0.3">
      <c r="A59" s="528" t="s">
        <v>2478</v>
      </c>
      <c r="B59" s="529" t="s">
        <v>2225</v>
      </c>
      <c r="C59" s="529" t="s">
        <v>2252</v>
      </c>
      <c r="D59" s="529" t="s">
        <v>2375</v>
      </c>
      <c r="E59" s="529" t="s">
        <v>2376</v>
      </c>
      <c r="F59" s="541">
        <v>1</v>
      </c>
      <c r="G59" s="541">
        <v>1801</v>
      </c>
      <c r="H59" s="541">
        <v>1</v>
      </c>
      <c r="I59" s="541">
        <v>1801</v>
      </c>
      <c r="J59" s="541">
        <v>1</v>
      </c>
      <c r="K59" s="541">
        <v>1803</v>
      </c>
      <c r="L59" s="541">
        <v>1.0011104941699056</v>
      </c>
      <c r="M59" s="541">
        <v>1803</v>
      </c>
      <c r="N59" s="541">
        <v>2</v>
      </c>
      <c r="O59" s="541">
        <v>3678</v>
      </c>
      <c r="P59" s="534">
        <v>2.0421987784564131</v>
      </c>
      <c r="Q59" s="542">
        <v>1839</v>
      </c>
    </row>
    <row r="60" spans="1:17" ht="14.4" customHeight="1" x14ac:dyDescent="0.3">
      <c r="A60" s="528" t="s">
        <v>2478</v>
      </c>
      <c r="B60" s="529" t="s">
        <v>2225</v>
      </c>
      <c r="C60" s="529" t="s">
        <v>2252</v>
      </c>
      <c r="D60" s="529" t="s">
        <v>2482</v>
      </c>
      <c r="E60" s="529" t="s">
        <v>2483</v>
      </c>
      <c r="F60" s="541">
        <v>4</v>
      </c>
      <c r="G60" s="541">
        <v>3100</v>
      </c>
      <c r="H60" s="541">
        <v>1</v>
      </c>
      <c r="I60" s="541">
        <v>775</v>
      </c>
      <c r="J60" s="541"/>
      <c r="K60" s="541"/>
      <c r="L60" s="541"/>
      <c r="M60" s="541"/>
      <c r="N60" s="541"/>
      <c r="O60" s="541"/>
      <c r="P60" s="534"/>
      <c r="Q60" s="542"/>
    </row>
    <row r="61" spans="1:17" ht="14.4" customHeight="1" x14ac:dyDescent="0.3">
      <c r="A61" s="528" t="s">
        <v>2478</v>
      </c>
      <c r="B61" s="529" t="s">
        <v>2225</v>
      </c>
      <c r="C61" s="529" t="s">
        <v>2252</v>
      </c>
      <c r="D61" s="529" t="s">
        <v>2484</v>
      </c>
      <c r="E61" s="529" t="s">
        <v>2485</v>
      </c>
      <c r="F61" s="541">
        <v>2</v>
      </c>
      <c r="G61" s="541">
        <v>728</v>
      </c>
      <c r="H61" s="541">
        <v>1</v>
      </c>
      <c r="I61" s="541">
        <v>364</v>
      </c>
      <c r="J61" s="541"/>
      <c r="K61" s="541"/>
      <c r="L61" s="541"/>
      <c r="M61" s="541"/>
      <c r="N61" s="541"/>
      <c r="O61" s="541"/>
      <c r="P61" s="534"/>
      <c r="Q61" s="542"/>
    </row>
    <row r="62" spans="1:17" ht="14.4" customHeight="1" x14ac:dyDescent="0.3">
      <c r="A62" s="528" t="s">
        <v>2486</v>
      </c>
      <c r="B62" s="529" t="s">
        <v>2225</v>
      </c>
      <c r="C62" s="529" t="s">
        <v>2252</v>
      </c>
      <c r="D62" s="529" t="s">
        <v>2265</v>
      </c>
      <c r="E62" s="529" t="s">
        <v>2266</v>
      </c>
      <c r="F62" s="541">
        <v>1</v>
      </c>
      <c r="G62" s="541">
        <v>35</v>
      </c>
      <c r="H62" s="541">
        <v>1</v>
      </c>
      <c r="I62" s="541">
        <v>35</v>
      </c>
      <c r="J62" s="541"/>
      <c r="K62" s="541"/>
      <c r="L62" s="541"/>
      <c r="M62" s="541"/>
      <c r="N62" s="541"/>
      <c r="O62" s="541"/>
      <c r="P62" s="534"/>
      <c r="Q62" s="542"/>
    </row>
    <row r="63" spans="1:17" ht="14.4" customHeight="1" x14ac:dyDescent="0.3">
      <c r="A63" s="528" t="s">
        <v>2486</v>
      </c>
      <c r="B63" s="529" t="s">
        <v>2225</v>
      </c>
      <c r="C63" s="529" t="s">
        <v>2252</v>
      </c>
      <c r="D63" s="529" t="s">
        <v>2278</v>
      </c>
      <c r="E63" s="529" t="s">
        <v>2279</v>
      </c>
      <c r="F63" s="541">
        <v>2</v>
      </c>
      <c r="G63" s="541">
        <v>466</v>
      </c>
      <c r="H63" s="541">
        <v>1</v>
      </c>
      <c r="I63" s="541">
        <v>233</v>
      </c>
      <c r="J63" s="541"/>
      <c r="K63" s="541"/>
      <c r="L63" s="541"/>
      <c r="M63" s="541"/>
      <c r="N63" s="541">
        <v>1</v>
      </c>
      <c r="O63" s="541">
        <v>251</v>
      </c>
      <c r="P63" s="534">
        <v>0.53862660944206009</v>
      </c>
      <c r="Q63" s="542">
        <v>251</v>
      </c>
    </row>
    <row r="64" spans="1:17" ht="14.4" customHeight="1" x14ac:dyDescent="0.3">
      <c r="A64" s="528" t="s">
        <v>2486</v>
      </c>
      <c r="B64" s="529" t="s">
        <v>2225</v>
      </c>
      <c r="C64" s="529" t="s">
        <v>2252</v>
      </c>
      <c r="D64" s="529" t="s">
        <v>2280</v>
      </c>
      <c r="E64" s="529" t="s">
        <v>2281</v>
      </c>
      <c r="F64" s="541">
        <v>2</v>
      </c>
      <c r="G64" s="541">
        <v>234</v>
      </c>
      <c r="H64" s="541">
        <v>1</v>
      </c>
      <c r="I64" s="541">
        <v>117</v>
      </c>
      <c r="J64" s="541">
        <v>7</v>
      </c>
      <c r="K64" s="541">
        <v>826</v>
      </c>
      <c r="L64" s="541">
        <v>3.5299145299145298</v>
      </c>
      <c r="M64" s="541">
        <v>118</v>
      </c>
      <c r="N64" s="541">
        <v>1</v>
      </c>
      <c r="O64" s="541">
        <v>126</v>
      </c>
      <c r="P64" s="534">
        <v>0.53846153846153844</v>
      </c>
      <c r="Q64" s="542">
        <v>126</v>
      </c>
    </row>
    <row r="65" spans="1:17" ht="14.4" customHeight="1" x14ac:dyDescent="0.3">
      <c r="A65" s="528" t="s">
        <v>2486</v>
      </c>
      <c r="B65" s="529" t="s">
        <v>2225</v>
      </c>
      <c r="C65" s="529" t="s">
        <v>2252</v>
      </c>
      <c r="D65" s="529" t="s">
        <v>2302</v>
      </c>
      <c r="E65" s="529" t="s">
        <v>2303</v>
      </c>
      <c r="F65" s="541"/>
      <c r="G65" s="541"/>
      <c r="H65" s="541"/>
      <c r="I65" s="541"/>
      <c r="J65" s="541">
        <v>1</v>
      </c>
      <c r="K65" s="541">
        <v>0</v>
      </c>
      <c r="L65" s="541"/>
      <c r="M65" s="541">
        <v>0</v>
      </c>
      <c r="N65" s="541"/>
      <c r="O65" s="541"/>
      <c r="P65" s="534"/>
      <c r="Q65" s="542"/>
    </row>
    <row r="66" spans="1:17" ht="14.4" customHeight="1" x14ac:dyDescent="0.3">
      <c r="A66" s="528" t="s">
        <v>2486</v>
      </c>
      <c r="B66" s="529" t="s">
        <v>2225</v>
      </c>
      <c r="C66" s="529" t="s">
        <v>2252</v>
      </c>
      <c r="D66" s="529" t="s">
        <v>2349</v>
      </c>
      <c r="E66" s="529" t="s">
        <v>2350</v>
      </c>
      <c r="F66" s="541"/>
      <c r="G66" s="541"/>
      <c r="H66" s="541"/>
      <c r="I66" s="541"/>
      <c r="J66" s="541">
        <v>2</v>
      </c>
      <c r="K66" s="541">
        <v>712</v>
      </c>
      <c r="L66" s="541"/>
      <c r="M66" s="541">
        <v>356</v>
      </c>
      <c r="N66" s="541"/>
      <c r="O66" s="541"/>
      <c r="P66" s="534"/>
      <c r="Q66" s="542"/>
    </row>
    <row r="67" spans="1:17" ht="14.4" customHeight="1" x14ac:dyDescent="0.3">
      <c r="A67" s="528" t="s">
        <v>2486</v>
      </c>
      <c r="B67" s="529" t="s">
        <v>2225</v>
      </c>
      <c r="C67" s="529" t="s">
        <v>2252</v>
      </c>
      <c r="D67" s="529" t="s">
        <v>2351</v>
      </c>
      <c r="E67" s="529" t="s">
        <v>2352</v>
      </c>
      <c r="F67" s="541"/>
      <c r="G67" s="541"/>
      <c r="H67" s="541"/>
      <c r="I67" s="541"/>
      <c r="J67" s="541">
        <v>1</v>
      </c>
      <c r="K67" s="541">
        <v>628</v>
      </c>
      <c r="L67" s="541"/>
      <c r="M67" s="541">
        <v>628</v>
      </c>
      <c r="N67" s="541"/>
      <c r="O67" s="541"/>
      <c r="P67" s="534"/>
      <c r="Q67" s="542"/>
    </row>
    <row r="68" spans="1:17" ht="14.4" customHeight="1" x14ac:dyDescent="0.3">
      <c r="A68" s="528" t="s">
        <v>2486</v>
      </c>
      <c r="B68" s="529" t="s">
        <v>2225</v>
      </c>
      <c r="C68" s="529" t="s">
        <v>2252</v>
      </c>
      <c r="D68" s="529" t="s">
        <v>2357</v>
      </c>
      <c r="E68" s="529" t="s">
        <v>2358</v>
      </c>
      <c r="F68" s="541"/>
      <c r="G68" s="541"/>
      <c r="H68" s="541"/>
      <c r="I68" s="541"/>
      <c r="J68" s="541">
        <v>1</v>
      </c>
      <c r="K68" s="541">
        <v>243</v>
      </c>
      <c r="L68" s="541"/>
      <c r="M68" s="541">
        <v>243</v>
      </c>
      <c r="N68" s="541"/>
      <c r="O68" s="541"/>
      <c r="P68" s="534"/>
      <c r="Q68" s="542"/>
    </row>
    <row r="69" spans="1:17" ht="14.4" customHeight="1" x14ac:dyDescent="0.3">
      <c r="A69" s="528" t="s">
        <v>2486</v>
      </c>
      <c r="B69" s="529" t="s">
        <v>2225</v>
      </c>
      <c r="C69" s="529" t="s">
        <v>2252</v>
      </c>
      <c r="D69" s="529" t="s">
        <v>2363</v>
      </c>
      <c r="E69" s="529" t="s">
        <v>2364</v>
      </c>
      <c r="F69" s="541"/>
      <c r="G69" s="541"/>
      <c r="H69" s="541"/>
      <c r="I69" s="541"/>
      <c r="J69" s="541"/>
      <c r="K69" s="541"/>
      <c r="L69" s="541"/>
      <c r="M69" s="541"/>
      <c r="N69" s="541">
        <v>1</v>
      </c>
      <c r="O69" s="541">
        <v>1001</v>
      </c>
      <c r="P69" s="534"/>
      <c r="Q69" s="542">
        <v>1001</v>
      </c>
    </row>
    <row r="70" spans="1:17" ht="14.4" customHeight="1" x14ac:dyDescent="0.3">
      <c r="A70" s="528" t="s">
        <v>2486</v>
      </c>
      <c r="B70" s="529" t="s">
        <v>2225</v>
      </c>
      <c r="C70" s="529" t="s">
        <v>2252</v>
      </c>
      <c r="D70" s="529" t="s">
        <v>2375</v>
      </c>
      <c r="E70" s="529" t="s">
        <v>2376</v>
      </c>
      <c r="F70" s="541"/>
      <c r="G70" s="541"/>
      <c r="H70" s="541"/>
      <c r="I70" s="541"/>
      <c r="J70" s="541"/>
      <c r="K70" s="541"/>
      <c r="L70" s="541"/>
      <c r="M70" s="541"/>
      <c r="N70" s="541">
        <v>1</v>
      </c>
      <c r="O70" s="541">
        <v>1839</v>
      </c>
      <c r="P70" s="534"/>
      <c r="Q70" s="542">
        <v>1839</v>
      </c>
    </row>
    <row r="71" spans="1:17" ht="14.4" customHeight="1" x14ac:dyDescent="0.3">
      <c r="A71" s="528" t="s">
        <v>2487</v>
      </c>
      <c r="B71" s="529" t="s">
        <v>2225</v>
      </c>
      <c r="C71" s="529" t="s">
        <v>2252</v>
      </c>
      <c r="D71" s="529" t="s">
        <v>2265</v>
      </c>
      <c r="E71" s="529" t="s">
        <v>2266</v>
      </c>
      <c r="F71" s="541">
        <v>2</v>
      </c>
      <c r="G71" s="541">
        <v>70</v>
      </c>
      <c r="H71" s="541">
        <v>1</v>
      </c>
      <c r="I71" s="541">
        <v>35</v>
      </c>
      <c r="J71" s="541"/>
      <c r="K71" s="541"/>
      <c r="L71" s="541"/>
      <c r="M71" s="541"/>
      <c r="N71" s="541"/>
      <c r="O71" s="541"/>
      <c r="P71" s="534"/>
      <c r="Q71" s="542"/>
    </row>
    <row r="72" spans="1:17" ht="14.4" customHeight="1" x14ac:dyDescent="0.3">
      <c r="A72" s="528" t="s">
        <v>2487</v>
      </c>
      <c r="B72" s="529" t="s">
        <v>2225</v>
      </c>
      <c r="C72" s="529" t="s">
        <v>2252</v>
      </c>
      <c r="D72" s="529" t="s">
        <v>2278</v>
      </c>
      <c r="E72" s="529" t="s">
        <v>2279</v>
      </c>
      <c r="F72" s="541">
        <v>1</v>
      </c>
      <c r="G72" s="541">
        <v>232</v>
      </c>
      <c r="H72" s="541">
        <v>1</v>
      </c>
      <c r="I72" s="541">
        <v>232</v>
      </c>
      <c r="J72" s="541"/>
      <c r="K72" s="541"/>
      <c r="L72" s="541"/>
      <c r="M72" s="541"/>
      <c r="N72" s="541">
        <v>1</v>
      </c>
      <c r="O72" s="541">
        <v>251</v>
      </c>
      <c r="P72" s="534">
        <v>1.0818965517241379</v>
      </c>
      <c r="Q72" s="542">
        <v>251</v>
      </c>
    </row>
    <row r="73" spans="1:17" ht="14.4" customHeight="1" x14ac:dyDescent="0.3">
      <c r="A73" s="528" t="s">
        <v>2487</v>
      </c>
      <c r="B73" s="529" t="s">
        <v>2225</v>
      </c>
      <c r="C73" s="529" t="s">
        <v>2252</v>
      </c>
      <c r="D73" s="529" t="s">
        <v>2280</v>
      </c>
      <c r="E73" s="529" t="s">
        <v>2281</v>
      </c>
      <c r="F73" s="541">
        <v>10</v>
      </c>
      <c r="G73" s="541">
        <v>1166</v>
      </c>
      <c r="H73" s="541">
        <v>1</v>
      </c>
      <c r="I73" s="541">
        <v>116.6</v>
      </c>
      <c r="J73" s="541">
        <v>11</v>
      </c>
      <c r="K73" s="541">
        <v>1298</v>
      </c>
      <c r="L73" s="541">
        <v>1.1132075471698113</v>
      </c>
      <c r="M73" s="541">
        <v>118</v>
      </c>
      <c r="N73" s="541">
        <v>13</v>
      </c>
      <c r="O73" s="541">
        <v>1638</v>
      </c>
      <c r="P73" s="534">
        <v>1.4048027444253859</v>
      </c>
      <c r="Q73" s="542">
        <v>126</v>
      </c>
    </row>
    <row r="74" spans="1:17" ht="14.4" customHeight="1" x14ac:dyDescent="0.3">
      <c r="A74" s="528" t="s">
        <v>2487</v>
      </c>
      <c r="B74" s="529" t="s">
        <v>2225</v>
      </c>
      <c r="C74" s="529" t="s">
        <v>2252</v>
      </c>
      <c r="D74" s="529" t="s">
        <v>2292</v>
      </c>
      <c r="E74" s="529" t="s">
        <v>2293</v>
      </c>
      <c r="F74" s="541">
        <v>1</v>
      </c>
      <c r="G74" s="541">
        <v>2012</v>
      </c>
      <c r="H74" s="541">
        <v>1</v>
      </c>
      <c r="I74" s="541">
        <v>2012</v>
      </c>
      <c r="J74" s="541"/>
      <c r="K74" s="541"/>
      <c r="L74" s="541"/>
      <c r="M74" s="541"/>
      <c r="N74" s="541">
        <v>1</v>
      </c>
      <c r="O74" s="541">
        <v>2098</v>
      </c>
      <c r="P74" s="534">
        <v>1.0427435387673956</v>
      </c>
      <c r="Q74" s="542">
        <v>2098</v>
      </c>
    </row>
    <row r="75" spans="1:17" ht="14.4" customHeight="1" x14ac:dyDescent="0.3">
      <c r="A75" s="528" t="s">
        <v>2487</v>
      </c>
      <c r="B75" s="529" t="s">
        <v>2225</v>
      </c>
      <c r="C75" s="529" t="s">
        <v>2252</v>
      </c>
      <c r="D75" s="529" t="s">
        <v>2302</v>
      </c>
      <c r="E75" s="529" t="s">
        <v>2303</v>
      </c>
      <c r="F75" s="541"/>
      <c r="G75" s="541"/>
      <c r="H75" s="541"/>
      <c r="I75" s="541"/>
      <c r="J75" s="541">
        <v>3</v>
      </c>
      <c r="K75" s="541">
        <v>0</v>
      </c>
      <c r="L75" s="541"/>
      <c r="M75" s="541">
        <v>0</v>
      </c>
      <c r="N75" s="541"/>
      <c r="O75" s="541"/>
      <c r="P75" s="534"/>
      <c r="Q75" s="542"/>
    </row>
    <row r="76" spans="1:17" ht="14.4" customHeight="1" x14ac:dyDescent="0.3">
      <c r="A76" s="528" t="s">
        <v>2487</v>
      </c>
      <c r="B76" s="529" t="s">
        <v>2225</v>
      </c>
      <c r="C76" s="529" t="s">
        <v>2252</v>
      </c>
      <c r="D76" s="529" t="s">
        <v>2333</v>
      </c>
      <c r="E76" s="529" t="s">
        <v>2334</v>
      </c>
      <c r="F76" s="541">
        <v>1</v>
      </c>
      <c r="G76" s="541">
        <v>1043</v>
      </c>
      <c r="H76" s="541">
        <v>1</v>
      </c>
      <c r="I76" s="541">
        <v>1043</v>
      </c>
      <c r="J76" s="541"/>
      <c r="K76" s="541"/>
      <c r="L76" s="541"/>
      <c r="M76" s="541"/>
      <c r="N76" s="541"/>
      <c r="O76" s="541"/>
      <c r="P76" s="534"/>
      <c r="Q76" s="542"/>
    </row>
    <row r="77" spans="1:17" ht="14.4" customHeight="1" x14ac:dyDescent="0.3">
      <c r="A77" s="528" t="s">
        <v>2487</v>
      </c>
      <c r="B77" s="529" t="s">
        <v>2225</v>
      </c>
      <c r="C77" s="529" t="s">
        <v>2252</v>
      </c>
      <c r="D77" s="529" t="s">
        <v>2349</v>
      </c>
      <c r="E77" s="529" t="s">
        <v>2350</v>
      </c>
      <c r="F77" s="541">
        <v>1</v>
      </c>
      <c r="G77" s="541">
        <v>351</v>
      </c>
      <c r="H77" s="541">
        <v>1</v>
      </c>
      <c r="I77" s="541">
        <v>351</v>
      </c>
      <c r="J77" s="541">
        <v>1</v>
      </c>
      <c r="K77" s="541">
        <v>356</v>
      </c>
      <c r="L77" s="541">
        <v>1.0142450142450143</v>
      </c>
      <c r="M77" s="541">
        <v>356</v>
      </c>
      <c r="N77" s="541">
        <v>1</v>
      </c>
      <c r="O77" s="541">
        <v>364</v>
      </c>
      <c r="P77" s="534">
        <v>1.037037037037037</v>
      </c>
      <c r="Q77" s="542">
        <v>364</v>
      </c>
    </row>
    <row r="78" spans="1:17" ht="14.4" customHeight="1" x14ac:dyDescent="0.3">
      <c r="A78" s="528" t="s">
        <v>2487</v>
      </c>
      <c r="B78" s="529" t="s">
        <v>2225</v>
      </c>
      <c r="C78" s="529" t="s">
        <v>2252</v>
      </c>
      <c r="D78" s="529" t="s">
        <v>2351</v>
      </c>
      <c r="E78" s="529" t="s">
        <v>2352</v>
      </c>
      <c r="F78" s="541"/>
      <c r="G78" s="541"/>
      <c r="H78" s="541"/>
      <c r="I78" s="541"/>
      <c r="J78" s="541"/>
      <c r="K78" s="541"/>
      <c r="L78" s="541"/>
      <c r="M78" s="541"/>
      <c r="N78" s="541">
        <v>1</v>
      </c>
      <c r="O78" s="541">
        <v>636</v>
      </c>
      <c r="P78" s="534"/>
      <c r="Q78" s="542">
        <v>636</v>
      </c>
    </row>
    <row r="79" spans="1:17" ht="14.4" customHeight="1" x14ac:dyDescent="0.3">
      <c r="A79" s="528" t="s">
        <v>2487</v>
      </c>
      <c r="B79" s="529" t="s">
        <v>2225</v>
      </c>
      <c r="C79" s="529" t="s">
        <v>2252</v>
      </c>
      <c r="D79" s="529" t="s">
        <v>2357</v>
      </c>
      <c r="E79" s="529" t="s">
        <v>2358</v>
      </c>
      <c r="F79" s="541"/>
      <c r="G79" s="541"/>
      <c r="H79" s="541"/>
      <c r="I79" s="541"/>
      <c r="J79" s="541">
        <v>1</v>
      </c>
      <c r="K79" s="541">
        <v>243</v>
      </c>
      <c r="L79" s="541"/>
      <c r="M79" s="541">
        <v>243</v>
      </c>
      <c r="N79" s="541"/>
      <c r="O79" s="541"/>
      <c r="P79" s="534"/>
      <c r="Q79" s="542"/>
    </row>
    <row r="80" spans="1:17" ht="14.4" customHeight="1" x14ac:dyDescent="0.3">
      <c r="A80" s="528" t="s">
        <v>2487</v>
      </c>
      <c r="B80" s="529" t="s">
        <v>2225</v>
      </c>
      <c r="C80" s="529" t="s">
        <v>2252</v>
      </c>
      <c r="D80" s="529" t="s">
        <v>2361</v>
      </c>
      <c r="E80" s="529" t="s">
        <v>2362</v>
      </c>
      <c r="F80" s="541">
        <v>1</v>
      </c>
      <c r="G80" s="541">
        <v>1663</v>
      </c>
      <c r="H80" s="541">
        <v>1</v>
      </c>
      <c r="I80" s="541">
        <v>1663</v>
      </c>
      <c r="J80" s="541"/>
      <c r="K80" s="541"/>
      <c r="L80" s="541"/>
      <c r="M80" s="541"/>
      <c r="N80" s="541">
        <v>1</v>
      </c>
      <c r="O80" s="541">
        <v>1734</v>
      </c>
      <c r="P80" s="534">
        <v>1.0426939266386048</v>
      </c>
      <c r="Q80" s="542">
        <v>1734</v>
      </c>
    </row>
    <row r="81" spans="1:17" ht="14.4" customHeight="1" x14ac:dyDescent="0.3">
      <c r="A81" s="528" t="s">
        <v>2487</v>
      </c>
      <c r="B81" s="529" t="s">
        <v>2225</v>
      </c>
      <c r="C81" s="529" t="s">
        <v>2252</v>
      </c>
      <c r="D81" s="529" t="s">
        <v>2375</v>
      </c>
      <c r="E81" s="529" t="s">
        <v>2376</v>
      </c>
      <c r="F81" s="541"/>
      <c r="G81" s="541"/>
      <c r="H81" s="541"/>
      <c r="I81" s="541"/>
      <c r="J81" s="541">
        <v>1</v>
      </c>
      <c r="K81" s="541">
        <v>1803</v>
      </c>
      <c r="L81" s="541"/>
      <c r="M81" s="541">
        <v>1803</v>
      </c>
      <c r="N81" s="541"/>
      <c r="O81" s="541"/>
      <c r="P81" s="534"/>
      <c r="Q81" s="542"/>
    </row>
    <row r="82" spans="1:17" ht="14.4" customHeight="1" x14ac:dyDescent="0.3">
      <c r="A82" s="528" t="s">
        <v>2487</v>
      </c>
      <c r="B82" s="529" t="s">
        <v>2225</v>
      </c>
      <c r="C82" s="529" t="s">
        <v>2252</v>
      </c>
      <c r="D82" s="529" t="s">
        <v>2379</v>
      </c>
      <c r="E82" s="529" t="s">
        <v>2380</v>
      </c>
      <c r="F82" s="541"/>
      <c r="G82" s="541"/>
      <c r="H82" s="541"/>
      <c r="I82" s="541"/>
      <c r="J82" s="541">
        <v>1</v>
      </c>
      <c r="K82" s="541">
        <v>885</v>
      </c>
      <c r="L82" s="541"/>
      <c r="M82" s="541">
        <v>885</v>
      </c>
      <c r="N82" s="541"/>
      <c r="O82" s="541"/>
      <c r="P82" s="534"/>
      <c r="Q82" s="542"/>
    </row>
    <row r="83" spans="1:17" ht="14.4" customHeight="1" x14ac:dyDescent="0.3">
      <c r="A83" s="528" t="s">
        <v>2488</v>
      </c>
      <c r="B83" s="529" t="s">
        <v>2225</v>
      </c>
      <c r="C83" s="529" t="s">
        <v>2252</v>
      </c>
      <c r="D83" s="529" t="s">
        <v>2265</v>
      </c>
      <c r="E83" s="529" t="s">
        <v>2266</v>
      </c>
      <c r="F83" s="541">
        <v>3</v>
      </c>
      <c r="G83" s="541">
        <v>105</v>
      </c>
      <c r="H83" s="541">
        <v>1</v>
      </c>
      <c r="I83" s="541">
        <v>35</v>
      </c>
      <c r="J83" s="541"/>
      <c r="K83" s="541"/>
      <c r="L83" s="541"/>
      <c r="M83" s="541"/>
      <c r="N83" s="541"/>
      <c r="O83" s="541"/>
      <c r="P83" s="534"/>
      <c r="Q83" s="542"/>
    </row>
    <row r="84" spans="1:17" ht="14.4" customHeight="1" x14ac:dyDescent="0.3">
      <c r="A84" s="528" t="s">
        <v>2488</v>
      </c>
      <c r="B84" s="529" t="s">
        <v>2225</v>
      </c>
      <c r="C84" s="529" t="s">
        <v>2252</v>
      </c>
      <c r="D84" s="529" t="s">
        <v>2278</v>
      </c>
      <c r="E84" s="529" t="s">
        <v>2279</v>
      </c>
      <c r="F84" s="541">
        <v>3</v>
      </c>
      <c r="G84" s="541">
        <v>702</v>
      </c>
      <c r="H84" s="541">
        <v>1</v>
      </c>
      <c r="I84" s="541">
        <v>234</v>
      </c>
      <c r="J84" s="541"/>
      <c r="K84" s="541"/>
      <c r="L84" s="541"/>
      <c r="M84" s="541"/>
      <c r="N84" s="541">
        <v>1</v>
      </c>
      <c r="O84" s="541">
        <v>251</v>
      </c>
      <c r="P84" s="534">
        <v>0.35754985754985757</v>
      </c>
      <c r="Q84" s="542">
        <v>251</v>
      </c>
    </row>
    <row r="85" spans="1:17" ht="14.4" customHeight="1" x14ac:dyDescent="0.3">
      <c r="A85" s="528" t="s">
        <v>2488</v>
      </c>
      <c r="B85" s="529" t="s">
        <v>2225</v>
      </c>
      <c r="C85" s="529" t="s">
        <v>2252</v>
      </c>
      <c r="D85" s="529" t="s">
        <v>2280</v>
      </c>
      <c r="E85" s="529" t="s">
        <v>2281</v>
      </c>
      <c r="F85" s="541">
        <v>16</v>
      </c>
      <c r="G85" s="541">
        <v>1886</v>
      </c>
      <c r="H85" s="541">
        <v>1</v>
      </c>
      <c r="I85" s="541">
        <v>117.875</v>
      </c>
      <c r="J85" s="541">
        <v>11</v>
      </c>
      <c r="K85" s="541">
        <v>1298</v>
      </c>
      <c r="L85" s="541">
        <v>0.68822905620360553</v>
      </c>
      <c r="M85" s="541">
        <v>118</v>
      </c>
      <c r="N85" s="541">
        <v>10</v>
      </c>
      <c r="O85" s="541">
        <v>1260</v>
      </c>
      <c r="P85" s="534">
        <v>0.66808059384941676</v>
      </c>
      <c r="Q85" s="542">
        <v>126</v>
      </c>
    </row>
    <row r="86" spans="1:17" ht="14.4" customHeight="1" x14ac:dyDescent="0.3">
      <c r="A86" s="528" t="s">
        <v>2488</v>
      </c>
      <c r="B86" s="529" t="s">
        <v>2225</v>
      </c>
      <c r="C86" s="529" t="s">
        <v>2252</v>
      </c>
      <c r="D86" s="529" t="s">
        <v>2316</v>
      </c>
      <c r="E86" s="529" t="s">
        <v>2317</v>
      </c>
      <c r="F86" s="541">
        <v>1</v>
      </c>
      <c r="G86" s="541">
        <v>490</v>
      </c>
      <c r="H86" s="541">
        <v>1</v>
      </c>
      <c r="I86" s="541">
        <v>490</v>
      </c>
      <c r="J86" s="541">
        <v>3</v>
      </c>
      <c r="K86" s="541">
        <v>1476</v>
      </c>
      <c r="L86" s="541">
        <v>3.0122448979591838</v>
      </c>
      <c r="M86" s="541">
        <v>492</v>
      </c>
      <c r="N86" s="541"/>
      <c r="O86" s="541"/>
      <c r="P86" s="534"/>
      <c r="Q86" s="542"/>
    </row>
    <row r="87" spans="1:17" ht="14.4" customHeight="1" x14ac:dyDescent="0.3">
      <c r="A87" s="528" t="s">
        <v>2488</v>
      </c>
      <c r="B87" s="529" t="s">
        <v>2225</v>
      </c>
      <c r="C87" s="529" t="s">
        <v>2252</v>
      </c>
      <c r="D87" s="529" t="s">
        <v>2322</v>
      </c>
      <c r="E87" s="529" t="s">
        <v>2283</v>
      </c>
      <c r="F87" s="541"/>
      <c r="G87" s="541"/>
      <c r="H87" s="541"/>
      <c r="I87" s="541"/>
      <c r="J87" s="541"/>
      <c r="K87" s="541"/>
      <c r="L87" s="541"/>
      <c r="M87" s="541"/>
      <c r="N87" s="541">
        <v>1</v>
      </c>
      <c r="O87" s="541">
        <v>688</v>
      </c>
      <c r="P87" s="534"/>
      <c r="Q87" s="542">
        <v>688</v>
      </c>
    </row>
    <row r="88" spans="1:17" ht="14.4" customHeight="1" x14ac:dyDescent="0.3">
      <c r="A88" s="528" t="s">
        <v>2488</v>
      </c>
      <c r="B88" s="529" t="s">
        <v>2225</v>
      </c>
      <c r="C88" s="529" t="s">
        <v>2252</v>
      </c>
      <c r="D88" s="529" t="s">
        <v>2349</v>
      </c>
      <c r="E88" s="529" t="s">
        <v>2350</v>
      </c>
      <c r="F88" s="541"/>
      <c r="G88" s="541"/>
      <c r="H88" s="541"/>
      <c r="I88" s="541"/>
      <c r="J88" s="541"/>
      <c r="K88" s="541"/>
      <c r="L88" s="541"/>
      <c r="M88" s="541"/>
      <c r="N88" s="541">
        <v>1</v>
      </c>
      <c r="O88" s="541">
        <v>364</v>
      </c>
      <c r="P88" s="534"/>
      <c r="Q88" s="542">
        <v>364</v>
      </c>
    </row>
    <row r="89" spans="1:17" ht="14.4" customHeight="1" x14ac:dyDescent="0.3">
      <c r="A89" s="528" t="s">
        <v>2488</v>
      </c>
      <c r="B89" s="529" t="s">
        <v>2225</v>
      </c>
      <c r="C89" s="529" t="s">
        <v>2252</v>
      </c>
      <c r="D89" s="529" t="s">
        <v>2373</v>
      </c>
      <c r="E89" s="529" t="s">
        <v>2374</v>
      </c>
      <c r="F89" s="541">
        <v>2</v>
      </c>
      <c r="G89" s="541">
        <v>1720</v>
      </c>
      <c r="H89" s="541">
        <v>1</v>
      </c>
      <c r="I89" s="541">
        <v>860</v>
      </c>
      <c r="J89" s="541"/>
      <c r="K89" s="541"/>
      <c r="L89" s="541"/>
      <c r="M89" s="541"/>
      <c r="N89" s="541"/>
      <c r="O89" s="541"/>
      <c r="P89" s="534"/>
      <c r="Q89" s="542"/>
    </row>
    <row r="90" spans="1:17" ht="14.4" customHeight="1" x14ac:dyDescent="0.3">
      <c r="A90" s="528" t="s">
        <v>2488</v>
      </c>
      <c r="B90" s="529" t="s">
        <v>2225</v>
      </c>
      <c r="C90" s="529" t="s">
        <v>2252</v>
      </c>
      <c r="D90" s="529" t="s">
        <v>2383</v>
      </c>
      <c r="E90" s="529" t="s">
        <v>2384</v>
      </c>
      <c r="F90" s="541">
        <v>1</v>
      </c>
      <c r="G90" s="541">
        <v>1024</v>
      </c>
      <c r="H90" s="541">
        <v>1</v>
      </c>
      <c r="I90" s="541">
        <v>1024</v>
      </c>
      <c r="J90" s="541"/>
      <c r="K90" s="541"/>
      <c r="L90" s="541"/>
      <c r="M90" s="541"/>
      <c r="N90" s="541"/>
      <c r="O90" s="541"/>
      <c r="P90" s="534"/>
      <c r="Q90" s="542"/>
    </row>
    <row r="91" spans="1:17" ht="14.4" customHeight="1" x14ac:dyDescent="0.3">
      <c r="A91" s="528" t="s">
        <v>2489</v>
      </c>
      <c r="B91" s="529" t="s">
        <v>2225</v>
      </c>
      <c r="C91" s="529" t="s">
        <v>2252</v>
      </c>
      <c r="D91" s="529" t="s">
        <v>2278</v>
      </c>
      <c r="E91" s="529" t="s">
        <v>2279</v>
      </c>
      <c r="F91" s="541">
        <v>1</v>
      </c>
      <c r="G91" s="541">
        <v>234</v>
      </c>
      <c r="H91" s="541">
        <v>1</v>
      </c>
      <c r="I91" s="541">
        <v>234</v>
      </c>
      <c r="J91" s="541">
        <v>4</v>
      </c>
      <c r="K91" s="541">
        <v>940</v>
      </c>
      <c r="L91" s="541">
        <v>4.017094017094017</v>
      </c>
      <c r="M91" s="541">
        <v>235</v>
      </c>
      <c r="N91" s="541">
        <v>1</v>
      </c>
      <c r="O91" s="541">
        <v>251</v>
      </c>
      <c r="P91" s="534">
        <v>1.0726495726495726</v>
      </c>
      <c r="Q91" s="542">
        <v>251</v>
      </c>
    </row>
    <row r="92" spans="1:17" ht="14.4" customHeight="1" x14ac:dyDescent="0.3">
      <c r="A92" s="528" t="s">
        <v>2489</v>
      </c>
      <c r="B92" s="529" t="s">
        <v>2225</v>
      </c>
      <c r="C92" s="529" t="s">
        <v>2252</v>
      </c>
      <c r="D92" s="529" t="s">
        <v>2280</v>
      </c>
      <c r="E92" s="529" t="s">
        <v>2281</v>
      </c>
      <c r="F92" s="541"/>
      <c r="G92" s="541"/>
      <c r="H92" s="541"/>
      <c r="I92" s="541"/>
      <c r="J92" s="541">
        <v>5</v>
      </c>
      <c r="K92" s="541">
        <v>590</v>
      </c>
      <c r="L92" s="541"/>
      <c r="M92" s="541">
        <v>118</v>
      </c>
      <c r="N92" s="541">
        <v>1</v>
      </c>
      <c r="O92" s="541">
        <v>126</v>
      </c>
      <c r="P92" s="534"/>
      <c r="Q92" s="542">
        <v>126</v>
      </c>
    </row>
    <row r="93" spans="1:17" ht="14.4" customHeight="1" x14ac:dyDescent="0.3">
      <c r="A93" s="528" t="s">
        <v>2489</v>
      </c>
      <c r="B93" s="529" t="s">
        <v>2225</v>
      </c>
      <c r="C93" s="529" t="s">
        <v>2252</v>
      </c>
      <c r="D93" s="529" t="s">
        <v>2316</v>
      </c>
      <c r="E93" s="529" t="s">
        <v>2317</v>
      </c>
      <c r="F93" s="541"/>
      <c r="G93" s="541"/>
      <c r="H93" s="541"/>
      <c r="I93" s="541"/>
      <c r="J93" s="541">
        <v>1</v>
      </c>
      <c r="K93" s="541">
        <v>492</v>
      </c>
      <c r="L93" s="541"/>
      <c r="M93" s="541">
        <v>492</v>
      </c>
      <c r="N93" s="541"/>
      <c r="O93" s="541"/>
      <c r="P93" s="534"/>
      <c r="Q93" s="542"/>
    </row>
    <row r="94" spans="1:17" ht="14.4" customHeight="1" x14ac:dyDescent="0.3">
      <c r="A94" s="528" t="s">
        <v>2489</v>
      </c>
      <c r="B94" s="529" t="s">
        <v>2225</v>
      </c>
      <c r="C94" s="529" t="s">
        <v>2252</v>
      </c>
      <c r="D94" s="529" t="s">
        <v>705</v>
      </c>
      <c r="E94" s="529" t="s">
        <v>2476</v>
      </c>
      <c r="F94" s="541"/>
      <c r="G94" s="541"/>
      <c r="H94" s="541"/>
      <c r="I94" s="541"/>
      <c r="J94" s="541">
        <v>1</v>
      </c>
      <c r="K94" s="541">
        <v>1193</v>
      </c>
      <c r="L94" s="541"/>
      <c r="M94" s="541">
        <v>1193</v>
      </c>
      <c r="N94" s="541"/>
      <c r="O94" s="541"/>
      <c r="P94" s="534"/>
      <c r="Q94" s="542"/>
    </row>
    <row r="95" spans="1:17" ht="14.4" customHeight="1" x14ac:dyDescent="0.3">
      <c r="A95" s="528" t="s">
        <v>2490</v>
      </c>
      <c r="B95" s="529" t="s">
        <v>2225</v>
      </c>
      <c r="C95" s="529" t="s">
        <v>2252</v>
      </c>
      <c r="D95" s="529" t="s">
        <v>2278</v>
      </c>
      <c r="E95" s="529" t="s">
        <v>2279</v>
      </c>
      <c r="F95" s="541">
        <v>2</v>
      </c>
      <c r="G95" s="541">
        <v>468</v>
      </c>
      <c r="H95" s="541">
        <v>1</v>
      </c>
      <c r="I95" s="541">
        <v>234</v>
      </c>
      <c r="J95" s="541">
        <v>2</v>
      </c>
      <c r="K95" s="541">
        <v>470</v>
      </c>
      <c r="L95" s="541">
        <v>1.0042735042735043</v>
      </c>
      <c r="M95" s="541">
        <v>235</v>
      </c>
      <c r="N95" s="541">
        <v>5</v>
      </c>
      <c r="O95" s="541">
        <v>1255</v>
      </c>
      <c r="P95" s="534">
        <v>2.6816239316239314</v>
      </c>
      <c r="Q95" s="542">
        <v>251</v>
      </c>
    </row>
    <row r="96" spans="1:17" ht="14.4" customHeight="1" x14ac:dyDescent="0.3">
      <c r="A96" s="528" t="s">
        <v>2490</v>
      </c>
      <c r="B96" s="529" t="s">
        <v>2225</v>
      </c>
      <c r="C96" s="529" t="s">
        <v>2252</v>
      </c>
      <c r="D96" s="529" t="s">
        <v>2280</v>
      </c>
      <c r="E96" s="529" t="s">
        <v>2281</v>
      </c>
      <c r="F96" s="541"/>
      <c r="G96" s="541"/>
      <c r="H96" s="541"/>
      <c r="I96" s="541"/>
      <c r="J96" s="541">
        <v>1</v>
      </c>
      <c r="K96" s="541">
        <v>118</v>
      </c>
      <c r="L96" s="541"/>
      <c r="M96" s="541">
        <v>118</v>
      </c>
      <c r="N96" s="541">
        <v>1</v>
      </c>
      <c r="O96" s="541">
        <v>126</v>
      </c>
      <c r="P96" s="534"/>
      <c r="Q96" s="542">
        <v>126</v>
      </c>
    </row>
    <row r="97" spans="1:17" ht="14.4" customHeight="1" x14ac:dyDescent="0.3">
      <c r="A97" s="528" t="s">
        <v>2490</v>
      </c>
      <c r="B97" s="529" t="s">
        <v>2225</v>
      </c>
      <c r="C97" s="529" t="s">
        <v>2252</v>
      </c>
      <c r="D97" s="529" t="s">
        <v>2347</v>
      </c>
      <c r="E97" s="529" t="s">
        <v>2348</v>
      </c>
      <c r="F97" s="541"/>
      <c r="G97" s="541"/>
      <c r="H97" s="541"/>
      <c r="I97" s="541"/>
      <c r="J97" s="541"/>
      <c r="K97" s="541"/>
      <c r="L97" s="541"/>
      <c r="M97" s="541"/>
      <c r="N97" s="541">
        <v>1</v>
      </c>
      <c r="O97" s="541">
        <v>123</v>
      </c>
      <c r="P97" s="534"/>
      <c r="Q97" s="542">
        <v>123</v>
      </c>
    </row>
    <row r="98" spans="1:17" ht="14.4" customHeight="1" x14ac:dyDescent="0.3">
      <c r="A98" s="528" t="s">
        <v>2491</v>
      </c>
      <c r="B98" s="529" t="s">
        <v>2225</v>
      </c>
      <c r="C98" s="529" t="s">
        <v>2252</v>
      </c>
      <c r="D98" s="529" t="s">
        <v>2253</v>
      </c>
      <c r="E98" s="529" t="s">
        <v>2254</v>
      </c>
      <c r="F98" s="541">
        <v>5</v>
      </c>
      <c r="G98" s="541">
        <v>650</v>
      </c>
      <c r="H98" s="541">
        <v>1</v>
      </c>
      <c r="I98" s="541">
        <v>130</v>
      </c>
      <c r="J98" s="541"/>
      <c r="K98" s="541"/>
      <c r="L98" s="541"/>
      <c r="M98" s="541"/>
      <c r="N98" s="541"/>
      <c r="O98" s="541"/>
      <c r="P98" s="534"/>
      <c r="Q98" s="542"/>
    </row>
    <row r="99" spans="1:17" ht="14.4" customHeight="1" x14ac:dyDescent="0.3">
      <c r="A99" s="528" t="s">
        <v>2491</v>
      </c>
      <c r="B99" s="529" t="s">
        <v>2225</v>
      </c>
      <c r="C99" s="529" t="s">
        <v>2252</v>
      </c>
      <c r="D99" s="529" t="s">
        <v>2265</v>
      </c>
      <c r="E99" s="529" t="s">
        <v>2266</v>
      </c>
      <c r="F99" s="541">
        <v>43</v>
      </c>
      <c r="G99" s="541">
        <v>1496</v>
      </c>
      <c r="H99" s="541">
        <v>1</v>
      </c>
      <c r="I99" s="541">
        <v>34.790697674418603</v>
      </c>
      <c r="J99" s="541">
        <v>16</v>
      </c>
      <c r="K99" s="541">
        <v>560</v>
      </c>
      <c r="L99" s="541">
        <v>0.37433155080213903</v>
      </c>
      <c r="M99" s="541">
        <v>35</v>
      </c>
      <c r="N99" s="541">
        <v>12</v>
      </c>
      <c r="O99" s="541">
        <v>444</v>
      </c>
      <c r="P99" s="534">
        <v>0.2967914438502674</v>
      </c>
      <c r="Q99" s="542">
        <v>37</v>
      </c>
    </row>
    <row r="100" spans="1:17" ht="14.4" customHeight="1" x14ac:dyDescent="0.3">
      <c r="A100" s="528" t="s">
        <v>2491</v>
      </c>
      <c r="B100" s="529" t="s">
        <v>2225</v>
      </c>
      <c r="C100" s="529" t="s">
        <v>2252</v>
      </c>
      <c r="D100" s="529" t="s">
        <v>2275</v>
      </c>
      <c r="E100" s="529" t="s">
        <v>2276</v>
      </c>
      <c r="F100" s="541">
        <v>0</v>
      </c>
      <c r="G100" s="541">
        <v>0</v>
      </c>
      <c r="H100" s="541"/>
      <c r="I100" s="541"/>
      <c r="J100" s="541"/>
      <c r="K100" s="541"/>
      <c r="L100" s="541"/>
      <c r="M100" s="541"/>
      <c r="N100" s="541"/>
      <c r="O100" s="541"/>
      <c r="P100" s="534"/>
      <c r="Q100" s="542"/>
    </row>
    <row r="101" spans="1:17" ht="14.4" customHeight="1" x14ac:dyDescent="0.3">
      <c r="A101" s="528" t="s">
        <v>2491</v>
      </c>
      <c r="B101" s="529" t="s">
        <v>2225</v>
      </c>
      <c r="C101" s="529" t="s">
        <v>2252</v>
      </c>
      <c r="D101" s="529" t="s">
        <v>2278</v>
      </c>
      <c r="E101" s="529" t="s">
        <v>2279</v>
      </c>
      <c r="F101" s="541">
        <v>29</v>
      </c>
      <c r="G101" s="541">
        <v>6778</v>
      </c>
      <c r="H101" s="541">
        <v>1</v>
      </c>
      <c r="I101" s="541">
        <v>233.72413793103448</v>
      </c>
      <c r="J101" s="541">
        <v>16</v>
      </c>
      <c r="K101" s="541">
        <v>3760</v>
      </c>
      <c r="L101" s="541">
        <v>0.55473591029802305</v>
      </c>
      <c r="M101" s="541">
        <v>235</v>
      </c>
      <c r="N101" s="541">
        <v>19</v>
      </c>
      <c r="O101" s="541">
        <v>4769</v>
      </c>
      <c r="P101" s="534">
        <v>0.70359988197108292</v>
      </c>
      <c r="Q101" s="542">
        <v>251</v>
      </c>
    </row>
    <row r="102" spans="1:17" ht="14.4" customHeight="1" x14ac:dyDescent="0.3">
      <c r="A102" s="528" t="s">
        <v>2491</v>
      </c>
      <c r="B102" s="529" t="s">
        <v>2225</v>
      </c>
      <c r="C102" s="529" t="s">
        <v>2252</v>
      </c>
      <c r="D102" s="529" t="s">
        <v>2280</v>
      </c>
      <c r="E102" s="529" t="s">
        <v>2281</v>
      </c>
      <c r="F102" s="541">
        <v>177</v>
      </c>
      <c r="G102" s="541">
        <v>20772</v>
      </c>
      <c r="H102" s="541">
        <v>1</v>
      </c>
      <c r="I102" s="541">
        <v>117.35593220338983</v>
      </c>
      <c r="J102" s="541">
        <v>193</v>
      </c>
      <c r="K102" s="541">
        <v>22774</v>
      </c>
      <c r="L102" s="541">
        <v>1.0963797419603312</v>
      </c>
      <c r="M102" s="541">
        <v>118</v>
      </c>
      <c r="N102" s="541">
        <v>136</v>
      </c>
      <c r="O102" s="541">
        <v>17136</v>
      </c>
      <c r="P102" s="534">
        <v>0.82495667244367421</v>
      </c>
      <c r="Q102" s="542">
        <v>126</v>
      </c>
    </row>
    <row r="103" spans="1:17" ht="14.4" customHeight="1" x14ac:dyDescent="0.3">
      <c r="A103" s="528" t="s">
        <v>2491</v>
      </c>
      <c r="B103" s="529" t="s">
        <v>2225</v>
      </c>
      <c r="C103" s="529" t="s">
        <v>2252</v>
      </c>
      <c r="D103" s="529" t="s">
        <v>2282</v>
      </c>
      <c r="E103" s="529" t="s">
        <v>2283</v>
      </c>
      <c r="F103" s="541">
        <v>42</v>
      </c>
      <c r="G103" s="541">
        <v>22294</v>
      </c>
      <c r="H103" s="541">
        <v>1</v>
      </c>
      <c r="I103" s="541">
        <v>530.80952380952385</v>
      </c>
      <c r="J103" s="541">
        <v>4</v>
      </c>
      <c r="K103" s="541">
        <v>2128</v>
      </c>
      <c r="L103" s="541">
        <v>9.5451691037947428E-2</v>
      </c>
      <c r="M103" s="541">
        <v>532</v>
      </c>
      <c r="N103" s="541">
        <v>8</v>
      </c>
      <c r="O103" s="541">
        <v>4320</v>
      </c>
      <c r="P103" s="534">
        <v>0.19377410962590833</v>
      </c>
      <c r="Q103" s="542">
        <v>540</v>
      </c>
    </row>
    <row r="104" spans="1:17" ht="14.4" customHeight="1" x14ac:dyDescent="0.3">
      <c r="A104" s="528" t="s">
        <v>2491</v>
      </c>
      <c r="B104" s="529" t="s">
        <v>2225</v>
      </c>
      <c r="C104" s="529" t="s">
        <v>2252</v>
      </c>
      <c r="D104" s="529" t="s">
        <v>2284</v>
      </c>
      <c r="E104" s="529" t="s">
        <v>2285</v>
      </c>
      <c r="F104" s="541">
        <v>1</v>
      </c>
      <c r="G104" s="541">
        <v>1491</v>
      </c>
      <c r="H104" s="541">
        <v>1</v>
      </c>
      <c r="I104" s="541">
        <v>1491</v>
      </c>
      <c r="J104" s="541"/>
      <c r="K104" s="541"/>
      <c r="L104" s="541"/>
      <c r="M104" s="541"/>
      <c r="N104" s="541">
        <v>1</v>
      </c>
      <c r="O104" s="541">
        <v>1543</v>
      </c>
      <c r="P104" s="534">
        <v>1.0348759221998658</v>
      </c>
      <c r="Q104" s="542">
        <v>1543</v>
      </c>
    </row>
    <row r="105" spans="1:17" ht="14.4" customHeight="1" x14ac:dyDescent="0.3">
      <c r="A105" s="528" t="s">
        <v>2491</v>
      </c>
      <c r="B105" s="529" t="s">
        <v>2225</v>
      </c>
      <c r="C105" s="529" t="s">
        <v>2252</v>
      </c>
      <c r="D105" s="529" t="s">
        <v>2286</v>
      </c>
      <c r="E105" s="529" t="s">
        <v>2287</v>
      </c>
      <c r="F105" s="541">
        <v>44</v>
      </c>
      <c r="G105" s="541">
        <v>21272</v>
      </c>
      <c r="H105" s="541">
        <v>1</v>
      </c>
      <c r="I105" s="541">
        <v>483.45454545454544</v>
      </c>
      <c r="J105" s="541">
        <v>30</v>
      </c>
      <c r="K105" s="541">
        <v>14580</v>
      </c>
      <c r="L105" s="541">
        <v>0.68540804813839784</v>
      </c>
      <c r="M105" s="541">
        <v>486</v>
      </c>
      <c r="N105" s="541">
        <v>34</v>
      </c>
      <c r="O105" s="541">
        <v>17000</v>
      </c>
      <c r="P105" s="534">
        <v>0.79917262128619782</v>
      </c>
      <c r="Q105" s="542">
        <v>500</v>
      </c>
    </row>
    <row r="106" spans="1:17" ht="14.4" customHeight="1" x14ac:dyDescent="0.3">
      <c r="A106" s="528" t="s">
        <v>2491</v>
      </c>
      <c r="B106" s="529" t="s">
        <v>2225</v>
      </c>
      <c r="C106" s="529" t="s">
        <v>2252</v>
      </c>
      <c r="D106" s="529" t="s">
        <v>2288</v>
      </c>
      <c r="E106" s="529" t="s">
        <v>2289</v>
      </c>
      <c r="F106" s="541">
        <v>42</v>
      </c>
      <c r="G106" s="541">
        <v>27763</v>
      </c>
      <c r="H106" s="541">
        <v>1</v>
      </c>
      <c r="I106" s="541">
        <v>661.02380952380952</v>
      </c>
      <c r="J106" s="541">
        <v>19</v>
      </c>
      <c r="K106" s="541">
        <v>12654</v>
      </c>
      <c r="L106" s="541">
        <v>0.45578647840651226</v>
      </c>
      <c r="M106" s="541">
        <v>666</v>
      </c>
      <c r="N106" s="541">
        <v>15</v>
      </c>
      <c r="O106" s="541">
        <v>10185</v>
      </c>
      <c r="P106" s="534">
        <v>0.36685516694881676</v>
      </c>
      <c r="Q106" s="542">
        <v>679</v>
      </c>
    </row>
    <row r="107" spans="1:17" ht="14.4" customHeight="1" x14ac:dyDescent="0.3">
      <c r="A107" s="528" t="s">
        <v>2491</v>
      </c>
      <c r="B107" s="529" t="s">
        <v>2225</v>
      </c>
      <c r="C107" s="529" t="s">
        <v>2252</v>
      </c>
      <c r="D107" s="529" t="s">
        <v>2290</v>
      </c>
      <c r="E107" s="529" t="s">
        <v>2291</v>
      </c>
      <c r="F107" s="541">
        <v>112</v>
      </c>
      <c r="G107" s="541">
        <v>112776</v>
      </c>
      <c r="H107" s="541">
        <v>1</v>
      </c>
      <c r="I107" s="541">
        <v>1006.9285714285714</v>
      </c>
      <c r="J107" s="541">
        <v>62</v>
      </c>
      <c r="K107" s="541">
        <v>62744</v>
      </c>
      <c r="L107" s="541">
        <v>0.55635950911541465</v>
      </c>
      <c r="M107" s="541">
        <v>1012</v>
      </c>
      <c r="N107" s="541">
        <v>61</v>
      </c>
      <c r="O107" s="541">
        <v>62891</v>
      </c>
      <c r="P107" s="534">
        <v>0.55766297793856845</v>
      </c>
      <c r="Q107" s="542">
        <v>1031</v>
      </c>
    </row>
    <row r="108" spans="1:17" ht="14.4" customHeight="1" x14ac:dyDescent="0.3">
      <c r="A108" s="528" t="s">
        <v>2491</v>
      </c>
      <c r="B108" s="529" t="s">
        <v>2225</v>
      </c>
      <c r="C108" s="529" t="s">
        <v>2252</v>
      </c>
      <c r="D108" s="529" t="s">
        <v>2292</v>
      </c>
      <c r="E108" s="529" t="s">
        <v>2293</v>
      </c>
      <c r="F108" s="541">
        <v>6</v>
      </c>
      <c r="G108" s="541">
        <v>12060</v>
      </c>
      <c r="H108" s="541">
        <v>1</v>
      </c>
      <c r="I108" s="541">
        <v>2010</v>
      </c>
      <c r="J108" s="541">
        <v>7</v>
      </c>
      <c r="K108" s="541">
        <v>14119</v>
      </c>
      <c r="L108" s="541">
        <v>1.1707296849087894</v>
      </c>
      <c r="M108" s="541">
        <v>2017</v>
      </c>
      <c r="N108" s="541">
        <v>3</v>
      </c>
      <c r="O108" s="541">
        <v>6294</v>
      </c>
      <c r="P108" s="534">
        <v>0.52189054726368156</v>
      </c>
      <c r="Q108" s="542">
        <v>2098</v>
      </c>
    </row>
    <row r="109" spans="1:17" ht="14.4" customHeight="1" x14ac:dyDescent="0.3">
      <c r="A109" s="528" t="s">
        <v>2491</v>
      </c>
      <c r="B109" s="529" t="s">
        <v>2225</v>
      </c>
      <c r="C109" s="529" t="s">
        <v>2252</v>
      </c>
      <c r="D109" s="529" t="s">
        <v>2396</v>
      </c>
      <c r="E109" s="529" t="s">
        <v>2397</v>
      </c>
      <c r="F109" s="541">
        <v>11</v>
      </c>
      <c r="G109" s="541">
        <v>13487</v>
      </c>
      <c r="H109" s="541">
        <v>1</v>
      </c>
      <c r="I109" s="541">
        <v>1226.090909090909</v>
      </c>
      <c r="J109" s="541">
        <v>8</v>
      </c>
      <c r="K109" s="541">
        <v>9880</v>
      </c>
      <c r="L109" s="541">
        <v>0.73255727737821608</v>
      </c>
      <c r="M109" s="541">
        <v>1235</v>
      </c>
      <c r="N109" s="541">
        <v>3</v>
      </c>
      <c r="O109" s="541">
        <v>3819</v>
      </c>
      <c r="P109" s="534">
        <v>0.28316156298657968</v>
      </c>
      <c r="Q109" s="542">
        <v>1273</v>
      </c>
    </row>
    <row r="110" spans="1:17" ht="14.4" customHeight="1" x14ac:dyDescent="0.3">
      <c r="A110" s="528" t="s">
        <v>2491</v>
      </c>
      <c r="B110" s="529" t="s">
        <v>2225</v>
      </c>
      <c r="C110" s="529" t="s">
        <v>2252</v>
      </c>
      <c r="D110" s="529" t="s">
        <v>2398</v>
      </c>
      <c r="E110" s="529" t="s">
        <v>2399</v>
      </c>
      <c r="F110" s="541">
        <v>1</v>
      </c>
      <c r="G110" s="541">
        <v>1758</v>
      </c>
      <c r="H110" s="541">
        <v>1</v>
      </c>
      <c r="I110" s="541">
        <v>1758</v>
      </c>
      <c r="J110" s="541"/>
      <c r="K110" s="541"/>
      <c r="L110" s="541"/>
      <c r="M110" s="541"/>
      <c r="N110" s="541"/>
      <c r="O110" s="541"/>
      <c r="P110" s="534"/>
      <c r="Q110" s="542"/>
    </row>
    <row r="111" spans="1:17" ht="14.4" customHeight="1" x14ac:dyDescent="0.3">
      <c r="A111" s="528" t="s">
        <v>2491</v>
      </c>
      <c r="B111" s="529" t="s">
        <v>2225</v>
      </c>
      <c r="C111" s="529" t="s">
        <v>2252</v>
      </c>
      <c r="D111" s="529" t="s">
        <v>2400</v>
      </c>
      <c r="E111" s="529" t="s">
        <v>2401</v>
      </c>
      <c r="F111" s="541">
        <v>3</v>
      </c>
      <c r="G111" s="541">
        <v>2816</v>
      </c>
      <c r="H111" s="541">
        <v>1</v>
      </c>
      <c r="I111" s="541">
        <v>938.66666666666663</v>
      </c>
      <c r="J111" s="541">
        <v>4</v>
      </c>
      <c r="K111" s="541">
        <v>3784</v>
      </c>
      <c r="L111" s="541">
        <v>1.34375</v>
      </c>
      <c r="M111" s="541">
        <v>946</v>
      </c>
      <c r="N111" s="541"/>
      <c r="O111" s="541"/>
      <c r="P111" s="534"/>
      <c r="Q111" s="542"/>
    </row>
    <row r="112" spans="1:17" ht="14.4" customHeight="1" x14ac:dyDescent="0.3">
      <c r="A112" s="528" t="s">
        <v>2491</v>
      </c>
      <c r="B112" s="529" t="s">
        <v>2225</v>
      </c>
      <c r="C112" s="529" t="s">
        <v>2252</v>
      </c>
      <c r="D112" s="529" t="s">
        <v>2402</v>
      </c>
      <c r="E112" s="529" t="s">
        <v>2403</v>
      </c>
      <c r="F112" s="541">
        <v>2</v>
      </c>
      <c r="G112" s="541">
        <v>1644</v>
      </c>
      <c r="H112" s="541">
        <v>1</v>
      </c>
      <c r="I112" s="541">
        <v>822</v>
      </c>
      <c r="J112" s="541">
        <v>0</v>
      </c>
      <c r="K112" s="541">
        <v>0</v>
      </c>
      <c r="L112" s="541">
        <v>0</v>
      </c>
      <c r="M112" s="541"/>
      <c r="N112" s="541">
        <v>0</v>
      </c>
      <c r="O112" s="541">
        <v>0</v>
      </c>
      <c r="P112" s="534">
        <v>0</v>
      </c>
      <c r="Q112" s="542"/>
    </row>
    <row r="113" spans="1:17" ht="14.4" customHeight="1" x14ac:dyDescent="0.3">
      <c r="A113" s="528" t="s">
        <v>2491</v>
      </c>
      <c r="B113" s="529" t="s">
        <v>2225</v>
      </c>
      <c r="C113" s="529" t="s">
        <v>2252</v>
      </c>
      <c r="D113" s="529" t="s">
        <v>2404</v>
      </c>
      <c r="E113" s="529" t="s">
        <v>2405</v>
      </c>
      <c r="F113" s="541">
        <v>1</v>
      </c>
      <c r="G113" s="541">
        <v>1634</v>
      </c>
      <c r="H113" s="541">
        <v>1</v>
      </c>
      <c r="I113" s="541">
        <v>1634</v>
      </c>
      <c r="J113" s="541"/>
      <c r="K113" s="541"/>
      <c r="L113" s="541"/>
      <c r="M113" s="541"/>
      <c r="N113" s="541"/>
      <c r="O113" s="541"/>
      <c r="P113" s="534"/>
      <c r="Q113" s="542"/>
    </row>
    <row r="114" spans="1:17" ht="14.4" customHeight="1" x14ac:dyDescent="0.3">
      <c r="A114" s="528" t="s">
        <v>2491</v>
      </c>
      <c r="B114" s="529" t="s">
        <v>2225</v>
      </c>
      <c r="C114" s="529" t="s">
        <v>2252</v>
      </c>
      <c r="D114" s="529" t="s">
        <v>2408</v>
      </c>
      <c r="E114" s="529" t="s">
        <v>2409</v>
      </c>
      <c r="F114" s="541">
        <v>25</v>
      </c>
      <c r="G114" s="541">
        <v>37628</v>
      </c>
      <c r="H114" s="541">
        <v>1</v>
      </c>
      <c r="I114" s="541">
        <v>1505.12</v>
      </c>
      <c r="J114" s="541">
        <v>40</v>
      </c>
      <c r="K114" s="541">
        <v>60440</v>
      </c>
      <c r="L114" s="541">
        <v>1.6062506643988519</v>
      </c>
      <c r="M114" s="541">
        <v>1511</v>
      </c>
      <c r="N114" s="541">
        <v>17</v>
      </c>
      <c r="O114" s="541">
        <v>26639</v>
      </c>
      <c r="P114" s="534">
        <v>0.7079568406505794</v>
      </c>
      <c r="Q114" s="542">
        <v>1567</v>
      </c>
    </row>
    <row r="115" spans="1:17" ht="14.4" customHeight="1" x14ac:dyDescent="0.3">
      <c r="A115" s="528" t="s">
        <v>2491</v>
      </c>
      <c r="B115" s="529" t="s">
        <v>2225</v>
      </c>
      <c r="C115" s="529" t="s">
        <v>2252</v>
      </c>
      <c r="D115" s="529" t="s">
        <v>2412</v>
      </c>
      <c r="E115" s="529" t="s">
        <v>2413</v>
      </c>
      <c r="F115" s="541"/>
      <c r="G115" s="541"/>
      <c r="H115" s="541"/>
      <c r="I115" s="541"/>
      <c r="J115" s="541">
        <v>1</v>
      </c>
      <c r="K115" s="541">
        <v>423</v>
      </c>
      <c r="L115" s="541"/>
      <c r="M115" s="541">
        <v>423</v>
      </c>
      <c r="N115" s="541"/>
      <c r="O115" s="541"/>
      <c r="P115" s="534"/>
      <c r="Q115" s="542"/>
    </row>
    <row r="116" spans="1:17" ht="14.4" customHeight="1" x14ac:dyDescent="0.3">
      <c r="A116" s="528" t="s">
        <v>2491</v>
      </c>
      <c r="B116" s="529" t="s">
        <v>2225</v>
      </c>
      <c r="C116" s="529" t="s">
        <v>2252</v>
      </c>
      <c r="D116" s="529" t="s">
        <v>2294</v>
      </c>
      <c r="E116" s="529" t="s">
        <v>2295</v>
      </c>
      <c r="F116" s="541">
        <v>1</v>
      </c>
      <c r="G116" s="541">
        <v>942</v>
      </c>
      <c r="H116" s="541">
        <v>1</v>
      </c>
      <c r="I116" s="541">
        <v>942</v>
      </c>
      <c r="J116" s="541"/>
      <c r="K116" s="541"/>
      <c r="L116" s="541"/>
      <c r="M116" s="541"/>
      <c r="N116" s="541"/>
      <c r="O116" s="541"/>
      <c r="P116" s="534"/>
      <c r="Q116" s="542"/>
    </row>
    <row r="117" spans="1:17" ht="14.4" customHeight="1" x14ac:dyDescent="0.3">
      <c r="A117" s="528" t="s">
        <v>2491</v>
      </c>
      <c r="B117" s="529" t="s">
        <v>2225</v>
      </c>
      <c r="C117" s="529" t="s">
        <v>2252</v>
      </c>
      <c r="D117" s="529" t="s">
        <v>2492</v>
      </c>
      <c r="E117" s="529" t="s">
        <v>2493</v>
      </c>
      <c r="F117" s="541"/>
      <c r="G117" s="541"/>
      <c r="H117" s="541"/>
      <c r="I117" s="541"/>
      <c r="J117" s="541"/>
      <c r="K117" s="541"/>
      <c r="L117" s="541"/>
      <c r="M117" s="541"/>
      <c r="N117" s="541">
        <v>1</v>
      </c>
      <c r="O117" s="541">
        <v>618</v>
      </c>
      <c r="P117" s="534"/>
      <c r="Q117" s="542">
        <v>618</v>
      </c>
    </row>
    <row r="118" spans="1:17" ht="14.4" customHeight="1" x14ac:dyDescent="0.3">
      <c r="A118" s="528" t="s">
        <v>2491</v>
      </c>
      <c r="B118" s="529" t="s">
        <v>2225</v>
      </c>
      <c r="C118" s="529" t="s">
        <v>2252</v>
      </c>
      <c r="D118" s="529" t="s">
        <v>2310</v>
      </c>
      <c r="E118" s="529" t="s">
        <v>2311</v>
      </c>
      <c r="F118" s="541">
        <v>135</v>
      </c>
      <c r="G118" s="541">
        <v>11037</v>
      </c>
      <c r="H118" s="541">
        <v>1</v>
      </c>
      <c r="I118" s="541">
        <v>81.75555555555556</v>
      </c>
      <c r="J118" s="541">
        <v>131</v>
      </c>
      <c r="K118" s="541">
        <v>10742</v>
      </c>
      <c r="L118" s="541">
        <v>0.97327172238833015</v>
      </c>
      <c r="M118" s="541">
        <v>82</v>
      </c>
      <c r="N118" s="541">
        <v>89</v>
      </c>
      <c r="O118" s="541">
        <v>7654</v>
      </c>
      <c r="P118" s="534">
        <v>0.69348554860922351</v>
      </c>
      <c r="Q118" s="542">
        <v>86</v>
      </c>
    </row>
    <row r="119" spans="1:17" ht="14.4" customHeight="1" x14ac:dyDescent="0.3">
      <c r="A119" s="528" t="s">
        <v>2491</v>
      </c>
      <c r="B119" s="529" t="s">
        <v>2225</v>
      </c>
      <c r="C119" s="529" t="s">
        <v>2252</v>
      </c>
      <c r="D119" s="529" t="s">
        <v>2316</v>
      </c>
      <c r="E119" s="529" t="s">
        <v>2317</v>
      </c>
      <c r="F119" s="541">
        <v>6</v>
      </c>
      <c r="G119" s="541">
        <v>2935</v>
      </c>
      <c r="H119" s="541">
        <v>1</v>
      </c>
      <c r="I119" s="541">
        <v>489.16666666666669</v>
      </c>
      <c r="J119" s="541">
        <v>11</v>
      </c>
      <c r="K119" s="541">
        <v>5412</v>
      </c>
      <c r="L119" s="541">
        <v>1.8439522998296423</v>
      </c>
      <c r="M119" s="541">
        <v>492</v>
      </c>
      <c r="N119" s="541">
        <v>13</v>
      </c>
      <c r="O119" s="541">
        <v>6565</v>
      </c>
      <c r="P119" s="534">
        <v>2.2367972742759794</v>
      </c>
      <c r="Q119" s="542">
        <v>505</v>
      </c>
    </row>
    <row r="120" spans="1:17" ht="14.4" customHeight="1" x14ac:dyDescent="0.3">
      <c r="A120" s="528" t="s">
        <v>2491</v>
      </c>
      <c r="B120" s="529" t="s">
        <v>2225</v>
      </c>
      <c r="C120" s="529" t="s">
        <v>2252</v>
      </c>
      <c r="D120" s="529" t="s">
        <v>2322</v>
      </c>
      <c r="E120" s="529" t="s">
        <v>2283</v>
      </c>
      <c r="F120" s="541">
        <v>4</v>
      </c>
      <c r="G120" s="541">
        <v>2692</v>
      </c>
      <c r="H120" s="541">
        <v>1</v>
      </c>
      <c r="I120" s="541">
        <v>673</v>
      </c>
      <c r="J120" s="541">
        <v>5</v>
      </c>
      <c r="K120" s="541">
        <v>3375</v>
      </c>
      <c r="L120" s="541">
        <v>1.2537147102526003</v>
      </c>
      <c r="M120" s="541">
        <v>675</v>
      </c>
      <c r="N120" s="541">
        <v>17</v>
      </c>
      <c r="O120" s="541">
        <v>11696</v>
      </c>
      <c r="P120" s="534">
        <v>4.3447251114413072</v>
      </c>
      <c r="Q120" s="542">
        <v>688</v>
      </c>
    </row>
    <row r="121" spans="1:17" ht="14.4" customHeight="1" x14ac:dyDescent="0.3">
      <c r="A121" s="528" t="s">
        <v>2491</v>
      </c>
      <c r="B121" s="529" t="s">
        <v>2225</v>
      </c>
      <c r="C121" s="529" t="s">
        <v>2252</v>
      </c>
      <c r="D121" s="529" t="s">
        <v>2329</v>
      </c>
      <c r="E121" s="529" t="s">
        <v>2330</v>
      </c>
      <c r="F121" s="541">
        <v>2</v>
      </c>
      <c r="G121" s="541">
        <v>866</v>
      </c>
      <c r="H121" s="541">
        <v>1</v>
      </c>
      <c r="I121" s="541">
        <v>433</v>
      </c>
      <c r="J121" s="541">
        <v>6</v>
      </c>
      <c r="K121" s="541">
        <v>2616</v>
      </c>
      <c r="L121" s="541">
        <v>3.0207852193995381</v>
      </c>
      <c r="M121" s="541">
        <v>436</v>
      </c>
      <c r="N121" s="541"/>
      <c r="O121" s="541"/>
      <c r="P121" s="534"/>
      <c r="Q121" s="542"/>
    </row>
    <row r="122" spans="1:17" ht="14.4" customHeight="1" x14ac:dyDescent="0.3">
      <c r="A122" s="528" t="s">
        <v>2491</v>
      </c>
      <c r="B122" s="529" t="s">
        <v>2225</v>
      </c>
      <c r="C122" s="529" t="s">
        <v>2252</v>
      </c>
      <c r="D122" s="529" t="s">
        <v>2331</v>
      </c>
      <c r="E122" s="529" t="s">
        <v>2332</v>
      </c>
      <c r="F122" s="541"/>
      <c r="G122" s="541"/>
      <c r="H122" s="541"/>
      <c r="I122" s="541"/>
      <c r="J122" s="541"/>
      <c r="K122" s="541"/>
      <c r="L122" s="541"/>
      <c r="M122" s="541"/>
      <c r="N122" s="541">
        <v>2</v>
      </c>
      <c r="O122" s="541">
        <v>1442</v>
      </c>
      <c r="P122" s="534"/>
      <c r="Q122" s="542">
        <v>721</v>
      </c>
    </row>
    <row r="123" spans="1:17" ht="14.4" customHeight="1" x14ac:dyDescent="0.3">
      <c r="A123" s="528" t="s">
        <v>2491</v>
      </c>
      <c r="B123" s="529" t="s">
        <v>2225</v>
      </c>
      <c r="C123" s="529" t="s">
        <v>2252</v>
      </c>
      <c r="D123" s="529" t="s">
        <v>2333</v>
      </c>
      <c r="E123" s="529" t="s">
        <v>2334</v>
      </c>
      <c r="F123" s="541"/>
      <c r="G123" s="541"/>
      <c r="H123" s="541"/>
      <c r="I123" s="541"/>
      <c r="J123" s="541">
        <v>4</v>
      </c>
      <c r="K123" s="541">
        <v>4200</v>
      </c>
      <c r="L123" s="541"/>
      <c r="M123" s="541">
        <v>1050</v>
      </c>
      <c r="N123" s="541">
        <v>1</v>
      </c>
      <c r="O123" s="541">
        <v>1063</v>
      </c>
      <c r="P123" s="534"/>
      <c r="Q123" s="542">
        <v>1063</v>
      </c>
    </row>
    <row r="124" spans="1:17" ht="14.4" customHeight="1" x14ac:dyDescent="0.3">
      <c r="A124" s="528" t="s">
        <v>2491</v>
      </c>
      <c r="B124" s="529" t="s">
        <v>2225</v>
      </c>
      <c r="C124" s="529" t="s">
        <v>2252</v>
      </c>
      <c r="D124" s="529" t="s">
        <v>2339</v>
      </c>
      <c r="E124" s="529" t="s">
        <v>2340</v>
      </c>
      <c r="F124" s="541">
        <v>17</v>
      </c>
      <c r="G124" s="541">
        <v>11688</v>
      </c>
      <c r="H124" s="541">
        <v>1</v>
      </c>
      <c r="I124" s="541">
        <v>687.52941176470586</v>
      </c>
      <c r="J124" s="541">
        <v>17</v>
      </c>
      <c r="K124" s="541">
        <v>11747</v>
      </c>
      <c r="L124" s="541">
        <v>1.0050479123887748</v>
      </c>
      <c r="M124" s="541">
        <v>691</v>
      </c>
      <c r="N124" s="541">
        <v>5</v>
      </c>
      <c r="O124" s="541">
        <v>3580</v>
      </c>
      <c r="P124" s="534">
        <v>0.30629705681040381</v>
      </c>
      <c r="Q124" s="542">
        <v>716</v>
      </c>
    </row>
    <row r="125" spans="1:17" ht="14.4" customHeight="1" x14ac:dyDescent="0.3">
      <c r="A125" s="528" t="s">
        <v>2491</v>
      </c>
      <c r="B125" s="529" t="s">
        <v>2225</v>
      </c>
      <c r="C125" s="529" t="s">
        <v>2252</v>
      </c>
      <c r="D125" s="529" t="s">
        <v>2343</v>
      </c>
      <c r="E125" s="529" t="s">
        <v>2344</v>
      </c>
      <c r="F125" s="541"/>
      <c r="G125" s="541"/>
      <c r="H125" s="541"/>
      <c r="I125" s="541"/>
      <c r="J125" s="541"/>
      <c r="K125" s="541"/>
      <c r="L125" s="541"/>
      <c r="M125" s="541"/>
      <c r="N125" s="541">
        <v>5</v>
      </c>
      <c r="O125" s="541">
        <v>915</v>
      </c>
      <c r="P125" s="534"/>
      <c r="Q125" s="542">
        <v>183</v>
      </c>
    </row>
    <row r="126" spans="1:17" ht="14.4" customHeight="1" x14ac:dyDescent="0.3">
      <c r="A126" s="528" t="s">
        <v>2491</v>
      </c>
      <c r="B126" s="529" t="s">
        <v>2225</v>
      </c>
      <c r="C126" s="529" t="s">
        <v>2252</v>
      </c>
      <c r="D126" s="529" t="s">
        <v>2347</v>
      </c>
      <c r="E126" s="529" t="s">
        <v>2348</v>
      </c>
      <c r="F126" s="541"/>
      <c r="G126" s="541"/>
      <c r="H126" s="541"/>
      <c r="I126" s="541"/>
      <c r="J126" s="541">
        <v>3</v>
      </c>
      <c r="K126" s="541">
        <v>363</v>
      </c>
      <c r="L126" s="541"/>
      <c r="M126" s="541">
        <v>121</v>
      </c>
      <c r="N126" s="541">
        <v>1</v>
      </c>
      <c r="O126" s="541">
        <v>123</v>
      </c>
      <c r="P126" s="534"/>
      <c r="Q126" s="542">
        <v>123</v>
      </c>
    </row>
    <row r="127" spans="1:17" ht="14.4" customHeight="1" x14ac:dyDescent="0.3">
      <c r="A127" s="528" t="s">
        <v>2491</v>
      </c>
      <c r="B127" s="529" t="s">
        <v>2225</v>
      </c>
      <c r="C127" s="529" t="s">
        <v>2252</v>
      </c>
      <c r="D127" s="529" t="s">
        <v>2349</v>
      </c>
      <c r="E127" s="529" t="s">
        <v>2350</v>
      </c>
      <c r="F127" s="541">
        <v>12</v>
      </c>
      <c r="G127" s="541">
        <v>4248</v>
      </c>
      <c r="H127" s="541">
        <v>1</v>
      </c>
      <c r="I127" s="541">
        <v>354</v>
      </c>
      <c r="J127" s="541">
        <v>10</v>
      </c>
      <c r="K127" s="541">
        <v>3560</v>
      </c>
      <c r="L127" s="541">
        <v>0.83804143126177022</v>
      </c>
      <c r="M127" s="541">
        <v>356</v>
      </c>
      <c r="N127" s="541">
        <v>4</v>
      </c>
      <c r="O127" s="541">
        <v>1456</v>
      </c>
      <c r="P127" s="534">
        <v>0.34274952919020718</v>
      </c>
      <c r="Q127" s="542">
        <v>364</v>
      </c>
    </row>
    <row r="128" spans="1:17" ht="14.4" customHeight="1" x14ac:dyDescent="0.3">
      <c r="A128" s="528" t="s">
        <v>2491</v>
      </c>
      <c r="B128" s="529" t="s">
        <v>2225</v>
      </c>
      <c r="C128" s="529" t="s">
        <v>2252</v>
      </c>
      <c r="D128" s="529" t="s">
        <v>2351</v>
      </c>
      <c r="E128" s="529" t="s">
        <v>2352</v>
      </c>
      <c r="F128" s="541">
        <v>1</v>
      </c>
      <c r="G128" s="541">
        <v>627</v>
      </c>
      <c r="H128" s="541">
        <v>1</v>
      </c>
      <c r="I128" s="541">
        <v>627</v>
      </c>
      <c r="J128" s="541">
        <v>1</v>
      </c>
      <c r="K128" s="541">
        <v>628</v>
      </c>
      <c r="L128" s="541">
        <v>1.0015948963317385</v>
      </c>
      <c r="M128" s="541">
        <v>628</v>
      </c>
      <c r="N128" s="541">
        <v>1</v>
      </c>
      <c r="O128" s="541">
        <v>636</v>
      </c>
      <c r="P128" s="534">
        <v>1.0143540669856459</v>
      </c>
      <c r="Q128" s="542">
        <v>636</v>
      </c>
    </row>
    <row r="129" spans="1:17" ht="14.4" customHeight="1" x14ac:dyDescent="0.3">
      <c r="A129" s="528" t="s">
        <v>2491</v>
      </c>
      <c r="B129" s="529" t="s">
        <v>2225</v>
      </c>
      <c r="C129" s="529" t="s">
        <v>2252</v>
      </c>
      <c r="D129" s="529" t="s">
        <v>2426</v>
      </c>
      <c r="E129" s="529" t="s">
        <v>2427</v>
      </c>
      <c r="F129" s="541">
        <v>4</v>
      </c>
      <c r="G129" s="541">
        <v>6368</v>
      </c>
      <c r="H129" s="541">
        <v>1</v>
      </c>
      <c r="I129" s="541">
        <v>1592</v>
      </c>
      <c r="J129" s="541">
        <v>3</v>
      </c>
      <c r="K129" s="541">
        <v>4794</v>
      </c>
      <c r="L129" s="541">
        <v>0.7528266331658291</v>
      </c>
      <c r="M129" s="541">
        <v>1598</v>
      </c>
      <c r="N129" s="541"/>
      <c r="O129" s="541"/>
      <c r="P129" s="534"/>
      <c r="Q129" s="542"/>
    </row>
    <row r="130" spans="1:17" ht="14.4" customHeight="1" x14ac:dyDescent="0.3">
      <c r="A130" s="528" t="s">
        <v>2491</v>
      </c>
      <c r="B130" s="529" t="s">
        <v>2225</v>
      </c>
      <c r="C130" s="529" t="s">
        <v>2252</v>
      </c>
      <c r="D130" s="529" t="s">
        <v>2353</v>
      </c>
      <c r="E130" s="529" t="s">
        <v>2354</v>
      </c>
      <c r="F130" s="541">
        <v>15</v>
      </c>
      <c r="G130" s="541">
        <v>1740</v>
      </c>
      <c r="H130" s="541">
        <v>1</v>
      </c>
      <c r="I130" s="541">
        <v>116</v>
      </c>
      <c r="J130" s="541">
        <v>6</v>
      </c>
      <c r="K130" s="541">
        <v>696</v>
      </c>
      <c r="L130" s="541">
        <v>0.4</v>
      </c>
      <c r="M130" s="541">
        <v>116</v>
      </c>
      <c r="N130" s="541"/>
      <c r="O130" s="541"/>
      <c r="P130" s="534"/>
      <c r="Q130" s="542"/>
    </row>
    <row r="131" spans="1:17" ht="14.4" customHeight="1" x14ac:dyDescent="0.3">
      <c r="A131" s="528" t="s">
        <v>2491</v>
      </c>
      <c r="B131" s="529" t="s">
        <v>2225</v>
      </c>
      <c r="C131" s="529" t="s">
        <v>2252</v>
      </c>
      <c r="D131" s="529" t="s">
        <v>2355</v>
      </c>
      <c r="E131" s="529" t="s">
        <v>2356</v>
      </c>
      <c r="F131" s="541">
        <v>1</v>
      </c>
      <c r="G131" s="541">
        <v>200</v>
      </c>
      <c r="H131" s="541">
        <v>1</v>
      </c>
      <c r="I131" s="541">
        <v>200</v>
      </c>
      <c r="J131" s="541"/>
      <c r="K131" s="541"/>
      <c r="L131" s="541"/>
      <c r="M131" s="541"/>
      <c r="N131" s="541">
        <v>1</v>
      </c>
      <c r="O131" s="541">
        <v>208</v>
      </c>
      <c r="P131" s="534">
        <v>1.04</v>
      </c>
      <c r="Q131" s="542">
        <v>208</v>
      </c>
    </row>
    <row r="132" spans="1:17" ht="14.4" customHeight="1" x14ac:dyDescent="0.3">
      <c r="A132" s="528" t="s">
        <v>2491</v>
      </c>
      <c r="B132" s="529" t="s">
        <v>2225</v>
      </c>
      <c r="C132" s="529" t="s">
        <v>2252</v>
      </c>
      <c r="D132" s="529" t="s">
        <v>2357</v>
      </c>
      <c r="E132" s="529" t="s">
        <v>2358</v>
      </c>
      <c r="F132" s="541">
        <v>3</v>
      </c>
      <c r="G132" s="541">
        <v>725</v>
      </c>
      <c r="H132" s="541">
        <v>1</v>
      </c>
      <c r="I132" s="541">
        <v>241.66666666666666</v>
      </c>
      <c r="J132" s="541">
        <v>1</v>
      </c>
      <c r="K132" s="541">
        <v>243</v>
      </c>
      <c r="L132" s="541">
        <v>0.33517241379310347</v>
      </c>
      <c r="M132" s="541">
        <v>243</v>
      </c>
      <c r="N132" s="541">
        <v>1</v>
      </c>
      <c r="O132" s="541">
        <v>247</v>
      </c>
      <c r="P132" s="534">
        <v>0.34068965517241379</v>
      </c>
      <c r="Q132" s="542">
        <v>247</v>
      </c>
    </row>
    <row r="133" spans="1:17" ht="14.4" customHeight="1" x14ac:dyDescent="0.3">
      <c r="A133" s="528" t="s">
        <v>2491</v>
      </c>
      <c r="B133" s="529" t="s">
        <v>2225</v>
      </c>
      <c r="C133" s="529" t="s">
        <v>2252</v>
      </c>
      <c r="D133" s="529" t="s">
        <v>2361</v>
      </c>
      <c r="E133" s="529" t="s">
        <v>2362</v>
      </c>
      <c r="F133" s="541">
        <v>7</v>
      </c>
      <c r="G133" s="541">
        <v>11621</v>
      </c>
      <c r="H133" s="541">
        <v>1</v>
      </c>
      <c r="I133" s="541">
        <v>1660.1428571428571</v>
      </c>
      <c r="J133" s="541">
        <v>3</v>
      </c>
      <c r="K133" s="541">
        <v>5001</v>
      </c>
      <c r="L133" s="541">
        <v>0.43034162292401684</v>
      </c>
      <c r="M133" s="541">
        <v>1667</v>
      </c>
      <c r="N133" s="541">
        <v>1</v>
      </c>
      <c r="O133" s="541">
        <v>1734</v>
      </c>
      <c r="P133" s="534">
        <v>0.14921263230358833</v>
      </c>
      <c r="Q133" s="542">
        <v>1734</v>
      </c>
    </row>
    <row r="134" spans="1:17" ht="14.4" customHeight="1" x14ac:dyDescent="0.3">
      <c r="A134" s="528" t="s">
        <v>2491</v>
      </c>
      <c r="B134" s="529" t="s">
        <v>2225</v>
      </c>
      <c r="C134" s="529" t="s">
        <v>2252</v>
      </c>
      <c r="D134" s="529" t="s">
        <v>2363</v>
      </c>
      <c r="E134" s="529" t="s">
        <v>2364</v>
      </c>
      <c r="F134" s="541">
        <v>3</v>
      </c>
      <c r="G134" s="541">
        <v>2916</v>
      </c>
      <c r="H134" s="541">
        <v>1</v>
      </c>
      <c r="I134" s="541">
        <v>972</v>
      </c>
      <c r="J134" s="541">
        <v>1</v>
      </c>
      <c r="K134" s="541">
        <v>976</v>
      </c>
      <c r="L134" s="541">
        <v>0.33470507544581618</v>
      </c>
      <c r="M134" s="541">
        <v>976</v>
      </c>
      <c r="N134" s="541">
        <v>4</v>
      </c>
      <c r="O134" s="541">
        <v>4004</v>
      </c>
      <c r="P134" s="534">
        <v>1.3731138545953361</v>
      </c>
      <c r="Q134" s="542">
        <v>1001</v>
      </c>
    </row>
    <row r="135" spans="1:17" ht="14.4" customHeight="1" x14ac:dyDescent="0.3">
      <c r="A135" s="528" t="s">
        <v>2491</v>
      </c>
      <c r="B135" s="529" t="s">
        <v>2225</v>
      </c>
      <c r="C135" s="529" t="s">
        <v>2252</v>
      </c>
      <c r="D135" s="529" t="s">
        <v>705</v>
      </c>
      <c r="E135" s="529" t="s">
        <v>2476</v>
      </c>
      <c r="F135" s="541"/>
      <c r="G135" s="541"/>
      <c r="H135" s="541"/>
      <c r="I135" s="541"/>
      <c r="J135" s="541">
        <v>1</v>
      </c>
      <c r="K135" s="541">
        <v>1193</v>
      </c>
      <c r="L135" s="541"/>
      <c r="M135" s="541">
        <v>1193</v>
      </c>
      <c r="N135" s="541">
        <v>1</v>
      </c>
      <c r="O135" s="541">
        <v>1229</v>
      </c>
      <c r="P135" s="534"/>
      <c r="Q135" s="542">
        <v>1229</v>
      </c>
    </row>
    <row r="136" spans="1:17" ht="14.4" customHeight="1" x14ac:dyDescent="0.3">
      <c r="A136" s="528" t="s">
        <v>2491</v>
      </c>
      <c r="B136" s="529" t="s">
        <v>2225</v>
      </c>
      <c r="C136" s="529" t="s">
        <v>2252</v>
      </c>
      <c r="D136" s="529" t="s">
        <v>2365</v>
      </c>
      <c r="E136" s="529" t="s">
        <v>2366</v>
      </c>
      <c r="F136" s="541"/>
      <c r="G136" s="541"/>
      <c r="H136" s="541"/>
      <c r="I136" s="541"/>
      <c r="J136" s="541"/>
      <c r="K136" s="541"/>
      <c r="L136" s="541"/>
      <c r="M136" s="541"/>
      <c r="N136" s="541">
        <v>1</v>
      </c>
      <c r="O136" s="541">
        <v>891</v>
      </c>
      <c r="P136" s="534"/>
      <c r="Q136" s="542">
        <v>891</v>
      </c>
    </row>
    <row r="137" spans="1:17" ht="14.4" customHeight="1" x14ac:dyDescent="0.3">
      <c r="A137" s="528" t="s">
        <v>2491</v>
      </c>
      <c r="B137" s="529" t="s">
        <v>2225</v>
      </c>
      <c r="C137" s="529" t="s">
        <v>2252</v>
      </c>
      <c r="D137" s="529" t="s">
        <v>2367</v>
      </c>
      <c r="E137" s="529" t="s">
        <v>2368</v>
      </c>
      <c r="F137" s="541">
        <v>6</v>
      </c>
      <c r="G137" s="541">
        <v>1896</v>
      </c>
      <c r="H137" s="541">
        <v>1</v>
      </c>
      <c r="I137" s="541">
        <v>316</v>
      </c>
      <c r="J137" s="541">
        <v>6</v>
      </c>
      <c r="K137" s="541">
        <v>1908</v>
      </c>
      <c r="L137" s="541">
        <v>1.0063291139240507</v>
      </c>
      <c r="M137" s="541">
        <v>318</v>
      </c>
      <c r="N137" s="541">
        <v>1</v>
      </c>
      <c r="O137" s="541">
        <v>331</v>
      </c>
      <c r="P137" s="534">
        <v>0.17457805907172996</v>
      </c>
      <c r="Q137" s="542">
        <v>331</v>
      </c>
    </row>
    <row r="138" spans="1:17" ht="14.4" customHeight="1" x14ac:dyDescent="0.3">
      <c r="A138" s="528" t="s">
        <v>2491</v>
      </c>
      <c r="B138" s="529" t="s">
        <v>2225</v>
      </c>
      <c r="C138" s="529" t="s">
        <v>2252</v>
      </c>
      <c r="D138" s="529" t="s">
        <v>2369</v>
      </c>
      <c r="E138" s="529" t="s">
        <v>2370</v>
      </c>
      <c r="F138" s="541"/>
      <c r="G138" s="541"/>
      <c r="H138" s="541"/>
      <c r="I138" s="541"/>
      <c r="J138" s="541">
        <v>2</v>
      </c>
      <c r="K138" s="541">
        <v>2016</v>
      </c>
      <c r="L138" s="541"/>
      <c r="M138" s="541">
        <v>1008</v>
      </c>
      <c r="N138" s="541">
        <v>4</v>
      </c>
      <c r="O138" s="541">
        <v>4132</v>
      </c>
      <c r="P138" s="534"/>
      <c r="Q138" s="542">
        <v>1033</v>
      </c>
    </row>
    <row r="139" spans="1:17" ht="14.4" customHeight="1" x14ac:dyDescent="0.3">
      <c r="A139" s="528" t="s">
        <v>2491</v>
      </c>
      <c r="B139" s="529" t="s">
        <v>2225</v>
      </c>
      <c r="C139" s="529" t="s">
        <v>2252</v>
      </c>
      <c r="D139" s="529" t="s">
        <v>2371</v>
      </c>
      <c r="E139" s="529" t="s">
        <v>2372</v>
      </c>
      <c r="F139" s="541">
        <v>10</v>
      </c>
      <c r="G139" s="541">
        <v>8095</v>
      </c>
      <c r="H139" s="541">
        <v>1</v>
      </c>
      <c r="I139" s="541">
        <v>809.5</v>
      </c>
      <c r="J139" s="541">
        <v>5</v>
      </c>
      <c r="K139" s="541">
        <v>4075</v>
      </c>
      <c r="L139" s="541">
        <v>0.50339715873996294</v>
      </c>
      <c r="M139" s="541">
        <v>815</v>
      </c>
      <c r="N139" s="541">
        <v>39</v>
      </c>
      <c r="O139" s="541">
        <v>32760</v>
      </c>
      <c r="P139" s="534">
        <v>4.0469425571340336</v>
      </c>
      <c r="Q139" s="542">
        <v>840</v>
      </c>
    </row>
    <row r="140" spans="1:17" ht="14.4" customHeight="1" x14ac:dyDescent="0.3">
      <c r="A140" s="528" t="s">
        <v>2491</v>
      </c>
      <c r="B140" s="529" t="s">
        <v>2225</v>
      </c>
      <c r="C140" s="529" t="s">
        <v>2252</v>
      </c>
      <c r="D140" s="529" t="s">
        <v>2494</v>
      </c>
      <c r="E140" s="529" t="s">
        <v>2495</v>
      </c>
      <c r="F140" s="541"/>
      <c r="G140" s="541"/>
      <c r="H140" s="541"/>
      <c r="I140" s="541"/>
      <c r="J140" s="541">
        <v>1</v>
      </c>
      <c r="K140" s="541">
        <v>1910</v>
      </c>
      <c r="L140" s="541"/>
      <c r="M140" s="541">
        <v>1910</v>
      </c>
      <c r="N140" s="541"/>
      <c r="O140" s="541"/>
      <c r="P140" s="534"/>
      <c r="Q140" s="542"/>
    </row>
    <row r="141" spans="1:17" ht="14.4" customHeight="1" x14ac:dyDescent="0.3">
      <c r="A141" s="528" t="s">
        <v>2491</v>
      </c>
      <c r="B141" s="529" t="s">
        <v>2225</v>
      </c>
      <c r="C141" s="529" t="s">
        <v>2252</v>
      </c>
      <c r="D141" s="529" t="s">
        <v>2373</v>
      </c>
      <c r="E141" s="529" t="s">
        <v>2374</v>
      </c>
      <c r="F141" s="541">
        <v>2</v>
      </c>
      <c r="G141" s="541">
        <v>1720</v>
      </c>
      <c r="H141" s="541">
        <v>1</v>
      </c>
      <c r="I141" s="541">
        <v>860</v>
      </c>
      <c r="J141" s="541">
        <v>4</v>
      </c>
      <c r="K141" s="541">
        <v>3448</v>
      </c>
      <c r="L141" s="541">
        <v>2.0046511627906978</v>
      </c>
      <c r="M141" s="541">
        <v>862</v>
      </c>
      <c r="N141" s="541"/>
      <c r="O141" s="541"/>
      <c r="P141" s="534"/>
      <c r="Q141" s="542"/>
    </row>
    <row r="142" spans="1:17" ht="14.4" customHeight="1" x14ac:dyDescent="0.3">
      <c r="A142" s="528" t="s">
        <v>2491</v>
      </c>
      <c r="B142" s="529" t="s">
        <v>2225</v>
      </c>
      <c r="C142" s="529" t="s">
        <v>2252</v>
      </c>
      <c r="D142" s="529" t="s">
        <v>2431</v>
      </c>
      <c r="E142" s="529" t="s">
        <v>2432</v>
      </c>
      <c r="F142" s="541">
        <v>1</v>
      </c>
      <c r="G142" s="541">
        <v>1154</v>
      </c>
      <c r="H142" s="541">
        <v>1</v>
      </c>
      <c r="I142" s="541">
        <v>1154</v>
      </c>
      <c r="J142" s="541">
        <v>2</v>
      </c>
      <c r="K142" s="541">
        <v>2330</v>
      </c>
      <c r="L142" s="541">
        <v>2.0190641247833621</v>
      </c>
      <c r="M142" s="541">
        <v>1165</v>
      </c>
      <c r="N142" s="541">
        <v>6</v>
      </c>
      <c r="O142" s="541">
        <v>7200</v>
      </c>
      <c r="P142" s="534">
        <v>6.239168110918544</v>
      </c>
      <c r="Q142" s="542">
        <v>1200</v>
      </c>
    </row>
    <row r="143" spans="1:17" ht="14.4" customHeight="1" x14ac:dyDescent="0.3">
      <c r="A143" s="528" t="s">
        <v>2491</v>
      </c>
      <c r="B143" s="529" t="s">
        <v>2225</v>
      </c>
      <c r="C143" s="529" t="s">
        <v>2252</v>
      </c>
      <c r="D143" s="529" t="s">
        <v>2375</v>
      </c>
      <c r="E143" s="529" t="s">
        <v>2376</v>
      </c>
      <c r="F143" s="541"/>
      <c r="G143" s="541"/>
      <c r="H143" s="541"/>
      <c r="I143" s="541"/>
      <c r="J143" s="541">
        <v>1</v>
      </c>
      <c r="K143" s="541">
        <v>1803</v>
      </c>
      <c r="L143" s="541"/>
      <c r="M143" s="541">
        <v>1803</v>
      </c>
      <c r="N143" s="541">
        <v>1</v>
      </c>
      <c r="O143" s="541">
        <v>1839</v>
      </c>
      <c r="P143" s="534"/>
      <c r="Q143" s="542">
        <v>1839</v>
      </c>
    </row>
    <row r="144" spans="1:17" ht="14.4" customHeight="1" x14ac:dyDescent="0.3">
      <c r="A144" s="528" t="s">
        <v>2491</v>
      </c>
      <c r="B144" s="529" t="s">
        <v>2225</v>
      </c>
      <c r="C144" s="529" t="s">
        <v>2252</v>
      </c>
      <c r="D144" s="529" t="s">
        <v>2379</v>
      </c>
      <c r="E144" s="529" t="s">
        <v>2380</v>
      </c>
      <c r="F144" s="541">
        <v>1</v>
      </c>
      <c r="G144" s="541">
        <v>883</v>
      </c>
      <c r="H144" s="541">
        <v>1</v>
      </c>
      <c r="I144" s="541">
        <v>883</v>
      </c>
      <c r="J144" s="541"/>
      <c r="K144" s="541"/>
      <c r="L144" s="541"/>
      <c r="M144" s="541"/>
      <c r="N144" s="541">
        <v>1</v>
      </c>
      <c r="O144" s="541">
        <v>909</v>
      </c>
      <c r="P144" s="534">
        <v>1.0294450736126841</v>
      </c>
      <c r="Q144" s="542">
        <v>909</v>
      </c>
    </row>
    <row r="145" spans="1:17" ht="14.4" customHeight="1" x14ac:dyDescent="0.3">
      <c r="A145" s="528" t="s">
        <v>2491</v>
      </c>
      <c r="B145" s="529" t="s">
        <v>2225</v>
      </c>
      <c r="C145" s="529" t="s">
        <v>2252</v>
      </c>
      <c r="D145" s="529" t="s">
        <v>2383</v>
      </c>
      <c r="E145" s="529" t="s">
        <v>2384</v>
      </c>
      <c r="F145" s="541"/>
      <c r="G145" s="541"/>
      <c r="H145" s="541"/>
      <c r="I145" s="541"/>
      <c r="J145" s="541">
        <v>1</v>
      </c>
      <c r="K145" s="541">
        <v>1027</v>
      </c>
      <c r="L145" s="541"/>
      <c r="M145" s="541">
        <v>1027</v>
      </c>
      <c r="N145" s="541"/>
      <c r="O145" s="541"/>
      <c r="P145" s="534"/>
      <c r="Q145" s="542"/>
    </row>
    <row r="146" spans="1:17" ht="14.4" customHeight="1" x14ac:dyDescent="0.3">
      <c r="A146" s="528" t="s">
        <v>2491</v>
      </c>
      <c r="B146" s="529" t="s">
        <v>2225</v>
      </c>
      <c r="C146" s="529" t="s">
        <v>2252</v>
      </c>
      <c r="D146" s="529" t="s">
        <v>2445</v>
      </c>
      <c r="E146" s="529" t="s">
        <v>2446</v>
      </c>
      <c r="F146" s="541">
        <v>2</v>
      </c>
      <c r="G146" s="541">
        <v>1148</v>
      </c>
      <c r="H146" s="541">
        <v>1</v>
      </c>
      <c r="I146" s="541">
        <v>574</v>
      </c>
      <c r="J146" s="541"/>
      <c r="K146" s="541"/>
      <c r="L146" s="541"/>
      <c r="M146" s="541"/>
      <c r="N146" s="541">
        <v>1</v>
      </c>
      <c r="O146" s="541">
        <v>589</v>
      </c>
      <c r="P146" s="534">
        <v>0.51306620209059228</v>
      </c>
      <c r="Q146" s="542">
        <v>589</v>
      </c>
    </row>
    <row r="147" spans="1:17" ht="14.4" customHeight="1" x14ac:dyDescent="0.3">
      <c r="A147" s="528" t="s">
        <v>2496</v>
      </c>
      <c r="B147" s="529" t="s">
        <v>2225</v>
      </c>
      <c r="C147" s="529" t="s">
        <v>2252</v>
      </c>
      <c r="D147" s="529" t="s">
        <v>2265</v>
      </c>
      <c r="E147" s="529" t="s">
        <v>2266</v>
      </c>
      <c r="F147" s="541">
        <v>2</v>
      </c>
      <c r="G147" s="541">
        <v>70</v>
      </c>
      <c r="H147" s="541">
        <v>1</v>
      </c>
      <c r="I147" s="541">
        <v>35</v>
      </c>
      <c r="J147" s="541">
        <v>2</v>
      </c>
      <c r="K147" s="541">
        <v>70</v>
      </c>
      <c r="L147" s="541">
        <v>1</v>
      </c>
      <c r="M147" s="541">
        <v>35</v>
      </c>
      <c r="N147" s="541">
        <v>1</v>
      </c>
      <c r="O147" s="541">
        <v>37</v>
      </c>
      <c r="P147" s="534">
        <v>0.52857142857142858</v>
      </c>
      <c r="Q147" s="542">
        <v>37</v>
      </c>
    </row>
    <row r="148" spans="1:17" ht="14.4" customHeight="1" x14ac:dyDescent="0.3">
      <c r="A148" s="528" t="s">
        <v>2496</v>
      </c>
      <c r="B148" s="529" t="s">
        <v>2225</v>
      </c>
      <c r="C148" s="529" t="s">
        <v>2252</v>
      </c>
      <c r="D148" s="529" t="s">
        <v>2278</v>
      </c>
      <c r="E148" s="529" t="s">
        <v>2279</v>
      </c>
      <c r="F148" s="541">
        <v>1</v>
      </c>
      <c r="G148" s="541">
        <v>232</v>
      </c>
      <c r="H148" s="541">
        <v>1</v>
      </c>
      <c r="I148" s="541">
        <v>232</v>
      </c>
      <c r="J148" s="541">
        <v>3</v>
      </c>
      <c r="K148" s="541">
        <v>705</v>
      </c>
      <c r="L148" s="541">
        <v>3.0387931034482758</v>
      </c>
      <c r="M148" s="541">
        <v>235</v>
      </c>
      <c r="N148" s="541">
        <v>1</v>
      </c>
      <c r="O148" s="541">
        <v>251</v>
      </c>
      <c r="P148" s="534">
        <v>1.0818965517241379</v>
      </c>
      <c r="Q148" s="542">
        <v>251</v>
      </c>
    </row>
    <row r="149" spans="1:17" ht="14.4" customHeight="1" x14ac:dyDescent="0.3">
      <c r="A149" s="528" t="s">
        <v>2496</v>
      </c>
      <c r="B149" s="529" t="s">
        <v>2225</v>
      </c>
      <c r="C149" s="529" t="s">
        <v>2252</v>
      </c>
      <c r="D149" s="529" t="s">
        <v>2280</v>
      </c>
      <c r="E149" s="529" t="s">
        <v>2281</v>
      </c>
      <c r="F149" s="541">
        <v>11</v>
      </c>
      <c r="G149" s="541">
        <v>1290</v>
      </c>
      <c r="H149" s="541">
        <v>1</v>
      </c>
      <c r="I149" s="541">
        <v>117.27272727272727</v>
      </c>
      <c r="J149" s="541">
        <v>30</v>
      </c>
      <c r="K149" s="541">
        <v>3540</v>
      </c>
      <c r="L149" s="541">
        <v>2.7441860465116279</v>
      </c>
      <c r="M149" s="541">
        <v>118</v>
      </c>
      <c r="N149" s="541">
        <v>27</v>
      </c>
      <c r="O149" s="541">
        <v>3402</v>
      </c>
      <c r="P149" s="534">
        <v>2.6372093023255814</v>
      </c>
      <c r="Q149" s="542">
        <v>126</v>
      </c>
    </row>
    <row r="150" spans="1:17" ht="14.4" customHeight="1" x14ac:dyDescent="0.3">
      <c r="A150" s="528" t="s">
        <v>2496</v>
      </c>
      <c r="B150" s="529" t="s">
        <v>2225</v>
      </c>
      <c r="C150" s="529" t="s">
        <v>2252</v>
      </c>
      <c r="D150" s="529" t="s">
        <v>2290</v>
      </c>
      <c r="E150" s="529" t="s">
        <v>2291</v>
      </c>
      <c r="F150" s="541"/>
      <c r="G150" s="541"/>
      <c r="H150" s="541"/>
      <c r="I150" s="541"/>
      <c r="J150" s="541"/>
      <c r="K150" s="541"/>
      <c r="L150" s="541"/>
      <c r="M150" s="541"/>
      <c r="N150" s="541">
        <v>1</v>
      </c>
      <c r="O150" s="541">
        <v>1031</v>
      </c>
      <c r="P150" s="534"/>
      <c r="Q150" s="542">
        <v>1031</v>
      </c>
    </row>
    <row r="151" spans="1:17" ht="14.4" customHeight="1" x14ac:dyDescent="0.3">
      <c r="A151" s="528" t="s">
        <v>2496</v>
      </c>
      <c r="B151" s="529" t="s">
        <v>2225</v>
      </c>
      <c r="C151" s="529" t="s">
        <v>2252</v>
      </c>
      <c r="D151" s="529" t="s">
        <v>2302</v>
      </c>
      <c r="E151" s="529" t="s">
        <v>2303</v>
      </c>
      <c r="F151" s="541"/>
      <c r="G151" s="541"/>
      <c r="H151" s="541"/>
      <c r="I151" s="541"/>
      <c r="J151" s="541">
        <v>16</v>
      </c>
      <c r="K151" s="541">
        <v>466.65999999999997</v>
      </c>
      <c r="L151" s="541"/>
      <c r="M151" s="541">
        <v>29.166249999999998</v>
      </c>
      <c r="N151" s="541">
        <v>5</v>
      </c>
      <c r="O151" s="541">
        <v>166.65999999999997</v>
      </c>
      <c r="P151" s="534"/>
      <c r="Q151" s="542">
        <v>33.331999999999994</v>
      </c>
    </row>
    <row r="152" spans="1:17" ht="14.4" customHeight="1" x14ac:dyDescent="0.3">
      <c r="A152" s="528" t="s">
        <v>2496</v>
      </c>
      <c r="B152" s="529" t="s">
        <v>2225</v>
      </c>
      <c r="C152" s="529" t="s">
        <v>2252</v>
      </c>
      <c r="D152" s="529" t="s">
        <v>2310</v>
      </c>
      <c r="E152" s="529" t="s">
        <v>2311</v>
      </c>
      <c r="F152" s="541">
        <v>1</v>
      </c>
      <c r="G152" s="541">
        <v>81</v>
      </c>
      <c r="H152" s="541">
        <v>1</v>
      </c>
      <c r="I152" s="541">
        <v>81</v>
      </c>
      <c r="J152" s="541">
        <v>2</v>
      </c>
      <c r="K152" s="541">
        <v>164</v>
      </c>
      <c r="L152" s="541">
        <v>2.0246913580246915</v>
      </c>
      <c r="M152" s="541">
        <v>82</v>
      </c>
      <c r="N152" s="541"/>
      <c r="O152" s="541"/>
      <c r="P152" s="534"/>
      <c r="Q152" s="542"/>
    </row>
    <row r="153" spans="1:17" ht="14.4" customHeight="1" x14ac:dyDescent="0.3">
      <c r="A153" s="528" t="s">
        <v>2496</v>
      </c>
      <c r="B153" s="529" t="s">
        <v>2225</v>
      </c>
      <c r="C153" s="529" t="s">
        <v>2252</v>
      </c>
      <c r="D153" s="529" t="s">
        <v>2333</v>
      </c>
      <c r="E153" s="529" t="s">
        <v>2334</v>
      </c>
      <c r="F153" s="541"/>
      <c r="G153" s="541"/>
      <c r="H153" s="541"/>
      <c r="I153" s="541"/>
      <c r="J153" s="541"/>
      <c r="K153" s="541"/>
      <c r="L153" s="541"/>
      <c r="M153" s="541"/>
      <c r="N153" s="541">
        <v>1</v>
      </c>
      <c r="O153" s="541">
        <v>1063</v>
      </c>
      <c r="P153" s="534"/>
      <c r="Q153" s="542">
        <v>1063</v>
      </c>
    </row>
    <row r="154" spans="1:17" ht="14.4" customHeight="1" x14ac:dyDescent="0.3">
      <c r="A154" s="528" t="s">
        <v>2496</v>
      </c>
      <c r="B154" s="529" t="s">
        <v>2225</v>
      </c>
      <c r="C154" s="529" t="s">
        <v>2252</v>
      </c>
      <c r="D154" s="529" t="s">
        <v>2343</v>
      </c>
      <c r="E154" s="529" t="s">
        <v>2344</v>
      </c>
      <c r="F154" s="541"/>
      <c r="G154" s="541"/>
      <c r="H154" s="541"/>
      <c r="I154" s="541"/>
      <c r="J154" s="541">
        <v>1</v>
      </c>
      <c r="K154" s="541">
        <v>179</v>
      </c>
      <c r="L154" s="541"/>
      <c r="M154" s="541">
        <v>179</v>
      </c>
      <c r="N154" s="541"/>
      <c r="O154" s="541"/>
      <c r="P154" s="534"/>
      <c r="Q154" s="542"/>
    </row>
    <row r="155" spans="1:17" ht="14.4" customHeight="1" x14ac:dyDescent="0.3">
      <c r="A155" s="528" t="s">
        <v>2496</v>
      </c>
      <c r="B155" s="529" t="s">
        <v>2225</v>
      </c>
      <c r="C155" s="529" t="s">
        <v>2252</v>
      </c>
      <c r="D155" s="529" t="s">
        <v>2349</v>
      </c>
      <c r="E155" s="529" t="s">
        <v>2350</v>
      </c>
      <c r="F155" s="541"/>
      <c r="G155" s="541"/>
      <c r="H155" s="541"/>
      <c r="I155" s="541"/>
      <c r="J155" s="541">
        <v>1</v>
      </c>
      <c r="K155" s="541">
        <v>356</v>
      </c>
      <c r="L155" s="541"/>
      <c r="M155" s="541">
        <v>356</v>
      </c>
      <c r="N155" s="541">
        <v>2</v>
      </c>
      <c r="O155" s="541">
        <v>728</v>
      </c>
      <c r="P155" s="534"/>
      <c r="Q155" s="542">
        <v>364</v>
      </c>
    </row>
    <row r="156" spans="1:17" ht="14.4" customHeight="1" x14ac:dyDescent="0.3">
      <c r="A156" s="528" t="s">
        <v>2496</v>
      </c>
      <c r="B156" s="529" t="s">
        <v>2225</v>
      </c>
      <c r="C156" s="529" t="s">
        <v>2252</v>
      </c>
      <c r="D156" s="529" t="s">
        <v>2351</v>
      </c>
      <c r="E156" s="529" t="s">
        <v>2352</v>
      </c>
      <c r="F156" s="541"/>
      <c r="G156" s="541"/>
      <c r="H156" s="541"/>
      <c r="I156" s="541"/>
      <c r="J156" s="541">
        <v>3</v>
      </c>
      <c r="K156" s="541">
        <v>1884</v>
      </c>
      <c r="L156" s="541"/>
      <c r="M156" s="541">
        <v>628</v>
      </c>
      <c r="N156" s="541">
        <v>1</v>
      </c>
      <c r="O156" s="541">
        <v>636</v>
      </c>
      <c r="P156" s="534"/>
      <c r="Q156" s="542">
        <v>636</v>
      </c>
    </row>
    <row r="157" spans="1:17" ht="14.4" customHeight="1" x14ac:dyDescent="0.3">
      <c r="A157" s="528" t="s">
        <v>2496</v>
      </c>
      <c r="B157" s="529" t="s">
        <v>2225</v>
      </c>
      <c r="C157" s="529" t="s">
        <v>2252</v>
      </c>
      <c r="D157" s="529" t="s">
        <v>2357</v>
      </c>
      <c r="E157" s="529" t="s">
        <v>2358</v>
      </c>
      <c r="F157" s="541"/>
      <c r="G157" s="541"/>
      <c r="H157" s="541"/>
      <c r="I157" s="541"/>
      <c r="J157" s="541">
        <v>2</v>
      </c>
      <c r="K157" s="541">
        <v>486</v>
      </c>
      <c r="L157" s="541"/>
      <c r="M157" s="541">
        <v>243</v>
      </c>
      <c r="N157" s="541">
        <v>2</v>
      </c>
      <c r="O157" s="541">
        <v>494</v>
      </c>
      <c r="P157" s="534"/>
      <c r="Q157" s="542">
        <v>247</v>
      </c>
    </row>
    <row r="158" spans="1:17" ht="14.4" customHeight="1" x14ac:dyDescent="0.3">
      <c r="A158" s="528" t="s">
        <v>2496</v>
      </c>
      <c r="B158" s="529" t="s">
        <v>2225</v>
      </c>
      <c r="C158" s="529" t="s">
        <v>2252</v>
      </c>
      <c r="D158" s="529" t="s">
        <v>2428</v>
      </c>
      <c r="E158" s="529" t="s">
        <v>2380</v>
      </c>
      <c r="F158" s="541"/>
      <c r="G158" s="541"/>
      <c r="H158" s="541"/>
      <c r="I158" s="541"/>
      <c r="J158" s="541"/>
      <c r="K158" s="541"/>
      <c r="L158" s="541"/>
      <c r="M158" s="541"/>
      <c r="N158" s="541">
        <v>1</v>
      </c>
      <c r="O158" s="541">
        <v>500</v>
      </c>
      <c r="P158" s="534"/>
      <c r="Q158" s="542">
        <v>500</v>
      </c>
    </row>
    <row r="159" spans="1:17" ht="14.4" customHeight="1" x14ac:dyDescent="0.3">
      <c r="A159" s="528" t="s">
        <v>2496</v>
      </c>
      <c r="B159" s="529" t="s">
        <v>2225</v>
      </c>
      <c r="C159" s="529" t="s">
        <v>2252</v>
      </c>
      <c r="D159" s="529" t="s">
        <v>705</v>
      </c>
      <c r="E159" s="529" t="s">
        <v>2476</v>
      </c>
      <c r="F159" s="541">
        <v>1</v>
      </c>
      <c r="G159" s="541">
        <v>1191</v>
      </c>
      <c r="H159" s="541">
        <v>1</v>
      </c>
      <c r="I159" s="541">
        <v>1191</v>
      </c>
      <c r="J159" s="541">
        <v>1</v>
      </c>
      <c r="K159" s="541">
        <v>1193</v>
      </c>
      <c r="L159" s="541">
        <v>1.0016792611251049</v>
      </c>
      <c r="M159" s="541">
        <v>1193</v>
      </c>
      <c r="N159" s="541"/>
      <c r="O159" s="541"/>
      <c r="P159" s="534"/>
      <c r="Q159" s="542"/>
    </row>
    <row r="160" spans="1:17" ht="14.4" customHeight="1" x14ac:dyDescent="0.3">
      <c r="A160" s="528" t="s">
        <v>2496</v>
      </c>
      <c r="B160" s="529" t="s">
        <v>2225</v>
      </c>
      <c r="C160" s="529" t="s">
        <v>2252</v>
      </c>
      <c r="D160" s="529" t="s">
        <v>2375</v>
      </c>
      <c r="E160" s="529" t="s">
        <v>2376</v>
      </c>
      <c r="F160" s="541">
        <v>1</v>
      </c>
      <c r="G160" s="541">
        <v>1796</v>
      </c>
      <c r="H160" s="541">
        <v>1</v>
      </c>
      <c r="I160" s="541">
        <v>1796</v>
      </c>
      <c r="J160" s="541">
        <v>1</v>
      </c>
      <c r="K160" s="541">
        <v>1803</v>
      </c>
      <c r="L160" s="541">
        <v>1.0038975501113585</v>
      </c>
      <c r="M160" s="541">
        <v>1803</v>
      </c>
      <c r="N160" s="541">
        <v>1</v>
      </c>
      <c r="O160" s="541">
        <v>1839</v>
      </c>
      <c r="P160" s="534">
        <v>1.0239420935412027</v>
      </c>
      <c r="Q160" s="542">
        <v>1839</v>
      </c>
    </row>
    <row r="161" spans="1:17" ht="14.4" customHeight="1" x14ac:dyDescent="0.3">
      <c r="A161" s="528" t="s">
        <v>2497</v>
      </c>
      <c r="B161" s="529" t="s">
        <v>2225</v>
      </c>
      <c r="C161" s="529" t="s">
        <v>2252</v>
      </c>
      <c r="D161" s="529" t="s">
        <v>2265</v>
      </c>
      <c r="E161" s="529" t="s">
        <v>2266</v>
      </c>
      <c r="F161" s="541">
        <v>1</v>
      </c>
      <c r="G161" s="541">
        <v>35</v>
      </c>
      <c r="H161" s="541">
        <v>1</v>
      </c>
      <c r="I161" s="541">
        <v>35</v>
      </c>
      <c r="J161" s="541"/>
      <c r="K161" s="541"/>
      <c r="L161" s="541"/>
      <c r="M161" s="541"/>
      <c r="N161" s="541">
        <v>1</v>
      </c>
      <c r="O161" s="541">
        <v>37</v>
      </c>
      <c r="P161" s="534">
        <v>1.0571428571428572</v>
      </c>
      <c r="Q161" s="542">
        <v>37</v>
      </c>
    </row>
    <row r="162" spans="1:17" ht="14.4" customHeight="1" x14ac:dyDescent="0.3">
      <c r="A162" s="528" t="s">
        <v>2497</v>
      </c>
      <c r="B162" s="529" t="s">
        <v>2225</v>
      </c>
      <c r="C162" s="529" t="s">
        <v>2252</v>
      </c>
      <c r="D162" s="529" t="s">
        <v>2278</v>
      </c>
      <c r="E162" s="529" t="s">
        <v>2279</v>
      </c>
      <c r="F162" s="541"/>
      <c r="G162" s="541"/>
      <c r="H162" s="541"/>
      <c r="I162" s="541"/>
      <c r="J162" s="541">
        <v>1</v>
      </c>
      <c r="K162" s="541">
        <v>235</v>
      </c>
      <c r="L162" s="541"/>
      <c r="M162" s="541">
        <v>235</v>
      </c>
      <c r="N162" s="541">
        <v>2</v>
      </c>
      <c r="O162" s="541">
        <v>502</v>
      </c>
      <c r="P162" s="534"/>
      <c r="Q162" s="542">
        <v>251</v>
      </c>
    </row>
    <row r="163" spans="1:17" ht="14.4" customHeight="1" x14ac:dyDescent="0.3">
      <c r="A163" s="528" t="s">
        <v>2497</v>
      </c>
      <c r="B163" s="529" t="s">
        <v>2225</v>
      </c>
      <c r="C163" s="529" t="s">
        <v>2252</v>
      </c>
      <c r="D163" s="529" t="s">
        <v>2280</v>
      </c>
      <c r="E163" s="529" t="s">
        <v>2281</v>
      </c>
      <c r="F163" s="541"/>
      <c r="G163" s="541"/>
      <c r="H163" s="541"/>
      <c r="I163" s="541"/>
      <c r="J163" s="541">
        <v>2</v>
      </c>
      <c r="K163" s="541">
        <v>236</v>
      </c>
      <c r="L163" s="541"/>
      <c r="M163" s="541">
        <v>118</v>
      </c>
      <c r="N163" s="541">
        <v>2</v>
      </c>
      <c r="O163" s="541">
        <v>252</v>
      </c>
      <c r="P163" s="534"/>
      <c r="Q163" s="542">
        <v>126</v>
      </c>
    </row>
    <row r="164" spans="1:17" ht="14.4" customHeight="1" x14ac:dyDescent="0.3">
      <c r="A164" s="528" t="s">
        <v>2497</v>
      </c>
      <c r="B164" s="529" t="s">
        <v>2225</v>
      </c>
      <c r="C164" s="529" t="s">
        <v>2252</v>
      </c>
      <c r="D164" s="529" t="s">
        <v>2316</v>
      </c>
      <c r="E164" s="529" t="s">
        <v>2317</v>
      </c>
      <c r="F164" s="541"/>
      <c r="G164" s="541"/>
      <c r="H164" s="541"/>
      <c r="I164" s="541"/>
      <c r="J164" s="541"/>
      <c r="K164" s="541"/>
      <c r="L164" s="541"/>
      <c r="M164" s="541"/>
      <c r="N164" s="541">
        <v>2</v>
      </c>
      <c r="O164" s="541">
        <v>1010</v>
      </c>
      <c r="P164" s="534"/>
      <c r="Q164" s="542">
        <v>505</v>
      </c>
    </row>
    <row r="165" spans="1:17" ht="14.4" customHeight="1" x14ac:dyDescent="0.3">
      <c r="A165" s="528" t="s">
        <v>2497</v>
      </c>
      <c r="B165" s="529" t="s">
        <v>2225</v>
      </c>
      <c r="C165" s="529" t="s">
        <v>2252</v>
      </c>
      <c r="D165" s="529" t="s">
        <v>2343</v>
      </c>
      <c r="E165" s="529" t="s">
        <v>2344</v>
      </c>
      <c r="F165" s="541"/>
      <c r="G165" s="541"/>
      <c r="H165" s="541"/>
      <c r="I165" s="541"/>
      <c r="J165" s="541">
        <v>1</v>
      </c>
      <c r="K165" s="541">
        <v>179</v>
      </c>
      <c r="L165" s="541"/>
      <c r="M165" s="541">
        <v>179</v>
      </c>
      <c r="N165" s="541"/>
      <c r="O165" s="541"/>
      <c r="P165" s="534"/>
      <c r="Q165" s="542"/>
    </row>
    <row r="166" spans="1:17" ht="14.4" customHeight="1" x14ac:dyDescent="0.3">
      <c r="A166" s="528" t="s">
        <v>2498</v>
      </c>
      <c r="B166" s="529" t="s">
        <v>2225</v>
      </c>
      <c r="C166" s="529" t="s">
        <v>2252</v>
      </c>
      <c r="D166" s="529" t="s">
        <v>2265</v>
      </c>
      <c r="E166" s="529" t="s">
        <v>2266</v>
      </c>
      <c r="F166" s="541">
        <v>2</v>
      </c>
      <c r="G166" s="541">
        <v>70</v>
      </c>
      <c r="H166" s="541">
        <v>1</v>
      </c>
      <c r="I166" s="541">
        <v>35</v>
      </c>
      <c r="J166" s="541"/>
      <c r="K166" s="541"/>
      <c r="L166" s="541"/>
      <c r="M166" s="541"/>
      <c r="N166" s="541">
        <v>1</v>
      </c>
      <c r="O166" s="541">
        <v>37</v>
      </c>
      <c r="P166" s="534">
        <v>0.52857142857142858</v>
      </c>
      <c r="Q166" s="542">
        <v>37</v>
      </c>
    </row>
    <row r="167" spans="1:17" ht="14.4" customHeight="1" x14ac:dyDescent="0.3">
      <c r="A167" s="528" t="s">
        <v>2498</v>
      </c>
      <c r="B167" s="529" t="s">
        <v>2225</v>
      </c>
      <c r="C167" s="529" t="s">
        <v>2252</v>
      </c>
      <c r="D167" s="529" t="s">
        <v>2278</v>
      </c>
      <c r="E167" s="529" t="s">
        <v>2279</v>
      </c>
      <c r="F167" s="541">
        <v>1</v>
      </c>
      <c r="G167" s="541">
        <v>234</v>
      </c>
      <c r="H167" s="541">
        <v>1</v>
      </c>
      <c r="I167" s="541">
        <v>234</v>
      </c>
      <c r="J167" s="541">
        <v>1</v>
      </c>
      <c r="K167" s="541">
        <v>235</v>
      </c>
      <c r="L167" s="541">
        <v>1.0042735042735043</v>
      </c>
      <c r="M167" s="541">
        <v>235</v>
      </c>
      <c r="N167" s="541">
        <v>2</v>
      </c>
      <c r="O167" s="541">
        <v>502</v>
      </c>
      <c r="P167" s="534">
        <v>2.1452991452991452</v>
      </c>
      <c r="Q167" s="542">
        <v>251</v>
      </c>
    </row>
    <row r="168" spans="1:17" ht="14.4" customHeight="1" x14ac:dyDescent="0.3">
      <c r="A168" s="528" t="s">
        <v>2498</v>
      </c>
      <c r="B168" s="529" t="s">
        <v>2225</v>
      </c>
      <c r="C168" s="529" t="s">
        <v>2252</v>
      </c>
      <c r="D168" s="529" t="s">
        <v>2280</v>
      </c>
      <c r="E168" s="529" t="s">
        <v>2281</v>
      </c>
      <c r="F168" s="541">
        <v>2</v>
      </c>
      <c r="G168" s="541">
        <v>234</v>
      </c>
      <c r="H168" s="541">
        <v>1</v>
      </c>
      <c r="I168" s="541">
        <v>117</v>
      </c>
      <c r="J168" s="541">
        <v>21</v>
      </c>
      <c r="K168" s="541">
        <v>2478</v>
      </c>
      <c r="L168" s="541">
        <v>10.589743589743589</v>
      </c>
      <c r="M168" s="541">
        <v>118</v>
      </c>
      <c r="N168" s="541">
        <v>20</v>
      </c>
      <c r="O168" s="541">
        <v>2520</v>
      </c>
      <c r="P168" s="534">
        <v>10.76923076923077</v>
      </c>
      <c r="Q168" s="542">
        <v>126</v>
      </c>
    </row>
    <row r="169" spans="1:17" ht="14.4" customHeight="1" x14ac:dyDescent="0.3">
      <c r="A169" s="528" t="s">
        <v>2498</v>
      </c>
      <c r="B169" s="529" t="s">
        <v>2225</v>
      </c>
      <c r="C169" s="529" t="s">
        <v>2252</v>
      </c>
      <c r="D169" s="529" t="s">
        <v>2290</v>
      </c>
      <c r="E169" s="529" t="s">
        <v>2291</v>
      </c>
      <c r="F169" s="541">
        <v>13</v>
      </c>
      <c r="G169" s="541">
        <v>13117</v>
      </c>
      <c r="H169" s="541">
        <v>1</v>
      </c>
      <c r="I169" s="541">
        <v>1009</v>
      </c>
      <c r="J169" s="541"/>
      <c r="K169" s="541"/>
      <c r="L169" s="541"/>
      <c r="M169" s="541"/>
      <c r="N169" s="541"/>
      <c r="O169" s="541"/>
      <c r="P169" s="534"/>
      <c r="Q169" s="542"/>
    </row>
    <row r="170" spans="1:17" ht="14.4" customHeight="1" x14ac:dyDescent="0.3">
      <c r="A170" s="528" t="s">
        <v>2498</v>
      </c>
      <c r="B170" s="529" t="s">
        <v>2225</v>
      </c>
      <c r="C170" s="529" t="s">
        <v>2252</v>
      </c>
      <c r="D170" s="529" t="s">
        <v>2292</v>
      </c>
      <c r="E170" s="529" t="s">
        <v>2293</v>
      </c>
      <c r="F170" s="541"/>
      <c r="G170" s="541"/>
      <c r="H170" s="541"/>
      <c r="I170" s="541"/>
      <c r="J170" s="541">
        <v>1</v>
      </c>
      <c r="K170" s="541">
        <v>2017</v>
      </c>
      <c r="L170" s="541"/>
      <c r="M170" s="541">
        <v>2017</v>
      </c>
      <c r="N170" s="541">
        <v>1</v>
      </c>
      <c r="O170" s="541">
        <v>2098</v>
      </c>
      <c r="P170" s="534"/>
      <c r="Q170" s="542">
        <v>2098</v>
      </c>
    </row>
    <row r="171" spans="1:17" ht="14.4" customHeight="1" x14ac:dyDescent="0.3">
      <c r="A171" s="528" t="s">
        <v>2498</v>
      </c>
      <c r="B171" s="529" t="s">
        <v>2225</v>
      </c>
      <c r="C171" s="529" t="s">
        <v>2252</v>
      </c>
      <c r="D171" s="529" t="s">
        <v>2302</v>
      </c>
      <c r="E171" s="529" t="s">
        <v>2303</v>
      </c>
      <c r="F171" s="541"/>
      <c r="G171" s="541"/>
      <c r="H171" s="541"/>
      <c r="I171" s="541"/>
      <c r="J171" s="541">
        <v>14</v>
      </c>
      <c r="K171" s="541">
        <v>466.65999999999997</v>
      </c>
      <c r="L171" s="541"/>
      <c r="M171" s="541">
        <v>33.332857142857144</v>
      </c>
      <c r="N171" s="541"/>
      <c r="O171" s="541"/>
      <c r="P171" s="534"/>
      <c r="Q171" s="542"/>
    </row>
    <row r="172" spans="1:17" ht="14.4" customHeight="1" x14ac:dyDescent="0.3">
      <c r="A172" s="528" t="s">
        <v>2498</v>
      </c>
      <c r="B172" s="529" t="s">
        <v>2225</v>
      </c>
      <c r="C172" s="529" t="s">
        <v>2252</v>
      </c>
      <c r="D172" s="529" t="s">
        <v>2310</v>
      </c>
      <c r="E172" s="529" t="s">
        <v>2311</v>
      </c>
      <c r="F172" s="541">
        <v>1</v>
      </c>
      <c r="G172" s="541">
        <v>82</v>
      </c>
      <c r="H172" s="541">
        <v>1</v>
      </c>
      <c r="I172" s="541">
        <v>82</v>
      </c>
      <c r="J172" s="541">
        <v>1</v>
      </c>
      <c r="K172" s="541">
        <v>82</v>
      </c>
      <c r="L172" s="541">
        <v>1</v>
      </c>
      <c r="M172" s="541">
        <v>82</v>
      </c>
      <c r="N172" s="541">
        <v>1</v>
      </c>
      <c r="O172" s="541">
        <v>86</v>
      </c>
      <c r="P172" s="534">
        <v>1.0487804878048781</v>
      </c>
      <c r="Q172" s="542">
        <v>86</v>
      </c>
    </row>
    <row r="173" spans="1:17" ht="14.4" customHeight="1" x14ac:dyDescent="0.3">
      <c r="A173" s="528" t="s">
        <v>2498</v>
      </c>
      <c r="B173" s="529" t="s">
        <v>2225</v>
      </c>
      <c r="C173" s="529" t="s">
        <v>2252</v>
      </c>
      <c r="D173" s="529" t="s">
        <v>2329</v>
      </c>
      <c r="E173" s="529" t="s">
        <v>2330</v>
      </c>
      <c r="F173" s="541"/>
      <c r="G173" s="541"/>
      <c r="H173" s="541"/>
      <c r="I173" s="541"/>
      <c r="J173" s="541"/>
      <c r="K173" s="541"/>
      <c r="L173" s="541"/>
      <c r="M173" s="541"/>
      <c r="N173" s="541">
        <v>3</v>
      </c>
      <c r="O173" s="541">
        <v>1332</v>
      </c>
      <c r="P173" s="534"/>
      <c r="Q173" s="542">
        <v>444</v>
      </c>
    </row>
    <row r="174" spans="1:17" ht="14.4" customHeight="1" x14ac:dyDescent="0.3">
      <c r="A174" s="528" t="s">
        <v>2498</v>
      </c>
      <c r="B174" s="529" t="s">
        <v>2225</v>
      </c>
      <c r="C174" s="529" t="s">
        <v>2252</v>
      </c>
      <c r="D174" s="529" t="s">
        <v>2333</v>
      </c>
      <c r="E174" s="529" t="s">
        <v>2334</v>
      </c>
      <c r="F174" s="541"/>
      <c r="G174" s="541"/>
      <c r="H174" s="541"/>
      <c r="I174" s="541"/>
      <c r="J174" s="541"/>
      <c r="K174" s="541"/>
      <c r="L174" s="541"/>
      <c r="M174" s="541"/>
      <c r="N174" s="541">
        <v>1</v>
      </c>
      <c r="O174" s="541">
        <v>1063</v>
      </c>
      <c r="P174" s="534"/>
      <c r="Q174" s="542">
        <v>1063</v>
      </c>
    </row>
    <row r="175" spans="1:17" ht="14.4" customHeight="1" x14ac:dyDescent="0.3">
      <c r="A175" s="528" t="s">
        <v>2498</v>
      </c>
      <c r="B175" s="529" t="s">
        <v>2225</v>
      </c>
      <c r="C175" s="529" t="s">
        <v>2252</v>
      </c>
      <c r="D175" s="529" t="s">
        <v>2339</v>
      </c>
      <c r="E175" s="529" t="s">
        <v>2340</v>
      </c>
      <c r="F175" s="541"/>
      <c r="G175" s="541"/>
      <c r="H175" s="541"/>
      <c r="I175" s="541"/>
      <c r="J175" s="541">
        <v>1</v>
      </c>
      <c r="K175" s="541">
        <v>691</v>
      </c>
      <c r="L175" s="541"/>
      <c r="M175" s="541">
        <v>691</v>
      </c>
      <c r="N175" s="541"/>
      <c r="O175" s="541"/>
      <c r="P175" s="534"/>
      <c r="Q175" s="542"/>
    </row>
    <row r="176" spans="1:17" ht="14.4" customHeight="1" x14ac:dyDescent="0.3">
      <c r="A176" s="528" t="s">
        <v>2498</v>
      </c>
      <c r="B176" s="529" t="s">
        <v>2225</v>
      </c>
      <c r="C176" s="529" t="s">
        <v>2252</v>
      </c>
      <c r="D176" s="529" t="s">
        <v>2349</v>
      </c>
      <c r="E176" s="529" t="s">
        <v>2350</v>
      </c>
      <c r="F176" s="541"/>
      <c r="G176" s="541"/>
      <c r="H176" s="541"/>
      <c r="I176" s="541"/>
      <c r="J176" s="541">
        <v>1</v>
      </c>
      <c r="K176" s="541">
        <v>356</v>
      </c>
      <c r="L176" s="541"/>
      <c r="M176" s="541">
        <v>356</v>
      </c>
      <c r="N176" s="541">
        <v>3</v>
      </c>
      <c r="O176" s="541">
        <v>1092</v>
      </c>
      <c r="P176" s="534"/>
      <c r="Q176" s="542">
        <v>364</v>
      </c>
    </row>
    <row r="177" spans="1:17" ht="14.4" customHeight="1" x14ac:dyDescent="0.3">
      <c r="A177" s="528" t="s">
        <v>2498</v>
      </c>
      <c r="B177" s="529" t="s">
        <v>2225</v>
      </c>
      <c r="C177" s="529" t="s">
        <v>2252</v>
      </c>
      <c r="D177" s="529" t="s">
        <v>2351</v>
      </c>
      <c r="E177" s="529" t="s">
        <v>2352</v>
      </c>
      <c r="F177" s="541"/>
      <c r="G177" s="541"/>
      <c r="H177" s="541"/>
      <c r="I177" s="541"/>
      <c r="J177" s="541">
        <v>1</v>
      </c>
      <c r="K177" s="541">
        <v>628</v>
      </c>
      <c r="L177" s="541"/>
      <c r="M177" s="541">
        <v>628</v>
      </c>
      <c r="N177" s="541">
        <v>2</v>
      </c>
      <c r="O177" s="541">
        <v>1272</v>
      </c>
      <c r="P177" s="534"/>
      <c r="Q177" s="542">
        <v>636</v>
      </c>
    </row>
    <row r="178" spans="1:17" ht="14.4" customHeight="1" x14ac:dyDescent="0.3">
      <c r="A178" s="528" t="s">
        <v>2498</v>
      </c>
      <c r="B178" s="529" t="s">
        <v>2225</v>
      </c>
      <c r="C178" s="529" t="s">
        <v>2252</v>
      </c>
      <c r="D178" s="529" t="s">
        <v>2357</v>
      </c>
      <c r="E178" s="529" t="s">
        <v>2358</v>
      </c>
      <c r="F178" s="541"/>
      <c r="G178" s="541"/>
      <c r="H178" s="541"/>
      <c r="I178" s="541"/>
      <c r="J178" s="541">
        <v>2</v>
      </c>
      <c r="K178" s="541">
        <v>486</v>
      </c>
      <c r="L178" s="541"/>
      <c r="M178" s="541">
        <v>243</v>
      </c>
      <c r="N178" s="541">
        <v>2</v>
      </c>
      <c r="O178" s="541">
        <v>494</v>
      </c>
      <c r="P178" s="534"/>
      <c r="Q178" s="542">
        <v>247</v>
      </c>
    </row>
    <row r="179" spans="1:17" ht="14.4" customHeight="1" x14ac:dyDescent="0.3">
      <c r="A179" s="528" t="s">
        <v>2498</v>
      </c>
      <c r="B179" s="529" t="s">
        <v>2225</v>
      </c>
      <c r="C179" s="529" t="s">
        <v>2252</v>
      </c>
      <c r="D179" s="529" t="s">
        <v>2361</v>
      </c>
      <c r="E179" s="529" t="s">
        <v>2362</v>
      </c>
      <c r="F179" s="541"/>
      <c r="G179" s="541"/>
      <c r="H179" s="541"/>
      <c r="I179" s="541"/>
      <c r="J179" s="541">
        <v>1</v>
      </c>
      <c r="K179" s="541">
        <v>1667</v>
      </c>
      <c r="L179" s="541"/>
      <c r="M179" s="541">
        <v>1667</v>
      </c>
      <c r="N179" s="541">
        <v>2</v>
      </c>
      <c r="O179" s="541">
        <v>3468</v>
      </c>
      <c r="P179" s="534"/>
      <c r="Q179" s="542">
        <v>1734</v>
      </c>
    </row>
    <row r="180" spans="1:17" ht="14.4" customHeight="1" x14ac:dyDescent="0.3">
      <c r="A180" s="528" t="s">
        <v>2498</v>
      </c>
      <c r="B180" s="529" t="s">
        <v>2225</v>
      </c>
      <c r="C180" s="529" t="s">
        <v>2252</v>
      </c>
      <c r="D180" s="529" t="s">
        <v>2375</v>
      </c>
      <c r="E180" s="529" t="s">
        <v>2376</v>
      </c>
      <c r="F180" s="541">
        <v>1</v>
      </c>
      <c r="G180" s="541">
        <v>1801</v>
      </c>
      <c r="H180" s="541">
        <v>1</v>
      </c>
      <c r="I180" s="541">
        <v>1801</v>
      </c>
      <c r="J180" s="541"/>
      <c r="K180" s="541"/>
      <c r="L180" s="541"/>
      <c r="M180" s="541"/>
      <c r="N180" s="541"/>
      <c r="O180" s="541"/>
      <c r="P180" s="534"/>
      <c r="Q180" s="542"/>
    </row>
    <row r="181" spans="1:17" ht="14.4" customHeight="1" x14ac:dyDescent="0.3">
      <c r="A181" s="528" t="s">
        <v>2498</v>
      </c>
      <c r="B181" s="529" t="s">
        <v>2225</v>
      </c>
      <c r="C181" s="529" t="s">
        <v>2252</v>
      </c>
      <c r="D181" s="529" t="s">
        <v>2379</v>
      </c>
      <c r="E181" s="529" t="s">
        <v>2380</v>
      </c>
      <c r="F181" s="541"/>
      <c r="G181" s="541"/>
      <c r="H181" s="541"/>
      <c r="I181" s="541"/>
      <c r="J181" s="541">
        <v>1</v>
      </c>
      <c r="K181" s="541">
        <v>885</v>
      </c>
      <c r="L181" s="541"/>
      <c r="M181" s="541">
        <v>885</v>
      </c>
      <c r="N181" s="541"/>
      <c r="O181" s="541"/>
      <c r="P181" s="534"/>
      <c r="Q181" s="542"/>
    </row>
    <row r="182" spans="1:17" ht="14.4" customHeight="1" x14ac:dyDescent="0.3">
      <c r="A182" s="528" t="s">
        <v>2499</v>
      </c>
      <c r="B182" s="529" t="s">
        <v>2225</v>
      </c>
      <c r="C182" s="529" t="s">
        <v>2252</v>
      </c>
      <c r="D182" s="529" t="s">
        <v>2265</v>
      </c>
      <c r="E182" s="529" t="s">
        <v>2266</v>
      </c>
      <c r="F182" s="541">
        <v>1</v>
      </c>
      <c r="G182" s="541">
        <v>35</v>
      </c>
      <c r="H182" s="541">
        <v>1</v>
      </c>
      <c r="I182" s="541">
        <v>35</v>
      </c>
      <c r="J182" s="541"/>
      <c r="K182" s="541"/>
      <c r="L182" s="541"/>
      <c r="M182" s="541"/>
      <c r="N182" s="541"/>
      <c r="O182" s="541"/>
      <c r="P182" s="534"/>
      <c r="Q182" s="542"/>
    </row>
    <row r="183" spans="1:17" ht="14.4" customHeight="1" x14ac:dyDescent="0.3">
      <c r="A183" s="528" t="s">
        <v>2499</v>
      </c>
      <c r="B183" s="529" t="s">
        <v>2225</v>
      </c>
      <c r="C183" s="529" t="s">
        <v>2252</v>
      </c>
      <c r="D183" s="529" t="s">
        <v>2278</v>
      </c>
      <c r="E183" s="529" t="s">
        <v>2279</v>
      </c>
      <c r="F183" s="541"/>
      <c r="G183" s="541"/>
      <c r="H183" s="541"/>
      <c r="I183" s="541"/>
      <c r="J183" s="541">
        <v>1</v>
      </c>
      <c r="K183" s="541">
        <v>235</v>
      </c>
      <c r="L183" s="541"/>
      <c r="M183" s="541">
        <v>235</v>
      </c>
      <c r="N183" s="541">
        <v>1</v>
      </c>
      <c r="O183" s="541">
        <v>251</v>
      </c>
      <c r="P183" s="534"/>
      <c r="Q183" s="542">
        <v>251</v>
      </c>
    </row>
    <row r="184" spans="1:17" ht="14.4" customHeight="1" x14ac:dyDescent="0.3">
      <c r="A184" s="528" t="s">
        <v>2499</v>
      </c>
      <c r="B184" s="529" t="s">
        <v>2225</v>
      </c>
      <c r="C184" s="529" t="s">
        <v>2252</v>
      </c>
      <c r="D184" s="529" t="s">
        <v>2280</v>
      </c>
      <c r="E184" s="529" t="s">
        <v>2281</v>
      </c>
      <c r="F184" s="541">
        <v>1</v>
      </c>
      <c r="G184" s="541">
        <v>118</v>
      </c>
      <c r="H184" s="541">
        <v>1</v>
      </c>
      <c r="I184" s="541">
        <v>118</v>
      </c>
      <c r="J184" s="541">
        <v>5</v>
      </c>
      <c r="K184" s="541">
        <v>590</v>
      </c>
      <c r="L184" s="541">
        <v>5</v>
      </c>
      <c r="M184" s="541">
        <v>118</v>
      </c>
      <c r="N184" s="541">
        <v>3</v>
      </c>
      <c r="O184" s="541">
        <v>378</v>
      </c>
      <c r="P184" s="534">
        <v>3.2033898305084745</v>
      </c>
      <c r="Q184" s="542">
        <v>126</v>
      </c>
    </row>
    <row r="185" spans="1:17" ht="14.4" customHeight="1" x14ac:dyDescent="0.3">
      <c r="A185" s="528" t="s">
        <v>2499</v>
      </c>
      <c r="B185" s="529" t="s">
        <v>2225</v>
      </c>
      <c r="C185" s="529" t="s">
        <v>2252</v>
      </c>
      <c r="D185" s="529" t="s">
        <v>2310</v>
      </c>
      <c r="E185" s="529" t="s">
        <v>2311</v>
      </c>
      <c r="F185" s="541"/>
      <c r="G185" s="541"/>
      <c r="H185" s="541"/>
      <c r="I185" s="541"/>
      <c r="J185" s="541"/>
      <c r="K185" s="541"/>
      <c r="L185" s="541"/>
      <c r="M185" s="541"/>
      <c r="N185" s="541">
        <v>2</v>
      </c>
      <c r="O185" s="541">
        <v>172</v>
      </c>
      <c r="P185" s="534"/>
      <c r="Q185" s="542">
        <v>86</v>
      </c>
    </row>
    <row r="186" spans="1:17" ht="14.4" customHeight="1" x14ac:dyDescent="0.3">
      <c r="A186" s="528" t="s">
        <v>2500</v>
      </c>
      <c r="B186" s="529" t="s">
        <v>2225</v>
      </c>
      <c r="C186" s="529" t="s">
        <v>2252</v>
      </c>
      <c r="D186" s="529" t="s">
        <v>2278</v>
      </c>
      <c r="E186" s="529" t="s">
        <v>2279</v>
      </c>
      <c r="F186" s="541"/>
      <c r="G186" s="541"/>
      <c r="H186" s="541"/>
      <c r="I186" s="541"/>
      <c r="J186" s="541">
        <v>4</v>
      </c>
      <c r="K186" s="541">
        <v>940</v>
      </c>
      <c r="L186" s="541"/>
      <c r="M186" s="541">
        <v>235</v>
      </c>
      <c r="N186" s="541">
        <v>3</v>
      </c>
      <c r="O186" s="541">
        <v>753</v>
      </c>
      <c r="P186" s="534"/>
      <c r="Q186" s="542">
        <v>251</v>
      </c>
    </row>
    <row r="187" spans="1:17" ht="14.4" customHeight="1" x14ac:dyDescent="0.3">
      <c r="A187" s="528" t="s">
        <v>2500</v>
      </c>
      <c r="B187" s="529" t="s">
        <v>2225</v>
      </c>
      <c r="C187" s="529" t="s">
        <v>2252</v>
      </c>
      <c r="D187" s="529" t="s">
        <v>2280</v>
      </c>
      <c r="E187" s="529" t="s">
        <v>2281</v>
      </c>
      <c r="F187" s="541"/>
      <c r="G187" s="541"/>
      <c r="H187" s="541"/>
      <c r="I187" s="541"/>
      <c r="J187" s="541">
        <v>6</v>
      </c>
      <c r="K187" s="541">
        <v>708</v>
      </c>
      <c r="L187" s="541"/>
      <c r="M187" s="541">
        <v>118</v>
      </c>
      <c r="N187" s="541">
        <v>2</v>
      </c>
      <c r="O187" s="541">
        <v>252</v>
      </c>
      <c r="P187" s="534"/>
      <c r="Q187" s="542">
        <v>126</v>
      </c>
    </row>
    <row r="188" spans="1:17" ht="14.4" customHeight="1" x14ac:dyDescent="0.3">
      <c r="A188" s="528" t="s">
        <v>2500</v>
      </c>
      <c r="B188" s="529" t="s">
        <v>2225</v>
      </c>
      <c r="C188" s="529" t="s">
        <v>2252</v>
      </c>
      <c r="D188" s="529" t="s">
        <v>2282</v>
      </c>
      <c r="E188" s="529" t="s">
        <v>2283</v>
      </c>
      <c r="F188" s="541"/>
      <c r="G188" s="541"/>
      <c r="H188" s="541"/>
      <c r="I188" s="541"/>
      <c r="J188" s="541"/>
      <c r="K188" s="541"/>
      <c r="L188" s="541"/>
      <c r="M188" s="541"/>
      <c r="N188" s="541">
        <v>1</v>
      </c>
      <c r="O188" s="541">
        <v>540</v>
      </c>
      <c r="P188" s="534"/>
      <c r="Q188" s="542">
        <v>540</v>
      </c>
    </row>
    <row r="189" spans="1:17" ht="14.4" customHeight="1" x14ac:dyDescent="0.3">
      <c r="A189" s="528" t="s">
        <v>2500</v>
      </c>
      <c r="B189" s="529" t="s">
        <v>2225</v>
      </c>
      <c r="C189" s="529" t="s">
        <v>2252</v>
      </c>
      <c r="D189" s="529" t="s">
        <v>2302</v>
      </c>
      <c r="E189" s="529" t="s">
        <v>2303</v>
      </c>
      <c r="F189" s="541"/>
      <c r="G189" s="541"/>
      <c r="H189" s="541"/>
      <c r="I189" s="541"/>
      <c r="J189" s="541">
        <v>5</v>
      </c>
      <c r="K189" s="541">
        <v>66.66</v>
      </c>
      <c r="L189" s="541"/>
      <c r="M189" s="541">
        <v>13.331999999999999</v>
      </c>
      <c r="N189" s="541"/>
      <c r="O189" s="541"/>
      <c r="P189" s="534"/>
      <c r="Q189" s="542"/>
    </row>
    <row r="190" spans="1:17" ht="14.4" customHeight="1" x14ac:dyDescent="0.3">
      <c r="A190" s="528" t="s">
        <v>2500</v>
      </c>
      <c r="B190" s="529" t="s">
        <v>2225</v>
      </c>
      <c r="C190" s="529" t="s">
        <v>2252</v>
      </c>
      <c r="D190" s="529" t="s">
        <v>2310</v>
      </c>
      <c r="E190" s="529" t="s">
        <v>2311</v>
      </c>
      <c r="F190" s="541"/>
      <c r="G190" s="541"/>
      <c r="H190" s="541"/>
      <c r="I190" s="541"/>
      <c r="J190" s="541"/>
      <c r="K190" s="541"/>
      <c r="L190" s="541"/>
      <c r="M190" s="541"/>
      <c r="N190" s="541">
        <v>1</v>
      </c>
      <c r="O190" s="541">
        <v>86</v>
      </c>
      <c r="P190" s="534"/>
      <c r="Q190" s="542">
        <v>86</v>
      </c>
    </row>
    <row r="191" spans="1:17" ht="14.4" customHeight="1" x14ac:dyDescent="0.3">
      <c r="A191" s="528" t="s">
        <v>2500</v>
      </c>
      <c r="B191" s="529" t="s">
        <v>2225</v>
      </c>
      <c r="C191" s="529" t="s">
        <v>2252</v>
      </c>
      <c r="D191" s="529" t="s">
        <v>2316</v>
      </c>
      <c r="E191" s="529" t="s">
        <v>2317</v>
      </c>
      <c r="F191" s="541"/>
      <c r="G191" s="541"/>
      <c r="H191" s="541"/>
      <c r="I191" s="541"/>
      <c r="J191" s="541"/>
      <c r="K191" s="541"/>
      <c r="L191" s="541"/>
      <c r="M191" s="541"/>
      <c r="N191" s="541">
        <v>2</v>
      </c>
      <c r="O191" s="541">
        <v>1010</v>
      </c>
      <c r="P191" s="534"/>
      <c r="Q191" s="542">
        <v>505</v>
      </c>
    </row>
    <row r="192" spans="1:17" ht="14.4" customHeight="1" x14ac:dyDescent="0.3">
      <c r="A192" s="528" t="s">
        <v>2500</v>
      </c>
      <c r="B192" s="529" t="s">
        <v>2225</v>
      </c>
      <c r="C192" s="529" t="s">
        <v>2252</v>
      </c>
      <c r="D192" s="529" t="s">
        <v>2349</v>
      </c>
      <c r="E192" s="529" t="s">
        <v>2350</v>
      </c>
      <c r="F192" s="541"/>
      <c r="G192" s="541"/>
      <c r="H192" s="541"/>
      <c r="I192" s="541"/>
      <c r="J192" s="541"/>
      <c r="K192" s="541"/>
      <c r="L192" s="541"/>
      <c r="M192" s="541"/>
      <c r="N192" s="541">
        <v>1</v>
      </c>
      <c r="O192" s="541">
        <v>364</v>
      </c>
      <c r="P192" s="534"/>
      <c r="Q192" s="542">
        <v>364</v>
      </c>
    </row>
    <row r="193" spans="1:17" ht="14.4" customHeight="1" x14ac:dyDescent="0.3">
      <c r="A193" s="528" t="s">
        <v>2501</v>
      </c>
      <c r="B193" s="529" t="s">
        <v>2225</v>
      </c>
      <c r="C193" s="529" t="s">
        <v>2252</v>
      </c>
      <c r="D193" s="529" t="s">
        <v>2278</v>
      </c>
      <c r="E193" s="529" t="s">
        <v>2279</v>
      </c>
      <c r="F193" s="541">
        <v>1</v>
      </c>
      <c r="G193" s="541">
        <v>234</v>
      </c>
      <c r="H193" s="541">
        <v>1</v>
      </c>
      <c r="I193" s="541">
        <v>234</v>
      </c>
      <c r="J193" s="541">
        <v>1</v>
      </c>
      <c r="K193" s="541">
        <v>235</v>
      </c>
      <c r="L193" s="541">
        <v>1.0042735042735043</v>
      </c>
      <c r="M193" s="541">
        <v>235</v>
      </c>
      <c r="N193" s="541">
        <v>1</v>
      </c>
      <c r="O193" s="541">
        <v>251</v>
      </c>
      <c r="P193" s="534">
        <v>1.0726495726495726</v>
      </c>
      <c r="Q193" s="542">
        <v>251</v>
      </c>
    </row>
    <row r="194" spans="1:17" ht="14.4" customHeight="1" x14ac:dyDescent="0.3">
      <c r="A194" s="528" t="s">
        <v>2501</v>
      </c>
      <c r="B194" s="529" t="s">
        <v>2225</v>
      </c>
      <c r="C194" s="529" t="s">
        <v>2252</v>
      </c>
      <c r="D194" s="529" t="s">
        <v>2316</v>
      </c>
      <c r="E194" s="529" t="s">
        <v>2317</v>
      </c>
      <c r="F194" s="541"/>
      <c r="G194" s="541"/>
      <c r="H194" s="541"/>
      <c r="I194" s="541"/>
      <c r="J194" s="541"/>
      <c r="K194" s="541"/>
      <c r="L194" s="541"/>
      <c r="M194" s="541"/>
      <c r="N194" s="541">
        <v>1</v>
      </c>
      <c r="O194" s="541">
        <v>505</v>
      </c>
      <c r="P194" s="534"/>
      <c r="Q194" s="542">
        <v>505</v>
      </c>
    </row>
    <row r="195" spans="1:17" ht="14.4" customHeight="1" x14ac:dyDescent="0.3">
      <c r="A195" s="528" t="s">
        <v>2501</v>
      </c>
      <c r="B195" s="529" t="s">
        <v>2225</v>
      </c>
      <c r="C195" s="529" t="s">
        <v>2252</v>
      </c>
      <c r="D195" s="529" t="s">
        <v>2349</v>
      </c>
      <c r="E195" s="529" t="s">
        <v>2350</v>
      </c>
      <c r="F195" s="541"/>
      <c r="G195" s="541"/>
      <c r="H195" s="541"/>
      <c r="I195" s="541"/>
      <c r="J195" s="541"/>
      <c r="K195" s="541"/>
      <c r="L195" s="541"/>
      <c r="M195" s="541"/>
      <c r="N195" s="541">
        <v>1</v>
      </c>
      <c r="O195" s="541">
        <v>364</v>
      </c>
      <c r="P195" s="534"/>
      <c r="Q195" s="542">
        <v>364</v>
      </c>
    </row>
    <row r="196" spans="1:17" ht="14.4" customHeight="1" x14ac:dyDescent="0.3">
      <c r="A196" s="528" t="s">
        <v>2502</v>
      </c>
      <c r="B196" s="529" t="s">
        <v>2225</v>
      </c>
      <c r="C196" s="529" t="s">
        <v>2252</v>
      </c>
      <c r="D196" s="529" t="s">
        <v>2278</v>
      </c>
      <c r="E196" s="529" t="s">
        <v>2279</v>
      </c>
      <c r="F196" s="541">
        <v>2</v>
      </c>
      <c r="G196" s="541">
        <v>464</v>
      </c>
      <c r="H196" s="541">
        <v>1</v>
      </c>
      <c r="I196" s="541">
        <v>232</v>
      </c>
      <c r="J196" s="541">
        <v>2</v>
      </c>
      <c r="K196" s="541">
        <v>470</v>
      </c>
      <c r="L196" s="541">
        <v>1.0129310344827587</v>
      </c>
      <c r="M196" s="541">
        <v>235</v>
      </c>
      <c r="N196" s="541"/>
      <c r="O196" s="541"/>
      <c r="P196" s="534"/>
      <c r="Q196" s="542"/>
    </row>
    <row r="197" spans="1:17" ht="14.4" customHeight="1" x14ac:dyDescent="0.3">
      <c r="A197" s="528" t="s">
        <v>2502</v>
      </c>
      <c r="B197" s="529" t="s">
        <v>2225</v>
      </c>
      <c r="C197" s="529" t="s">
        <v>2252</v>
      </c>
      <c r="D197" s="529" t="s">
        <v>2280</v>
      </c>
      <c r="E197" s="529" t="s">
        <v>2281</v>
      </c>
      <c r="F197" s="541">
        <v>5</v>
      </c>
      <c r="G197" s="541">
        <v>588</v>
      </c>
      <c r="H197" s="541">
        <v>1</v>
      </c>
      <c r="I197" s="541">
        <v>117.6</v>
      </c>
      <c r="J197" s="541">
        <v>9</v>
      </c>
      <c r="K197" s="541">
        <v>1062</v>
      </c>
      <c r="L197" s="541">
        <v>1.8061224489795917</v>
      </c>
      <c r="M197" s="541">
        <v>118</v>
      </c>
      <c r="N197" s="541">
        <v>9</v>
      </c>
      <c r="O197" s="541">
        <v>1134</v>
      </c>
      <c r="P197" s="534">
        <v>1.9285714285714286</v>
      </c>
      <c r="Q197" s="542">
        <v>126</v>
      </c>
    </row>
    <row r="198" spans="1:17" ht="14.4" customHeight="1" x14ac:dyDescent="0.3">
      <c r="A198" s="528" t="s">
        <v>2502</v>
      </c>
      <c r="B198" s="529" t="s">
        <v>2225</v>
      </c>
      <c r="C198" s="529" t="s">
        <v>2252</v>
      </c>
      <c r="D198" s="529" t="s">
        <v>2302</v>
      </c>
      <c r="E198" s="529" t="s">
        <v>2303</v>
      </c>
      <c r="F198" s="541"/>
      <c r="G198" s="541"/>
      <c r="H198" s="541"/>
      <c r="I198" s="541"/>
      <c r="J198" s="541">
        <v>1</v>
      </c>
      <c r="K198" s="541">
        <v>0</v>
      </c>
      <c r="L198" s="541"/>
      <c r="M198" s="541">
        <v>0</v>
      </c>
      <c r="N198" s="541"/>
      <c r="O198" s="541"/>
      <c r="P198" s="534"/>
      <c r="Q198" s="542"/>
    </row>
    <row r="199" spans="1:17" ht="14.4" customHeight="1" x14ac:dyDescent="0.3">
      <c r="A199" s="528" t="s">
        <v>2502</v>
      </c>
      <c r="B199" s="529" t="s">
        <v>2225</v>
      </c>
      <c r="C199" s="529" t="s">
        <v>2252</v>
      </c>
      <c r="D199" s="529" t="s">
        <v>2310</v>
      </c>
      <c r="E199" s="529" t="s">
        <v>2311</v>
      </c>
      <c r="F199" s="541"/>
      <c r="G199" s="541"/>
      <c r="H199" s="541"/>
      <c r="I199" s="541"/>
      <c r="J199" s="541"/>
      <c r="K199" s="541"/>
      <c r="L199" s="541"/>
      <c r="M199" s="541"/>
      <c r="N199" s="541">
        <v>1</v>
      </c>
      <c r="O199" s="541">
        <v>86</v>
      </c>
      <c r="P199" s="534"/>
      <c r="Q199" s="542">
        <v>86</v>
      </c>
    </row>
    <row r="200" spans="1:17" ht="14.4" customHeight="1" x14ac:dyDescent="0.3">
      <c r="A200" s="528" t="s">
        <v>2502</v>
      </c>
      <c r="B200" s="529" t="s">
        <v>2225</v>
      </c>
      <c r="C200" s="529" t="s">
        <v>2252</v>
      </c>
      <c r="D200" s="529" t="s">
        <v>2316</v>
      </c>
      <c r="E200" s="529" t="s">
        <v>2317</v>
      </c>
      <c r="F200" s="541">
        <v>2</v>
      </c>
      <c r="G200" s="541">
        <v>975</v>
      </c>
      <c r="H200" s="541">
        <v>1</v>
      </c>
      <c r="I200" s="541">
        <v>487.5</v>
      </c>
      <c r="J200" s="541">
        <v>1</v>
      </c>
      <c r="K200" s="541">
        <v>492</v>
      </c>
      <c r="L200" s="541">
        <v>0.50461538461538458</v>
      </c>
      <c r="M200" s="541">
        <v>492</v>
      </c>
      <c r="N200" s="541">
        <v>2</v>
      </c>
      <c r="O200" s="541">
        <v>1010</v>
      </c>
      <c r="P200" s="534">
        <v>1.035897435897436</v>
      </c>
      <c r="Q200" s="542">
        <v>505</v>
      </c>
    </row>
    <row r="201" spans="1:17" ht="14.4" customHeight="1" x14ac:dyDescent="0.3">
      <c r="A201" s="528" t="s">
        <v>2502</v>
      </c>
      <c r="B201" s="529" t="s">
        <v>2225</v>
      </c>
      <c r="C201" s="529" t="s">
        <v>2252</v>
      </c>
      <c r="D201" s="529" t="s">
        <v>2347</v>
      </c>
      <c r="E201" s="529" t="s">
        <v>2348</v>
      </c>
      <c r="F201" s="541"/>
      <c r="G201" s="541"/>
      <c r="H201" s="541"/>
      <c r="I201" s="541"/>
      <c r="J201" s="541">
        <v>1</v>
      </c>
      <c r="K201" s="541">
        <v>121</v>
      </c>
      <c r="L201" s="541"/>
      <c r="M201" s="541">
        <v>121</v>
      </c>
      <c r="N201" s="541"/>
      <c r="O201" s="541"/>
      <c r="P201" s="534"/>
      <c r="Q201" s="542"/>
    </row>
    <row r="202" spans="1:17" ht="14.4" customHeight="1" x14ac:dyDescent="0.3">
      <c r="A202" s="528" t="s">
        <v>2502</v>
      </c>
      <c r="B202" s="529" t="s">
        <v>2225</v>
      </c>
      <c r="C202" s="529" t="s">
        <v>2252</v>
      </c>
      <c r="D202" s="529" t="s">
        <v>2349</v>
      </c>
      <c r="E202" s="529" t="s">
        <v>2350</v>
      </c>
      <c r="F202" s="541"/>
      <c r="G202" s="541"/>
      <c r="H202" s="541"/>
      <c r="I202" s="541"/>
      <c r="J202" s="541"/>
      <c r="K202" s="541"/>
      <c r="L202" s="541"/>
      <c r="M202" s="541"/>
      <c r="N202" s="541">
        <v>1</v>
      </c>
      <c r="O202" s="541">
        <v>364</v>
      </c>
      <c r="P202" s="534"/>
      <c r="Q202" s="542">
        <v>364</v>
      </c>
    </row>
    <row r="203" spans="1:17" ht="14.4" customHeight="1" x14ac:dyDescent="0.3">
      <c r="A203" s="528" t="s">
        <v>2502</v>
      </c>
      <c r="B203" s="529" t="s">
        <v>2225</v>
      </c>
      <c r="C203" s="529" t="s">
        <v>2252</v>
      </c>
      <c r="D203" s="529" t="s">
        <v>2351</v>
      </c>
      <c r="E203" s="529" t="s">
        <v>2352</v>
      </c>
      <c r="F203" s="541"/>
      <c r="G203" s="541"/>
      <c r="H203" s="541"/>
      <c r="I203" s="541"/>
      <c r="J203" s="541"/>
      <c r="K203" s="541"/>
      <c r="L203" s="541"/>
      <c r="M203" s="541"/>
      <c r="N203" s="541">
        <v>1</v>
      </c>
      <c r="O203" s="541">
        <v>636</v>
      </c>
      <c r="P203" s="534"/>
      <c r="Q203" s="542">
        <v>636</v>
      </c>
    </row>
    <row r="204" spans="1:17" ht="14.4" customHeight="1" x14ac:dyDescent="0.3">
      <c r="A204" s="528" t="s">
        <v>2502</v>
      </c>
      <c r="B204" s="529" t="s">
        <v>2225</v>
      </c>
      <c r="C204" s="529" t="s">
        <v>2252</v>
      </c>
      <c r="D204" s="529" t="s">
        <v>2357</v>
      </c>
      <c r="E204" s="529" t="s">
        <v>2358</v>
      </c>
      <c r="F204" s="541"/>
      <c r="G204" s="541"/>
      <c r="H204" s="541"/>
      <c r="I204" s="541"/>
      <c r="J204" s="541"/>
      <c r="K204" s="541"/>
      <c r="L204" s="541"/>
      <c r="M204" s="541"/>
      <c r="N204" s="541">
        <v>1</v>
      </c>
      <c r="O204" s="541">
        <v>247</v>
      </c>
      <c r="P204" s="534"/>
      <c r="Q204" s="542">
        <v>247</v>
      </c>
    </row>
    <row r="205" spans="1:17" ht="14.4" customHeight="1" x14ac:dyDescent="0.3">
      <c r="A205" s="528" t="s">
        <v>2502</v>
      </c>
      <c r="B205" s="529" t="s">
        <v>2225</v>
      </c>
      <c r="C205" s="529" t="s">
        <v>2252</v>
      </c>
      <c r="D205" s="529" t="s">
        <v>2377</v>
      </c>
      <c r="E205" s="529" t="s">
        <v>2378</v>
      </c>
      <c r="F205" s="541">
        <v>1</v>
      </c>
      <c r="G205" s="541">
        <v>65</v>
      </c>
      <c r="H205" s="541">
        <v>1</v>
      </c>
      <c r="I205" s="541">
        <v>65</v>
      </c>
      <c r="J205" s="541"/>
      <c r="K205" s="541"/>
      <c r="L205" s="541"/>
      <c r="M205" s="541"/>
      <c r="N205" s="541"/>
      <c r="O205" s="541"/>
      <c r="P205" s="534"/>
      <c r="Q205" s="542"/>
    </row>
    <row r="206" spans="1:17" ht="14.4" customHeight="1" x14ac:dyDescent="0.3">
      <c r="A206" s="528" t="s">
        <v>2503</v>
      </c>
      <c r="B206" s="529" t="s">
        <v>2225</v>
      </c>
      <c r="C206" s="529" t="s">
        <v>2252</v>
      </c>
      <c r="D206" s="529" t="s">
        <v>2265</v>
      </c>
      <c r="E206" s="529" t="s">
        <v>2266</v>
      </c>
      <c r="F206" s="541">
        <v>1</v>
      </c>
      <c r="G206" s="541">
        <v>35</v>
      </c>
      <c r="H206" s="541">
        <v>1</v>
      </c>
      <c r="I206" s="541">
        <v>35</v>
      </c>
      <c r="J206" s="541"/>
      <c r="K206" s="541"/>
      <c r="L206" s="541"/>
      <c r="M206" s="541"/>
      <c r="N206" s="541">
        <v>4</v>
      </c>
      <c r="O206" s="541">
        <v>148</v>
      </c>
      <c r="P206" s="534">
        <v>4.2285714285714286</v>
      </c>
      <c r="Q206" s="542">
        <v>37</v>
      </c>
    </row>
    <row r="207" spans="1:17" ht="14.4" customHeight="1" x14ac:dyDescent="0.3">
      <c r="A207" s="528" t="s">
        <v>2503</v>
      </c>
      <c r="B207" s="529" t="s">
        <v>2225</v>
      </c>
      <c r="C207" s="529" t="s">
        <v>2252</v>
      </c>
      <c r="D207" s="529" t="s">
        <v>2278</v>
      </c>
      <c r="E207" s="529" t="s">
        <v>2279</v>
      </c>
      <c r="F207" s="541"/>
      <c r="G207" s="541"/>
      <c r="H207" s="541"/>
      <c r="I207" s="541"/>
      <c r="J207" s="541">
        <v>4</v>
      </c>
      <c r="K207" s="541">
        <v>940</v>
      </c>
      <c r="L207" s="541"/>
      <c r="M207" s="541">
        <v>235</v>
      </c>
      <c r="N207" s="541">
        <v>1</v>
      </c>
      <c r="O207" s="541">
        <v>251</v>
      </c>
      <c r="P207" s="534"/>
      <c r="Q207" s="542">
        <v>251</v>
      </c>
    </row>
    <row r="208" spans="1:17" ht="14.4" customHeight="1" x14ac:dyDescent="0.3">
      <c r="A208" s="528" t="s">
        <v>2503</v>
      </c>
      <c r="B208" s="529" t="s">
        <v>2225</v>
      </c>
      <c r="C208" s="529" t="s">
        <v>2252</v>
      </c>
      <c r="D208" s="529" t="s">
        <v>2280</v>
      </c>
      <c r="E208" s="529" t="s">
        <v>2281</v>
      </c>
      <c r="F208" s="541">
        <v>2</v>
      </c>
      <c r="G208" s="541">
        <v>234</v>
      </c>
      <c r="H208" s="541">
        <v>1</v>
      </c>
      <c r="I208" s="541">
        <v>117</v>
      </c>
      <c r="J208" s="541">
        <v>14</v>
      </c>
      <c r="K208" s="541">
        <v>1652</v>
      </c>
      <c r="L208" s="541">
        <v>7.0598290598290596</v>
      </c>
      <c r="M208" s="541">
        <v>118</v>
      </c>
      <c r="N208" s="541">
        <v>10</v>
      </c>
      <c r="O208" s="541">
        <v>1260</v>
      </c>
      <c r="P208" s="534">
        <v>5.384615384615385</v>
      </c>
      <c r="Q208" s="542">
        <v>126</v>
      </c>
    </row>
    <row r="209" spans="1:17" ht="14.4" customHeight="1" x14ac:dyDescent="0.3">
      <c r="A209" s="528" t="s">
        <v>2503</v>
      </c>
      <c r="B209" s="529" t="s">
        <v>2225</v>
      </c>
      <c r="C209" s="529" t="s">
        <v>2252</v>
      </c>
      <c r="D209" s="529" t="s">
        <v>2292</v>
      </c>
      <c r="E209" s="529" t="s">
        <v>2293</v>
      </c>
      <c r="F209" s="541"/>
      <c r="G209" s="541"/>
      <c r="H209" s="541"/>
      <c r="I209" s="541"/>
      <c r="J209" s="541"/>
      <c r="K209" s="541"/>
      <c r="L209" s="541"/>
      <c r="M209" s="541"/>
      <c r="N209" s="541">
        <v>1</v>
      </c>
      <c r="O209" s="541">
        <v>2098</v>
      </c>
      <c r="P209" s="534"/>
      <c r="Q209" s="542">
        <v>2098</v>
      </c>
    </row>
    <row r="210" spans="1:17" ht="14.4" customHeight="1" x14ac:dyDescent="0.3">
      <c r="A210" s="528" t="s">
        <v>2503</v>
      </c>
      <c r="B210" s="529" t="s">
        <v>2225</v>
      </c>
      <c r="C210" s="529" t="s">
        <v>2252</v>
      </c>
      <c r="D210" s="529" t="s">
        <v>2302</v>
      </c>
      <c r="E210" s="529" t="s">
        <v>2303</v>
      </c>
      <c r="F210" s="541"/>
      <c r="G210" s="541"/>
      <c r="H210" s="541"/>
      <c r="I210" s="541"/>
      <c r="J210" s="541">
        <v>2</v>
      </c>
      <c r="K210" s="541">
        <v>0</v>
      </c>
      <c r="L210" s="541"/>
      <c r="M210" s="541">
        <v>0</v>
      </c>
      <c r="N210" s="541"/>
      <c r="O210" s="541"/>
      <c r="P210" s="534"/>
      <c r="Q210" s="542"/>
    </row>
    <row r="211" spans="1:17" ht="14.4" customHeight="1" x14ac:dyDescent="0.3">
      <c r="A211" s="528" t="s">
        <v>2503</v>
      </c>
      <c r="B211" s="529" t="s">
        <v>2225</v>
      </c>
      <c r="C211" s="529" t="s">
        <v>2252</v>
      </c>
      <c r="D211" s="529" t="s">
        <v>2333</v>
      </c>
      <c r="E211" s="529" t="s">
        <v>2334</v>
      </c>
      <c r="F211" s="541"/>
      <c r="G211" s="541"/>
      <c r="H211" s="541"/>
      <c r="I211" s="541"/>
      <c r="J211" s="541">
        <v>1</v>
      </c>
      <c r="K211" s="541">
        <v>1050</v>
      </c>
      <c r="L211" s="541"/>
      <c r="M211" s="541">
        <v>1050</v>
      </c>
      <c r="N211" s="541"/>
      <c r="O211" s="541"/>
      <c r="P211" s="534"/>
      <c r="Q211" s="542"/>
    </row>
    <row r="212" spans="1:17" ht="14.4" customHeight="1" x14ac:dyDescent="0.3">
      <c r="A212" s="528" t="s">
        <v>2503</v>
      </c>
      <c r="B212" s="529" t="s">
        <v>2225</v>
      </c>
      <c r="C212" s="529" t="s">
        <v>2252</v>
      </c>
      <c r="D212" s="529" t="s">
        <v>2339</v>
      </c>
      <c r="E212" s="529" t="s">
        <v>2340</v>
      </c>
      <c r="F212" s="541"/>
      <c r="G212" s="541"/>
      <c r="H212" s="541"/>
      <c r="I212" s="541"/>
      <c r="J212" s="541"/>
      <c r="K212" s="541"/>
      <c r="L212" s="541"/>
      <c r="M212" s="541"/>
      <c r="N212" s="541">
        <v>10</v>
      </c>
      <c r="O212" s="541">
        <v>7160</v>
      </c>
      <c r="P212" s="534"/>
      <c r="Q212" s="542">
        <v>716</v>
      </c>
    </row>
    <row r="213" spans="1:17" ht="14.4" customHeight="1" x14ac:dyDescent="0.3">
      <c r="A213" s="528" t="s">
        <v>2503</v>
      </c>
      <c r="B213" s="529" t="s">
        <v>2225</v>
      </c>
      <c r="C213" s="529" t="s">
        <v>2252</v>
      </c>
      <c r="D213" s="529" t="s">
        <v>2349</v>
      </c>
      <c r="E213" s="529" t="s">
        <v>2350</v>
      </c>
      <c r="F213" s="541"/>
      <c r="G213" s="541"/>
      <c r="H213" s="541"/>
      <c r="I213" s="541"/>
      <c r="J213" s="541">
        <v>4</v>
      </c>
      <c r="K213" s="541">
        <v>1424</v>
      </c>
      <c r="L213" s="541"/>
      <c r="M213" s="541">
        <v>356</v>
      </c>
      <c r="N213" s="541"/>
      <c r="O213" s="541"/>
      <c r="P213" s="534"/>
      <c r="Q213" s="542"/>
    </row>
    <row r="214" spans="1:17" ht="14.4" customHeight="1" x14ac:dyDescent="0.3">
      <c r="A214" s="528" t="s">
        <v>2503</v>
      </c>
      <c r="B214" s="529" t="s">
        <v>2225</v>
      </c>
      <c r="C214" s="529" t="s">
        <v>2252</v>
      </c>
      <c r="D214" s="529" t="s">
        <v>2431</v>
      </c>
      <c r="E214" s="529" t="s">
        <v>2432</v>
      </c>
      <c r="F214" s="541"/>
      <c r="G214" s="541"/>
      <c r="H214" s="541"/>
      <c r="I214" s="541"/>
      <c r="J214" s="541"/>
      <c r="K214" s="541"/>
      <c r="L214" s="541"/>
      <c r="M214" s="541"/>
      <c r="N214" s="541">
        <v>2</v>
      </c>
      <c r="O214" s="541">
        <v>2400</v>
      </c>
      <c r="P214" s="534"/>
      <c r="Q214" s="542">
        <v>1200</v>
      </c>
    </row>
    <row r="215" spans="1:17" ht="14.4" customHeight="1" x14ac:dyDescent="0.3">
      <c r="A215" s="528" t="s">
        <v>2504</v>
      </c>
      <c r="B215" s="529" t="s">
        <v>2225</v>
      </c>
      <c r="C215" s="529" t="s">
        <v>2252</v>
      </c>
      <c r="D215" s="529" t="s">
        <v>2265</v>
      </c>
      <c r="E215" s="529" t="s">
        <v>2266</v>
      </c>
      <c r="F215" s="541">
        <v>4</v>
      </c>
      <c r="G215" s="541">
        <v>136</v>
      </c>
      <c r="H215" s="541">
        <v>1</v>
      </c>
      <c r="I215" s="541">
        <v>34</v>
      </c>
      <c r="J215" s="541"/>
      <c r="K215" s="541"/>
      <c r="L215" s="541"/>
      <c r="M215" s="541"/>
      <c r="N215" s="541"/>
      <c r="O215" s="541"/>
      <c r="P215" s="534"/>
      <c r="Q215" s="542"/>
    </row>
    <row r="216" spans="1:17" ht="14.4" customHeight="1" x14ac:dyDescent="0.3">
      <c r="A216" s="528" t="s">
        <v>2504</v>
      </c>
      <c r="B216" s="529" t="s">
        <v>2225</v>
      </c>
      <c r="C216" s="529" t="s">
        <v>2252</v>
      </c>
      <c r="D216" s="529" t="s">
        <v>2280</v>
      </c>
      <c r="E216" s="529" t="s">
        <v>2281</v>
      </c>
      <c r="F216" s="541">
        <v>3</v>
      </c>
      <c r="G216" s="541">
        <v>348</v>
      </c>
      <c r="H216" s="541">
        <v>1</v>
      </c>
      <c r="I216" s="541">
        <v>116</v>
      </c>
      <c r="J216" s="541">
        <v>1</v>
      </c>
      <c r="K216" s="541">
        <v>118</v>
      </c>
      <c r="L216" s="541">
        <v>0.33908045977011492</v>
      </c>
      <c r="M216" s="541">
        <v>118</v>
      </c>
      <c r="N216" s="541">
        <v>1</v>
      </c>
      <c r="O216" s="541">
        <v>126</v>
      </c>
      <c r="P216" s="534">
        <v>0.36206896551724138</v>
      </c>
      <c r="Q216" s="542">
        <v>126</v>
      </c>
    </row>
    <row r="217" spans="1:17" ht="14.4" customHeight="1" x14ac:dyDescent="0.3">
      <c r="A217" s="528" t="s">
        <v>2504</v>
      </c>
      <c r="B217" s="529" t="s">
        <v>2225</v>
      </c>
      <c r="C217" s="529" t="s">
        <v>2252</v>
      </c>
      <c r="D217" s="529" t="s">
        <v>2302</v>
      </c>
      <c r="E217" s="529" t="s">
        <v>2303</v>
      </c>
      <c r="F217" s="541"/>
      <c r="G217" s="541"/>
      <c r="H217" s="541"/>
      <c r="I217" s="541"/>
      <c r="J217" s="541">
        <v>1</v>
      </c>
      <c r="K217" s="541">
        <v>33.33</v>
      </c>
      <c r="L217" s="541"/>
      <c r="M217" s="541">
        <v>33.33</v>
      </c>
      <c r="N217" s="541"/>
      <c r="O217" s="541"/>
      <c r="P217" s="534"/>
      <c r="Q217" s="542"/>
    </row>
    <row r="218" spans="1:17" ht="14.4" customHeight="1" x14ac:dyDescent="0.3">
      <c r="A218" s="528" t="s">
        <v>2505</v>
      </c>
      <c r="B218" s="529" t="s">
        <v>2225</v>
      </c>
      <c r="C218" s="529" t="s">
        <v>2252</v>
      </c>
      <c r="D218" s="529" t="s">
        <v>2280</v>
      </c>
      <c r="E218" s="529" t="s">
        <v>2281</v>
      </c>
      <c r="F218" s="541">
        <v>3</v>
      </c>
      <c r="G218" s="541">
        <v>350</v>
      </c>
      <c r="H218" s="541">
        <v>1</v>
      </c>
      <c r="I218" s="541">
        <v>116.66666666666667</v>
      </c>
      <c r="J218" s="541">
        <v>3</v>
      </c>
      <c r="K218" s="541">
        <v>354</v>
      </c>
      <c r="L218" s="541">
        <v>1.0114285714285713</v>
      </c>
      <c r="M218" s="541">
        <v>118</v>
      </c>
      <c r="N218" s="541"/>
      <c r="O218" s="541"/>
      <c r="P218" s="534"/>
      <c r="Q218" s="542"/>
    </row>
    <row r="219" spans="1:17" ht="14.4" customHeight="1" x14ac:dyDescent="0.3">
      <c r="A219" s="528" t="s">
        <v>2505</v>
      </c>
      <c r="B219" s="529" t="s">
        <v>2225</v>
      </c>
      <c r="C219" s="529" t="s">
        <v>2252</v>
      </c>
      <c r="D219" s="529" t="s">
        <v>2302</v>
      </c>
      <c r="E219" s="529" t="s">
        <v>2303</v>
      </c>
      <c r="F219" s="541"/>
      <c r="G219" s="541"/>
      <c r="H219" s="541"/>
      <c r="I219" s="541"/>
      <c r="J219" s="541">
        <v>1</v>
      </c>
      <c r="K219" s="541">
        <v>0</v>
      </c>
      <c r="L219" s="541"/>
      <c r="M219" s="541">
        <v>0</v>
      </c>
      <c r="N219" s="541"/>
      <c r="O219" s="541"/>
      <c r="P219" s="534"/>
      <c r="Q219" s="542"/>
    </row>
    <row r="220" spans="1:17" ht="14.4" customHeight="1" x14ac:dyDescent="0.3">
      <c r="A220" s="528" t="s">
        <v>2505</v>
      </c>
      <c r="B220" s="529" t="s">
        <v>2225</v>
      </c>
      <c r="C220" s="529" t="s">
        <v>2252</v>
      </c>
      <c r="D220" s="529" t="s">
        <v>705</v>
      </c>
      <c r="E220" s="529" t="s">
        <v>2476</v>
      </c>
      <c r="F220" s="541"/>
      <c r="G220" s="541"/>
      <c r="H220" s="541"/>
      <c r="I220" s="541"/>
      <c r="J220" s="541">
        <v>2</v>
      </c>
      <c r="K220" s="541">
        <v>2386</v>
      </c>
      <c r="L220" s="541"/>
      <c r="M220" s="541">
        <v>1193</v>
      </c>
      <c r="N220" s="541"/>
      <c r="O220" s="541"/>
      <c r="P220" s="534"/>
      <c r="Q220" s="542"/>
    </row>
    <row r="221" spans="1:17" ht="14.4" customHeight="1" x14ac:dyDescent="0.3">
      <c r="A221" s="528" t="s">
        <v>2506</v>
      </c>
      <c r="B221" s="529" t="s">
        <v>2225</v>
      </c>
      <c r="C221" s="529" t="s">
        <v>2252</v>
      </c>
      <c r="D221" s="529" t="s">
        <v>2265</v>
      </c>
      <c r="E221" s="529" t="s">
        <v>2266</v>
      </c>
      <c r="F221" s="541">
        <v>5</v>
      </c>
      <c r="G221" s="541">
        <v>175</v>
      </c>
      <c r="H221" s="541">
        <v>1</v>
      </c>
      <c r="I221" s="541">
        <v>35</v>
      </c>
      <c r="J221" s="541"/>
      <c r="K221" s="541"/>
      <c r="L221" s="541"/>
      <c r="M221" s="541"/>
      <c r="N221" s="541">
        <v>1</v>
      </c>
      <c r="O221" s="541">
        <v>37</v>
      </c>
      <c r="P221" s="534">
        <v>0.21142857142857144</v>
      </c>
      <c r="Q221" s="542">
        <v>37</v>
      </c>
    </row>
    <row r="222" spans="1:17" ht="14.4" customHeight="1" x14ac:dyDescent="0.3">
      <c r="A222" s="528" t="s">
        <v>2506</v>
      </c>
      <c r="B222" s="529" t="s">
        <v>2225</v>
      </c>
      <c r="C222" s="529" t="s">
        <v>2252</v>
      </c>
      <c r="D222" s="529" t="s">
        <v>2278</v>
      </c>
      <c r="E222" s="529" t="s">
        <v>2279</v>
      </c>
      <c r="F222" s="541">
        <v>1</v>
      </c>
      <c r="G222" s="541">
        <v>234</v>
      </c>
      <c r="H222" s="541">
        <v>1</v>
      </c>
      <c r="I222" s="541">
        <v>234</v>
      </c>
      <c r="J222" s="541"/>
      <c r="K222" s="541"/>
      <c r="L222" s="541"/>
      <c r="M222" s="541"/>
      <c r="N222" s="541">
        <v>2</v>
      </c>
      <c r="O222" s="541">
        <v>502</v>
      </c>
      <c r="P222" s="534">
        <v>2.1452991452991452</v>
      </c>
      <c r="Q222" s="542">
        <v>251</v>
      </c>
    </row>
    <row r="223" spans="1:17" ht="14.4" customHeight="1" x14ac:dyDescent="0.3">
      <c r="A223" s="528" t="s">
        <v>2506</v>
      </c>
      <c r="B223" s="529" t="s">
        <v>2225</v>
      </c>
      <c r="C223" s="529" t="s">
        <v>2252</v>
      </c>
      <c r="D223" s="529" t="s">
        <v>2280</v>
      </c>
      <c r="E223" s="529" t="s">
        <v>2281</v>
      </c>
      <c r="F223" s="541">
        <v>16</v>
      </c>
      <c r="G223" s="541">
        <v>1886</v>
      </c>
      <c r="H223" s="541">
        <v>1</v>
      </c>
      <c r="I223" s="541">
        <v>117.875</v>
      </c>
      <c r="J223" s="541">
        <v>5</v>
      </c>
      <c r="K223" s="541">
        <v>590</v>
      </c>
      <c r="L223" s="541">
        <v>0.31283138918345704</v>
      </c>
      <c r="M223" s="541">
        <v>118</v>
      </c>
      <c r="N223" s="541">
        <v>14</v>
      </c>
      <c r="O223" s="541">
        <v>1764</v>
      </c>
      <c r="P223" s="534">
        <v>0.93531283138918342</v>
      </c>
      <c r="Q223" s="542">
        <v>126</v>
      </c>
    </row>
    <row r="224" spans="1:17" ht="14.4" customHeight="1" x14ac:dyDescent="0.3">
      <c r="A224" s="528" t="s">
        <v>2506</v>
      </c>
      <c r="B224" s="529" t="s">
        <v>2225</v>
      </c>
      <c r="C224" s="529" t="s">
        <v>2252</v>
      </c>
      <c r="D224" s="529" t="s">
        <v>2310</v>
      </c>
      <c r="E224" s="529" t="s">
        <v>2311</v>
      </c>
      <c r="F224" s="541"/>
      <c r="G224" s="541"/>
      <c r="H224" s="541"/>
      <c r="I224" s="541"/>
      <c r="J224" s="541"/>
      <c r="K224" s="541"/>
      <c r="L224" s="541"/>
      <c r="M224" s="541"/>
      <c r="N224" s="541">
        <v>1</v>
      </c>
      <c r="O224" s="541">
        <v>86</v>
      </c>
      <c r="P224" s="534"/>
      <c r="Q224" s="542">
        <v>86</v>
      </c>
    </row>
    <row r="225" spans="1:17" ht="14.4" customHeight="1" x14ac:dyDescent="0.3">
      <c r="A225" s="528" t="s">
        <v>2506</v>
      </c>
      <c r="B225" s="529" t="s">
        <v>2225</v>
      </c>
      <c r="C225" s="529" t="s">
        <v>2252</v>
      </c>
      <c r="D225" s="529" t="s">
        <v>2316</v>
      </c>
      <c r="E225" s="529" t="s">
        <v>2317</v>
      </c>
      <c r="F225" s="541"/>
      <c r="G225" s="541"/>
      <c r="H225" s="541"/>
      <c r="I225" s="541"/>
      <c r="J225" s="541"/>
      <c r="K225" s="541"/>
      <c r="L225" s="541"/>
      <c r="M225" s="541"/>
      <c r="N225" s="541">
        <v>1</v>
      </c>
      <c r="O225" s="541">
        <v>505</v>
      </c>
      <c r="P225" s="534"/>
      <c r="Q225" s="542">
        <v>505</v>
      </c>
    </row>
    <row r="226" spans="1:17" ht="14.4" customHeight="1" x14ac:dyDescent="0.3">
      <c r="A226" s="528" t="s">
        <v>2506</v>
      </c>
      <c r="B226" s="529" t="s">
        <v>2225</v>
      </c>
      <c r="C226" s="529" t="s">
        <v>2252</v>
      </c>
      <c r="D226" s="529" t="s">
        <v>2343</v>
      </c>
      <c r="E226" s="529" t="s">
        <v>2344</v>
      </c>
      <c r="F226" s="541">
        <v>1</v>
      </c>
      <c r="G226" s="541">
        <v>178</v>
      </c>
      <c r="H226" s="541">
        <v>1</v>
      </c>
      <c r="I226" s="541">
        <v>178</v>
      </c>
      <c r="J226" s="541"/>
      <c r="K226" s="541"/>
      <c r="L226" s="541"/>
      <c r="M226" s="541"/>
      <c r="N226" s="541"/>
      <c r="O226" s="541"/>
      <c r="P226" s="534"/>
      <c r="Q226" s="542"/>
    </row>
    <row r="227" spans="1:17" ht="14.4" customHeight="1" x14ac:dyDescent="0.3">
      <c r="A227" s="528" t="s">
        <v>2506</v>
      </c>
      <c r="B227" s="529" t="s">
        <v>2225</v>
      </c>
      <c r="C227" s="529" t="s">
        <v>2252</v>
      </c>
      <c r="D227" s="529" t="s">
        <v>2349</v>
      </c>
      <c r="E227" s="529" t="s">
        <v>2350</v>
      </c>
      <c r="F227" s="541">
        <v>5</v>
      </c>
      <c r="G227" s="541">
        <v>1775</v>
      </c>
      <c r="H227" s="541">
        <v>1</v>
      </c>
      <c r="I227" s="541">
        <v>355</v>
      </c>
      <c r="J227" s="541"/>
      <c r="K227" s="541"/>
      <c r="L227" s="541"/>
      <c r="M227" s="541"/>
      <c r="N227" s="541"/>
      <c r="O227" s="541"/>
      <c r="P227" s="534"/>
      <c r="Q227" s="542"/>
    </row>
    <row r="228" spans="1:17" ht="14.4" customHeight="1" x14ac:dyDescent="0.3">
      <c r="A228" s="528" t="s">
        <v>2506</v>
      </c>
      <c r="B228" s="529" t="s">
        <v>2225</v>
      </c>
      <c r="C228" s="529" t="s">
        <v>2252</v>
      </c>
      <c r="D228" s="529" t="s">
        <v>705</v>
      </c>
      <c r="E228" s="529" t="s">
        <v>2476</v>
      </c>
      <c r="F228" s="541">
        <v>4</v>
      </c>
      <c r="G228" s="541">
        <v>4764</v>
      </c>
      <c r="H228" s="541">
        <v>1</v>
      </c>
      <c r="I228" s="541">
        <v>1191</v>
      </c>
      <c r="J228" s="541"/>
      <c r="K228" s="541"/>
      <c r="L228" s="541"/>
      <c r="M228" s="541"/>
      <c r="N228" s="541"/>
      <c r="O228" s="541"/>
      <c r="P228" s="534"/>
      <c r="Q228" s="542"/>
    </row>
    <row r="229" spans="1:17" ht="14.4" customHeight="1" x14ac:dyDescent="0.3">
      <c r="A229" s="528" t="s">
        <v>2507</v>
      </c>
      <c r="B229" s="529" t="s">
        <v>2225</v>
      </c>
      <c r="C229" s="529" t="s">
        <v>2252</v>
      </c>
      <c r="D229" s="529" t="s">
        <v>2265</v>
      </c>
      <c r="E229" s="529" t="s">
        <v>2266</v>
      </c>
      <c r="F229" s="541"/>
      <c r="G229" s="541"/>
      <c r="H229" s="541"/>
      <c r="I229" s="541"/>
      <c r="J229" s="541">
        <v>2</v>
      </c>
      <c r="K229" s="541">
        <v>70</v>
      </c>
      <c r="L229" s="541"/>
      <c r="M229" s="541">
        <v>35</v>
      </c>
      <c r="N229" s="541"/>
      <c r="O229" s="541"/>
      <c r="P229" s="534"/>
      <c r="Q229" s="542"/>
    </row>
    <row r="230" spans="1:17" ht="14.4" customHeight="1" x14ac:dyDescent="0.3">
      <c r="A230" s="528" t="s">
        <v>2507</v>
      </c>
      <c r="B230" s="529" t="s">
        <v>2225</v>
      </c>
      <c r="C230" s="529" t="s">
        <v>2252</v>
      </c>
      <c r="D230" s="529" t="s">
        <v>2278</v>
      </c>
      <c r="E230" s="529" t="s">
        <v>2279</v>
      </c>
      <c r="F230" s="541">
        <v>1</v>
      </c>
      <c r="G230" s="541">
        <v>234</v>
      </c>
      <c r="H230" s="541">
        <v>1</v>
      </c>
      <c r="I230" s="541">
        <v>234</v>
      </c>
      <c r="J230" s="541">
        <v>4</v>
      </c>
      <c r="K230" s="541">
        <v>940</v>
      </c>
      <c r="L230" s="541">
        <v>4.017094017094017</v>
      </c>
      <c r="M230" s="541">
        <v>235</v>
      </c>
      <c r="N230" s="541"/>
      <c r="O230" s="541"/>
      <c r="P230" s="534"/>
      <c r="Q230" s="542"/>
    </row>
    <row r="231" spans="1:17" ht="14.4" customHeight="1" x14ac:dyDescent="0.3">
      <c r="A231" s="528" t="s">
        <v>2507</v>
      </c>
      <c r="B231" s="529" t="s">
        <v>2225</v>
      </c>
      <c r="C231" s="529" t="s">
        <v>2252</v>
      </c>
      <c r="D231" s="529" t="s">
        <v>2280</v>
      </c>
      <c r="E231" s="529" t="s">
        <v>2281</v>
      </c>
      <c r="F231" s="541">
        <v>3</v>
      </c>
      <c r="G231" s="541">
        <v>350</v>
      </c>
      <c r="H231" s="541">
        <v>1</v>
      </c>
      <c r="I231" s="541">
        <v>116.66666666666667</v>
      </c>
      <c r="J231" s="541">
        <v>4</v>
      </c>
      <c r="K231" s="541">
        <v>472</v>
      </c>
      <c r="L231" s="541">
        <v>1.3485714285714285</v>
      </c>
      <c r="M231" s="541">
        <v>118</v>
      </c>
      <c r="N231" s="541"/>
      <c r="O231" s="541"/>
      <c r="P231" s="534"/>
      <c r="Q231" s="542"/>
    </row>
    <row r="232" spans="1:17" ht="14.4" customHeight="1" x14ac:dyDescent="0.3">
      <c r="A232" s="528" t="s">
        <v>2507</v>
      </c>
      <c r="B232" s="529" t="s">
        <v>2225</v>
      </c>
      <c r="C232" s="529" t="s">
        <v>2252</v>
      </c>
      <c r="D232" s="529" t="s">
        <v>2286</v>
      </c>
      <c r="E232" s="529" t="s">
        <v>2287</v>
      </c>
      <c r="F232" s="541">
        <v>3</v>
      </c>
      <c r="G232" s="541">
        <v>1455</v>
      </c>
      <c r="H232" s="541">
        <v>1</v>
      </c>
      <c r="I232" s="541">
        <v>485</v>
      </c>
      <c r="J232" s="541"/>
      <c r="K232" s="541"/>
      <c r="L232" s="541"/>
      <c r="M232" s="541"/>
      <c r="N232" s="541"/>
      <c r="O232" s="541"/>
      <c r="P232" s="534"/>
      <c r="Q232" s="542"/>
    </row>
    <row r="233" spans="1:17" ht="14.4" customHeight="1" x14ac:dyDescent="0.3">
      <c r="A233" s="528" t="s">
        <v>2507</v>
      </c>
      <c r="B233" s="529" t="s">
        <v>2225</v>
      </c>
      <c r="C233" s="529" t="s">
        <v>2252</v>
      </c>
      <c r="D233" s="529" t="s">
        <v>2302</v>
      </c>
      <c r="E233" s="529" t="s">
        <v>2303</v>
      </c>
      <c r="F233" s="541"/>
      <c r="G233" s="541"/>
      <c r="H233" s="541"/>
      <c r="I233" s="541"/>
      <c r="J233" s="541">
        <v>4</v>
      </c>
      <c r="K233" s="541">
        <v>33.33</v>
      </c>
      <c r="L233" s="541"/>
      <c r="M233" s="541">
        <v>8.3324999999999996</v>
      </c>
      <c r="N233" s="541"/>
      <c r="O233" s="541"/>
      <c r="P233" s="534"/>
      <c r="Q233" s="542"/>
    </row>
    <row r="234" spans="1:17" ht="14.4" customHeight="1" x14ac:dyDescent="0.3">
      <c r="A234" s="528" t="s">
        <v>2508</v>
      </c>
      <c r="B234" s="529" t="s">
        <v>2225</v>
      </c>
      <c r="C234" s="529" t="s">
        <v>2252</v>
      </c>
      <c r="D234" s="529" t="s">
        <v>2265</v>
      </c>
      <c r="E234" s="529" t="s">
        <v>2266</v>
      </c>
      <c r="F234" s="541">
        <v>2</v>
      </c>
      <c r="G234" s="541">
        <v>69</v>
      </c>
      <c r="H234" s="541">
        <v>1</v>
      </c>
      <c r="I234" s="541">
        <v>34.5</v>
      </c>
      <c r="J234" s="541">
        <v>1</v>
      </c>
      <c r="K234" s="541">
        <v>35</v>
      </c>
      <c r="L234" s="541">
        <v>0.50724637681159424</v>
      </c>
      <c r="M234" s="541">
        <v>35</v>
      </c>
      <c r="N234" s="541">
        <v>3</v>
      </c>
      <c r="O234" s="541">
        <v>111</v>
      </c>
      <c r="P234" s="534">
        <v>1.6086956521739131</v>
      </c>
      <c r="Q234" s="542">
        <v>37</v>
      </c>
    </row>
    <row r="235" spans="1:17" ht="14.4" customHeight="1" x14ac:dyDescent="0.3">
      <c r="A235" s="528" t="s">
        <v>2508</v>
      </c>
      <c r="B235" s="529" t="s">
        <v>2225</v>
      </c>
      <c r="C235" s="529" t="s">
        <v>2252</v>
      </c>
      <c r="D235" s="529" t="s">
        <v>2278</v>
      </c>
      <c r="E235" s="529" t="s">
        <v>2279</v>
      </c>
      <c r="F235" s="541">
        <v>12</v>
      </c>
      <c r="G235" s="541">
        <v>2804</v>
      </c>
      <c r="H235" s="541">
        <v>1</v>
      </c>
      <c r="I235" s="541">
        <v>233.66666666666666</v>
      </c>
      <c r="J235" s="541">
        <v>14</v>
      </c>
      <c r="K235" s="541">
        <v>3290</v>
      </c>
      <c r="L235" s="541">
        <v>1.1733238231098431</v>
      </c>
      <c r="M235" s="541">
        <v>235</v>
      </c>
      <c r="N235" s="541">
        <v>6</v>
      </c>
      <c r="O235" s="541">
        <v>1506</v>
      </c>
      <c r="P235" s="534">
        <v>0.53708987161198285</v>
      </c>
      <c r="Q235" s="542">
        <v>251</v>
      </c>
    </row>
    <row r="236" spans="1:17" ht="14.4" customHeight="1" x14ac:dyDescent="0.3">
      <c r="A236" s="528" t="s">
        <v>2508</v>
      </c>
      <c r="B236" s="529" t="s">
        <v>2225</v>
      </c>
      <c r="C236" s="529" t="s">
        <v>2252</v>
      </c>
      <c r="D236" s="529" t="s">
        <v>2280</v>
      </c>
      <c r="E236" s="529" t="s">
        <v>2281</v>
      </c>
      <c r="F236" s="541">
        <v>13</v>
      </c>
      <c r="G236" s="541">
        <v>1534</v>
      </c>
      <c r="H236" s="541">
        <v>1</v>
      </c>
      <c r="I236" s="541">
        <v>118</v>
      </c>
      <c r="J236" s="541">
        <v>29</v>
      </c>
      <c r="K236" s="541">
        <v>3422</v>
      </c>
      <c r="L236" s="541">
        <v>2.2307692307692308</v>
      </c>
      <c r="M236" s="541">
        <v>118</v>
      </c>
      <c r="N236" s="541">
        <v>24</v>
      </c>
      <c r="O236" s="541">
        <v>3024</v>
      </c>
      <c r="P236" s="534">
        <v>1.9713168187744459</v>
      </c>
      <c r="Q236" s="542">
        <v>126</v>
      </c>
    </row>
    <row r="237" spans="1:17" ht="14.4" customHeight="1" x14ac:dyDescent="0.3">
      <c r="A237" s="528" t="s">
        <v>2508</v>
      </c>
      <c r="B237" s="529" t="s">
        <v>2225</v>
      </c>
      <c r="C237" s="529" t="s">
        <v>2252</v>
      </c>
      <c r="D237" s="529" t="s">
        <v>2282</v>
      </c>
      <c r="E237" s="529" t="s">
        <v>2283</v>
      </c>
      <c r="F237" s="541">
        <v>3</v>
      </c>
      <c r="G237" s="541">
        <v>1593</v>
      </c>
      <c r="H237" s="541">
        <v>1</v>
      </c>
      <c r="I237" s="541">
        <v>531</v>
      </c>
      <c r="J237" s="541">
        <v>3</v>
      </c>
      <c r="K237" s="541">
        <v>1596</v>
      </c>
      <c r="L237" s="541">
        <v>1.0018832391713748</v>
      </c>
      <c r="M237" s="541">
        <v>532</v>
      </c>
      <c r="N237" s="541">
        <v>2</v>
      </c>
      <c r="O237" s="541">
        <v>1080</v>
      </c>
      <c r="P237" s="534">
        <v>0.67796610169491522</v>
      </c>
      <c r="Q237" s="542">
        <v>540</v>
      </c>
    </row>
    <row r="238" spans="1:17" ht="14.4" customHeight="1" x14ac:dyDescent="0.3">
      <c r="A238" s="528" t="s">
        <v>2508</v>
      </c>
      <c r="B238" s="529" t="s">
        <v>2225</v>
      </c>
      <c r="C238" s="529" t="s">
        <v>2252</v>
      </c>
      <c r="D238" s="529" t="s">
        <v>2284</v>
      </c>
      <c r="E238" s="529" t="s">
        <v>2285</v>
      </c>
      <c r="F238" s="541">
        <v>1</v>
      </c>
      <c r="G238" s="541">
        <v>1491</v>
      </c>
      <c r="H238" s="541">
        <v>1</v>
      </c>
      <c r="I238" s="541">
        <v>1491</v>
      </c>
      <c r="J238" s="541"/>
      <c r="K238" s="541"/>
      <c r="L238" s="541"/>
      <c r="M238" s="541"/>
      <c r="N238" s="541"/>
      <c r="O238" s="541"/>
      <c r="P238" s="534"/>
      <c r="Q238" s="542"/>
    </row>
    <row r="239" spans="1:17" ht="14.4" customHeight="1" x14ac:dyDescent="0.3">
      <c r="A239" s="528" t="s">
        <v>2508</v>
      </c>
      <c r="B239" s="529" t="s">
        <v>2225</v>
      </c>
      <c r="C239" s="529" t="s">
        <v>2252</v>
      </c>
      <c r="D239" s="529" t="s">
        <v>2290</v>
      </c>
      <c r="E239" s="529" t="s">
        <v>2291</v>
      </c>
      <c r="F239" s="541">
        <v>14</v>
      </c>
      <c r="G239" s="541">
        <v>14126</v>
      </c>
      <c r="H239" s="541">
        <v>1</v>
      </c>
      <c r="I239" s="541">
        <v>1009</v>
      </c>
      <c r="J239" s="541">
        <v>3</v>
      </c>
      <c r="K239" s="541">
        <v>3036</v>
      </c>
      <c r="L239" s="541">
        <v>0.21492283732125159</v>
      </c>
      <c r="M239" s="541">
        <v>1012</v>
      </c>
      <c r="N239" s="541">
        <v>1</v>
      </c>
      <c r="O239" s="541">
        <v>1031</v>
      </c>
      <c r="P239" s="534">
        <v>7.2985983293218176E-2</v>
      </c>
      <c r="Q239" s="542">
        <v>1031</v>
      </c>
    </row>
    <row r="240" spans="1:17" ht="14.4" customHeight="1" x14ac:dyDescent="0.3">
      <c r="A240" s="528" t="s">
        <v>2508</v>
      </c>
      <c r="B240" s="529" t="s">
        <v>2225</v>
      </c>
      <c r="C240" s="529" t="s">
        <v>2252</v>
      </c>
      <c r="D240" s="529" t="s">
        <v>2396</v>
      </c>
      <c r="E240" s="529" t="s">
        <v>2397</v>
      </c>
      <c r="F240" s="541">
        <v>13</v>
      </c>
      <c r="G240" s="541">
        <v>15977</v>
      </c>
      <c r="H240" s="541">
        <v>1</v>
      </c>
      <c r="I240" s="541">
        <v>1229</v>
      </c>
      <c r="J240" s="541"/>
      <c r="K240" s="541"/>
      <c r="L240" s="541"/>
      <c r="M240" s="541"/>
      <c r="N240" s="541">
        <v>2</v>
      </c>
      <c r="O240" s="541">
        <v>2546</v>
      </c>
      <c r="P240" s="534">
        <v>0.15935407147774927</v>
      </c>
      <c r="Q240" s="542">
        <v>1273</v>
      </c>
    </row>
    <row r="241" spans="1:17" ht="14.4" customHeight="1" x14ac:dyDescent="0.3">
      <c r="A241" s="528" t="s">
        <v>2508</v>
      </c>
      <c r="B241" s="529" t="s">
        <v>2225</v>
      </c>
      <c r="C241" s="529" t="s">
        <v>2252</v>
      </c>
      <c r="D241" s="529" t="s">
        <v>2400</v>
      </c>
      <c r="E241" s="529" t="s">
        <v>2401</v>
      </c>
      <c r="F241" s="541"/>
      <c r="G241" s="541"/>
      <c r="H241" s="541"/>
      <c r="I241" s="541"/>
      <c r="J241" s="541"/>
      <c r="K241" s="541"/>
      <c r="L241" s="541"/>
      <c r="M241" s="541"/>
      <c r="N241" s="541">
        <v>2</v>
      </c>
      <c r="O241" s="541">
        <v>1942</v>
      </c>
      <c r="P241" s="534"/>
      <c r="Q241" s="542">
        <v>971</v>
      </c>
    </row>
    <row r="242" spans="1:17" ht="14.4" customHeight="1" x14ac:dyDescent="0.3">
      <c r="A242" s="528" t="s">
        <v>2508</v>
      </c>
      <c r="B242" s="529" t="s">
        <v>2225</v>
      </c>
      <c r="C242" s="529" t="s">
        <v>2252</v>
      </c>
      <c r="D242" s="529" t="s">
        <v>2404</v>
      </c>
      <c r="E242" s="529" t="s">
        <v>2405</v>
      </c>
      <c r="F242" s="541">
        <v>1</v>
      </c>
      <c r="G242" s="541">
        <v>1634</v>
      </c>
      <c r="H242" s="541">
        <v>1</v>
      </c>
      <c r="I242" s="541">
        <v>1634</v>
      </c>
      <c r="J242" s="541"/>
      <c r="K242" s="541"/>
      <c r="L242" s="541"/>
      <c r="M242" s="541"/>
      <c r="N242" s="541">
        <v>1</v>
      </c>
      <c r="O242" s="541">
        <v>1677</v>
      </c>
      <c r="P242" s="534">
        <v>1.0263157894736843</v>
      </c>
      <c r="Q242" s="542">
        <v>1677</v>
      </c>
    </row>
    <row r="243" spans="1:17" ht="14.4" customHeight="1" x14ac:dyDescent="0.3">
      <c r="A243" s="528" t="s">
        <v>2508</v>
      </c>
      <c r="B243" s="529" t="s">
        <v>2225</v>
      </c>
      <c r="C243" s="529" t="s">
        <v>2252</v>
      </c>
      <c r="D243" s="529" t="s">
        <v>2302</v>
      </c>
      <c r="E243" s="529" t="s">
        <v>2303</v>
      </c>
      <c r="F243" s="541"/>
      <c r="G243" s="541"/>
      <c r="H243" s="541"/>
      <c r="I243" s="541"/>
      <c r="J243" s="541">
        <v>11</v>
      </c>
      <c r="K243" s="541">
        <v>333.33</v>
      </c>
      <c r="L243" s="541"/>
      <c r="M243" s="541">
        <v>30.302727272727271</v>
      </c>
      <c r="N243" s="541">
        <v>4</v>
      </c>
      <c r="O243" s="541">
        <v>133.33000000000001</v>
      </c>
      <c r="P243" s="534"/>
      <c r="Q243" s="542">
        <v>33.332500000000003</v>
      </c>
    </row>
    <row r="244" spans="1:17" ht="14.4" customHeight="1" x14ac:dyDescent="0.3">
      <c r="A244" s="528" t="s">
        <v>2508</v>
      </c>
      <c r="B244" s="529" t="s">
        <v>2225</v>
      </c>
      <c r="C244" s="529" t="s">
        <v>2252</v>
      </c>
      <c r="D244" s="529" t="s">
        <v>2310</v>
      </c>
      <c r="E244" s="529" t="s">
        <v>2311</v>
      </c>
      <c r="F244" s="541">
        <v>2</v>
      </c>
      <c r="G244" s="541">
        <v>164</v>
      </c>
      <c r="H244" s="541">
        <v>1</v>
      </c>
      <c r="I244" s="541">
        <v>82</v>
      </c>
      <c r="J244" s="541">
        <v>3</v>
      </c>
      <c r="K244" s="541">
        <v>246</v>
      </c>
      <c r="L244" s="541">
        <v>1.5</v>
      </c>
      <c r="M244" s="541">
        <v>82</v>
      </c>
      <c r="N244" s="541"/>
      <c r="O244" s="541"/>
      <c r="P244" s="534"/>
      <c r="Q244" s="542"/>
    </row>
    <row r="245" spans="1:17" ht="14.4" customHeight="1" x14ac:dyDescent="0.3">
      <c r="A245" s="528" t="s">
        <v>2508</v>
      </c>
      <c r="B245" s="529" t="s">
        <v>2225</v>
      </c>
      <c r="C245" s="529" t="s">
        <v>2252</v>
      </c>
      <c r="D245" s="529" t="s">
        <v>2316</v>
      </c>
      <c r="E245" s="529" t="s">
        <v>2317</v>
      </c>
      <c r="F245" s="541"/>
      <c r="G245" s="541"/>
      <c r="H245" s="541"/>
      <c r="I245" s="541"/>
      <c r="J245" s="541">
        <v>1</v>
      </c>
      <c r="K245" s="541">
        <v>492</v>
      </c>
      <c r="L245" s="541"/>
      <c r="M245" s="541">
        <v>492</v>
      </c>
      <c r="N245" s="541"/>
      <c r="O245" s="541"/>
      <c r="P245" s="534"/>
      <c r="Q245" s="542"/>
    </row>
    <row r="246" spans="1:17" ht="14.4" customHeight="1" x14ac:dyDescent="0.3">
      <c r="A246" s="528" t="s">
        <v>2508</v>
      </c>
      <c r="B246" s="529" t="s">
        <v>2225</v>
      </c>
      <c r="C246" s="529" t="s">
        <v>2252</v>
      </c>
      <c r="D246" s="529" t="s">
        <v>2322</v>
      </c>
      <c r="E246" s="529" t="s">
        <v>2283</v>
      </c>
      <c r="F246" s="541">
        <v>6</v>
      </c>
      <c r="G246" s="541">
        <v>4038</v>
      </c>
      <c r="H246" s="541">
        <v>1</v>
      </c>
      <c r="I246" s="541">
        <v>673</v>
      </c>
      <c r="J246" s="541"/>
      <c r="K246" s="541"/>
      <c r="L246" s="541"/>
      <c r="M246" s="541"/>
      <c r="N246" s="541"/>
      <c r="O246" s="541"/>
      <c r="P246" s="534"/>
      <c r="Q246" s="542"/>
    </row>
    <row r="247" spans="1:17" ht="14.4" customHeight="1" x14ac:dyDescent="0.3">
      <c r="A247" s="528" t="s">
        <v>2508</v>
      </c>
      <c r="B247" s="529" t="s">
        <v>2225</v>
      </c>
      <c r="C247" s="529" t="s">
        <v>2252</v>
      </c>
      <c r="D247" s="529" t="s">
        <v>2349</v>
      </c>
      <c r="E247" s="529" t="s">
        <v>2350</v>
      </c>
      <c r="F247" s="541"/>
      <c r="G247" s="541"/>
      <c r="H247" s="541"/>
      <c r="I247" s="541"/>
      <c r="J247" s="541">
        <v>1</v>
      </c>
      <c r="K247" s="541">
        <v>356</v>
      </c>
      <c r="L247" s="541"/>
      <c r="M247" s="541">
        <v>356</v>
      </c>
      <c r="N247" s="541">
        <v>6</v>
      </c>
      <c r="O247" s="541">
        <v>2184</v>
      </c>
      <c r="P247" s="534"/>
      <c r="Q247" s="542">
        <v>364</v>
      </c>
    </row>
    <row r="248" spans="1:17" ht="14.4" customHeight="1" x14ac:dyDescent="0.3">
      <c r="A248" s="528" t="s">
        <v>2508</v>
      </c>
      <c r="B248" s="529" t="s">
        <v>2225</v>
      </c>
      <c r="C248" s="529" t="s">
        <v>2252</v>
      </c>
      <c r="D248" s="529" t="s">
        <v>2351</v>
      </c>
      <c r="E248" s="529" t="s">
        <v>2352</v>
      </c>
      <c r="F248" s="541"/>
      <c r="G248" s="541"/>
      <c r="H248" s="541"/>
      <c r="I248" s="541"/>
      <c r="J248" s="541">
        <v>3</v>
      </c>
      <c r="K248" s="541">
        <v>1884</v>
      </c>
      <c r="L248" s="541"/>
      <c r="M248" s="541">
        <v>628</v>
      </c>
      <c r="N248" s="541"/>
      <c r="O248" s="541"/>
      <c r="P248" s="534"/>
      <c r="Q248" s="542"/>
    </row>
    <row r="249" spans="1:17" ht="14.4" customHeight="1" x14ac:dyDescent="0.3">
      <c r="A249" s="528" t="s">
        <v>2508</v>
      </c>
      <c r="B249" s="529" t="s">
        <v>2225</v>
      </c>
      <c r="C249" s="529" t="s">
        <v>2252</v>
      </c>
      <c r="D249" s="529" t="s">
        <v>2426</v>
      </c>
      <c r="E249" s="529" t="s">
        <v>2427</v>
      </c>
      <c r="F249" s="541">
        <v>10</v>
      </c>
      <c r="G249" s="541">
        <v>15920</v>
      </c>
      <c r="H249" s="541">
        <v>1</v>
      </c>
      <c r="I249" s="541">
        <v>1592</v>
      </c>
      <c r="J249" s="541"/>
      <c r="K249" s="541"/>
      <c r="L249" s="541"/>
      <c r="M249" s="541"/>
      <c r="N249" s="541">
        <v>4</v>
      </c>
      <c r="O249" s="541">
        <v>6672</v>
      </c>
      <c r="P249" s="534">
        <v>0.4190954773869347</v>
      </c>
      <c r="Q249" s="542">
        <v>1668</v>
      </c>
    </row>
    <row r="250" spans="1:17" ht="14.4" customHeight="1" x14ac:dyDescent="0.3">
      <c r="A250" s="528" t="s">
        <v>2508</v>
      </c>
      <c r="B250" s="529" t="s">
        <v>2225</v>
      </c>
      <c r="C250" s="529" t="s">
        <v>2252</v>
      </c>
      <c r="D250" s="529" t="s">
        <v>2357</v>
      </c>
      <c r="E250" s="529" t="s">
        <v>2358</v>
      </c>
      <c r="F250" s="541"/>
      <c r="G250" s="541"/>
      <c r="H250" s="541"/>
      <c r="I250" s="541"/>
      <c r="J250" s="541">
        <v>3</v>
      </c>
      <c r="K250" s="541">
        <v>729</v>
      </c>
      <c r="L250" s="541"/>
      <c r="M250" s="541">
        <v>243</v>
      </c>
      <c r="N250" s="541">
        <v>1</v>
      </c>
      <c r="O250" s="541">
        <v>247</v>
      </c>
      <c r="P250" s="534"/>
      <c r="Q250" s="542">
        <v>247</v>
      </c>
    </row>
    <row r="251" spans="1:17" ht="14.4" customHeight="1" x14ac:dyDescent="0.3">
      <c r="A251" s="528" t="s">
        <v>2508</v>
      </c>
      <c r="B251" s="529" t="s">
        <v>2225</v>
      </c>
      <c r="C251" s="529" t="s">
        <v>2252</v>
      </c>
      <c r="D251" s="529" t="s">
        <v>2361</v>
      </c>
      <c r="E251" s="529" t="s">
        <v>2362</v>
      </c>
      <c r="F251" s="541"/>
      <c r="G251" s="541"/>
      <c r="H251" s="541"/>
      <c r="I251" s="541"/>
      <c r="J251" s="541"/>
      <c r="K251" s="541"/>
      <c r="L251" s="541"/>
      <c r="M251" s="541"/>
      <c r="N251" s="541">
        <v>2</v>
      </c>
      <c r="O251" s="541">
        <v>3468</v>
      </c>
      <c r="P251" s="534"/>
      <c r="Q251" s="542">
        <v>1734</v>
      </c>
    </row>
    <row r="252" spans="1:17" ht="14.4" customHeight="1" x14ac:dyDescent="0.3">
      <c r="A252" s="528" t="s">
        <v>2508</v>
      </c>
      <c r="B252" s="529" t="s">
        <v>2225</v>
      </c>
      <c r="C252" s="529" t="s">
        <v>2252</v>
      </c>
      <c r="D252" s="529" t="s">
        <v>2363</v>
      </c>
      <c r="E252" s="529" t="s">
        <v>2364</v>
      </c>
      <c r="F252" s="541">
        <v>0</v>
      </c>
      <c r="G252" s="541">
        <v>0</v>
      </c>
      <c r="H252" s="541"/>
      <c r="I252" s="541"/>
      <c r="J252" s="541"/>
      <c r="K252" s="541"/>
      <c r="L252" s="541"/>
      <c r="M252" s="541"/>
      <c r="N252" s="541">
        <v>21</v>
      </c>
      <c r="O252" s="541">
        <v>21021</v>
      </c>
      <c r="P252" s="534"/>
      <c r="Q252" s="542">
        <v>1001</v>
      </c>
    </row>
    <row r="253" spans="1:17" ht="14.4" customHeight="1" x14ac:dyDescent="0.3">
      <c r="A253" s="528" t="s">
        <v>2508</v>
      </c>
      <c r="B253" s="529" t="s">
        <v>2225</v>
      </c>
      <c r="C253" s="529" t="s">
        <v>2252</v>
      </c>
      <c r="D253" s="529" t="s">
        <v>705</v>
      </c>
      <c r="E253" s="529" t="s">
        <v>2476</v>
      </c>
      <c r="F253" s="541">
        <v>2</v>
      </c>
      <c r="G253" s="541">
        <v>2377</v>
      </c>
      <c r="H253" s="541">
        <v>1</v>
      </c>
      <c r="I253" s="541">
        <v>1188.5</v>
      </c>
      <c r="J253" s="541">
        <v>1</v>
      </c>
      <c r="K253" s="541">
        <v>1193</v>
      </c>
      <c r="L253" s="541">
        <v>0.50189314261674378</v>
      </c>
      <c r="M253" s="541">
        <v>1193</v>
      </c>
      <c r="N253" s="541">
        <v>1</v>
      </c>
      <c r="O253" s="541">
        <v>1229</v>
      </c>
      <c r="P253" s="534">
        <v>0.51703828355069414</v>
      </c>
      <c r="Q253" s="542">
        <v>1229</v>
      </c>
    </row>
    <row r="254" spans="1:17" ht="14.4" customHeight="1" x14ac:dyDescent="0.3">
      <c r="A254" s="528" t="s">
        <v>2508</v>
      </c>
      <c r="B254" s="529" t="s">
        <v>2225</v>
      </c>
      <c r="C254" s="529" t="s">
        <v>2252</v>
      </c>
      <c r="D254" s="529" t="s">
        <v>2371</v>
      </c>
      <c r="E254" s="529" t="s">
        <v>2372</v>
      </c>
      <c r="F254" s="541"/>
      <c r="G254" s="541"/>
      <c r="H254" s="541"/>
      <c r="I254" s="541"/>
      <c r="J254" s="541">
        <v>2</v>
      </c>
      <c r="K254" s="541">
        <v>1630</v>
      </c>
      <c r="L254" s="541"/>
      <c r="M254" s="541">
        <v>815</v>
      </c>
      <c r="N254" s="541"/>
      <c r="O254" s="541"/>
      <c r="P254" s="534"/>
      <c r="Q254" s="542"/>
    </row>
    <row r="255" spans="1:17" ht="14.4" customHeight="1" x14ac:dyDescent="0.3">
      <c r="A255" s="528" t="s">
        <v>2508</v>
      </c>
      <c r="B255" s="529" t="s">
        <v>2225</v>
      </c>
      <c r="C255" s="529" t="s">
        <v>2252</v>
      </c>
      <c r="D255" s="529" t="s">
        <v>2373</v>
      </c>
      <c r="E255" s="529" t="s">
        <v>2374</v>
      </c>
      <c r="F255" s="541">
        <v>1</v>
      </c>
      <c r="G255" s="541">
        <v>860</v>
      </c>
      <c r="H255" s="541">
        <v>1</v>
      </c>
      <c r="I255" s="541">
        <v>860</v>
      </c>
      <c r="J255" s="541"/>
      <c r="K255" s="541"/>
      <c r="L255" s="541"/>
      <c r="M255" s="541"/>
      <c r="N255" s="541"/>
      <c r="O255" s="541"/>
      <c r="P255" s="534"/>
      <c r="Q255" s="542"/>
    </row>
    <row r="256" spans="1:17" ht="14.4" customHeight="1" x14ac:dyDescent="0.3">
      <c r="A256" s="528" t="s">
        <v>2508</v>
      </c>
      <c r="B256" s="529" t="s">
        <v>2225</v>
      </c>
      <c r="C256" s="529" t="s">
        <v>2252</v>
      </c>
      <c r="D256" s="529" t="s">
        <v>2375</v>
      </c>
      <c r="E256" s="529" t="s">
        <v>2376</v>
      </c>
      <c r="F256" s="541"/>
      <c r="G256" s="541"/>
      <c r="H256" s="541"/>
      <c r="I256" s="541"/>
      <c r="J256" s="541"/>
      <c r="K256" s="541"/>
      <c r="L256" s="541"/>
      <c r="M256" s="541"/>
      <c r="N256" s="541">
        <v>1</v>
      </c>
      <c r="O256" s="541">
        <v>1839</v>
      </c>
      <c r="P256" s="534"/>
      <c r="Q256" s="542">
        <v>1839</v>
      </c>
    </row>
    <row r="257" spans="1:17" ht="14.4" customHeight="1" x14ac:dyDescent="0.3">
      <c r="A257" s="528" t="s">
        <v>2508</v>
      </c>
      <c r="B257" s="529" t="s">
        <v>2225</v>
      </c>
      <c r="C257" s="529" t="s">
        <v>2252</v>
      </c>
      <c r="D257" s="529" t="s">
        <v>2484</v>
      </c>
      <c r="E257" s="529" t="s">
        <v>2485</v>
      </c>
      <c r="F257" s="541">
        <v>5</v>
      </c>
      <c r="G257" s="541">
        <v>1820</v>
      </c>
      <c r="H257" s="541">
        <v>1</v>
      </c>
      <c r="I257" s="541">
        <v>364</v>
      </c>
      <c r="J257" s="541"/>
      <c r="K257" s="541"/>
      <c r="L257" s="541"/>
      <c r="M257" s="541"/>
      <c r="N257" s="541"/>
      <c r="O257" s="541"/>
      <c r="P257" s="534"/>
      <c r="Q257" s="542"/>
    </row>
    <row r="258" spans="1:17" ht="14.4" customHeight="1" x14ac:dyDescent="0.3">
      <c r="A258" s="528" t="s">
        <v>2509</v>
      </c>
      <c r="B258" s="529" t="s">
        <v>2225</v>
      </c>
      <c r="C258" s="529" t="s">
        <v>2252</v>
      </c>
      <c r="D258" s="529" t="s">
        <v>2278</v>
      </c>
      <c r="E258" s="529" t="s">
        <v>2279</v>
      </c>
      <c r="F258" s="541">
        <v>2</v>
      </c>
      <c r="G258" s="541">
        <v>468</v>
      </c>
      <c r="H258" s="541">
        <v>1</v>
      </c>
      <c r="I258" s="541">
        <v>234</v>
      </c>
      <c r="J258" s="541">
        <v>1</v>
      </c>
      <c r="K258" s="541">
        <v>235</v>
      </c>
      <c r="L258" s="541">
        <v>0.50213675213675213</v>
      </c>
      <c r="M258" s="541">
        <v>235</v>
      </c>
      <c r="N258" s="541">
        <v>1</v>
      </c>
      <c r="O258" s="541">
        <v>251</v>
      </c>
      <c r="P258" s="534">
        <v>0.53632478632478631</v>
      </c>
      <c r="Q258" s="542">
        <v>251</v>
      </c>
    </row>
    <row r="259" spans="1:17" ht="14.4" customHeight="1" x14ac:dyDescent="0.3">
      <c r="A259" s="528" t="s">
        <v>2509</v>
      </c>
      <c r="B259" s="529" t="s">
        <v>2225</v>
      </c>
      <c r="C259" s="529" t="s">
        <v>2252</v>
      </c>
      <c r="D259" s="529" t="s">
        <v>2280</v>
      </c>
      <c r="E259" s="529" t="s">
        <v>2281</v>
      </c>
      <c r="F259" s="541">
        <v>2</v>
      </c>
      <c r="G259" s="541">
        <v>236</v>
      </c>
      <c r="H259" s="541">
        <v>1</v>
      </c>
      <c r="I259" s="541">
        <v>118</v>
      </c>
      <c r="J259" s="541"/>
      <c r="K259" s="541"/>
      <c r="L259" s="541"/>
      <c r="M259" s="541"/>
      <c r="N259" s="541"/>
      <c r="O259" s="541"/>
      <c r="P259" s="534"/>
      <c r="Q259" s="542"/>
    </row>
    <row r="260" spans="1:17" ht="14.4" customHeight="1" x14ac:dyDescent="0.3">
      <c r="A260" s="528" t="s">
        <v>2509</v>
      </c>
      <c r="B260" s="529" t="s">
        <v>2225</v>
      </c>
      <c r="C260" s="529" t="s">
        <v>2252</v>
      </c>
      <c r="D260" s="529" t="s">
        <v>2302</v>
      </c>
      <c r="E260" s="529" t="s">
        <v>2303</v>
      </c>
      <c r="F260" s="541"/>
      <c r="G260" s="541"/>
      <c r="H260" s="541"/>
      <c r="I260" s="541"/>
      <c r="J260" s="541"/>
      <c r="K260" s="541"/>
      <c r="L260" s="541"/>
      <c r="M260" s="541"/>
      <c r="N260" s="541">
        <v>0</v>
      </c>
      <c r="O260" s="541">
        <v>0</v>
      </c>
      <c r="P260" s="534"/>
      <c r="Q260" s="542"/>
    </row>
    <row r="261" spans="1:17" ht="14.4" customHeight="1" x14ac:dyDescent="0.3">
      <c r="A261" s="528" t="s">
        <v>2509</v>
      </c>
      <c r="B261" s="529" t="s">
        <v>2225</v>
      </c>
      <c r="C261" s="529" t="s">
        <v>2252</v>
      </c>
      <c r="D261" s="529" t="s">
        <v>2310</v>
      </c>
      <c r="E261" s="529" t="s">
        <v>2311</v>
      </c>
      <c r="F261" s="541">
        <v>1</v>
      </c>
      <c r="G261" s="541">
        <v>82</v>
      </c>
      <c r="H261" s="541">
        <v>1</v>
      </c>
      <c r="I261" s="541">
        <v>82</v>
      </c>
      <c r="J261" s="541"/>
      <c r="K261" s="541"/>
      <c r="L261" s="541"/>
      <c r="M261" s="541"/>
      <c r="N261" s="541"/>
      <c r="O261" s="541"/>
      <c r="P261" s="534"/>
      <c r="Q261" s="542"/>
    </row>
    <row r="262" spans="1:17" ht="14.4" customHeight="1" x14ac:dyDescent="0.3">
      <c r="A262" s="528" t="s">
        <v>2509</v>
      </c>
      <c r="B262" s="529" t="s">
        <v>2225</v>
      </c>
      <c r="C262" s="529" t="s">
        <v>2252</v>
      </c>
      <c r="D262" s="529" t="s">
        <v>2353</v>
      </c>
      <c r="E262" s="529" t="s">
        <v>2354</v>
      </c>
      <c r="F262" s="541">
        <v>1</v>
      </c>
      <c r="G262" s="541">
        <v>116</v>
      </c>
      <c r="H262" s="541">
        <v>1</v>
      </c>
      <c r="I262" s="541">
        <v>116</v>
      </c>
      <c r="J262" s="541"/>
      <c r="K262" s="541"/>
      <c r="L262" s="541"/>
      <c r="M262" s="541"/>
      <c r="N262" s="541"/>
      <c r="O262" s="541"/>
      <c r="P262" s="534"/>
      <c r="Q262" s="542"/>
    </row>
    <row r="263" spans="1:17" ht="14.4" customHeight="1" x14ac:dyDescent="0.3">
      <c r="A263" s="528" t="s">
        <v>2510</v>
      </c>
      <c r="B263" s="529" t="s">
        <v>2225</v>
      </c>
      <c r="C263" s="529" t="s">
        <v>2252</v>
      </c>
      <c r="D263" s="529" t="s">
        <v>2265</v>
      </c>
      <c r="E263" s="529" t="s">
        <v>2266</v>
      </c>
      <c r="F263" s="541">
        <v>1</v>
      </c>
      <c r="G263" s="541">
        <v>35</v>
      </c>
      <c r="H263" s="541">
        <v>1</v>
      </c>
      <c r="I263" s="541">
        <v>35</v>
      </c>
      <c r="J263" s="541">
        <v>1</v>
      </c>
      <c r="K263" s="541">
        <v>35</v>
      </c>
      <c r="L263" s="541">
        <v>1</v>
      </c>
      <c r="M263" s="541">
        <v>35</v>
      </c>
      <c r="N263" s="541"/>
      <c r="O263" s="541"/>
      <c r="P263" s="534"/>
      <c r="Q263" s="542"/>
    </row>
    <row r="264" spans="1:17" ht="14.4" customHeight="1" x14ac:dyDescent="0.3">
      <c r="A264" s="528" t="s">
        <v>2510</v>
      </c>
      <c r="B264" s="529" t="s">
        <v>2225</v>
      </c>
      <c r="C264" s="529" t="s">
        <v>2252</v>
      </c>
      <c r="D264" s="529" t="s">
        <v>2280</v>
      </c>
      <c r="E264" s="529" t="s">
        <v>2281</v>
      </c>
      <c r="F264" s="541">
        <v>1</v>
      </c>
      <c r="G264" s="541">
        <v>118</v>
      </c>
      <c r="H264" s="541">
        <v>1</v>
      </c>
      <c r="I264" s="541">
        <v>118</v>
      </c>
      <c r="J264" s="541">
        <v>9</v>
      </c>
      <c r="K264" s="541">
        <v>1062</v>
      </c>
      <c r="L264" s="541">
        <v>9</v>
      </c>
      <c r="M264" s="541">
        <v>118</v>
      </c>
      <c r="N264" s="541"/>
      <c r="O264" s="541"/>
      <c r="P264" s="534"/>
      <c r="Q264" s="542"/>
    </row>
    <row r="265" spans="1:17" ht="14.4" customHeight="1" x14ac:dyDescent="0.3">
      <c r="A265" s="528" t="s">
        <v>2510</v>
      </c>
      <c r="B265" s="529" t="s">
        <v>2225</v>
      </c>
      <c r="C265" s="529" t="s">
        <v>2252</v>
      </c>
      <c r="D265" s="529" t="s">
        <v>2302</v>
      </c>
      <c r="E265" s="529" t="s">
        <v>2303</v>
      </c>
      <c r="F265" s="541"/>
      <c r="G265" s="541"/>
      <c r="H265" s="541"/>
      <c r="I265" s="541"/>
      <c r="J265" s="541">
        <v>2</v>
      </c>
      <c r="K265" s="541">
        <v>66.66</v>
      </c>
      <c r="L265" s="541"/>
      <c r="M265" s="541">
        <v>33.33</v>
      </c>
      <c r="N265" s="541"/>
      <c r="O265" s="541"/>
      <c r="P265" s="534"/>
      <c r="Q265" s="542"/>
    </row>
    <row r="266" spans="1:17" ht="14.4" customHeight="1" x14ac:dyDescent="0.3">
      <c r="A266" s="528" t="s">
        <v>2510</v>
      </c>
      <c r="B266" s="529" t="s">
        <v>2225</v>
      </c>
      <c r="C266" s="529" t="s">
        <v>2252</v>
      </c>
      <c r="D266" s="529" t="s">
        <v>2310</v>
      </c>
      <c r="E266" s="529" t="s">
        <v>2311</v>
      </c>
      <c r="F266" s="541">
        <v>1</v>
      </c>
      <c r="G266" s="541">
        <v>82</v>
      </c>
      <c r="H266" s="541">
        <v>1</v>
      </c>
      <c r="I266" s="541">
        <v>82</v>
      </c>
      <c r="J266" s="541"/>
      <c r="K266" s="541"/>
      <c r="L266" s="541"/>
      <c r="M266" s="541"/>
      <c r="N266" s="541"/>
      <c r="O266" s="541"/>
      <c r="P266" s="534"/>
      <c r="Q266" s="542"/>
    </row>
    <row r="267" spans="1:17" ht="14.4" customHeight="1" x14ac:dyDescent="0.3">
      <c r="A267" s="528" t="s">
        <v>2510</v>
      </c>
      <c r="B267" s="529" t="s">
        <v>2225</v>
      </c>
      <c r="C267" s="529" t="s">
        <v>2252</v>
      </c>
      <c r="D267" s="529" t="s">
        <v>705</v>
      </c>
      <c r="E267" s="529" t="s">
        <v>2476</v>
      </c>
      <c r="F267" s="541"/>
      <c r="G267" s="541"/>
      <c r="H267" s="541"/>
      <c r="I267" s="541"/>
      <c r="J267" s="541">
        <v>3</v>
      </c>
      <c r="K267" s="541">
        <v>3579</v>
      </c>
      <c r="L267" s="541"/>
      <c r="M267" s="541">
        <v>1193</v>
      </c>
      <c r="N267" s="541"/>
      <c r="O267" s="541"/>
      <c r="P267" s="534"/>
      <c r="Q267" s="542"/>
    </row>
    <row r="268" spans="1:17" ht="14.4" customHeight="1" x14ac:dyDescent="0.3">
      <c r="A268" s="528" t="s">
        <v>2510</v>
      </c>
      <c r="B268" s="529" t="s">
        <v>2225</v>
      </c>
      <c r="C268" s="529" t="s">
        <v>2252</v>
      </c>
      <c r="D268" s="529" t="s">
        <v>2371</v>
      </c>
      <c r="E268" s="529" t="s">
        <v>2372</v>
      </c>
      <c r="F268" s="541">
        <v>1</v>
      </c>
      <c r="G268" s="541">
        <v>813</v>
      </c>
      <c r="H268" s="541">
        <v>1</v>
      </c>
      <c r="I268" s="541">
        <v>813</v>
      </c>
      <c r="J268" s="541"/>
      <c r="K268" s="541"/>
      <c r="L268" s="541"/>
      <c r="M268" s="541"/>
      <c r="N268" s="541"/>
      <c r="O268" s="541"/>
      <c r="P268" s="534"/>
      <c r="Q268" s="542"/>
    </row>
    <row r="269" spans="1:17" ht="14.4" customHeight="1" x14ac:dyDescent="0.3">
      <c r="A269" s="528" t="s">
        <v>2511</v>
      </c>
      <c r="B269" s="529" t="s">
        <v>2225</v>
      </c>
      <c r="C269" s="529" t="s">
        <v>2252</v>
      </c>
      <c r="D269" s="529" t="s">
        <v>2265</v>
      </c>
      <c r="E269" s="529" t="s">
        <v>2266</v>
      </c>
      <c r="F269" s="541">
        <v>2</v>
      </c>
      <c r="G269" s="541">
        <v>69</v>
      </c>
      <c r="H269" s="541">
        <v>1</v>
      </c>
      <c r="I269" s="541">
        <v>34.5</v>
      </c>
      <c r="J269" s="541">
        <v>1</v>
      </c>
      <c r="K269" s="541">
        <v>35</v>
      </c>
      <c r="L269" s="541">
        <v>0.50724637681159424</v>
      </c>
      <c r="M269" s="541">
        <v>35</v>
      </c>
      <c r="N269" s="541">
        <v>3</v>
      </c>
      <c r="O269" s="541">
        <v>111</v>
      </c>
      <c r="P269" s="534">
        <v>1.6086956521739131</v>
      </c>
      <c r="Q269" s="542">
        <v>37</v>
      </c>
    </row>
    <row r="270" spans="1:17" ht="14.4" customHeight="1" x14ac:dyDescent="0.3">
      <c r="A270" s="528" t="s">
        <v>2511</v>
      </c>
      <c r="B270" s="529" t="s">
        <v>2225</v>
      </c>
      <c r="C270" s="529" t="s">
        <v>2252</v>
      </c>
      <c r="D270" s="529" t="s">
        <v>2278</v>
      </c>
      <c r="E270" s="529" t="s">
        <v>2279</v>
      </c>
      <c r="F270" s="541">
        <v>1</v>
      </c>
      <c r="G270" s="541">
        <v>234</v>
      </c>
      <c r="H270" s="541">
        <v>1</v>
      </c>
      <c r="I270" s="541">
        <v>234</v>
      </c>
      <c r="J270" s="541">
        <v>1</v>
      </c>
      <c r="K270" s="541">
        <v>235</v>
      </c>
      <c r="L270" s="541">
        <v>1.0042735042735043</v>
      </c>
      <c r="M270" s="541">
        <v>235</v>
      </c>
      <c r="N270" s="541">
        <v>2</v>
      </c>
      <c r="O270" s="541">
        <v>502</v>
      </c>
      <c r="P270" s="534">
        <v>2.1452991452991452</v>
      </c>
      <c r="Q270" s="542">
        <v>251</v>
      </c>
    </row>
    <row r="271" spans="1:17" ht="14.4" customHeight="1" x14ac:dyDescent="0.3">
      <c r="A271" s="528" t="s">
        <v>2511</v>
      </c>
      <c r="B271" s="529" t="s">
        <v>2225</v>
      </c>
      <c r="C271" s="529" t="s">
        <v>2252</v>
      </c>
      <c r="D271" s="529" t="s">
        <v>2280</v>
      </c>
      <c r="E271" s="529" t="s">
        <v>2281</v>
      </c>
      <c r="F271" s="541">
        <v>14</v>
      </c>
      <c r="G271" s="541">
        <v>1632</v>
      </c>
      <c r="H271" s="541">
        <v>1</v>
      </c>
      <c r="I271" s="541">
        <v>116.57142857142857</v>
      </c>
      <c r="J271" s="541">
        <v>10</v>
      </c>
      <c r="K271" s="541">
        <v>1180</v>
      </c>
      <c r="L271" s="541">
        <v>0.72303921568627449</v>
      </c>
      <c r="M271" s="541">
        <v>118</v>
      </c>
      <c r="N271" s="541">
        <v>23</v>
      </c>
      <c r="O271" s="541">
        <v>2898</v>
      </c>
      <c r="P271" s="534">
        <v>1.775735294117647</v>
      </c>
      <c r="Q271" s="542">
        <v>126</v>
      </c>
    </row>
    <row r="272" spans="1:17" ht="14.4" customHeight="1" x14ac:dyDescent="0.3">
      <c r="A272" s="528" t="s">
        <v>2511</v>
      </c>
      <c r="B272" s="529" t="s">
        <v>2225</v>
      </c>
      <c r="C272" s="529" t="s">
        <v>2252</v>
      </c>
      <c r="D272" s="529" t="s">
        <v>2284</v>
      </c>
      <c r="E272" s="529" t="s">
        <v>2285</v>
      </c>
      <c r="F272" s="541">
        <v>1</v>
      </c>
      <c r="G272" s="541">
        <v>1491</v>
      </c>
      <c r="H272" s="541">
        <v>1</v>
      </c>
      <c r="I272" s="541">
        <v>1491</v>
      </c>
      <c r="J272" s="541"/>
      <c r="K272" s="541"/>
      <c r="L272" s="541"/>
      <c r="M272" s="541"/>
      <c r="N272" s="541"/>
      <c r="O272" s="541"/>
      <c r="P272" s="534"/>
      <c r="Q272" s="542"/>
    </row>
    <row r="273" spans="1:17" ht="14.4" customHeight="1" x14ac:dyDescent="0.3">
      <c r="A273" s="528" t="s">
        <v>2511</v>
      </c>
      <c r="B273" s="529" t="s">
        <v>2225</v>
      </c>
      <c r="C273" s="529" t="s">
        <v>2252</v>
      </c>
      <c r="D273" s="529" t="s">
        <v>2290</v>
      </c>
      <c r="E273" s="529" t="s">
        <v>2291</v>
      </c>
      <c r="F273" s="541">
        <v>1</v>
      </c>
      <c r="G273" s="541">
        <v>1009</v>
      </c>
      <c r="H273" s="541">
        <v>1</v>
      </c>
      <c r="I273" s="541">
        <v>1009</v>
      </c>
      <c r="J273" s="541"/>
      <c r="K273" s="541"/>
      <c r="L273" s="541"/>
      <c r="M273" s="541"/>
      <c r="N273" s="541"/>
      <c r="O273" s="541"/>
      <c r="P273" s="534"/>
      <c r="Q273" s="542"/>
    </row>
    <row r="274" spans="1:17" ht="14.4" customHeight="1" x14ac:dyDescent="0.3">
      <c r="A274" s="528" t="s">
        <v>2511</v>
      </c>
      <c r="B274" s="529" t="s">
        <v>2225</v>
      </c>
      <c r="C274" s="529" t="s">
        <v>2252</v>
      </c>
      <c r="D274" s="529" t="s">
        <v>2292</v>
      </c>
      <c r="E274" s="529" t="s">
        <v>2293</v>
      </c>
      <c r="F274" s="541">
        <v>1</v>
      </c>
      <c r="G274" s="541">
        <v>2012</v>
      </c>
      <c r="H274" s="541">
        <v>1</v>
      </c>
      <c r="I274" s="541">
        <v>2012</v>
      </c>
      <c r="J274" s="541"/>
      <c r="K274" s="541"/>
      <c r="L274" s="541"/>
      <c r="M274" s="541"/>
      <c r="N274" s="541">
        <v>1</v>
      </c>
      <c r="O274" s="541">
        <v>2098</v>
      </c>
      <c r="P274" s="534">
        <v>1.0427435387673956</v>
      </c>
      <c r="Q274" s="542">
        <v>2098</v>
      </c>
    </row>
    <row r="275" spans="1:17" ht="14.4" customHeight="1" x14ac:dyDescent="0.3">
      <c r="A275" s="528" t="s">
        <v>2511</v>
      </c>
      <c r="B275" s="529" t="s">
        <v>2225</v>
      </c>
      <c r="C275" s="529" t="s">
        <v>2252</v>
      </c>
      <c r="D275" s="529" t="s">
        <v>2302</v>
      </c>
      <c r="E275" s="529" t="s">
        <v>2303</v>
      </c>
      <c r="F275" s="541"/>
      <c r="G275" s="541"/>
      <c r="H275" s="541"/>
      <c r="I275" s="541"/>
      <c r="J275" s="541">
        <v>6</v>
      </c>
      <c r="K275" s="541">
        <v>100</v>
      </c>
      <c r="L275" s="541"/>
      <c r="M275" s="541">
        <v>16.666666666666668</v>
      </c>
      <c r="N275" s="541">
        <v>0</v>
      </c>
      <c r="O275" s="541">
        <v>0</v>
      </c>
      <c r="P275" s="534"/>
      <c r="Q275" s="542"/>
    </row>
    <row r="276" spans="1:17" ht="14.4" customHeight="1" x14ac:dyDescent="0.3">
      <c r="A276" s="528" t="s">
        <v>2511</v>
      </c>
      <c r="B276" s="529" t="s">
        <v>2225</v>
      </c>
      <c r="C276" s="529" t="s">
        <v>2252</v>
      </c>
      <c r="D276" s="529" t="s">
        <v>2310</v>
      </c>
      <c r="E276" s="529" t="s">
        <v>2311</v>
      </c>
      <c r="F276" s="541"/>
      <c r="G276" s="541"/>
      <c r="H276" s="541"/>
      <c r="I276" s="541"/>
      <c r="J276" s="541"/>
      <c r="K276" s="541"/>
      <c r="L276" s="541"/>
      <c r="M276" s="541"/>
      <c r="N276" s="541">
        <v>2</v>
      </c>
      <c r="O276" s="541">
        <v>172</v>
      </c>
      <c r="P276" s="534"/>
      <c r="Q276" s="542">
        <v>86</v>
      </c>
    </row>
    <row r="277" spans="1:17" ht="14.4" customHeight="1" x14ac:dyDescent="0.3">
      <c r="A277" s="528" t="s">
        <v>2511</v>
      </c>
      <c r="B277" s="529" t="s">
        <v>2225</v>
      </c>
      <c r="C277" s="529" t="s">
        <v>2252</v>
      </c>
      <c r="D277" s="529" t="s">
        <v>2322</v>
      </c>
      <c r="E277" s="529" t="s">
        <v>2283</v>
      </c>
      <c r="F277" s="541"/>
      <c r="G277" s="541"/>
      <c r="H277" s="541"/>
      <c r="I277" s="541"/>
      <c r="J277" s="541"/>
      <c r="K277" s="541"/>
      <c r="L277" s="541"/>
      <c r="M277" s="541"/>
      <c r="N277" s="541">
        <v>1</v>
      </c>
      <c r="O277" s="541">
        <v>688</v>
      </c>
      <c r="P277" s="534"/>
      <c r="Q277" s="542">
        <v>688</v>
      </c>
    </row>
    <row r="278" spans="1:17" ht="14.4" customHeight="1" x14ac:dyDescent="0.3">
      <c r="A278" s="528" t="s">
        <v>2511</v>
      </c>
      <c r="B278" s="529" t="s">
        <v>2225</v>
      </c>
      <c r="C278" s="529" t="s">
        <v>2252</v>
      </c>
      <c r="D278" s="529" t="s">
        <v>2329</v>
      </c>
      <c r="E278" s="529" t="s">
        <v>2330</v>
      </c>
      <c r="F278" s="541"/>
      <c r="G278" s="541"/>
      <c r="H278" s="541"/>
      <c r="I278" s="541"/>
      <c r="J278" s="541"/>
      <c r="K278" s="541"/>
      <c r="L278" s="541"/>
      <c r="M278" s="541"/>
      <c r="N278" s="541">
        <v>1</v>
      </c>
      <c r="O278" s="541">
        <v>444</v>
      </c>
      <c r="P278" s="534"/>
      <c r="Q278" s="542">
        <v>444</v>
      </c>
    </row>
    <row r="279" spans="1:17" ht="14.4" customHeight="1" x14ac:dyDescent="0.3">
      <c r="A279" s="528" t="s">
        <v>2511</v>
      </c>
      <c r="B279" s="529" t="s">
        <v>2225</v>
      </c>
      <c r="C279" s="529" t="s">
        <v>2252</v>
      </c>
      <c r="D279" s="529" t="s">
        <v>2333</v>
      </c>
      <c r="E279" s="529" t="s">
        <v>2334</v>
      </c>
      <c r="F279" s="541"/>
      <c r="G279" s="541"/>
      <c r="H279" s="541"/>
      <c r="I279" s="541"/>
      <c r="J279" s="541"/>
      <c r="K279" s="541"/>
      <c r="L279" s="541"/>
      <c r="M279" s="541"/>
      <c r="N279" s="541">
        <v>1</v>
      </c>
      <c r="O279" s="541">
        <v>1063</v>
      </c>
      <c r="P279" s="534"/>
      <c r="Q279" s="542">
        <v>1063</v>
      </c>
    </row>
    <row r="280" spans="1:17" ht="14.4" customHeight="1" x14ac:dyDescent="0.3">
      <c r="A280" s="528" t="s">
        <v>2511</v>
      </c>
      <c r="B280" s="529" t="s">
        <v>2225</v>
      </c>
      <c r="C280" s="529" t="s">
        <v>2252</v>
      </c>
      <c r="D280" s="529" t="s">
        <v>2339</v>
      </c>
      <c r="E280" s="529" t="s">
        <v>2340</v>
      </c>
      <c r="F280" s="541"/>
      <c r="G280" s="541"/>
      <c r="H280" s="541"/>
      <c r="I280" s="541"/>
      <c r="J280" s="541">
        <v>5</v>
      </c>
      <c r="K280" s="541">
        <v>3455</v>
      </c>
      <c r="L280" s="541"/>
      <c r="M280" s="541">
        <v>691</v>
      </c>
      <c r="N280" s="541"/>
      <c r="O280" s="541"/>
      <c r="P280" s="534"/>
      <c r="Q280" s="542"/>
    </row>
    <row r="281" spans="1:17" ht="14.4" customHeight="1" x14ac:dyDescent="0.3">
      <c r="A281" s="528" t="s">
        <v>2511</v>
      </c>
      <c r="B281" s="529" t="s">
        <v>2225</v>
      </c>
      <c r="C281" s="529" t="s">
        <v>2252</v>
      </c>
      <c r="D281" s="529" t="s">
        <v>2343</v>
      </c>
      <c r="E281" s="529" t="s">
        <v>2344</v>
      </c>
      <c r="F281" s="541">
        <v>1</v>
      </c>
      <c r="G281" s="541">
        <v>178</v>
      </c>
      <c r="H281" s="541">
        <v>1</v>
      </c>
      <c r="I281" s="541">
        <v>178</v>
      </c>
      <c r="J281" s="541">
        <v>2</v>
      </c>
      <c r="K281" s="541">
        <v>358</v>
      </c>
      <c r="L281" s="541">
        <v>2.0112359550561796</v>
      </c>
      <c r="M281" s="541">
        <v>179</v>
      </c>
      <c r="N281" s="541">
        <v>1</v>
      </c>
      <c r="O281" s="541">
        <v>183</v>
      </c>
      <c r="P281" s="534">
        <v>1.0280898876404494</v>
      </c>
      <c r="Q281" s="542">
        <v>183</v>
      </c>
    </row>
    <row r="282" spans="1:17" ht="14.4" customHeight="1" x14ac:dyDescent="0.3">
      <c r="A282" s="528" t="s">
        <v>2511</v>
      </c>
      <c r="B282" s="529" t="s">
        <v>2225</v>
      </c>
      <c r="C282" s="529" t="s">
        <v>2252</v>
      </c>
      <c r="D282" s="529" t="s">
        <v>2349</v>
      </c>
      <c r="E282" s="529" t="s">
        <v>2350</v>
      </c>
      <c r="F282" s="541">
        <v>4</v>
      </c>
      <c r="G282" s="541">
        <v>1412</v>
      </c>
      <c r="H282" s="541">
        <v>1</v>
      </c>
      <c r="I282" s="541">
        <v>353</v>
      </c>
      <c r="J282" s="541">
        <v>1</v>
      </c>
      <c r="K282" s="541">
        <v>356</v>
      </c>
      <c r="L282" s="541">
        <v>0.25212464589235128</v>
      </c>
      <c r="M282" s="541">
        <v>356</v>
      </c>
      <c r="N282" s="541">
        <v>2</v>
      </c>
      <c r="O282" s="541">
        <v>728</v>
      </c>
      <c r="P282" s="534">
        <v>0.51558073654390935</v>
      </c>
      <c r="Q282" s="542">
        <v>364</v>
      </c>
    </row>
    <row r="283" spans="1:17" ht="14.4" customHeight="1" x14ac:dyDescent="0.3">
      <c r="A283" s="528" t="s">
        <v>2511</v>
      </c>
      <c r="B283" s="529" t="s">
        <v>2225</v>
      </c>
      <c r="C283" s="529" t="s">
        <v>2252</v>
      </c>
      <c r="D283" s="529" t="s">
        <v>2351</v>
      </c>
      <c r="E283" s="529" t="s">
        <v>2352</v>
      </c>
      <c r="F283" s="541">
        <v>1</v>
      </c>
      <c r="G283" s="541">
        <v>627</v>
      </c>
      <c r="H283" s="541">
        <v>1</v>
      </c>
      <c r="I283" s="541">
        <v>627</v>
      </c>
      <c r="J283" s="541"/>
      <c r="K283" s="541"/>
      <c r="L283" s="541"/>
      <c r="M283" s="541"/>
      <c r="N283" s="541">
        <v>1</v>
      </c>
      <c r="O283" s="541">
        <v>636</v>
      </c>
      <c r="P283" s="534">
        <v>1.0143540669856459</v>
      </c>
      <c r="Q283" s="542">
        <v>636</v>
      </c>
    </row>
    <row r="284" spans="1:17" ht="14.4" customHeight="1" x14ac:dyDescent="0.3">
      <c r="A284" s="528" t="s">
        <v>2511</v>
      </c>
      <c r="B284" s="529" t="s">
        <v>2225</v>
      </c>
      <c r="C284" s="529" t="s">
        <v>2252</v>
      </c>
      <c r="D284" s="529" t="s">
        <v>705</v>
      </c>
      <c r="E284" s="529" t="s">
        <v>2476</v>
      </c>
      <c r="F284" s="541">
        <v>1</v>
      </c>
      <c r="G284" s="541">
        <v>1186</v>
      </c>
      <c r="H284" s="541">
        <v>1</v>
      </c>
      <c r="I284" s="541">
        <v>1186</v>
      </c>
      <c r="J284" s="541"/>
      <c r="K284" s="541"/>
      <c r="L284" s="541"/>
      <c r="M284" s="541"/>
      <c r="N284" s="541">
        <v>0</v>
      </c>
      <c r="O284" s="541">
        <v>0</v>
      </c>
      <c r="P284" s="534">
        <v>0</v>
      </c>
      <c r="Q284" s="542"/>
    </row>
    <row r="285" spans="1:17" ht="14.4" customHeight="1" x14ac:dyDescent="0.3">
      <c r="A285" s="528" t="s">
        <v>2511</v>
      </c>
      <c r="B285" s="529" t="s">
        <v>2225</v>
      </c>
      <c r="C285" s="529" t="s">
        <v>2252</v>
      </c>
      <c r="D285" s="529" t="s">
        <v>2365</v>
      </c>
      <c r="E285" s="529" t="s">
        <v>2366</v>
      </c>
      <c r="F285" s="541">
        <v>3</v>
      </c>
      <c r="G285" s="541">
        <v>2577</v>
      </c>
      <c r="H285" s="541">
        <v>1</v>
      </c>
      <c r="I285" s="541">
        <v>859</v>
      </c>
      <c r="J285" s="541"/>
      <c r="K285" s="541"/>
      <c r="L285" s="541"/>
      <c r="M285" s="541"/>
      <c r="N285" s="541"/>
      <c r="O285" s="541"/>
      <c r="P285" s="534"/>
      <c r="Q285" s="542"/>
    </row>
    <row r="286" spans="1:17" ht="14.4" customHeight="1" x14ac:dyDescent="0.3">
      <c r="A286" s="528" t="s">
        <v>2511</v>
      </c>
      <c r="B286" s="529" t="s">
        <v>2225</v>
      </c>
      <c r="C286" s="529" t="s">
        <v>2252</v>
      </c>
      <c r="D286" s="529" t="s">
        <v>2371</v>
      </c>
      <c r="E286" s="529" t="s">
        <v>2372</v>
      </c>
      <c r="F286" s="541"/>
      <c r="G286" s="541"/>
      <c r="H286" s="541"/>
      <c r="I286" s="541"/>
      <c r="J286" s="541"/>
      <c r="K286" s="541"/>
      <c r="L286" s="541"/>
      <c r="M286" s="541"/>
      <c r="N286" s="541">
        <v>2</v>
      </c>
      <c r="O286" s="541">
        <v>1680</v>
      </c>
      <c r="P286" s="534"/>
      <c r="Q286" s="542">
        <v>840</v>
      </c>
    </row>
    <row r="287" spans="1:17" ht="14.4" customHeight="1" x14ac:dyDescent="0.3">
      <c r="A287" s="528" t="s">
        <v>2511</v>
      </c>
      <c r="B287" s="529" t="s">
        <v>2225</v>
      </c>
      <c r="C287" s="529" t="s">
        <v>2252</v>
      </c>
      <c r="D287" s="529" t="s">
        <v>2373</v>
      </c>
      <c r="E287" s="529" t="s">
        <v>2374</v>
      </c>
      <c r="F287" s="541"/>
      <c r="G287" s="541"/>
      <c r="H287" s="541"/>
      <c r="I287" s="541"/>
      <c r="J287" s="541">
        <v>1</v>
      </c>
      <c r="K287" s="541">
        <v>862</v>
      </c>
      <c r="L287" s="541"/>
      <c r="M287" s="541">
        <v>862</v>
      </c>
      <c r="N287" s="541"/>
      <c r="O287" s="541"/>
      <c r="P287" s="534"/>
      <c r="Q287" s="542"/>
    </row>
    <row r="288" spans="1:17" ht="14.4" customHeight="1" thickBot="1" x14ac:dyDescent="0.35">
      <c r="A288" s="520" t="s">
        <v>2511</v>
      </c>
      <c r="B288" s="521" t="s">
        <v>2225</v>
      </c>
      <c r="C288" s="521" t="s">
        <v>2252</v>
      </c>
      <c r="D288" s="521" t="s">
        <v>2375</v>
      </c>
      <c r="E288" s="521" t="s">
        <v>2376</v>
      </c>
      <c r="F288" s="543">
        <v>1</v>
      </c>
      <c r="G288" s="543">
        <v>1801</v>
      </c>
      <c r="H288" s="543">
        <v>1</v>
      </c>
      <c r="I288" s="543">
        <v>1801</v>
      </c>
      <c r="J288" s="543"/>
      <c r="K288" s="543"/>
      <c r="L288" s="543"/>
      <c r="M288" s="543"/>
      <c r="N288" s="543"/>
      <c r="O288" s="543"/>
      <c r="P288" s="526"/>
      <c r="Q288" s="54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4" customWidth="1"/>
    <col min="14" max="16384" width="8.88671875" style="133"/>
  </cols>
  <sheetData>
    <row r="1" spans="1:13" ht="18.600000000000001" customHeight="1" thickBot="1" x14ac:dyDescent="0.4">
      <c r="A1" s="326" t="s">
        <v>131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4.4" customHeight="1" thickBot="1" x14ac:dyDescent="0.35">
      <c r="A2" s="239" t="s">
        <v>252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104588</v>
      </c>
      <c r="C3" s="226">
        <f t="shared" ref="C3:L3" si="0">SUBTOTAL(9,C6:C1048576)</f>
        <v>1</v>
      </c>
      <c r="D3" s="226">
        <f t="shared" si="0"/>
        <v>3727</v>
      </c>
      <c r="E3" s="226">
        <f t="shared" si="0"/>
        <v>3.5635063295980415E-2</v>
      </c>
      <c r="F3" s="226">
        <f t="shared" si="0"/>
        <v>0</v>
      </c>
      <c r="G3" s="229">
        <f>IF(B3&lt;&gt;0,F3/B3,"")</f>
        <v>0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</row>
    <row r="4" spans="1:13" ht="14.4" customHeight="1" x14ac:dyDescent="0.3">
      <c r="A4" s="410" t="s">
        <v>95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</row>
    <row r="5" spans="1:13" s="212" customFormat="1" ht="14.4" customHeight="1" thickBot="1" x14ac:dyDescent="0.35">
      <c r="A5" s="626"/>
      <c r="B5" s="627">
        <v>2014</v>
      </c>
      <c r="C5" s="628"/>
      <c r="D5" s="628">
        <v>2015</v>
      </c>
      <c r="E5" s="628"/>
      <c r="F5" s="628">
        <v>2016</v>
      </c>
      <c r="G5" s="600" t="s">
        <v>2</v>
      </c>
      <c r="H5" s="627">
        <v>2014</v>
      </c>
      <c r="I5" s="628"/>
      <c r="J5" s="628">
        <v>2015</v>
      </c>
      <c r="K5" s="628"/>
      <c r="L5" s="628">
        <v>2016</v>
      </c>
      <c r="M5" s="600" t="s">
        <v>2</v>
      </c>
    </row>
    <row r="6" spans="1:13" ht="14.4" customHeight="1" thickBot="1" x14ac:dyDescent="0.35">
      <c r="A6" s="603" t="s">
        <v>2513</v>
      </c>
      <c r="B6" s="601">
        <v>104588</v>
      </c>
      <c r="C6" s="602">
        <v>1</v>
      </c>
      <c r="D6" s="601">
        <v>3727</v>
      </c>
      <c r="E6" s="602">
        <v>3.5635063295980415E-2</v>
      </c>
      <c r="F6" s="601"/>
      <c r="G6" s="295"/>
      <c r="H6" s="601"/>
      <c r="I6" s="602"/>
      <c r="J6" s="601"/>
      <c r="K6" s="602"/>
      <c r="L6" s="601"/>
      <c r="M6" s="29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26" t="s">
        <v>2534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578</v>
      </c>
      <c r="G3" s="107">
        <f t="shared" si="0"/>
        <v>104588</v>
      </c>
      <c r="H3" s="108"/>
      <c r="I3" s="108"/>
      <c r="J3" s="103">
        <f t="shared" si="0"/>
        <v>22</v>
      </c>
      <c r="K3" s="107">
        <f t="shared" si="0"/>
        <v>3727</v>
      </c>
      <c r="L3" s="108"/>
      <c r="M3" s="108"/>
      <c r="N3" s="103">
        <f t="shared" si="0"/>
        <v>0</v>
      </c>
      <c r="O3" s="107">
        <f t="shared" si="0"/>
        <v>0</v>
      </c>
      <c r="P3" s="88">
        <f>IF(G3=0,"",O3/G3)</f>
        <v>0</v>
      </c>
      <c r="Q3" s="105" t="str">
        <f>IF(N3=0,"",O3/N3)</f>
        <v/>
      </c>
    </row>
    <row r="4" spans="1:17" ht="14.4" customHeight="1" x14ac:dyDescent="0.3">
      <c r="A4" s="399" t="s">
        <v>69</v>
      </c>
      <c r="B4" s="398" t="s">
        <v>96</v>
      </c>
      <c r="C4" s="399" t="s">
        <v>97</v>
      </c>
      <c r="D4" s="408" t="s">
        <v>71</v>
      </c>
      <c r="E4" s="400" t="s">
        <v>11</v>
      </c>
      <c r="F4" s="406">
        <v>2014</v>
      </c>
      <c r="G4" s="407"/>
      <c r="H4" s="106"/>
      <c r="I4" s="106"/>
      <c r="J4" s="406">
        <v>2015</v>
      </c>
      <c r="K4" s="407"/>
      <c r="L4" s="106"/>
      <c r="M4" s="106"/>
      <c r="N4" s="406">
        <v>2016</v>
      </c>
      <c r="O4" s="407"/>
      <c r="P4" s="409" t="s">
        <v>2</v>
      </c>
      <c r="Q4" s="397" t="s">
        <v>99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3" t="s">
        <v>2514</v>
      </c>
      <c r="B6" s="451" t="s">
        <v>2515</v>
      </c>
      <c r="C6" s="451" t="s">
        <v>2252</v>
      </c>
      <c r="D6" s="451" t="s">
        <v>2516</v>
      </c>
      <c r="E6" s="451" t="s">
        <v>2517</v>
      </c>
      <c r="F6" s="454">
        <v>194</v>
      </c>
      <c r="G6" s="454">
        <v>10450</v>
      </c>
      <c r="H6" s="454">
        <v>1</v>
      </c>
      <c r="I6" s="454">
        <v>53.865979381443296</v>
      </c>
      <c r="J6" s="454">
        <v>8</v>
      </c>
      <c r="K6" s="454">
        <v>432</v>
      </c>
      <c r="L6" s="454">
        <v>4.1339712918660287E-2</v>
      </c>
      <c r="M6" s="454">
        <v>54</v>
      </c>
      <c r="N6" s="454"/>
      <c r="O6" s="454"/>
      <c r="P6" s="474"/>
      <c r="Q6" s="540"/>
    </row>
    <row r="7" spans="1:17" ht="14.4" customHeight="1" x14ac:dyDescent="0.3">
      <c r="A7" s="528" t="s">
        <v>2514</v>
      </c>
      <c r="B7" s="529" t="s">
        <v>2515</v>
      </c>
      <c r="C7" s="529" t="s">
        <v>2252</v>
      </c>
      <c r="D7" s="529" t="s">
        <v>2518</v>
      </c>
      <c r="E7" s="529" t="s">
        <v>2519</v>
      </c>
      <c r="F7" s="541">
        <v>37</v>
      </c>
      <c r="G7" s="541">
        <v>6288</v>
      </c>
      <c r="H7" s="541">
        <v>1</v>
      </c>
      <c r="I7" s="541">
        <v>169.94594594594594</v>
      </c>
      <c r="J7" s="541"/>
      <c r="K7" s="541"/>
      <c r="L7" s="541"/>
      <c r="M7" s="541"/>
      <c r="N7" s="541"/>
      <c r="O7" s="541"/>
      <c r="P7" s="534"/>
      <c r="Q7" s="542"/>
    </row>
    <row r="8" spans="1:17" ht="14.4" customHeight="1" x14ac:dyDescent="0.3">
      <c r="A8" s="528" t="s">
        <v>2514</v>
      </c>
      <c r="B8" s="529" t="s">
        <v>2515</v>
      </c>
      <c r="C8" s="529" t="s">
        <v>2252</v>
      </c>
      <c r="D8" s="529" t="s">
        <v>2520</v>
      </c>
      <c r="E8" s="529" t="s">
        <v>2521</v>
      </c>
      <c r="F8" s="541">
        <v>8</v>
      </c>
      <c r="G8" s="541">
        <v>2720</v>
      </c>
      <c r="H8" s="541">
        <v>1</v>
      </c>
      <c r="I8" s="541">
        <v>340</v>
      </c>
      <c r="J8" s="541"/>
      <c r="K8" s="541"/>
      <c r="L8" s="541"/>
      <c r="M8" s="541"/>
      <c r="N8" s="541"/>
      <c r="O8" s="541"/>
      <c r="P8" s="534"/>
      <c r="Q8" s="542"/>
    </row>
    <row r="9" spans="1:17" ht="14.4" customHeight="1" x14ac:dyDescent="0.3">
      <c r="A9" s="528" t="s">
        <v>2514</v>
      </c>
      <c r="B9" s="529" t="s">
        <v>2515</v>
      </c>
      <c r="C9" s="529" t="s">
        <v>2252</v>
      </c>
      <c r="D9" s="529" t="s">
        <v>2522</v>
      </c>
      <c r="E9" s="529" t="s">
        <v>2523</v>
      </c>
      <c r="F9" s="541">
        <v>48</v>
      </c>
      <c r="G9" s="541">
        <v>13611</v>
      </c>
      <c r="H9" s="541">
        <v>1</v>
      </c>
      <c r="I9" s="541">
        <v>283.5625</v>
      </c>
      <c r="J9" s="541">
        <v>3</v>
      </c>
      <c r="K9" s="541">
        <v>855</v>
      </c>
      <c r="L9" s="541">
        <v>6.2816839321137311E-2</v>
      </c>
      <c r="M9" s="541">
        <v>285</v>
      </c>
      <c r="N9" s="541"/>
      <c r="O9" s="541"/>
      <c r="P9" s="534"/>
      <c r="Q9" s="542"/>
    </row>
    <row r="10" spans="1:17" ht="14.4" customHeight="1" x14ac:dyDescent="0.3">
      <c r="A10" s="528" t="s">
        <v>2514</v>
      </c>
      <c r="B10" s="529" t="s">
        <v>2515</v>
      </c>
      <c r="C10" s="529" t="s">
        <v>2252</v>
      </c>
      <c r="D10" s="529" t="s">
        <v>2524</v>
      </c>
      <c r="E10" s="529" t="s">
        <v>2525</v>
      </c>
      <c r="F10" s="541">
        <v>32</v>
      </c>
      <c r="G10" s="541">
        <v>14712</v>
      </c>
      <c r="H10" s="541">
        <v>1</v>
      </c>
      <c r="I10" s="541">
        <v>459.75</v>
      </c>
      <c r="J10" s="541">
        <v>1</v>
      </c>
      <c r="K10" s="541">
        <v>462</v>
      </c>
      <c r="L10" s="541">
        <v>3.1402936378466556E-2</v>
      </c>
      <c r="M10" s="541">
        <v>462</v>
      </c>
      <c r="N10" s="541"/>
      <c r="O10" s="541"/>
      <c r="P10" s="534"/>
      <c r="Q10" s="542"/>
    </row>
    <row r="11" spans="1:17" ht="14.4" customHeight="1" x14ac:dyDescent="0.3">
      <c r="A11" s="528" t="s">
        <v>2514</v>
      </c>
      <c r="B11" s="529" t="s">
        <v>2515</v>
      </c>
      <c r="C11" s="529" t="s">
        <v>2252</v>
      </c>
      <c r="D11" s="529" t="s">
        <v>2526</v>
      </c>
      <c r="E11" s="529" t="s">
        <v>2527</v>
      </c>
      <c r="F11" s="541">
        <v>73</v>
      </c>
      <c r="G11" s="541">
        <v>25782</v>
      </c>
      <c r="H11" s="541">
        <v>1</v>
      </c>
      <c r="I11" s="541">
        <v>353.17808219178085</v>
      </c>
      <c r="J11" s="541">
        <v>4</v>
      </c>
      <c r="K11" s="541">
        <v>1424</v>
      </c>
      <c r="L11" s="541">
        <v>5.5232332635171827E-2</v>
      </c>
      <c r="M11" s="541">
        <v>356</v>
      </c>
      <c r="N11" s="541"/>
      <c r="O11" s="541"/>
      <c r="P11" s="534"/>
      <c r="Q11" s="542"/>
    </row>
    <row r="12" spans="1:17" ht="14.4" customHeight="1" x14ac:dyDescent="0.3">
      <c r="A12" s="528" t="s">
        <v>2514</v>
      </c>
      <c r="B12" s="529" t="s">
        <v>2515</v>
      </c>
      <c r="C12" s="529" t="s">
        <v>2252</v>
      </c>
      <c r="D12" s="529" t="s">
        <v>2528</v>
      </c>
      <c r="E12" s="529" t="s">
        <v>2529</v>
      </c>
      <c r="F12" s="541">
        <v>3</v>
      </c>
      <c r="G12" s="541">
        <v>347</v>
      </c>
      <c r="H12" s="541">
        <v>1</v>
      </c>
      <c r="I12" s="541">
        <v>115.66666666666667</v>
      </c>
      <c r="J12" s="541"/>
      <c r="K12" s="541"/>
      <c r="L12" s="541"/>
      <c r="M12" s="541"/>
      <c r="N12" s="541"/>
      <c r="O12" s="541"/>
      <c r="P12" s="534"/>
      <c r="Q12" s="542"/>
    </row>
    <row r="13" spans="1:17" ht="14.4" customHeight="1" x14ac:dyDescent="0.3">
      <c r="A13" s="528" t="s">
        <v>2514</v>
      </c>
      <c r="B13" s="529" t="s">
        <v>2515</v>
      </c>
      <c r="C13" s="529" t="s">
        <v>2252</v>
      </c>
      <c r="D13" s="529" t="s">
        <v>2530</v>
      </c>
      <c r="E13" s="529" t="s">
        <v>2531</v>
      </c>
      <c r="F13" s="541"/>
      <c r="G13" s="541"/>
      <c r="H13" s="541"/>
      <c r="I13" s="541"/>
      <c r="J13" s="541">
        <v>4</v>
      </c>
      <c r="K13" s="541">
        <v>216</v>
      </c>
      <c r="L13" s="541"/>
      <c r="M13" s="541">
        <v>54</v>
      </c>
      <c r="N13" s="541"/>
      <c r="O13" s="541"/>
      <c r="P13" s="534"/>
      <c r="Q13" s="542"/>
    </row>
    <row r="14" spans="1:17" ht="14.4" customHeight="1" thickBot="1" x14ac:dyDescent="0.35">
      <c r="A14" s="520" t="s">
        <v>2514</v>
      </c>
      <c r="B14" s="521" t="s">
        <v>2515</v>
      </c>
      <c r="C14" s="521" t="s">
        <v>2252</v>
      </c>
      <c r="D14" s="521" t="s">
        <v>2532</v>
      </c>
      <c r="E14" s="521" t="s">
        <v>2533</v>
      </c>
      <c r="F14" s="543">
        <v>183</v>
      </c>
      <c r="G14" s="543">
        <v>30678</v>
      </c>
      <c r="H14" s="543">
        <v>1</v>
      </c>
      <c r="I14" s="543">
        <v>167.63934426229508</v>
      </c>
      <c r="J14" s="543">
        <v>2</v>
      </c>
      <c r="K14" s="543">
        <v>338</v>
      </c>
      <c r="L14" s="543">
        <v>1.1017667383792945E-2</v>
      </c>
      <c r="M14" s="543">
        <v>169</v>
      </c>
      <c r="N14" s="543"/>
      <c r="O14" s="543"/>
      <c r="P14" s="526"/>
      <c r="Q14" s="54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2016-12-30T09:20:31Z</dcterms:modified>
</cp:coreProperties>
</file>