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ZV Vyžád." sheetId="342" r:id="rId26"/>
    <sheet name="ZV Vyžád. Detail" sheetId="343" r:id="rId27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5" hidden="1">'ZV Vyžád.'!$A$5:$M$5</definedName>
    <definedName name="_xlnm._FilterDatabase" localSheetId="26" hidden="1">'ZV Vyžád.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J18" i="419"/>
  <c r="N18" i="419"/>
  <c r="R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3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1" i="414"/>
  <c r="A20" i="414"/>
  <c r="A15" i="414"/>
  <c r="A16" i="414"/>
  <c r="A4" i="414"/>
  <c r="A6" i="339" l="1"/>
  <c r="A5" i="339"/>
  <c r="D4" i="414"/>
  <c r="C19" i="414"/>
  <c r="C16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F3" i="387"/>
  <c r="N3" i="220"/>
  <c r="L3" i="220" s="1"/>
  <c r="C22" i="414"/>
  <c r="D22" i="414"/>
  <c r="H3" i="387" l="1"/>
  <c r="C23" i="414"/>
  <c r="E23" i="414" s="1"/>
  <c r="F13" i="339"/>
  <c r="E13" i="339"/>
  <c r="E15" i="339" s="1"/>
  <c r="H12" i="339"/>
  <c r="G12" i="339"/>
  <c r="K3" i="390"/>
  <c r="A4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4" i="414"/>
  <c r="D18" i="414"/>
  <c r="H13" i="339" l="1"/>
  <c r="F15" i="339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<sst xmlns="http://schemas.openxmlformats.org/spreadsheetml/2006/main" count="15752" uniqueCount="2789">
  <si>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</si>
  <si>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</si>
  <si>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</si>
  <si>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</si>
  <si>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</si>
  <si>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</si>
  <si>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</si>
  <si>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</si>
  <si>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</si>
  <si>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</si>
  <si>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</si>
  <si>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</si>
  <si>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</si>
  <si>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</si>
  <si>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</si>
  <si>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</si>
  <si>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</si>
  <si>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</si>
  <si>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</si>
  <si>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</si>
  <si>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</si>
  <si>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</si>
  <si>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</si>
  <si>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</si>
  <si>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</si>
  <si>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</si>
  <si>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</si>
  <si>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</si>
  <si>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</si>
  <si>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</si>
  <si>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</si>
  <si>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</si>
  <si>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</si>
  <si>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</si>
  <si>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</si>
  <si>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</si>
  <si>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</si>
  <si>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</si>
  <si>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</si>
  <si>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</si>
  <si>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</si>
  <si>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</si>
  <si>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</si>
  <si>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</si>
  <si>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</si>
  <si>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</si>
  <si>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</si>
  <si>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</si>
  <si>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</si>
  <si>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</si>
  <si>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</si>
  <si>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</si>
  <si>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</si>
  <si>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</si>
  <si>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</si>
  <si>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</si>
  <si>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</si>
  <si>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</si>
  <si>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</si>
  <si>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</si>
  <si>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</si>
  <si>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</si>
  <si>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</si>
  <si>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</si>
  <si>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</si>
  <si>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</si>
  <si>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</si>
  <si>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</si>
  <si>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</si>
  <si>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</si>
  <si>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</si>
  <si>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</si>
  <si>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</si>
  <si>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</si>
  <si>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</si>
  <si>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</si>
  <si>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</si>
  <si>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</si>
  <si>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</si>
  <si>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</si>
  <si>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</si>
  <si>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</si>
  <si>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</si>
  <si>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</si>
  <si>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</si>
  <si>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</si>
  <si>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</si>
  <si>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</si>
  <si>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</si>
  <si>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</si>
  <si>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</si>
  <si>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</si>
  <si>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</si>
  <si>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</si>
  <si>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</si>
  <si>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</si>
  <si>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</si>
  <si>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</si>
  <si>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</si>
  <si>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</si>
  <si>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</si>
  <si>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</si>
  <si>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</si>
  <si>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</si>
  <si>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</si>
  <si>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</si>
  <si>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</si>
  <si>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</si>
  <si>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</si>
  <si>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</si>
  <si>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</si>
  <si>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</si>
  <si>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</si>
  <si>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</si>
  <si>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</si>
  <si>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</si>
  <si>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</si>
  <si>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</si>
  <si>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</si>
  <si>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</si>
  <si>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</si>
  <si>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</si>
  <si>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</si>
  <si>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</si>
  <si>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</si>
  <si>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</si>
  <si>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</si>
  <si>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</si>
  <si>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</si>
  <si>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</si>
  <si>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</si>
  <si>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</si>
  <si>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</si>
  <si>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</si>
  <si>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</si>
  <si>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</si>
  <si>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</si>
  <si>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</si>
  <si>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</si>
  <si>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</si>
  <si>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</si>
  <si>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</si>
  <si>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</si>
  <si>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</si>
  <si>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</si>
  <si>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</si>
  <si>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</si>
  <si>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</si>
  <si>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</si>
  <si>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</si>
  <si>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</si>
  <si>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</si>
  <si>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</si>
  <si>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</si>
  <si>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</si>
  <si>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</si>
  <si>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</si>
  <si>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</si>
  <si>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</si>
  <si>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</si>
  <si>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</si>
  <si>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</si>
  <si>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</si>
  <si>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</si>
  <si>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</si>
  <si>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</si>
  <si>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</si>
  <si>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</si>
  <si>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</si>
  <si>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</si>
  <si>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</si>
  <si>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</si>
  <si>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</si>
  <si>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</si>
  <si>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</si>
  <si>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</si>
  <si>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</si>
  <si>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</si>
  <si>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</si>
  <si>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</si>
  <si>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</si>
  <si>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</si>
  <si>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</si>
  <si>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</si>
  <si>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</si>
  <si>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</si>
  <si>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</si>
  <si>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</si>
  <si>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</si>
  <si>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</si>
  <si>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</si>
  <si>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</si>
  <si>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</si>
  <si>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</si>
  <si>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</si>
  <si>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</si>
  <si>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</si>
  <si>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</si>
  <si>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</si>
  <si>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</si>
  <si>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</si>
  <si>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</si>
  <si>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</si>
  <si>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</si>
  <si>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</si>
  <si>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</si>
  <si>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</si>
  <si>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</si>
  <si>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</si>
  <si>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</si>
  <si>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</si>
  <si>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</si>
  <si>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</si>
  <si>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</si>
  <si>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</si>
  <si>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</si>
  <si>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</si>
  <si>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</si>
  <si>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</si>
  <si>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</si>
  <si>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</si>
  <si>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</si>
  <si>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</si>
  <si>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</si>
  <si>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</si>
  <si>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</si>
  <si>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</si>
  <si>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</si>
  <si>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</si>
  <si>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</si>
  <si>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</si>
  <si>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</si>
  <si>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</si>
  <si>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</si>
  <si>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</si>
  <si>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</si>
  <si>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</si>
  <si>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</si>
  <si>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</si>
  <si>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</si>
  <si>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</si>
  <si>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</si>
  <si>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</si>
  <si>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</si>
  <si>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</si>
  <si>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</si>
  <si>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</si>
  <si>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</si>
  <si>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</si>
  <si>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</si>
  <si>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</si>
  <si>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</si>
  <si>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</si>
  <si>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</si>
  <si>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</si>
  <si>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</si>
  <si>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</si>
  <si>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</si>
  <si>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</si>
  <si>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</si>
  <si>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</si>
  <si>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</si>
  <si>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</si>
  <si>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</si>
  <si>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</si>
  <si>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</si>
  <si>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</si>
  <si>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</si>
  <si>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</si>
  <si>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</si>
  <si>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</si>
  <si>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</si>
  <si>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</si>
  <si>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</si>
  <si>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</si>
  <si>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</si>
  <si>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</si>
  <si>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</si>
  <si>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</si>
  <si>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</si>
  <si>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</si>
  <si>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</si>
  <si>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</si>
  <si>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</si>
  <si>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</si>
  <si>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</si>
  <si>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</si>
  <si>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</si>
  <si>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</si>
  <si>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</si>
  <si>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</si>
  <si>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</si>
  <si>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</si>
  <si>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</si>
  <si>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</si>
  <si>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</si>
  <si>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</si>
  <si>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</si>
  <si>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50115004     IUTN - kovové (Z506)</t>
  </si>
  <si>
    <t>50115008     implant. - plastická,estetická chirurgie (Z521)</t>
  </si>
  <si>
    <t>50115011     IUTN - ostat.nákl.PZT (Z515)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</si>
  <si>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</si>
  <si>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</si>
  <si>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</si>
  <si>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</si>
  <si>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</si>
  <si>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</si>
  <si>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</si>
  <si>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50115080     ZPr - staplery, extraktory, endoskop.mat. (Z523)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</si>
  <si>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</si>
  <si>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</si>
  <si>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</si>
  <si>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(ř.733)</t>
  </si>
  <si>
    <t>50117004     tiskopisy a kanc.potřeby (sk.V42, 43)</t>
  </si>
  <si>
    <t>50117005     údržbový materiál ZVIT (sk.B36,61,62,64)</t>
  </si>
  <si>
    <t>50117009     spotřební materiál k ZPr. (sk.V21)</t>
  </si>
  <si>
    <t>50117011     obalový mat. pro sterilizaci (sk.V20)</t>
  </si>
  <si>
    <t>--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</si>
  <si>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</si>
  <si>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</si>
  <si>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</si>
  <si>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</si>
  <si>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</si>
  <si>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</si>
  <si>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</si>
  <si>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</si>
  <si>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</si>
  <si>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</si>
  <si>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</si>
  <si>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</si>
  <si>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</si>
  <si>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</si>
  <si>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</si>
  <si>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</si>
  <si>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</si>
  <si>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</si>
  <si>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</si>
  <si>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</si>
  <si>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</si>
  <si>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</si>
  <si>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</si>
  <si>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</si>
  <si>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</si>
  <si>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</si>
  <si>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</si>
  <si>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</si>
  <si>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</si>
  <si>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</si>
  <si>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</si>
  <si>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</si>
  <si>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</si>
  <si>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</si>
  <si>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</si>
  <si>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</si>
  <si>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</si>
  <si>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</si>
  <si>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</si>
  <si>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</si>
  <si>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</si>
  <si>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</si>
  <si>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</si>
  <si>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</si>
  <si>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</si>
  <si>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</si>
  <si>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</si>
  <si>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</si>
  <si>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</si>
  <si>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</si>
  <si>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</si>
  <si>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</si>
  <si>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</si>
  <si>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</si>
  <si>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</si>
  <si>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</si>
  <si>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</si>
  <si>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</si>
  <si>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</si>
  <si>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</si>
  <si>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</si>
  <si>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</si>
  <si>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</si>
  <si>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</si>
  <si>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</si>
  <si>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</si>
  <si>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</si>
  <si>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</si>
  <si>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</si>
  <si>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</si>
  <si>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</si>
  <si>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</si>
  <si>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</si>
  <si>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</si>
  <si>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</si>
  <si>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</si>
  <si>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</si>
  <si>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</si>
  <si>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</si>
  <si>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</si>
  <si>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</si>
  <si>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</si>
  <si>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</si>
  <si>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</si>
  <si>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</si>
  <si>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</si>
  <si>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</si>
  <si>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</si>
  <si>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</si>
  <si>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</si>
  <si>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</si>
  <si>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</si>
  <si>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</si>
  <si>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</si>
  <si>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</si>
  <si>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</si>
  <si>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</si>
  <si>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</si>
  <si>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</si>
  <si>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</si>
  <si>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</si>
  <si>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</si>
  <si>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55804001     DDHM - výpočetní technika (sk.P_35)</t>
  </si>
  <si>
    <t>55804002     DDHM - telefony (sk.P_49)</t>
  </si>
  <si>
    <t>55804081     DDHM - výpočetní technika (finanční dary)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</si>
  <si>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</si>
  <si>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</si>
  <si>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</si>
  <si>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</si>
  <si>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</si>
  <si>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</si>
  <si>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</si>
  <si>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</si>
  <si>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</si>
  <si>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</si>
  <si>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</si>
  <si>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</si>
  <si>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</si>
  <si>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</si>
  <si>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</si>
  <si>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</si>
  <si>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</si>
  <si>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</si>
  <si>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</si>
  <si>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</si>
  <si>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</si>
  <si>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</si>
  <si>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</si>
  <si>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</si>
  <si>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</si>
  <si>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</si>
  <si>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</si>
  <si>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</si>
  <si>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</si>
  <si>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</si>
  <si>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</si>
  <si>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</si>
  <si>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</si>
  <si>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</si>
  <si>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</si>
  <si>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</si>
  <si>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</si>
  <si>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</si>
  <si>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</si>
  <si>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</si>
  <si>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</si>
  <si>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</si>
  <si>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</si>
  <si>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</si>
  <si>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</si>
  <si>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</si>
  <si>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</si>
  <si>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</si>
  <si>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</si>
  <si>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</si>
  <si>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</si>
  <si>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</si>
  <si>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</si>
  <si>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</si>
  <si>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</si>
  <si>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</si>
  <si>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</si>
  <si>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</si>
  <si>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</si>
  <si>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</si>
  <si>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</si>
  <si>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29</t>
  </si>
  <si>
    <t>Oddělení plastické a estetické chirurgie</t>
  </si>
  <si>
    <t/>
  </si>
  <si>
    <t>50113190     léky - medicinální plyny (sklad SVm.)</t>
  </si>
  <si>
    <t>Oddělení plastické a estetické chirurgie Celkem</t>
  </si>
  <si>
    <t>SumaKL</t>
  </si>
  <si>
    <t>2921</t>
  </si>
  <si>
    <t>ambulance</t>
  </si>
  <si>
    <t>ambulance Celkem</t>
  </si>
  <si>
    <t>SumaNS</t>
  </si>
  <si>
    <t>mezeraNS</t>
  </si>
  <si>
    <t>2962</t>
  </si>
  <si>
    <t>operační sál lokální</t>
  </si>
  <si>
    <t>operační sál lokální Celkem</t>
  </si>
  <si>
    <t>2964</t>
  </si>
  <si>
    <t>pracoviště COS</t>
  </si>
  <si>
    <t>pracoviště COS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</si>
  <si>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</si>
  <si>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</si>
  <si>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</si>
  <si>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</si>
  <si>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</si>
  <si>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</si>
  <si>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</si>
  <si>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</si>
  <si>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</si>
  <si>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</si>
  <si>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100876</t>
  </si>
  <si>
    <t>876</t>
  </si>
  <si>
    <t>OPHTHALMO-SEPTONEX</t>
  </si>
  <si>
    <t>UNG OPH 1X5GM</t>
  </si>
  <si>
    <t>102478</t>
  </si>
  <si>
    <t>2478</t>
  </si>
  <si>
    <t>DIAZEPAM SLOVAKOFARMA</t>
  </si>
  <si>
    <t>TBL 20X10MG</t>
  </si>
  <si>
    <t>155823</t>
  </si>
  <si>
    <t>55823</t>
  </si>
  <si>
    <t>NOVALGIN</t>
  </si>
  <si>
    <t>TBL OBD 20X500MG</t>
  </si>
  <si>
    <t>162316</t>
  </si>
  <si>
    <t>62316</t>
  </si>
  <si>
    <t>BETADINE - zelená</t>
  </si>
  <si>
    <t>LIQ 1X120ML</t>
  </si>
  <si>
    <t>395997</t>
  </si>
  <si>
    <t>DZ SOFTASEPT N BEZBARVÝ 250 ml</t>
  </si>
  <si>
    <t>841535</t>
  </si>
  <si>
    <t>MENALIND Kožní ochranný krém 200 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</si>
  <si>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</si>
  <si>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</si>
  <si>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</si>
  <si>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</si>
  <si>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</si>
  <si>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</si>
  <si>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</si>
  <si>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</si>
  <si>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</si>
  <si>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900240</t>
  </si>
  <si>
    <t>DZ TRIXO LIND 500ML</t>
  </si>
  <si>
    <t>905022</t>
  </si>
  <si>
    <t>DZ Prontosan wound gel 30ml</t>
  </si>
  <si>
    <t>102684</t>
  </si>
  <si>
    <t>2684</t>
  </si>
  <si>
    <t>GEL 1X20GM</t>
  </si>
  <si>
    <t>102587</t>
  </si>
  <si>
    <t>2587</t>
  </si>
  <si>
    <t>GLUKÓZA 40 BRAUN</t>
  </si>
  <si>
    <t>INF 20X10ML-PLA.AMP</t>
  </si>
  <si>
    <t>193109</t>
  </si>
  <si>
    <t>93109</t>
  </si>
  <si>
    <t>SUPRACAIN 4%</t>
  </si>
  <si>
    <t>INJ 10X2ML</t>
  </si>
  <si>
    <t>162317</t>
  </si>
  <si>
    <t>62317</t>
  </si>
  <si>
    <t>LIQ 1X1000ML</t>
  </si>
  <si>
    <t>198864</t>
  </si>
  <si>
    <t>98864</t>
  </si>
  <si>
    <t>FYZIOLOGICKÝ ROZTOK VIAFLO</t>
  </si>
  <si>
    <t>INF SOL 50X100ML</t>
  </si>
  <si>
    <t>900321</t>
  </si>
  <si>
    <t>KL PRIPRAVEK</t>
  </si>
  <si>
    <t>841577</t>
  </si>
  <si>
    <t>MENALIND Professional olej.přís. 500ml</t>
  </si>
  <si>
    <t>16321</t>
  </si>
  <si>
    <t>BRAUNOVIDON MAST</t>
  </si>
  <si>
    <t>DRM UNG 1X250GM</t>
  </si>
  <si>
    <t>116320</t>
  </si>
  <si>
    <t>16320</t>
  </si>
  <si>
    <t>UNG 1X100GM-TUBA</t>
  </si>
  <si>
    <t>900511</t>
  </si>
  <si>
    <t>KL SOL.ACIDI BORICI 3%,200G</t>
  </si>
  <si>
    <t>921184</t>
  </si>
  <si>
    <t>KL UNGUENTUM</t>
  </si>
  <si>
    <t>921535</t>
  </si>
  <si>
    <t>KL RICINI OL. 200 g</t>
  </si>
  <si>
    <t>790001</t>
  </si>
  <si>
    <t>TRAUMACEL P 2G</t>
  </si>
  <si>
    <t>neleč.</t>
  </si>
  <si>
    <t>101681</t>
  </si>
  <si>
    <t>1681</t>
  </si>
  <si>
    <t>EMLA KREM 5%</t>
  </si>
  <si>
    <t>CRM 1X30GM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</si>
  <si>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</si>
  <si>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</si>
  <si>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</si>
  <si>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</si>
  <si>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</si>
  <si>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</si>
  <si>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</si>
  <si>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154815</t>
  </si>
  <si>
    <t>TETANOL PUR</t>
  </si>
  <si>
    <t>INJ SUS 1X0.5ML</t>
  </si>
  <si>
    <t>900552</t>
  </si>
  <si>
    <t>KL SOL.ACIDI BORICI 3%,250G</t>
  </si>
  <si>
    <t>920060</t>
  </si>
  <si>
    <t>KL SOL.ARG.NITR.20% 10G</t>
  </si>
  <si>
    <t>921048</t>
  </si>
  <si>
    <t>KL SOL.HYD.PEROX.3% 250G</t>
  </si>
  <si>
    <t>930043</t>
  </si>
  <si>
    <t>DZ TRIXO LIND 100 ml</t>
  </si>
  <si>
    <t>500355</t>
  </si>
  <si>
    <t>15879</t>
  </si>
  <si>
    <t>DZ BRAUNOL 250 ML</t>
  </si>
  <si>
    <t>900012</t>
  </si>
  <si>
    <t>KL SOL.HYD.PEROX.3% 200G</t>
  </si>
  <si>
    <t>920271</t>
  </si>
  <si>
    <t>KL PERSTERIL 10% 200 G</t>
  </si>
  <si>
    <t>920120</t>
  </si>
  <si>
    <t>KL SOL.FORMALDEHYDI 10% 5 KG</t>
  </si>
  <si>
    <t>UN 2209</t>
  </si>
  <si>
    <t>120053</t>
  </si>
  <si>
    <t>20053</t>
  </si>
  <si>
    <t>BENOXI 0.4 % UNIMED PHARMA</t>
  </si>
  <si>
    <t>OPH GTT SOL 1X10ML</t>
  </si>
  <si>
    <t>500326</t>
  </si>
  <si>
    <t>1000</t>
  </si>
  <si>
    <t>KL BENZINUM 500 ml/333g HVLP</t>
  </si>
  <si>
    <t>500980</t>
  </si>
  <si>
    <t>KL MS SOL.AC.BORICI 3% 500g</t>
  </si>
  <si>
    <t>396374</t>
  </si>
  <si>
    <t>KL SOL.ACIDI BORICI 3% 500G</t>
  </si>
  <si>
    <t>FAGRON, KULICH</t>
  </si>
  <si>
    <t>500676</t>
  </si>
  <si>
    <t>169242</t>
  </si>
  <si>
    <t>DZ Prontosan wound gel 250ml</t>
  </si>
  <si>
    <t>900015</t>
  </si>
  <si>
    <t>KL SOL.HYD.PEROX.3% 300 G</t>
  </si>
  <si>
    <t>920376</t>
  </si>
  <si>
    <t>KL SOL.HYD.PEROX.3% 200G v sirokohrdle lahvi</t>
  </si>
  <si>
    <t>4269</t>
  </si>
  <si>
    <t>IRUXOL MONO</t>
  </si>
  <si>
    <t>DRM UNG 1X10GM</t>
  </si>
  <si>
    <t>848305</t>
  </si>
  <si>
    <t>Aqvitox - D desinfekce 500ml láhev s rozprašovačem</t>
  </si>
  <si>
    <t>921409</t>
  </si>
  <si>
    <t>KL SOL.ARG.NITR.20% 20G</t>
  </si>
  <si>
    <t>849533</t>
  </si>
  <si>
    <t>Cicatridina mast 30g</t>
  </si>
  <si>
    <t>382090</t>
  </si>
  <si>
    <t>82090</t>
  </si>
  <si>
    <t>KRYTÍ S HYALURONANEM  BIONECT KRÉM</t>
  </si>
  <si>
    <t>30G, 1KS</t>
  </si>
  <si>
    <t>20033</t>
  </si>
  <si>
    <t>AETHOXYSKLEROL 1%</t>
  </si>
  <si>
    <t>INJ SOL 5X2ML</t>
  </si>
  <si>
    <t>395712</t>
  </si>
  <si>
    <t>HBF Calcium panthotenát mast 30g</t>
  </si>
  <si>
    <t>380716</t>
  </si>
  <si>
    <t>717702</t>
  </si>
  <si>
    <t>FLAMIGEL  50 ML     FLAM50 HYDR</t>
  </si>
  <si>
    <t>OKOLOIDNI GEL PRO L</t>
  </si>
  <si>
    <t>397339</t>
  </si>
  <si>
    <t>Menalind mycí žínky</t>
  </si>
  <si>
    <t>8ks</t>
  </si>
  <si>
    <t>989656</t>
  </si>
  <si>
    <t>Calcium pantothenicum mast Generica 100g</t>
  </si>
  <si>
    <t>921057</t>
  </si>
  <si>
    <t>KL CREMOR UREA,NEOAQ.,HEL.OL.,AQ.,100G</t>
  </si>
  <si>
    <t>990275</t>
  </si>
  <si>
    <t>ActiMaris Gel na rány 20g</t>
  </si>
  <si>
    <t>16326</t>
  </si>
  <si>
    <t>BRAUNOVIDON GÁZA S MASTÍ</t>
  </si>
  <si>
    <t>DRM LIG IPR 10X7.5X10CM</t>
  </si>
  <si>
    <t>990408</t>
  </si>
  <si>
    <t>ActiMaris Forte 300ml roztok čištění a hojení ran</t>
  </si>
  <si>
    <t>16328</t>
  </si>
  <si>
    <t>DRM LIG IPR 10X20X10CM</t>
  </si>
  <si>
    <t>990718</t>
  </si>
  <si>
    <t>Indulona Olivová 85ml</t>
  </si>
  <si>
    <t>50113013</t>
  </si>
  <si>
    <t>183926</t>
  </si>
  <si>
    <t>AZEPO 1 G</t>
  </si>
  <si>
    <t>INJ+INF PLV SOL 10X1GM</t>
  </si>
  <si>
    <t>101066</t>
  </si>
  <si>
    <t>1066</t>
  </si>
  <si>
    <t>FRAMYKOIN</t>
  </si>
  <si>
    <t>UNG 1X10GM</t>
  </si>
  <si>
    <t>101076</t>
  </si>
  <si>
    <t>1076</t>
  </si>
  <si>
    <t>OPHTHALMO-FRAMYKOIN</t>
  </si>
  <si>
    <t>190778</t>
  </si>
  <si>
    <t>90778</t>
  </si>
  <si>
    <t>BACTROBAN</t>
  </si>
  <si>
    <t>DRM UNG 1X15GM</t>
  </si>
  <si>
    <t>114875</t>
  </si>
  <si>
    <t>14875</t>
  </si>
  <si>
    <t>IALUGEN PLUS</t>
  </si>
  <si>
    <t>CRM 1X20GM</t>
  </si>
  <si>
    <t>114877</t>
  </si>
  <si>
    <t>14877</t>
  </si>
  <si>
    <t>CRM 1X60GM</t>
  </si>
  <si>
    <t>P</t>
  </si>
  <si>
    <t>158092</t>
  </si>
  <si>
    <t>58092</t>
  </si>
  <si>
    <t>CEFAZOLIN SANDOZ 1 G</t>
  </si>
  <si>
    <t>INJ SIC 10X1GM</t>
  </si>
  <si>
    <t>100802</t>
  </si>
  <si>
    <t>IR OG. OPHTHALMO-SEPTONEX</t>
  </si>
  <si>
    <t>GTT OPH 1X10ML</t>
  </si>
  <si>
    <t>164881</t>
  </si>
  <si>
    <t>64881</t>
  </si>
  <si>
    <t>BEROTEC N 100 MCG</t>
  </si>
  <si>
    <t>INH SOL PSS200 DAV</t>
  </si>
  <si>
    <t>500798</t>
  </si>
  <si>
    <t>DZ DEBRIEKASAN roztok s rozpraš. 500 ml</t>
  </si>
  <si>
    <t>roztok</t>
  </si>
  <si>
    <t>846873</t>
  </si>
  <si>
    <t>82012</t>
  </si>
  <si>
    <t>DZ PRONTODERM ROZTOK 500 ml</t>
  </si>
  <si>
    <t>500686</t>
  </si>
  <si>
    <t xml:space="preserve">DZ PRONTODERM SHOWER GEL  100ML </t>
  </si>
  <si>
    <t>strong</t>
  </si>
  <si>
    <t>788943</t>
  </si>
  <si>
    <t>Dermo-chlorophyl spray 30g (Dr.Muller)</t>
  </si>
  <si>
    <t>798827</t>
  </si>
  <si>
    <t>Dermo-chlorophyl gel 50ml (Dr.Muller)</t>
  </si>
  <si>
    <t>900520</t>
  </si>
  <si>
    <t>KL SOL.ACIDI BORICI 3%,100G</t>
  </si>
  <si>
    <t>920064</t>
  </si>
  <si>
    <t>KL SOL.METHYLROS.CHL.1% 10G</t>
  </si>
  <si>
    <t>920154</t>
  </si>
  <si>
    <t>DZ PRONTODERM PENA 200ml</t>
  </si>
  <si>
    <t>900007</t>
  </si>
  <si>
    <t>KL SOL.HYD.PEROX.3% 100G</t>
  </si>
  <si>
    <t>900427</t>
  </si>
  <si>
    <t>KL SOL.METHYLROS.CHL.1% 20 G</t>
  </si>
  <si>
    <t>842201</t>
  </si>
  <si>
    <t>KL SOL.METHYLROS.CHL. 1% 50g</t>
  </si>
  <si>
    <t>900305</t>
  </si>
  <si>
    <t>KL SOL.FORMAL.K FIXACI TKANI,500G</t>
  </si>
  <si>
    <t>200863</t>
  </si>
  <si>
    <t>OPH GTT SOL 1X10ML PLAST</t>
  </si>
  <si>
    <t>500194</t>
  </si>
  <si>
    <t>KL ZLUTA (FLAVINOVA) VATA, 1000G</t>
  </si>
  <si>
    <t>2x500g v litrových lahvích</t>
  </si>
  <si>
    <t>500564</t>
  </si>
  <si>
    <t>DZ DEBRIECASAN AQUAGEL 250 ml</t>
  </si>
  <si>
    <t>900857</t>
  </si>
  <si>
    <t>KL CHLORHEXIDINI SOL. 0,1% 1000ml</t>
  </si>
  <si>
    <t>162320</t>
  </si>
  <si>
    <t>62320</t>
  </si>
  <si>
    <t>BETADINE</t>
  </si>
  <si>
    <t>UNG 1X20GM</t>
  </si>
  <si>
    <t>117011</t>
  </si>
  <si>
    <t>17011</t>
  </si>
  <si>
    <t>DICYNONE 250</t>
  </si>
  <si>
    <t>INJ SOL 4X2ML/250MG</t>
  </si>
  <si>
    <t>198880</t>
  </si>
  <si>
    <t>98880</t>
  </si>
  <si>
    <t>INF SOL 10X1000ML</t>
  </si>
  <si>
    <t>850152</t>
  </si>
  <si>
    <t>153349</t>
  </si>
  <si>
    <t>Tisseel Lyo 2 ml</t>
  </si>
  <si>
    <t>850153</t>
  </si>
  <si>
    <t>153350</t>
  </si>
  <si>
    <t>Tisseel Lyo 4 ml</t>
  </si>
  <si>
    <t>901171</t>
  </si>
  <si>
    <t>IR PARAFFINUM LIQUIDUM 10 ml</t>
  </si>
  <si>
    <t>IR 10 ml</t>
  </si>
  <si>
    <t>PCHIR - ambulance</t>
  </si>
  <si>
    <t>PCHIR - operační sál lokální</t>
  </si>
  <si>
    <t>PCHIR, pracoviště COS</t>
  </si>
  <si>
    <t>Lékárna - léčiva</t>
  </si>
  <si>
    <t>Lékárna - antibiotika</t>
  </si>
  <si>
    <t>2921 - PCHIR - ambulance</t>
  </si>
  <si>
    <t>J01DB04 - Cefazolin</t>
  </si>
  <si>
    <t>J01DB04</t>
  </si>
  <si>
    <t>IMS+IVN INJ+INF PLV SOL 10X1GM</t>
  </si>
  <si>
    <t>IMS+IVN INJ PLV SOL 10X1GM</t>
  </si>
  <si>
    <t>Přehled plnění pozitivního listu - spotřeba léčivých přípravků - orientační přehled</t>
  </si>
  <si>
    <t>29 - Oddělení plastické a estetické chirurgie</t>
  </si>
  <si>
    <t>2921 - ambulance</t>
  </si>
  <si>
    <t>2962 - operační sál lokální</t>
  </si>
  <si>
    <t>2964 - pracoviště COS</t>
  </si>
  <si>
    <t>HVLP</t>
  </si>
  <si>
    <t>IPLP</t>
  </si>
  <si>
    <t>PZT</t>
  </si>
  <si>
    <t>89301292</t>
  </si>
  <si>
    <t>Všeobecná ambulance Celkem</t>
  </si>
  <si>
    <t xml:space="preserve"> </t>
  </si>
  <si>
    <t>* Legenda</t>
  </si>
  <si>
    <t>DIAPZT = Pomůcky pro diabetiky, jejichž název začíná slovem "Pumpa"</t>
  </si>
  <si>
    <t>Christodoulou Petros</t>
  </si>
  <si>
    <t>Lysák Radek</t>
  </si>
  <si>
    <t>Stehlík Daniel</t>
  </si>
  <si>
    <t>Šilhánková Jiřina</t>
  </si>
  <si>
    <t>Zálešák Bohumil</t>
  </si>
  <si>
    <t>Vaněčková Lucie</t>
  </si>
  <si>
    <t>Podkalská Sommerová Kamila</t>
  </si>
  <si>
    <t>Alprazolam</t>
  </si>
  <si>
    <t>90957</t>
  </si>
  <si>
    <t>XANAX 0,25 MG</t>
  </si>
  <si>
    <t>POR TBL NOB 30X0.25MG</t>
  </si>
  <si>
    <t>Amlodipin</t>
  </si>
  <si>
    <t>58874</t>
  </si>
  <si>
    <t>AMLOZEK 5</t>
  </si>
  <si>
    <t>POR TBL NOB 30X5MG</t>
  </si>
  <si>
    <t>Amoxicilin a enzymový inhibitor</t>
  </si>
  <si>
    <t>5951</t>
  </si>
  <si>
    <t>AMOKSIKLAV 1 G</t>
  </si>
  <si>
    <t>POR TBL FLM 14</t>
  </si>
  <si>
    <t>132654</t>
  </si>
  <si>
    <t>203097</t>
  </si>
  <si>
    <t>POR TBL FLM 21</t>
  </si>
  <si>
    <t>Atorvastatin</t>
  </si>
  <si>
    <t>93013</t>
  </si>
  <si>
    <t>SORTIS 10 MG</t>
  </si>
  <si>
    <t>POR TBL FLM 30X10MG</t>
  </si>
  <si>
    <t>Betamethason</t>
  </si>
  <si>
    <t>89870</t>
  </si>
  <si>
    <t>DIPROPHOS</t>
  </si>
  <si>
    <t>INJ SUS 1X1ML/7MG</t>
  </si>
  <si>
    <t>192144</t>
  </si>
  <si>
    <t>192143</t>
  </si>
  <si>
    <t>INJ SUS 5X1ML/7MG</t>
  </si>
  <si>
    <t>Bisoprolol</t>
  </si>
  <si>
    <t>47740</t>
  </si>
  <si>
    <t>RIVOCOR 5</t>
  </si>
  <si>
    <t>POR TBL FLM 30X5MG</t>
  </si>
  <si>
    <t>Cefuroxim</t>
  </si>
  <si>
    <t>47728</t>
  </si>
  <si>
    <t>ZINNAT 500 MG</t>
  </si>
  <si>
    <t>POR TBL FLM 14X500MG</t>
  </si>
  <si>
    <t>Ciprofloxacin</t>
  </si>
  <si>
    <t>53202</t>
  </si>
  <si>
    <t>CIPHIN 500</t>
  </si>
  <si>
    <t>POR TBL FLM 10X500MG</t>
  </si>
  <si>
    <t>Desloratadin</t>
  </si>
  <si>
    <t>168851</t>
  </si>
  <si>
    <t>DESLORATADINE TEVA 5 MG</t>
  </si>
  <si>
    <t>POR TBL FLM 90X5MG</t>
  </si>
  <si>
    <t>Diosmin, kombinace</t>
  </si>
  <si>
    <t>185435</t>
  </si>
  <si>
    <t>DETRALEX</t>
  </si>
  <si>
    <t>POR TBL FLM 120X500MG</t>
  </si>
  <si>
    <t>Hořčík (různé sole v kombinaci)</t>
  </si>
  <si>
    <t>66555</t>
  </si>
  <si>
    <t>MAGNOSOLV</t>
  </si>
  <si>
    <t>POR GRA SOL SCC 30X365MG</t>
  </si>
  <si>
    <t>Jiná</t>
  </si>
  <si>
    <t>78047</t>
  </si>
  <si>
    <t>Jiný</t>
  </si>
  <si>
    <t>Jiná antibiotika pro lokální aplikaci</t>
  </si>
  <si>
    <t>DRM UNG 10GM</t>
  </si>
  <si>
    <t>48262</t>
  </si>
  <si>
    <t>DRM PLV ADS 1X5GM</t>
  </si>
  <si>
    <t>Jiná antihistaminika pro systémovou aplikaci</t>
  </si>
  <si>
    <t>2479</t>
  </si>
  <si>
    <t>DITHIADEN</t>
  </si>
  <si>
    <t>POR TBL NOB 20X2MG</t>
  </si>
  <si>
    <t>Jiná antiinfektiva</t>
  </si>
  <si>
    <t>802</t>
  </si>
  <si>
    <t>OPH GTT SOL 1X10ML SKLO</t>
  </si>
  <si>
    <t>Jiná kapiláry stabilizující látky</t>
  </si>
  <si>
    <t>107806</t>
  </si>
  <si>
    <t>AESCIN-TEVA</t>
  </si>
  <si>
    <t>POR TBL ENT 30X20MG</t>
  </si>
  <si>
    <t>Jodovaný povidon</t>
  </si>
  <si>
    <t>16319</t>
  </si>
  <si>
    <t>DRM UNG 1X20GM</t>
  </si>
  <si>
    <t>DRM UNG 1X100GM</t>
  </si>
  <si>
    <t>62315</t>
  </si>
  <si>
    <t>DRM SOL 1X30ML</t>
  </si>
  <si>
    <t>DRM SOL 1X120ML</t>
  </si>
  <si>
    <t>DRM LIG IPR 10X20CM</t>
  </si>
  <si>
    <t>Klindamycin</t>
  </si>
  <si>
    <t>100339</t>
  </si>
  <si>
    <t>DALACIN C 300 MG</t>
  </si>
  <si>
    <t>POR CPS DUR 16X300MG</t>
  </si>
  <si>
    <t>83459</t>
  </si>
  <si>
    <t>POR CPS DUR 100X300MG</t>
  </si>
  <si>
    <t>132671</t>
  </si>
  <si>
    <t>Klopidogrel</t>
  </si>
  <si>
    <t>149480</t>
  </si>
  <si>
    <t>ZYLLT 75 MG</t>
  </si>
  <si>
    <t>POR TBL FLM 28X75MG</t>
  </si>
  <si>
    <t>Kombinace různých antibiotik</t>
  </si>
  <si>
    <t>OPH UNG 1X5GM</t>
  </si>
  <si>
    <t>Kyselina acetylsalicylová</t>
  </si>
  <si>
    <t>155780</t>
  </si>
  <si>
    <t>GODASAL 100</t>
  </si>
  <si>
    <t>POR TBL NOB 20</t>
  </si>
  <si>
    <t>Levocetirizin</t>
  </si>
  <si>
    <t>85142</t>
  </si>
  <si>
    <t>XYZAL</t>
  </si>
  <si>
    <t>Methylprednisolon-aceponát</t>
  </si>
  <si>
    <t>85344</t>
  </si>
  <si>
    <t>ADVANTAN KRÉM</t>
  </si>
  <si>
    <t>DRM CRM 1X10GM</t>
  </si>
  <si>
    <t>Mupirocin</t>
  </si>
  <si>
    <t>Nadroparin</t>
  </si>
  <si>
    <t>32058</t>
  </si>
  <si>
    <t>FRAXIPARINE</t>
  </si>
  <si>
    <t>INJ SOL ISP 10X0.3ML</t>
  </si>
  <si>
    <t>32059</t>
  </si>
  <si>
    <t>INJ SOL ISP 10X0.4ML</t>
  </si>
  <si>
    <t>32061</t>
  </si>
  <si>
    <t>INJ SOL ISP 10X0.6ML</t>
  </si>
  <si>
    <t>Naftidrofuryl</t>
  </si>
  <si>
    <t>66015</t>
  </si>
  <si>
    <t>ENELBIN 100 RETARD</t>
  </si>
  <si>
    <t>POR TBL PRO 100X100MG</t>
  </si>
  <si>
    <t>Nimesulid</t>
  </si>
  <si>
    <t>12891</t>
  </si>
  <si>
    <t>AULIN</t>
  </si>
  <si>
    <t>POR TBL NOB 15X100MG</t>
  </si>
  <si>
    <t>12892</t>
  </si>
  <si>
    <t>POR TBL NOB 30X100MG</t>
  </si>
  <si>
    <t>12893</t>
  </si>
  <si>
    <t>POR TBL NOB 60X100MG</t>
  </si>
  <si>
    <t>12895</t>
  </si>
  <si>
    <t>POR GRA SUS 30X100MG I</t>
  </si>
  <si>
    <t>12894</t>
  </si>
  <si>
    <t>POR GRA SUS 15X100MG I</t>
  </si>
  <si>
    <t>Omeprazol</t>
  </si>
  <si>
    <t>15083</t>
  </si>
  <si>
    <t>ONPRELEN 20</t>
  </si>
  <si>
    <t>POR CPS ETD 14X20MG</t>
  </si>
  <si>
    <t>Organo-heparinoid</t>
  </si>
  <si>
    <t>3575</t>
  </si>
  <si>
    <t>HEPAROID LÉČIVA</t>
  </si>
  <si>
    <t>DRM CRM 1X30GM</t>
  </si>
  <si>
    <t>Pentoxifylin</t>
  </si>
  <si>
    <t>53479</t>
  </si>
  <si>
    <t>TRENTAL 400</t>
  </si>
  <si>
    <t>POR TBL RET 20X400MG</t>
  </si>
  <si>
    <t>Progesteron</t>
  </si>
  <si>
    <t>76921</t>
  </si>
  <si>
    <t>UTROGESTAN</t>
  </si>
  <si>
    <t>POR CPS MOL 30X100MG</t>
  </si>
  <si>
    <t>132648</t>
  </si>
  <si>
    <t>Pseudoefedrin, kombinace</t>
  </si>
  <si>
    <t>202893</t>
  </si>
  <si>
    <t>CLARINASE REPETABS</t>
  </si>
  <si>
    <t>POR TBL PRO 14 II</t>
  </si>
  <si>
    <t>Ramipril</t>
  </si>
  <si>
    <t>56981</t>
  </si>
  <si>
    <t>TRITACE 5 MG</t>
  </si>
  <si>
    <t>Simvastatin</t>
  </si>
  <si>
    <t>125090</t>
  </si>
  <si>
    <t>APO-SIMVA 40</t>
  </si>
  <si>
    <t>POR TBL FLM 30X40MG</t>
  </si>
  <si>
    <t>Sodná sůl dokusátu, včetně kombinací</t>
  </si>
  <si>
    <t>12770</t>
  </si>
  <si>
    <t>YAL</t>
  </si>
  <si>
    <t>RCT SOL 2X67.5ML</t>
  </si>
  <si>
    <t>Sodná sůl metamizolu</t>
  </si>
  <si>
    <t>NOVALGIN TABLETY</t>
  </si>
  <si>
    <t>POR TBL FLM 20X500MG</t>
  </si>
  <si>
    <t>Sulfadiazin, stříbrná sůl, kombinace</t>
  </si>
  <si>
    <t>DRM CRM 20GM</t>
  </si>
  <si>
    <t>DRM CRM 60GM</t>
  </si>
  <si>
    <t>Sulfamethoxazol a trimethoprim</t>
  </si>
  <si>
    <t>203954</t>
  </si>
  <si>
    <t>BISEPTOL 480</t>
  </si>
  <si>
    <t>POR TBL NOB 28X480MG</t>
  </si>
  <si>
    <t>Sultamicilin</t>
  </si>
  <si>
    <t>17149</t>
  </si>
  <si>
    <t>UNASYN</t>
  </si>
  <si>
    <t>POR TBL FLM 12X375MG</t>
  </si>
  <si>
    <t>Telmisartan</t>
  </si>
  <si>
    <t>158198</t>
  </si>
  <si>
    <t>TELMISARTAN SANDOZ 80 MG</t>
  </si>
  <si>
    <t>POR TBL NOB 100X80MG</t>
  </si>
  <si>
    <t>Tramadol, kombinace</t>
  </si>
  <si>
    <t>17925</t>
  </si>
  <si>
    <t>ZALDIAR</t>
  </si>
  <si>
    <t>POR TBL FLM 20</t>
  </si>
  <si>
    <t>17926</t>
  </si>
  <si>
    <t>POR TBL FLM 30</t>
  </si>
  <si>
    <t>Triamcinolon</t>
  </si>
  <si>
    <t>4160</t>
  </si>
  <si>
    <t>TRIAMCINOLON S LÉČIVA</t>
  </si>
  <si>
    <t>DRM UNG 1X30GM</t>
  </si>
  <si>
    <t>Zolpidem</t>
  </si>
  <si>
    <t>16286</t>
  </si>
  <si>
    <t>STILNOX</t>
  </si>
  <si>
    <t>POR TBL FLM 20X10MG</t>
  </si>
  <si>
    <t>Peroxid vodíku</t>
  </si>
  <si>
    <t>55911</t>
  </si>
  <si>
    <t>PEROXID VODÍKU 3% COO</t>
  </si>
  <si>
    <t>DRM SOL 1X100ML 3%</t>
  </si>
  <si>
    <t>*2998</t>
  </si>
  <si>
    <t>*2087</t>
  </si>
  <si>
    <t>*2088</t>
  </si>
  <si>
    <t>Obvazový materiál, náplasti</t>
  </si>
  <si>
    <t>19680</t>
  </si>
  <si>
    <t>GÁZA SKLÁDANÁ KOMPRESY NESTERILNÍ STERILUX ES</t>
  </si>
  <si>
    <t>7,5X7,5CM,8 VRSTEV,100KS</t>
  </si>
  <si>
    <t>80171</t>
  </si>
  <si>
    <t>GÁZA SKLÁDANÁ KOMPRESY STERILNÍ STERILUX</t>
  </si>
  <si>
    <t>5X5CM,8 VRSTEV,25X2KS</t>
  </si>
  <si>
    <t>80172</t>
  </si>
  <si>
    <t>7,5X7,5CM,8 VRSTEV,25X2KS</t>
  </si>
  <si>
    <t>80173</t>
  </si>
  <si>
    <t>10X10CM,8 VRSTEV,25X2KS</t>
  </si>
  <si>
    <t>80573</t>
  </si>
  <si>
    <t>KRYTÍ ABSORPČNÍ MEPILEX</t>
  </si>
  <si>
    <t>10X10CM SE SILIKONOVOU VRSTVOU SAFETAC,5KS</t>
  </si>
  <si>
    <t>80576</t>
  </si>
  <si>
    <t>NÁPLAST HYPOALERGENNÍ CURAPOR STERILNÍ</t>
  </si>
  <si>
    <t>5X7CM,SAMOLEPÍCÍ,S POLŠTÁŘKEM,1KS</t>
  </si>
  <si>
    <t>80986</t>
  </si>
  <si>
    <t>OBINADLO ELASTICKÉ FIXA CREP</t>
  </si>
  <si>
    <t>8CMX4M,TAŽNOST 160%,20KS</t>
  </si>
  <si>
    <t>80987</t>
  </si>
  <si>
    <t>10CMX4M,TAŽNOST 160%,20KS</t>
  </si>
  <si>
    <t>81100</t>
  </si>
  <si>
    <t>KRYTÍ TENDERWET 24 ACTIVE</t>
  </si>
  <si>
    <t>5,5CM PRŮMĚR PŘEDAKTIVOVANÉ KRYTÍ 10KS</t>
  </si>
  <si>
    <t>81104</t>
  </si>
  <si>
    <t>10X10CM PŘEDAKTIVOVANÉ KRYTÍ 10KS</t>
  </si>
  <si>
    <t>10X10CM PŘEDAKTIVOVANÉ KRYTÍ,10KS</t>
  </si>
  <si>
    <t>81960</t>
  </si>
  <si>
    <t>KRYTÍ ALGINÁTOVÉ MELGISORB AG</t>
  </si>
  <si>
    <t>10X10CM,10KS</t>
  </si>
  <si>
    <t>86760</t>
  </si>
  <si>
    <t>ROZTOK PRONTOSAN 400416</t>
  </si>
  <si>
    <t>STERILNÍ LAHVIČKA,350ML</t>
  </si>
  <si>
    <t>81102</t>
  </si>
  <si>
    <t>7,5X7,5CM PŘEDAKTIVOVANÉ KRYTÍ 10KS</t>
  </si>
  <si>
    <t>169610</t>
  </si>
  <si>
    <t>KRYTÍ ANTIMIKROBIÁLNÍ MEPILEX TRANSFER AG</t>
  </si>
  <si>
    <t>7,5 X 8,5 CM,SILIKONOVÁ KONTAKTNÍ VRSTVA K.ODVODU EXSUDÁTU,10KS</t>
  </si>
  <si>
    <t>21073</t>
  </si>
  <si>
    <t>GÁZA SKLÁDANÁ KOMPRESY STERILNÍ STERILUX ES</t>
  </si>
  <si>
    <t>10X10CM,8 VRSTEV,2KS</t>
  </si>
  <si>
    <t>21072</t>
  </si>
  <si>
    <t>7,5X7,5CM,8 VRSTEV,2KS</t>
  </si>
  <si>
    <t>80992</t>
  </si>
  <si>
    <t>10CMX4M,TAŽNOST 160%,1KS</t>
  </si>
  <si>
    <t>KRYTÍ HYDROGEL PRONTOSAN WOUND GEL X</t>
  </si>
  <si>
    <t>400508,250G</t>
  </si>
  <si>
    <t>80417</t>
  </si>
  <si>
    <t>KOMPRESY EYCOPAD OČNÍ STERILNÍ</t>
  </si>
  <si>
    <t>7X8,5CM,PRO DOSPĚLÉ,25KS</t>
  </si>
  <si>
    <t>80549</t>
  </si>
  <si>
    <t>NÁPLAST HYPOALERGENNÍ COSMOPOR STERILNÍ</t>
  </si>
  <si>
    <t>7,2X5CM,S POLŠTÁŘKEM,S HYDROFÓBNÍ MIKROSÍŤKOU,10KS</t>
  </si>
  <si>
    <t>80994</t>
  </si>
  <si>
    <t>OBINADLO ELASTICKÉ UNIVERSAL</t>
  </si>
  <si>
    <t>8CMX5M,TAŽNOST 130%,10KS</t>
  </si>
  <si>
    <t>81538</t>
  </si>
  <si>
    <t>NÁPLAST HYPOALERGENNÍ CURAPOR TRANSPARENT STERILNÍ</t>
  </si>
  <si>
    <t>5X7CM,VODĚODOLNÁ,S POLŠTÁŘKEM,5KS</t>
  </si>
  <si>
    <t>170301</t>
  </si>
  <si>
    <t>KRYTÍ HYDROCLEAN</t>
  </si>
  <si>
    <t>4CM PRŮMĚR,10KS</t>
  </si>
  <si>
    <t>80988</t>
  </si>
  <si>
    <t>12CMX4M,TAŽNOST 160%,20KS</t>
  </si>
  <si>
    <t>80975</t>
  </si>
  <si>
    <t>GÁZA HYDROFILNÍ SKLÁDANÁ KOMPRESY STERILNÍ</t>
  </si>
  <si>
    <t>80578</t>
  </si>
  <si>
    <t>5X7CM,SAMOLEPÍCÍ,S POLŠTÁŘKEM,5KS</t>
  </si>
  <si>
    <t>81855</t>
  </si>
  <si>
    <t>OBINADLO ELASTICKÉ KREPOVÉ CR10</t>
  </si>
  <si>
    <t>10CMX4,5M,1KS</t>
  </si>
  <si>
    <t>81539</t>
  </si>
  <si>
    <t>8X10CM,S POLŠTÁŘKEM,VODĚODOLNÁ,5KS</t>
  </si>
  <si>
    <t>169173</t>
  </si>
  <si>
    <t>KRYTÍ MASTNÝ TYL CUTICELL CLASSIC</t>
  </si>
  <si>
    <t>10CMX10CM NEADHERENTNÍ MASTNÝ TYL IMPREGNOVANÝ ČISTÝM PARAFÍNEM STERILNÍ 10KS</t>
  </si>
  <si>
    <t>80767</t>
  </si>
  <si>
    <t>KRYTÍ S MASTÍ JELONET</t>
  </si>
  <si>
    <t>169172</t>
  </si>
  <si>
    <t>5CMX5CM NEADHERENTNÍ MASTNÝ TYL IMPREGNOVANÝ ČISTÝM PARAFÍNEM STERILNÍ,50KS</t>
  </si>
  <si>
    <t>80985</t>
  </si>
  <si>
    <t>6CMX4M,TAŽNOST 160%,20KS</t>
  </si>
  <si>
    <t>80222</t>
  </si>
  <si>
    <t>VATA BUNIČITÁ DĚLENÁ-TAMPONY</t>
  </si>
  <si>
    <t>40X50MM,2ROLE,500KS</t>
  </si>
  <si>
    <t>Kompresní punčochy a návleky</t>
  </si>
  <si>
    <t>45387</t>
  </si>
  <si>
    <t>PUNČOCHY KOMPRESNÍ LÝTKOVÉ II.K.T.</t>
  </si>
  <si>
    <t>MAXIS COMFORT A-D</t>
  </si>
  <si>
    <t>45389</t>
  </si>
  <si>
    <t>PUNČOCHY KOMPRESNÍ STEHENNÍ II.K.T.</t>
  </si>
  <si>
    <t>MAXIS COMFORT A-G</t>
  </si>
  <si>
    <t>45486</t>
  </si>
  <si>
    <t>PUNČOCHA KOMPRESNÍ S ÚCHYTEM V PASE II.K.T.</t>
  </si>
  <si>
    <t>MAXIS MICRO A-GM</t>
  </si>
  <si>
    <t>Ortopedicko protetické pomůcky sériově vyráběné</t>
  </si>
  <si>
    <t>39708</t>
  </si>
  <si>
    <t>DLAHA PRO FIXACI PRSTŮ RUKY TYP A</t>
  </si>
  <si>
    <t>VELIKOST A1</t>
  </si>
  <si>
    <t>5114</t>
  </si>
  <si>
    <t>PÁS BŘIŠNÍ VERBA 932 519 8</t>
  </si>
  <si>
    <t>OBDVOD TRUPU 85-95CM,VEL.3</t>
  </si>
  <si>
    <t>93108</t>
  </si>
  <si>
    <t>ORTÉZA ZÁPĚSTÍ LIGAFLEX CLASSIC 2435 P/L</t>
  </si>
  <si>
    <t>PEVNÁ ORTÉZA, ODSTRANITELNÉ DLAHY PROSTUPNÉ RTG</t>
  </si>
  <si>
    <t>140717</t>
  </si>
  <si>
    <t>PÁS BŘIŠNÍ ELASTICKÝ</t>
  </si>
  <si>
    <t>ORTEX 031A</t>
  </si>
  <si>
    <t>78807</t>
  </si>
  <si>
    <t>ORTÉZA PALCE ORTEX 020</t>
  </si>
  <si>
    <t>FIXACE KLOUBU PALCE</t>
  </si>
  <si>
    <t>39709</t>
  </si>
  <si>
    <t>VELIKOST A2</t>
  </si>
  <si>
    <t>140722</t>
  </si>
  <si>
    <t>ORTÉZA PRSTOVÁ DYNAMICKÁ EXTENČNÍ (PIP)</t>
  </si>
  <si>
    <t>UNIVERZÁLNÍ PROVEDENÍ PRO PRSTY PRAVÉ A LEVÉ RUKY, VELIKOST 1-5</t>
  </si>
  <si>
    <t>11857</t>
  </si>
  <si>
    <t>ORTÉZA PRSTU RUKY DIGITA</t>
  </si>
  <si>
    <t>793136965011-012,021-022,VYZTUŽ.PLANž. VEL.1-V 22CM,VEL.2-V 25CM,OBOUSTR.</t>
  </si>
  <si>
    <t>11822</t>
  </si>
  <si>
    <t>ORTÉZA PALCE POLEX</t>
  </si>
  <si>
    <t>893136960110-120,210-220 2 VEL.(13-17,17-21CM) OBV.ZÁPĚSTÍ</t>
  </si>
  <si>
    <t>11783</t>
  </si>
  <si>
    <t>PÁS BŘIŠNÍ KÝLNÍ S PELOTOU ABDOMEN II</t>
  </si>
  <si>
    <t>8931362170010-060,6 VEL.80-140CM,VÝŠKA BŘ.ČÁSTI 24-34CM,ZPEVN.PLANŽ.</t>
  </si>
  <si>
    <t>140259</t>
  </si>
  <si>
    <t>DLAHA PRO KONZERVATIVNÍ LÉČBU RUPTURY DORZÁLNÍ APO</t>
  </si>
  <si>
    <t>TŘÍČLÁNKOVÝCH PRSTŮ RUKY</t>
  </si>
  <si>
    <t>63774</t>
  </si>
  <si>
    <t>ORTÉZA ZÁPĚSTÍ A PALCE RUKY ORTEX 028</t>
  </si>
  <si>
    <t>FIXAČNÍ S DLAHOU</t>
  </si>
  <si>
    <t>11462</t>
  </si>
  <si>
    <t>ORTÉZA PRSTŮ RUKY ORTEX 022</t>
  </si>
  <si>
    <t>RIGIDNÍ, 2-4 PRST</t>
  </si>
  <si>
    <t>3953</t>
  </si>
  <si>
    <t>DLAHA FIXAČNÍ KOLENNÍHO KLOUBU</t>
  </si>
  <si>
    <t>PEVNÁ</t>
  </si>
  <si>
    <t>21946</t>
  </si>
  <si>
    <t>PÁS BŘIŠNÍ JASPER F801</t>
  </si>
  <si>
    <t>VÝŠKA 23CM,VELIKOST S,M</t>
  </si>
  <si>
    <t>Kompenzační pomůcky pro tělesně postižené</t>
  </si>
  <si>
    <t>140360</t>
  </si>
  <si>
    <t>BERLE PODPAŽNÍ DURALOVÁ DPB 10</t>
  </si>
  <si>
    <t>VELIKOST STŘEDNÍ,DLOUHÁ A DĚTSKÁ,130 KG VYMĚKČENÁ RUKOJEŤ A PODPAŽNÍ NÁVLEK</t>
  </si>
  <si>
    <t>140361</t>
  </si>
  <si>
    <t>BERLE FRANCOUZSKÁ DURALOVÁ VERA</t>
  </si>
  <si>
    <t>VYMĚKČENÁ RUKOJEŤ, NOSNOST 150 KG</t>
  </si>
  <si>
    <t>140375</t>
  </si>
  <si>
    <t>BERLE PODPAŽNÍ DURALOVÁ MDH VCBP0041</t>
  </si>
  <si>
    <t>VÝŠKOVĚ STAVITELNÁ, MĚKKÁ RUKOJEŤ A OPĚRKA, DO 100KG, S, M, L</t>
  </si>
  <si>
    <t>93527</t>
  </si>
  <si>
    <t>BERLE FRANCOUZSKÁ THUASNE W2013</t>
  </si>
  <si>
    <t>VÝŠKOVĚ NASTAVITELNÁ 73-95CM, ODRAZKY, DO 130KG</t>
  </si>
  <si>
    <t>Ortopedicko protetické pomůcky individuálně zhotovené</t>
  </si>
  <si>
    <t>328</t>
  </si>
  <si>
    <t>EPITÉZA INDIVIDUÁLNĚ ZHOTOVENÁ</t>
  </si>
  <si>
    <t>949</t>
  </si>
  <si>
    <t>ORTÉZA-DĚTSKÁ DO 18TI LET-STANDARDNÍ</t>
  </si>
  <si>
    <t>S KONSTR.ZÁKL.Z PEV.MAT.(PE,LAMINÁT,KOV)ZHOTOV.NA PODKLADĚ SEJMUTÍ MĚR.PODKLADŮ</t>
  </si>
  <si>
    <t>12494</t>
  </si>
  <si>
    <t>AUGMENTIN 1 G</t>
  </si>
  <si>
    <t>POR TBL FLM 14 I</t>
  </si>
  <si>
    <t>17169</t>
  </si>
  <si>
    <t>BELOSALIC</t>
  </si>
  <si>
    <t>DRM SOL 100ML</t>
  </si>
  <si>
    <t>19759</t>
  </si>
  <si>
    <t>BELODERM</t>
  </si>
  <si>
    <t>DRM CRM 1X30GM 0.05%</t>
  </si>
  <si>
    <t>47727</t>
  </si>
  <si>
    <t>14075</t>
  </si>
  <si>
    <t>POR TBL FLM 60X500MG</t>
  </si>
  <si>
    <t>Fenoxymethylpenicilin</t>
  </si>
  <si>
    <t>45998</t>
  </si>
  <si>
    <t>OSPEN 1500</t>
  </si>
  <si>
    <t>POR TBL FLM 30X1500KU</t>
  </si>
  <si>
    <t>Gabapentin</t>
  </si>
  <si>
    <t>84399</t>
  </si>
  <si>
    <t>NEURONTIN 300 MG</t>
  </si>
  <si>
    <t>POR CPS DUR 50X300MG</t>
  </si>
  <si>
    <t>202700</t>
  </si>
  <si>
    <t>POR TBL ENT 60X20MG</t>
  </si>
  <si>
    <t>Kolagenáza, kombinace</t>
  </si>
  <si>
    <t>4270</t>
  </si>
  <si>
    <t>200214</t>
  </si>
  <si>
    <t>ANOPYRIN 100 MG</t>
  </si>
  <si>
    <t>POR TBL NOB 56X100MG</t>
  </si>
  <si>
    <t>Kyselina fusidová</t>
  </si>
  <si>
    <t>88746</t>
  </si>
  <si>
    <t>FUCIDIN</t>
  </si>
  <si>
    <t>DRM UNG 1X15GM 2%</t>
  </si>
  <si>
    <t>Methylprednisolon</t>
  </si>
  <si>
    <t>40368</t>
  </si>
  <si>
    <t>MEDROL 4 MG</t>
  </si>
  <si>
    <t>POR TBL NOB 30X4MG</t>
  </si>
  <si>
    <t>90044</t>
  </si>
  <si>
    <t>DEPO-MEDROL 40 MG/ML</t>
  </si>
  <si>
    <t>INJ SUS 1X1ML/40MG</t>
  </si>
  <si>
    <t>85350</t>
  </si>
  <si>
    <t>DRM CRM 1X15GM</t>
  </si>
  <si>
    <t>32063</t>
  </si>
  <si>
    <t>INJ SOL ISP 10X0.8ML</t>
  </si>
  <si>
    <t>59808</t>
  </si>
  <si>
    <t>FRAXIPARINE FORTE</t>
  </si>
  <si>
    <t>SDR INJ SOL ISP 10X0.8MLX19000</t>
  </si>
  <si>
    <t>47085</t>
  </si>
  <si>
    <t>PENTOMER RETARD 400 MG</t>
  </si>
  <si>
    <t>POR TBL PRO 100X400MG</t>
  </si>
  <si>
    <t>155872</t>
  </si>
  <si>
    <t>Pikosíran sodný, kombinace</t>
  </si>
  <si>
    <t>160806</t>
  </si>
  <si>
    <t>PICOPREP PRÁŠEK PRO PERORÁLNÍ ROZTOK</t>
  </si>
  <si>
    <t>POR PLV SOL 2</t>
  </si>
  <si>
    <t>Pitofenon a analgetika</t>
  </si>
  <si>
    <t>88708</t>
  </si>
  <si>
    <t>ALGIFEN</t>
  </si>
  <si>
    <t>Tramadol</t>
  </si>
  <si>
    <t>32086</t>
  </si>
  <si>
    <t>TRALGIT</t>
  </si>
  <si>
    <t>POR CPS DUR 20X50MG</t>
  </si>
  <si>
    <t>59671</t>
  </si>
  <si>
    <t>TRALGIT SR 100</t>
  </si>
  <si>
    <t>POR TBL PRO 10X100MG</t>
  </si>
  <si>
    <t>17928</t>
  </si>
  <si>
    <t>POR TBL FLM 50</t>
  </si>
  <si>
    <t>Troxerutin, kombinace</t>
  </si>
  <si>
    <t>69481</t>
  </si>
  <si>
    <t>GINKOR FORT</t>
  </si>
  <si>
    <t>POR CPS DUR 30 I</t>
  </si>
  <si>
    <t>Obuv ortopedická</t>
  </si>
  <si>
    <t>63687</t>
  </si>
  <si>
    <t>OBUV ZDRAV. POOPERAČNÍ</t>
  </si>
  <si>
    <t>PRO ODLEHČENÍ ZADNÍ ČÁSTI NOHY, VEL. XS - XL</t>
  </si>
  <si>
    <t>170304</t>
  </si>
  <si>
    <t>7,5X7,5CM,10KS</t>
  </si>
  <si>
    <t>170303</t>
  </si>
  <si>
    <t>4X7CM,10KS</t>
  </si>
  <si>
    <t>81962</t>
  </si>
  <si>
    <t>3X44CM,PRO HLUBOKÉ RÁNY,10KS</t>
  </si>
  <si>
    <t>39963</t>
  </si>
  <si>
    <t>ORTÉZA PRSTOVÁ</t>
  </si>
  <si>
    <t>TYP 012C</t>
  </si>
  <si>
    <t>140637</t>
  </si>
  <si>
    <t>ORTÉZA HLEZENNÍHO KLOUBU RIGIDNÍ ORTEX 06F</t>
  </si>
  <si>
    <t>TYP WALKER</t>
  </si>
  <si>
    <t>140721</t>
  </si>
  <si>
    <t>ORTÉZA PRSTOVÁ DYNAMICKÁ FLEKČNÍ (PIP)</t>
  </si>
  <si>
    <t>63693</t>
  </si>
  <si>
    <t>ORTÉZA KOLENNÍ ROZEPÍNACÍ TYP 01</t>
  </si>
  <si>
    <t>893115517001-006 S DVOUOSÝM KLOUBEM A UPÍNACÍMI PÁSKY, PŘEDNÍ ZAPÍNÁNÍ</t>
  </si>
  <si>
    <t>140561</t>
  </si>
  <si>
    <t>ORTÉZA ZÁPĚSTÍ FIXAČNÍ UNIVERZÁLNÍ</t>
  </si>
  <si>
    <t>ORTEX 07H, S PEVNÝMI DLAHAMI, STRANOVĚ UNIVERZÁLNÍ</t>
  </si>
  <si>
    <t>140714</t>
  </si>
  <si>
    <t>ORTÉZA HLEZENNÍHO KLOUBU FIXAČNÍ S TŘEMI DLAHAMI</t>
  </si>
  <si>
    <t>ORTEX 06A</t>
  </si>
  <si>
    <t>6582</t>
  </si>
  <si>
    <t>ORTÉZA FIXAČNÍ ZÁPĚSTÍ ORTEX 07B</t>
  </si>
  <si>
    <t>MALÁ,PRAVÁ</t>
  </si>
  <si>
    <t>74991</t>
  </si>
  <si>
    <t>AMOKSIKLAV 156,25 MG/5 ML SUSPENZE</t>
  </si>
  <si>
    <t>POR PLV SUS 1</t>
  </si>
  <si>
    <t>Antibiotika v kombinaci s ostatními léčivy</t>
  </si>
  <si>
    <t>1077</t>
  </si>
  <si>
    <t>OPHTHALMO-FRAMYKOIN COMP.</t>
  </si>
  <si>
    <t>Bimatoprost</t>
  </si>
  <si>
    <t>167415</t>
  </si>
  <si>
    <t>LUMIGAN 0,1 MG/ML</t>
  </si>
  <si>
    <t>OPH GTT SOL 1X3ML</t>
  </si>
  <si>
    <t>192354</t>
  </si>
  <si>
    <t>Ciklopirox</t>
  </si>
  <si>
    <t>76150</t>
  </si>
  <si>
    <t>BATRAFEN KRÉM</t>
  </si>
  <si>
    <t>DRM CRM 1X20GM/200MG</t>
  </si>
  <si>
    <t>26329</t>
  </si>
  <si>
    <t>AERIUS 5 MG</t>
  </si>
  <si>
    <t>Diazepam</t>
  </si>
  <si>
    <t>69417</t>
  </si>
  <si>
    <t>DIAZEPAM DESITIN RECTAL TUBE 5 MG</t>
  </si>
  <si>
    <t>RCT SOL 5X2.5ML/5MG</t>
  </si>
  <si>
    <t>132632</t>
  </si>
  <si>
    <t>Doxycyklin</t>
  </si>
  <si>
    <t>97654</t>
  </si>
  <si>
    <t>DOXYBENE 100 MG</t>
  </si>
  <si>
    <t>POR CPS MOL 10X100MG</t>
  </si>
  <si>
    <t>Flukonazol</t>
  </si>
  <si>
    <t>66039</t>
  </si>
  <si>
    <t>MYCOMAX 150</t>
  </si>
  <si>
    <t>POR CPS DUR 1X150MG</t>
  </si>
  <si>
    <t>84396</t>
  </si>
  <si>
    <t>NEURONTIN 100 MG</t>
  </si>
  <si>
    <t>POR CPS DUR 20X100MG</t>
  </si>
  <si>
    <t>215978</t>
  </si>
  <si>
    <t>Hydrokortison a antibiotika</t>
  </si>
  <si>
    <t>41515</t>
  </si>
  <si>
    <t>PIMAFUCORT</t>
  </si>
  <si>
    <t>DRM CRM 15GM</t>
  </si>
  <si>
    <t>Indometacin</t>
  </si>
  <si>
    <t>93724</t>
  </si>
  <si>
    <t>INDOMETACIN 100 BERLIN-CHEMIE</t>
  </si>
  <si>
    <t>RCT SUP 10X100MG</t>
  </si>
  <si>
    <t>OPH UNG 1X5GM/5MG</t>
  </si>
  <si>
    <t>57352</t>
  </si>
  <si>
    <t>REPARIL- DRAGÉES</t>
  </si>
  <si>
    <t>POR TBL OBD 40X20MG</t>
  </si>
  <si>
    <t>Klarithromycin</t>
  </si>
  <si>
    <t>83615</t>
  </si>
  <si>
    <t>KLACID 250</t>
  </si>
  <si>
    <t>POR TBL FLM 10X250MG</t>
  </si>
  <si>
    <t>202905</t>
  </si>
  <si>
    <t>POR TBL FLM 14X250MG</t>
  </si>
  <si>
    <t>Kodein</t>
  </si>
  <si>
    <t>88</t>
  </si>
  <si>
    <t>CODEIN SLOVAKOFARMA 15 MG</t>
  </si>
  <si>
    <t>POR TBL NOB 10X15MG</t>
  </si>
  <si>
    <t>Kombinace a komplexy sloučenin hliníku, vápníku a hořčíku</t>
  </si>
  <si>
    <t>5693</t>
  </si>
  <si>
    <t>MAALOX</t>
  </si>
  <si>
    <t>POR TBL MND 40</t>
  </si>
  <si>
    <t>151142</t>
  </si>
  <si>
    <t>66046</t>
  </si>
  <si>
    <t>AULIN GEL</t>
  </si>
  <si>
    <t>DRM GEL 1X100GM</t>
  </si>
  <si>
    <t>66045</t>
  </si>
  <si>
    <t>DRM GEL 1X50GM</t>
  </si>
  <si>
    <t>66044</t>
  </si>
  <si>
    <t>DRM GEL 1X30GM</t>
  </si>
  <si>
    <t>Pantoprazol</t>
  </si>
  <si>
    <t>49113</t>
  </si>
  <si>
    <t>CONTROLOC 20 MG</t>
  </si>
  <si>
    <t>POR TBL ENT 28X20MG I</t>
  </si>
  <si>
    <t>49114</t>
  </si>
  <si>
    <t>POR TBL ENT 56X20MG</t>
  </si>
  <si>
    <t>49112</t>
  </si>
  <si>
    <t>POR TBL ENT 14X20MG I</t>
  </si>
  <si>
    <t>138841</t>
  </si>
  <si>
    <t>DORETA 37,5 MG/325 MG</t>
  </si>
  <si>
    <t>POR TBL FLM 30X37.5MG/325MG I</t>
  </si>
  <si>
    <t>17929</t>
  </si>
  <si>
    <t>POR TBL FLM 60</t>
  </si>
  <si>
    <t>81807</t>
  </si>
  <si>
    <t>KRYTÍ PĚNOVÉ POLYMEM NEADHESIVNÍ 5044</t>
  </si>
  <si>
    <t>10X10CM,NEADHEZIVNÍ,15KS</t>
  </si>
  <si>
    <t>45800</t>
  </si>
  <si>
    <t>MAXIS COMFORT COTTON A-G SE SAMODRŽÍCÍM LEMEM</t>
  </si>
  <si>
    <t>39710</t>
  </si>
  <si>
    <t>VELIKOST A3</t>
  </si>
  <si>
    <t>5112</t>
  </si>
  <si>
    <t>PÁS BŘIŠNÍ VERBA 932 521 4</t>
  </si>
  <si>
    <t>OBDVOD TRUPU 105-115CM,VEL.5</t>
  </si>
  <si>
    <t>93903</t>
  </si>
  <si>
    <t>BANDÁŽ KOLENNÍ ÚPLETOVÁ AKTIVNÍ</t>
  </si>
  <si>
    <t>ORTEX 04K</t>
  </si>
  <si>
    <t>140563</t>
  </si>
  <si>
    <t>ORTÉZA HLEZNA TALUSTAB</t>
  </si>
  <si>
    <t>3 VEL DLE DÉLKY CHODIDLA, 3 PE PLANŽETY,OSMIČKOVÝ TAH,OBJEMOVĚ STAVITELNÁ</t>
  </si>
  <si>
    <t>63719</t>
  </si>
  <si>
    <t>ORTÉZA HLEZENNÍ SE DVĚMA PLANŽETAMI MALEOFIX</t>
  </si>
  <si>
    <t>S TEJPOVACÍM PÁSKEM, 3 VEL. ROZSAH 20-30CM</t>
  </si>
  <si>
    <t>63726</t>
  </si>
  <si>
    <t>DLAHA PRO FIXACI PRSTŮ RUKY TYP F</t>
  </si>
  <si>
    <t>VELIKOST F1</t>
  </si>
  <si>
    <t>63775</t>
  </si>
  <si>
    <t>ORTÉZA PRO DYNAMICKÉ DLAHOVANÍ ORTEX 029</t>
  </si>
  <si>
    <t>PO SUTUŘE ŠLACH FLEXORŮ RUKY</t>
  </si>
  <si>
    <t>1285</t>
  </si>
  <si>
    <t>PÁS KÝLNÍ PUPEČNÍ</t>
  </si>
  <si>
    <t>7 VELIKOSTÍ,PRO OBVOD PASU V ROZSAHU 70-140CM</t>
  </si>
  <si>
    <t>94933</t>
  </si>
  <si>
    <t>POR TBL FLM 14 II</t>
  </si>
  <si>
    <t>132811</t>
  </si>
  <si>
    <t>Bromazepam</t>
  </si>
  <si>
    <t>88219</t>
  </si>
  <si>
    <t>LEXAURIN 3</t>
  </si>
  <si>
    <t>POR TBL NOB 30X3MG</t>
  </si>
  <si>
    <t>Dexamethason a antiinfektiva</t>
  </si>
  <si>
    <t>2546</t>
  </si>
  <si>
    <t>MAXITROL</t>
  </si>
  <si>
    <t>OPH GTT SUS 1X5ML</t>
  </si>
  <si>
    <t>Drospirenon a ethinylestradiol</t>
  </si>
  <si>
    <t>181978</t>
  </si>
  <si>
    <t>VELMARI 3 MG/0,02 MG</t>
  </si>
  <si>
    <t>POR TBL FLM 84</t>
  </si>
  <si>
    <t>181979</t>
  </si>
  <si>
    <t>POR TBL FLM 168</t>
  </si>
  <si>
    <t>Erdostein</t>
  </si>
  <si>
    <t>47033</t>
  </si>
  <si>
    <t>ERDOMED</t>
  </si>
  <si>
    <t>POR PLV SUS 1X100ML</t>
  </si>
  <si>
    <t>Fexofenadin</t>
  </si>
  <si>
    <t>120934</t>
  </si>
  <si>
    <t>EWOFEX 180 MG POTAHOVANÉ TABLETY</t>
  </si>
  <si>
    <t>POR TBL FLM 10X180MG</t>
  </si>
  <si>
    <t>Gentamicin</t>
  </si>
  <si>
    <t>51664</t>
  </si>
  <si>
    <t>GENTAMICIN WZF POLFA 0.3%</t>
  </si>
  <si>
    <t>OPH GTT SOL 1X5ML</t>
  </si>
  <si>
    <t>Hydrogenované námelové alkaloidy</t>
  </si>
  <si>
    <t>91032</t>
  </si>
  <si>
    <t>SECATOXIN FORTE</t>
  </si>
  <si>
    <t>POR GTT SOL 1X25ML</t>
  </si>
  <si>
    <t>55759</t>
  </si>
  <si>
    <t>PAMYCON NA PŘÍPRAVU KAPEK</t>
  </si>
  <si>
    <t>DRM PLV SOL 1</t>
  </si>
  <si>
    <t>52259</t>
  </si>
  <si>
    <t>DRM UNG 4X250GM</t>
  </si>
  <si>
    <t>16323</t>
  </si>
  <si>
    <t>DRM UNG 6X250GM</t>
  </si>
  <si>
    <t>17187</t>
  </si>
  <si>
    <t>NIMESIL</t>
  </si>
  <si>
    <t>POR GRA SUS 30X100MG</t>
  </si>
  <si>
    <t>191949</t>
  </si>
  <si>
    <t>POR TBL RET 14 I</t>
  </si>
  <si>
    <t>83059</t>
  </si>
  <si>
    <t>POR TBL RET 14</t>
  </si>
  <si>
    <t>Salbutamol</t>
  </si>
  <si>
    <t>31934</t>
  </si>
  <si>
    <t>VENTOLIN INHALER N</t>
  </si>
  <si>
    <t>INH SUS PSS 200X100RG</t>
  </si>
  <si>
    <t>17924</t>
  </si>
  <si>
    <t>POR TBL FLM 10</t>
  </si>
  <si>
    <t>201609</t>
  </si>
  <si>
    <t>Lokální hemostatika, kombinace</t>
  </si>
  <si>
    <t>124934</t>
  </si>
  <si>
    <t>ARTISS</t>
  </si>
  <si>
    <t>EPL SOL GKU 1X1ML+1ML</t>
  </si>
  <si>
    <t>45124</t>
  </si>
  <si>
    <t>LASTOFA-UZAVŘENÁ ŠPIČKA A-D</t>
  </si>
  <si>
    <t>45126</t>
  </si>
  <si>
    <t>LASTOFA-UZAVŘENÁ ŠPIČKA A-G</t>
  </si>
  <si>
    <t>5115</t>
  </si>
  <si>
    <t>PÁS BŘIŠNÍ VERBA 932 518 9</t>
  </si>
  <si>
    <t>OBDVOD TRUPU 75-85CM,VEL.2</t>
  </si>
  <si>
    <t>140236</t>
  </si>
  <si>
    <t>BERLE FRANCOUZSKÁ PŘEDLOKETNÍ KOMFORT W2030</t>
  </si>
  <si>
    <t>RUKOJEŤ ANATOMICKÁ,NOSNOST 130 KG, NASTAVITELNÁ 75-98 CM</t>
  </si>
  <si>
    <t>85524</t>
  </si>
  <si>
    <t>AMOKSIKLAV 375 MG</t>
  </si>
  <si>
    <t>Cinchokain</t>
  </si>
  <si>
    <t>93124</t>
  </si>
  <si>
    <t>FAKTU</t>
  </si>
  <si>
    <t>RCT UNG 20GM</t>
  </si>
  <si>
    <t>Elektrolyty</t>
  </si>
  <si>
    <t>199372</t>
  </si>
  <si>
    <t>IVN INF SOL 1X100ML</t>
  </si>
  <si>
    <t>IVN INF SOL 50X100ML</t>
  </si>
  <si>
    <t>16322</t>
  </si>
  <si>
    <t>62321</t>
  </si>
  <si>
    <t>VAG SUP 14</t>
  </si>
  <si>
    <t>124343</t>
  </si>
  <si>
    <t>CEZERA 5 MG</t>
  </si>
  <si>
    <t>Moxifloxacin</t>
  </si>
  <si>
    <t>154167</t>
  </si>
  <si>
    <t>AVELOX</t>
  </si>
  <si>
    <t>POR TBL FLM 10X400MG</t>
  </si>
  <si>
    <t>Opiové deriváty a mukolytika</t>
  </si>
  <si>
    <t>725</t>
  </si>
  <si>
    <t>PLEUMOLYSIN</t>
  </si>
  <si>
    <t>POR GTT SOL 1X10ML</t>
  </si>
  <si>
    <t>Paracetamol</t>
  </si>
  <si>
    <t>91249</t>
  </si>
  <si>
    <t>PARALEN 100</t>
  </si>
  <si>
    <t>RCT SUP 5X100MG</t>
  </si>
  <si>
    <t>Perindopril a diuretika</t>
  </si>
  <si>
    <t>122690</t>
  </si>
  <si>
    <t>PRESTARIUM NEO COMBI 5 MG/1,25 MG</t>
  </si>
  <si>
    <t>POR TBL FLM 90</t>
  </si>
  <si>
    <t>Prednison</t>
  </si>
  <si>
    <t>269</t>
  </si>
  <si>
    <t>PREDNISON 5 LÉČIVA</t>
  </si>
  <si>
    <t>POR TBL NOB 20X5MG</t>
  </si>
  <si>
    <t>3377</t>
  </si>
  <si>
    <t>POR TBL NOB 20X480MG</t>
  </si>
  <si>
    <t>*2008</t>
  </si>
  <si>
    <t>Pomůcky pro diabetiky</t>
  </si>
  <si>
    <t>85088</t>
  </si>
  <si>
    <t>JEHLA INJEKČNÍ NEOLUS,NN-2525R</t>
  </si>
  <si>
    <t>25GX1 0,50X25MM,100KS</t>
  </si>
  <si>
    <t>85181</t>
  </si>
  <si>
    <t>JEHLA INJEKČNÍ LUER ŽLUTÁ</t>
  </si>
  <si>
    <t>0,9X40,100KS</t>
  </si>
  <si>
    <t>85146</t>
  </si>
  <si>
    <t>JEHLA INJEKČNÍ LUER ORANŽOVÁ</t>
  </si>
  <si>
    <t>0,5X20,100KS</t>
  </si>
  <si>
    <t>169041</t>
  </si>
  <si>
    <t>KRYTÍ BIOKERAMICKÉ WOUNDEX</t>
  </si>
  <si>
    <t>4X4CM, BALENÍ 5KS</t>
  </si>
  <si>
    <t>80199</t>
  </si>
  <si>
    <t>GÁZA SKLÁDANÁ KOMPRESY NESTERILNÍ</t>
  </si>
  <si>
    <t>5X5CM,8 VRSTEV,100KS</t>
  </si>
  <si>
    <t>21071</t>
  </si>
  <si>
    <t>5X5CM,8 VRSTEV,2KS</t>
  </si>
  <si>
    <t>5113</t>
  </si>
  <si>
    <t>PÁS BŘIŠNÍ VERBA 932 520 5</t>
  </si>
  <si>
    <t>OBDVOD TRUPU 95-105CM,VEL.4</t>
  </si>
  <si>
    <t>78585</t>
  </si>
  <si>
    <t>PAS KÝLNÍ TŘÍSELNÝ JEDNOSTRANNÝ INGUIN I</t>
  </si>
  <si>
    <t>793135400100,200 PRAVO NEBO LEVOSTRANNÝ S 1 PELOTOU,7VEL.70-140/PO 10CM/TĚLOVÝ</t>
  </si>
  <si>
    <t>11616</t>
  </si>
  <si>
    <t>SEDAČKA NA VANU 4100</t>
  </si>
  <si>
    <t>ZESÍLENÁ KONSTRUKCE S PLASTOVÝM POVRCHEM, Š. 33 CM, NASTAVITELNÁ, PODPŮRNÉ MADLO</t>
  </si>
  <si>
    <t>85525</t>
  </si>
  <si>
    <t>AMOKSIKLAV 625 MG</t>
  </si>
  <si>
    <t>88217</t>
  </si>
  <si>
    <t>LEXAURIN 1,5</t>
  </si>
  <si>
    <t>POR TBL NOB 30X1.5MG</t>
  </si>
  <si>
    <t>125253</t>
  </si>
  <si>
    <t>CIPROFLOXACIN KABI 200 MG/100 ML INFUZNÍ ROZTOK</t>
  </si>
  <si>
    <t>Diklofenak</t>
  </si>
  <si>
    <t>119672</t>
  </si>
  <si>
    <t>DICLOFENAC DUO PHARMASWISS 75 MG</t>
  </si>
  <si>
    <t>POR CPS RDR 30X75MG I</t>
  </si>
  <si>
    <t>58425</t>
  </si>
  <si>
    <t>DOLMINA 50</t>
  </si>
  <si>
    <t>POR TBL FLM 30X50MG</t>
  </si>
  <si>
    <t>75631</t>
  </si>
  <si>
    <t>DICLOFENAC AL RETARD</t>
  </si>
  <si>
    <t>POR TBL RET 20X100MG</t>
  </si>
  <si>
    <t>132634</t>
  </si>
  <si>
    <t>Chlorid draselný</t>
  </si>
  <si>
    <t>17188</t>
  </si>
  <si>
    <t>KALIUM CHLORATUM BIOMEDICA</t>
  </si>
  <si>
    <t>POR TBL ENT 50X500MG</t>
  </si>
  <si>
    <t>202701</t>
  </si>
  <si>
    <t>POR TBL ENT 90X20MG</t>
  </si>
  <si>
    <t>DRM UNG 1X20GM 10%</t>
  </si>
  <si>
    <t>203323</t>
  </si>
  <si>
    <t>DRM UNG 1X100GM 10%</t>
  </si>
  <si>
    <t>125114</t>
  </si>
  <si>
    <t>POR TBL NOB 3X20X100MG</t>
  </si>
  <si>
    <t>99295</t>
  </si>
  <si>
    <t>POR TBL NOB 2X10X100MG</t>
  </si>
  <si>
    <t>Makrogol</t>
  </si>
  <si>
    <t>58827</t>
  </si>
  <si>
    <t>FORTRANS</t>
  </si>
  <si>
    <t>POR PLV SOL 4X64GM</t>
  </si>
  <si>
    <t>Metronidazol</t>
  </si>
  <si>
    <t>2427</t>
  </si>
  <si>
    <t>ENTIZOL</t>
  </si>
  <si>
    <t>POR TBL NOB 20X250MG</t>
  </si>
  <si>
    <t>2430</t>
  </si>
  <si>
    <t>VAG TBL 10X500MG</t>
  </si>
  <si>
    <t>32057</t>
  </si>
  <si>
    <t>INJ SOL ISP 2X0.3ML</t>
  </si>
  <si>
    <t>32060</t>
  </si>
  <si>
    <t>INJ SOL ISP 2X0.6ML</t>
  </si>
  <si>
    <t>32064</t>
  </si>
  <si>
    <t>INJ SOL ISP 10X1ML</t>
  </si>
  <si>
    <t>Ofloxacin</t>
  </si>
  <si>
    <t>55636</t>
  </si>
  <si>
    <t>OFLOXIN 200</t>
  </si>
  <si>
    <t>POR TBL FLM 10X200MG</t>
  </si>
  <si>
    <t>155148</t>
  </si>
  <si>
    <t>PARALEN 500</t>
  </si>
  <si>
    <t>POR TBL NOB 12X500MG</t>
  </si>
  <si>
    <t>214619</t>
  </si>
  <si>
    <t>POR TBL RET 100X400MG</t>
  </si>
  <si>
    <t>Promethazin</t>
  </si>
  <si>
    <t>122197</t>
  </si>
  <si>
    <t>PROTHAZIN</t>
  </si>
  <si>
    <t>POR TBL FLM 20X25MG</t>
  </si>
  <si>
    <t>56973</t>
  </si>
  <si>
    <t>TRITACE 1,25 MG</t>
  </si>
  <si>
    <t>POR TBL NOB 30X1.25MG</t>
  </si>
  <si>
    <t>14876</t>
  </si>
  <si>
    <t>DRM CRM 25GM</t>
  </si>
  <si>
    <t>201607</t>
  </si>
  <si>
    <t>*2059</t>
  </si>
  <si>
    <t>*2085</t>
  </si>
  <si>
    <t>80407</t>
  </si>
  <si>
    <t>KRYTÍ TENDERWET 24</t>
  </si>
  <si>
    <t>7,5X7,5CM 10KS</t>
  </si>
  <si>
    <t>80409</t>
  </si>
  <si>
    <t>10X10CM 10KS</t>
  </si>
  <si>
    <t>81082</t>
  </si>
  <si>
    <t>KRYTÍ AQUACEL AG - HYDROFIBER</t>
  </si>
  <si>
    <t>10X10CM TECHNOLOGIE HYDROFIBER 10KS</t>
  </si>
  <si>
    <t>7,5X7,5CM PŘEDAKTIVOVANÉ KRYTÍ,10KS</t>
  </si>
  <si>
    <t>81760</t>
  </si>
  <si>
    <t>KRYTÍ ALGINÁTOVÉ SE STŘÍBREM SUPRASORB A+AG</t>
  </si>
  <si>
    <t>80240</t>
  </si>
  <si>
    <t>OBINADLO ELASTICKÉ FIXAČNÍ PEHA CREPP</t>
  </si>
  <si>
    <t>8CMX4M,V NAPN.STAVU,20KS</t>
  </si>
  <si>
    <t>80579</t>
  </si>
  <si>
    <t>8X10CM,SAMOLEPÍCÍ,S POLŠTÁŘKEM,5KS</t>
  </si>
  <si>
    <t>81543</t>
  </si>
  <si>
    <t>KRYTÍ HYDROGELOVÉ SUPRASORB G</t>
  </si>
  <si>
    <t>6G V APLIKÁTORU,10KS</t>
  </si>
  <si>
    <t>80454</t>
  </si>
  <si>
    <t>FIXACE HYPOALERGENNÍ PRO STOMIKY OMNIFIX ELASTIC</t>
  </si>
  <si>
    <t>15CMX10M,1KS</t>
  </si>
  <si>
    <t>80403</t>
  </si>
  <si>
    <t>81453</t>
  </si>
  <si>
    <t>KRYTÍ HYDROKOLOIDNÍ SUPRASORB H DUNN-TENKÝ</t>
  </si>
  <si>
    <t>10X10CM,SAMOLEPÍCÍ,10KS</t>
  </si>
  <si>
    <t>80182</t>
  </si>
  <si>
    <t>FIXACE HYPOALERGENNÍ MEFIX</t>
  </si>
  <si>
    <t>10CMX10M,SAMOLEPÍCÍ,NETKANÝ TEXTIL,1KS</t>
  </si>
  <si>
    <t>15902</t>
  </si>
  <si>
    <t>KRYTÍ HYDROKOLOIDNÍ GRANUFLEX</t>
  </si>
  <si>
    <t>10X10 10KS</t>
  </si>
  <si>
    <t>81683</t>
  </si>
  <si>
    <t>KRYTÍ HYDROPOLYMEROVÉ TIELLE</t>
  </si>
  <si>
    <t>11X11CM; AKTIVNÍ ČÁST 7X7CM,10KS</t>
  </si>
  <si>
    <t>82162</t>
  </si>
  <si>
    <t>OBINADLO ELASTICKÉ FIXAČNÍ - MOLLELAST</t>
  </si>
  <si>
    <t>10CMX4M,VOLNĚ BALENO,20KS</t>
  </si>
  <si>
    <t>80973</t>
  </si>
  <si>
    <t>KRYTÍ HYDROSORB STERILNÍ GELOVÉ</t>
  </si>
  <si>
    <t>10X10CM,5KS</t>
  </si>
  <si>
    <t>81098</t>
  </si>
  <si>
    <t>4X7CM PŘEDAKTIVOVANÉ KRYTÍ,10KS</t>
  </si>
  <si>
    <t>81454</t>
  </si>
  <si>
    <t>KRYTÍ HYDROKOLOIDNÍ SUPRASORB H STANDARD</t>
  </si>
  <si>
    <t>80258</t>
  </si>
  <si>
    <t>GÁZA HYDROFILNÍ SKLÁDANÁ KOMPRESY</t>
  </si>
  <si>
    <t>10X10CM,8 VRSTEV,STERILNÍ,2KS</t>
  </si>
  <si>
    <t>82161</t>
  </si>
  <si>
    <t>8CMX4M,VOLNĚ BALENO,20KS</t>
  </si>
  <si>
    <t>45367</t>
  </si>
  <si>
    <t>MEDIVAN ACTIVE-UZAVŘENÁ ŠPIČKA A-D PÁNSKÉ</t>
  </si>
  <si>
    <t>45133</t>
  </si>
  <si>
    <t>LASTOFA S BAVLNOU-OTEVŘENÁ ŠPIČKA A-G</t>
  </si>
  <si>
    <t>39960</t>
  </si>
  <si>
    <t>ORTÉZA ZÁPĚSTÍ PEVNÁ</t>
  </si>
  <si>
    <t>TYP 011B</t>
  </si>
  <si>
    <t>78914</t>
  </si>
  <si>
    <t>ORTÉZA PALCE S VÝZTUHOU - TYP 305</t>
  </si>
  <si>
    <t>PRODYŠNÝ MATERIÁL,VÝZTUHA,ZAPÍNÁNÍ NA VELCRO</t>
  </si>
  <si>
    <t>78952</t>
  </si>
  <si>
    <t>ORTÉZA PRSTOVÁ - TYP 309</t>
  </si>
  <si>
    <t>ORTÉZA ZÁPĚSTÍ, PALCE A PRSTŮ 011B/III</t>
  </si>
  <si>
    <t>2 VELIKOSTI</t>
  </si>
  <si>
    <t>11870</t>
  </si>
  <si>
    <t>ORTÉZA ZÁPĚSTÍ MODEL 410</t>
  </si>
  <si>
    <t>DVĚ HLINÍKOVÉ DLAHY</t>
  </si>
  <si>
    <t>11872</t>
  </si>
  <si>
    <t>ORTÉZA ZÁPĚSTÍ KRÁTKÁ MODEL 430</t>
  </si>
  <si>
    <t>S JEDNOU HLINÍKOVOU DLAHOU</t>
  </si>
  <si>
    <t>22891</t>
  </si>
  <si>
    <t>TAH PERONEÁLNÍ PT 96</t>
  </si>
  <si>
    <t>793137148000,2 VEL. PODLE OBVODU POD KOLENEM</t>
  </si>
  <si>
    <t>140638</t>
  </si>
  <si>
    <t>ORTÉZA ZÁPĚSTÍ NEO</t>
  </si>
  <si>
    <t>DÉLKA 17 CM, 5 VELIKOSTÍ,VYZTUŽENA VOLÁRNÍ DLAHOU, L-P PROVEDENÍ</t>
  </si>
  <si>
    <t>93254</t>
  </si>
  <si>
    <t>BERLE PODPAŽNÍ HLINÍKOVÁ</t>
  </si>
  <si>
    <t>NASTAVITELNÁ, VEL. S-GR305, VEL. M-GR306, VEL. L-GR307</t>
  </si>
  <si>
    <t>11533</t>
  </si>
  <si>
    <t>PROTÉZA DK PRO AMP.V BÉRCI A NÍŽE-PRVOVYBAVENÍ</t>
  </si>
  <si>
    <t>INDIKAČNÍ STUPEŇ 1-4,MAX DO VÝŠE 55.000KČ</t>
  </si>
  <si>
    <t>954</t>
  </si>
  <si>
    <t>ORTÉZA KONČETINOVÁ-STANDARDNÍ</t>
  </si>
  <si>
    <t>S KONSTRUK.ZÁKL.Z PEV.MAT.(PE,LAMINÁT,KOV) ZHOTOV.NA PODKL.SEJMUTÍ MĚR.PODKLADŮ</t>
  </si>
  <si>
    <t>Azelastin</t>
  </si>
  <si>
    <t>21697</t>
  </si>
  <si>
    <t>ALLERGODIL OČNÍ KAPKY</t>
  </si>
  <si>
    <t>OPH GTT SOL 1X6ML0.05%</t>
  </si>
  <si>
    <t>42845</t>
  </si>
  <si>
    <t>ZINNAT 125 MG</t>
  </si>
  <si>
    <t>POR GRA SUS 1X50ML</t>
  </si>
  <si>
    <t>47725</t>
  </si>
  <si>
    <t>ZINNAT 250 MG</t>
  </si>
  <si>
    <t>18547</t>
  </si>
  <si>
    <t>XORIMAX 500 MG POTAHOVANÉ TABLETY</t>
  </si>
  <si>
    <t>Cetirizin</t>
  </si>
  <si>
    <t>66030</t>
  </si>
  <si>
    <t>ZODAC</t>
  </si>
  <si>
    <t>96039</t>
  </si>
  <si>
    <t>CIPRINOL 500</t>
  </si>
  <si>
    <t>168837</t>
  </si>
  <si>
    <t>DASSELTA 5 MG</t>
  </si>
  <si>
    <t>POR TBL FLM 50X5MG</t>
  </si>
  <si>
    <t>Flutikason-furoát</t>
  </si>
  <si>
    <t>29815</t>
  </si>
  <si>
    <t>AVAMYS 27,5 MIKROGRAMŮ/DÁVKA</t>
  </si>
  <si>
    <t>NAS SPR SUS 60X27.5RG</t>
  </si>
  <si>
    <t>Hydrokortison-butyrát</t>
  </si>
  <si>
    <t>9307</t>
  </si>
  <si>
    <t>LOCOID 0,1% LOTION</t>
  </si>
  <si>
    <t>56992</t>
  </si>
  <si>
    <t>155782</t>
  </si>
  <si>
    <t>POR TBL NOB 100</t>
  </si>
  <si>
    <t>32719</t>
  </si>
  <si>
    <t>85143</t>
  </si>
  <si>
    <t>POR TBL FLM 100X5MG</t>
  </si>
  <si>
    <t>Losartan</t>
  </si>
  <si>
    <t>13894</t>
  </si>
  <si>
    <t>LOZAP 50 ZENTIVA</t>
  </si>
  <si>
    <t>POR TBL FLM 90X50MG I</t>
  </si>
  <si>
    <t>40536</t>
  </si>
  <si>
    <t>INJ SUS 1X5ML/200MG</t>
  </si>
  <si>
    <t>59806</t>
  </si>
  <si>
    <t>SDR INJ SOL ISP 10X0.6MLX19000</t>
  </si>
  <si>
    <t>59810</t>
  </si>
  <si>
    <t>SDR INJ SOL ISP 10X1MLX19000IU</t>
  </si>
  <si>
    <t>Nitrofurantoin</t>
  </si>
  <si>
    <t>154748</t>
  </si>
  <si>
    <t>NITROFURANTOIN - RATIOPHARM 100 MG</t>
  </si>
  <si>
    <t>POR CPS PRO 50X100MG</t>
  </si>
  <si>
    <t>Nystatin, kombinace</t>
  </si>
  <si>
    <t>59450</t>
  </si>
  <si>
    <t>POLYGYNAX</t>
  </si>
  <si>
    <t>VAG CPS MOL 6 I</t>
  </si>
  <si>
    <t>59687</t>
  </si>
  <si>
    <t>POR TBL FLM 14X200MG</t>
  </si>
  <si>
    <t>49115</t>
  </si>
  <si>
    <t>POR TBL ENT 100X20MG</t>
  </si>
  <si>
    <t>180578</t>
  </si>
  <si>
    <t>POR TBL ENT 90X20MG II</t>
  </si>
  <si>
    <t>Pefloxacin</t>
  </si>
  <si>
    <t>94156</t>
  </si>
  <si>
    <t>ABAKTAL 400 MG TABLETY</t>
  </si>
  <si>
    <t>155873</t>
  </si>
  <si>
    <t>53480</t>
  </si>
  <si>
    <t>Piroxikam</t>
  </si>
  <si>
    <t>49503</t>
  </si>
  <si>
    <t>FLAMEXIN</t>
  </si>
  <si>
    <t>POR TBL NOB 20X20MG</t>
  </si>
  <si>
    <t>50335</t>
  </si>
  <si>
    <t>ALGIFEN NEO</t>
  </si>
  <si>
    <t>Rosuvastatin</t>
  </si>
  <si>
    <t>148070</t>
  </si>
  <si>
    <t>ROSUCARD 10 MG POTAHOVANÉ TABLETY</t>
  </si>
  <si>
    <t>POR TBL FLM 90X10MG</t>
  </si>
  <si>
    <t>59672</t>
  </si>
  <si>
    <t>POR TBL PRO 30X100MG</t>
  </si>
  <si>
    <t>138844</t>
  </si>
  <si>
    <t>POR TBL FLM 60X37.5MG/325MG I</t>
  </si>
  <si>
    <t>Vápník, kombinace s vitaminem D a/nebo jinými léčivy</t>
  </si>
  <si>
    <t>186538</t>
  </si>
  <si>
    <t>CALTRATE PLUS</t>
  </si>
  <si>
    <t>146901</t>
  </si>
  <si>
    <t>ZOLPIDEM MYLAN 10 MG</t>
  </si>
  <si>
    <t>POR TBL FLM 100X10MG</t>
  </si>
  <si>
    <t>22441</t>
  </si>
  <si>
    <t>OBINADLO ELASTICKÉ IDEALTEX</t>
  </si>
  <si>
    <t>12CMX5M,1KS</t>
  </si>
  <si>
    <t>169075</t>
  </si>
  <si>
    <t>KRYTÍ DEBRISOFT</t>
  </si>
  <si>
    <t>K MECHANICKÉMU ČIŠTĚNÍ RÁNY,31222,5KS</t>
  </si>
  <si>
    <t>93655</t>
  </si>
  <si>
    <t>ORTÉZA KOLENNÍ</t>
  </si>
  <si>
    <t>PROTECT.ST PRO</t>
  </si>
  <si>
    <t>21933</t>
  </si>
  <si>
    <t>PÁS BŘIŠNÍ JASPER F201</t>
  </si>
  <si>
    <t>VÝŠKA 15CM,VELIKOST XL</t>
  </si>
  <si>
    <t>6581</t>
  </si>
  <si>
    <t>ORTÉZA FIXAČNÍ ZÁPĚSTÍ ORTEX 07A</t>
  </si>
  <si>
    <t>MALÁ,LEVÁ,DL.17CM</t>
  </si>
  <si>
    <t>11701</t>
  </si>
  <si>
    <t>ORTÉZA KLAVIKULÁRNÍ TYP 455</t>
  </si>
  <si>
    <t>OSMIČKOVÁ BANDÁŽ</t>
  </si>
  <si>
    <t>11461</t>
  </si>
  <si>
    <t>ORTÉZA HLEZENNÍ ORTEX 06C</t>
  </si>
  <si>
    <t>ZPEVŇUJÍCÍ S KŘÍŽOVÝM TAHEM</t>
  </si>
  <si>
    <t>63727</t>
  </si>
  <si>
    <t>VELIKOST F2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</si>
  <si>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</si>
  <si>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</si>
  <si>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</si>
  <si>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M01AX17 - Nimesulid</t>
  </si>
  <si>
    <t>J01CR02 - Amoxicilin a enzymový inhibitor</t>
  </si>
  <si>
    <t>R06AE09 - Levocetirizin</t>
  </si>
  <si>
    <t>J01DC02 - Cefuroxim</t>
  </si>
  <si>
    <t>C09AA05 - Ramipril</t>
  </si>
  <si>
    <t>N03AX12 - Gabapentin</t>
  </si>
  <si>
    <t>B01AB06 - Nadroparin</t>
  </si>
  <si>
    <t>C07AB07 - Bisoprolol</t>
  </si>
  <si>
    <t>R03AC02 - Salbutamol</t>
  </si>
  <si>
    <t>B01AC04 - Klopidogrel</t>
  </si>
  <si>
    <t>J01FF01 - Klindamycin</t>
  </si>
  <si>
    <t>C09BA04 - Perindopril a diuretika</t>
  </si>
  <si>
    <t>J01FA09 - Klarithromycin</t>
  </si>
  <si>
    <t>C09CA01 - Losartan</t>
  </si>
  <si>
    <t>J01MA02 - Ciprofloxacin</t>
  </si>
  <si>
    <t>C09CA07 - Telmisartan</t>
  </si>
  <si>
    <t>N02AX02 - Tramadol</t>
  </si>
  <si>
    <t>C10AA01 - Simvastatin</t>
  </si>
  <si>
    <t>N05BA12 - Alprazolam</t>
  </si>
  <si>
    <t>C10AA05 - Atorvastatin</t>
  </si>
  <si>
    <t>R06AE07 - Cetirizin</t>
  </si>
  <si>
    <t>C10AA07 - Rosuvastatin</t>
  </si>
  <si>
    <t>A02BC02 - Pantoprazol</t>
  </si>
  <si>
    <t>H02AB04 - Methylprednisolon</t>
  </si>
  <si>
    <t>B01AB06</t>
  </si>
  <si>
    <t>B01AC04</t>
  </si>
  <si>
    <t>C07AB07</t>
  </si>
  <si>
    <t>C09AA05</t>
  </si>
  <si>
    <t>C09CA07</t>
  </si>
  <si>
    <t>C10AA01</t>
  </si>
  <si>
    <t>C10AA05</t>
  </si>
  <si>
    <t>J01CR02</t>
  </si>
  <si>
    <t>J01FF01</t>
  </si>
  <si>
    <t>M01AX17</t>
  </si>
  <si>
    <t>N05BA12</t>
  </si>
  <si>
    <t>R06AE09</t>
  </si>
  <si>
    <t>H02AB04</t>
  </si>
  <si>
    <t>INJ SUS 1X1ML</t>
  </si>
  <si>
    <t>J01DC02</t>
  </si>
  <si>
    <t>N02AX02</t>
  </si>
  <si>
    <t>N03AX12</t>
  </si>
  <si>
    <t>A02BC02</t>
  </si>
  <si>
    <t>C09CA01</t>
  </si>
  <si>
    <t>C10AA07</t>
  </si>
  <si>
    <t>INJ SUS 1X5ML</t>
  </si>
  <si>
    <t>R06AE07</t>
  </si>
  <si>
    <t>J01FA09</t>
  </si>
  <si>
    <t>J01MA02</t>
  </si>
  <si>
    <t>R03AC02</t>
  </si>
  <si>
    <t>C09BA04</t>
  </si>
  <si>
    <t>Přehled plnění PL - Preskripce léčivých přípravků - orientační přehled</t>
  </si>
  <si>
    <t>50115070     ZPr - katetry ostatní (Z513)</t>
  </si>
  <si>
    <t>2966</t>
  </si>
  <si>
    <t>pracoviště DK COS</t>
  </si>
  <si>
    <t>pracoviště DK COS Celkem</t>
  </si>
  <si>
    <t>ZA331</t>
  </si>
  <si>
    <t>Obinadlo fixa crep 10 cm x 4 m 1323100104</t>
  </si>
  <si>
    <t>ZA443</t>
  </si>
  <si>
    <t>Šátek trojcípý pletený 125 x 85 x 85 cm 20001</t>
  </si>
  <si>
    <t>ZA444</t>
  </si>
  <si>
    <t>Tampon nesterilní stáčený 20 x 19 cm bez RTG nití bal. á 100 ks 1320300404</t>
  </si>
  <si>
    <t>ZA446</t>
  </si>
  <si>
    <t>Vata buničitá přířezy 20 x 30 cm 1230200129</t>
  </si>
  <si>
    <t>ZA447</t>
  </si>
  <si>
    <t>Vata obvazová 200 g nesterilní skládaná 1102352</t>
  </si>
  <si>
    <t>ZA464</t>
  </si>
  <si>
    <t>Kompresa NT 10 x 10 cm/2 ks sterilní 26520</t>
  </si>
  <si>
    <t>ZA539</t>
  </si>
  <si>
    <t>Kompresa NT 10 x 10 cm nesterilní 06103</t>
  </si>
  <si>
    <t>ZA540</t>
  </si>
  <si>
    <t>Náplast omnifix E 15 cm x 10 m 9006513</t>
  </si>
  <si>
    <t>ZA550</t>
  </si>
  <si>
    <t>Krytí hydrogelové nu-gel 25 g bal. á 6 ks MNG425</t>
  </si>
  <si>
    <t>ZA561</t>
  </si>
  <si>
    <t>Kompresa AB 20 x 40 cm/1 ks sterilní NT savá 1230114051</t>
  </si>
  <si>
    <t>ZA601</t>
  </si>
  <si>
    <t>Obinadlo fixa crep 12 cm x 4 m 1323100105</t>
  </si>
  <si>
    <t>ZA646</t>
  </si>
  <si>
    <t>Přířez steril. rolo. 12 x 120 cm/4 vr.á 2 ks, bal. 200 ks 1230116032</t>
  </si>
  <si>
    <t>ZC352</t>
  </si>
  <si>
    <t>Obinadlo elastické universalní 12 cm x 10 m bal. á 12 ks 1320200207</t>
  </si>
  <si>
    <t>ZC845</t>
  </si>
  <si>
    <t>Kompresa NT 10 x 20 cm/5 ks sterilní 26621</t>
  </si>
  <si>
    <t>ZC854</t>
  </si>
  <si>
    <t>Kompresa NT 7,5 x 7,5 cm/2 ks sterilní 26510</t>
  </si>
  <si>
    <t>ZD111</t>
  </si>
  <si>
    <t>Náplast omnifix E 5 cm x 10 m 9006493</t>
  </si>
  <si>
    <t>ZD770</t>
  </si>
  <si>
    <t>Krytí tubifast 7,5 x 10 m 2438</t>
  </si>
  <si>
    <t>ZD934</t>
  </si>
  <si>
    <t>Obinadlo elastické idealflex krátkotažné 12 cm x 5 m bal. á 10 ks 931324</t>
  </si>
  <si>
    <t>ZI558</t>
  </si>
  <si>
    <t>Náplast curapor   7 x   5 cm 22120 ( náhrada za cosmopor )</t>
  </si>
  <si>
    <t>ZI599</t>
  </si>
  <si>
    <t>Náplast curapor 10 x   8 cm 22121 ( náhrada za cosmopor )</t>
  </si>
  <si>
    <t>ZI601</t>
  </si>
  <si>
    <t>Náplast curapor 10 x 20 cm 22123 ( náhrada za cosmopor )</t>
  </si>
  <si>
    <t>ZJ730</t>
  </si>
  <si>
    <t>Krytí granuflex extra thin 10 x 10 cm á 5 ks 0021659 187954</t>
  </si>
  <si>
    <t>ZA556</t>
  </si>
  <si>
    <t>Obvaz sádrový safix plus 10 cm x 3 m á 2 ks 3327410</t>
  </si>
  <si>
    <t>ZG221</t>
  </si>
  <si>
    <t>Přířez steril. skládaný - longeta 23 x 23 cm ster/ 5 ks baleno po 300 ks 1230117105</t>
  </si>
  <si>
    <t>ZL668</t>
  </si>
  <si>
    <t>Náplast silikon tape 2,5 cm x 5 m bal. á 12 ks 2770-1</t>
  </si>
  <si>
    <t>ZA486</t>
  </si>
  <si>
    <t>Krytí mastný tyl jelonet   5 x 5 cm á 50 ks 7403</t>
  </si>
  <si>
    <t>ZL854</t>
  </si>
  <si>
    <t>Krytí mastný tyl jelonet 10 x 10 cm á 36 ks 66007478</t>
  </si>
  <si>
    <t>ZL975</t>
  </si>
  <si>
    <t>Pěna renasys-F malý set (S) 66800794</t>
  </si>
  <si>
    <t>ZL973</t>
  </si>
  <si>
    <t>Pěna renasys-F střední set (M) 66800795</t>
  </si>
  <si>
    <t>ZM000</t>
  </si>
  <si>
    <t>Vata obvazová skládaná 50g 004307667</t>
  </si>
  <si>
    <t>ZA599</t>
  </si>
  <si>
    <t>Steh náplasťový Steri-strip 6 x 75 mm bal. á 50 ks elast. E4541</t>
  </si>
  <si>
    <t>ZE894</t>
  </si>
  <si>
    <t>Krytí mepilex transfer Ag 7,5 x 8,5 cm bal. á 10 ks 394000</t>
  </si>
  <si>
    <t>ZA458</t>
  </si>
  <si>
    <t>Kompresa vliwazel 20 x 40/50 ks nesterilní 30436</t>
  </si>
  <si>
    <t>ZL853</t>
  </si>
  <si>
    <t>Krytí mastný tyl jelonet 10 x 40 cm á 10 ks 7459</t>
  </si>
  <si>
    <t>ZF715</t>
  </si>
  <si>
    <t>Obinadlo fixační peha-haft 4cm á 4m 932411</t>
  </si>
  <si>
    <t>ZF714</t>
  </si>
  <si>
    <t>Náplast derma plast sensitive spots pr.22 mm bal. á 200 ks 535382</t>
  </si>
  <si>
    <t>ZL987</t>
  </si>
  <si>
    <t>Soft port 69 cm s koncovkou 15 x 10 cm 66800799</t>
  </si>
  <si>
    <t>ZH913</t>
  </si>
  <si>
    <t>Krytí askina 15 x 20 cm derm - sterilní folie bal. á 10 ks F72038</t>
  </si>
  <si>
    <t>ZE140</t>
  </si>
  <si>
    <t>Komprese oční Eycopad sterilní 4155407</t>
  </si>
  <si>
    <t>ZA654</t>
  </si>
  <si>
    <t>Obinadlo elastické coban 2,5 cm x 4,5 m bal. á 30 ks 1581</t>
  </si>
  <si>
    <t>ZD754</t>
  </si>
  <si>
    <t>Textilie obv.kombinov. 140-1510 COM 30</t>
  </si>
  <si>
    <t>ZA441</t>
  </si>
  <si>
    <t>Steh náplasťový Steri-strip 6 x 38 mm bal. á 200 ks R1542</t>
  </si>
  <si>
    <t>ZD332</t>
  </si>
  <si>
    <t>Náplast microfoam 2,50 cm x 5,00 m bal. á 12 ks 1528-1</t>
  </si>
  <si>
    <t>ZF193</t>
  </si>
  <si>
    <t>Krytí mepiform 4 x 30 cm bal. á 5 ks 293100-17</t>
  </si>
  <si>
    <t>ZL978</t>
  </si>
  <si>
    <t>Kanystr renasys GO 300 ml 66800914</t>
  </si>
  <si>
    <t>ZN588</t>
  </si>
  <si>
    <t>Krytí pěnové neadhesivní Polymem 100 x 100 mm bal. á 15 ks 5044</t>
  </si>
  <si>
    <t>ZE139</t>
  </si>
  <si>
    <t>Obinadlo idealast color modrá 4 cm x 4 m podpůrný a odlehčovací 9310900</t>
  </si>
  <si>
    <t>ZF140</t>
  </si>
  <si>
    <t>Obinadlo idealast color modrá 8 cm x 4 m podpůrný a odlehčovací 9310920</t>
  </si>
  <si>
    <t>ZL844</t>
  </si>
  <si>
    <t>Krytí PICO pro jednorázovou podtlakovou terapii 15 x 20 cm 66801362</t>
  </si>
  <si>
    <t>ZL843</t>
  </si>
  <si>
    <t>Krytí PICO pro jednorázovou podtlakovou terapii 15 x 15 cm 66801361</t>
  </si>
  <si>
    <t>ZL842</t>
  </si>
  <si>
    <t>Krytí PICO pro jednorázovou podtlakovou terapii 10 x 20 cm 66801358</t>
  </si>
  <si>
    <t>ZA746</t>
  </si>
  <si>
    <t>Stříkačka injekční 3-dílná 1 ml L tuberculin Omnifix Solo 9161406V</t>
  </si>
  <si>
    <t>ZA759</t>
  </si>
  <si>
    <t>Drén redon CH10 50 cm U2111000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</si>
  <si>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</si>
  <si>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</si>
  <si>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</si>
  <si>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</si>
  <si>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</si>
  <si>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</si>
  <si>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ZA817</t>
  </si>
  <si>
    <t>Zkumavka PS 10 ml sterilní modrá zátka bal. á 20 ks 400914</t>
  </si>
  <si>
    <t>ZA897</t>
  </si>
  <si>
    <t>Nůž na stehy sterilní  krátký bal. á 100 ks 11.000.00.010</t>
  </si>
  <si>
    <t>ZA965</t>
  </si>
  <si>
    <t>Stříkačka inzulínová omnican 1 ml 100j bal. á 100 ks 9151141S</t>
  </si>
  <si>
    <t>ZB615</t>
  </si>
  <si>
    <t>Stříkačka injekční 3-dílná 3 ml LL Omnifix Solo se závitem bal. á 100 ks 4617022V</t>
  </si>
  <si>
    <t>ZB780</t>
  </si>
  <si>
    <t>Kontejner 120 ml sterilní 331690250350</t>
  </si>
  <si>
    <t>Kontejner 120 ml sterilní á 50 ks FLME25035</t>
  </si>
  <si>
    <t>ZC695</t>
  </si>
  <si>
    <t>Průbojník stiefel pr. 4 mm bal. á 10 ks I4 1004</t>
  </si>
  <si>
    <t>ZC752</t>
  </si>
  <si>
    <t>Čepelka skalpelová 15 BB515</t>
  </si>
  <si>
    <t>ZC753</t>
  </si>
  <si>
    <t>Čepelka skalpelová 20 BB520</t>
  </si>
  <si>
    <t>ZC768</t>
  </si>
  <si>
    <t>Zkumavka 10 ml sterilní bal. á 1250 ks 1009/TE/SG</t>
  </si>
  <si>
    <t>ZC840</t>
  </si>
  <si>
    <t>Elektroda neutrální zpětná MF3.05.5005</t>
  </si>
  <si>
    <t>ZD903</t>
  </si>
  <si>
    <t>Kontejner+lopatka 30 ml nesterilní 331690251330</t>
  </si>
  <si>
    <t>Kontejner+ lopatka 30 ml nesterilní FLME25133</t>
  </si>
  <si>
    <t>ZE159</t>
  </si>
  <si>
    <t>Nádoba na kontaminovaný odpad 2 l 15-0003</t>
  </si>
  <si>
    <t>ZF159</t>
  </si>
  <si>
    <t>Nádoba na kontaminovaný odpad 1 l 15-0002</t>
  </si>
  <si>
    <t>ZH491</t>
  </si>
  <si>
    <t>Stříkačka injekční 3-dílná 50 - 60 ml LL MRG00711</t>
  </si>
  <si>
    <t>ZK978</t>
  </si>
  <si>
    <t>Cévka odsávací CH16 s přerušovačem sání P01175a</t>
  </si>
  <si>
    <t>ZI913</t>
  </si>
  <si>
    <t>Čepel pro nůž transplantační 158 mm 397112120130</t>
  </si>
  <si>
    <t>ZL464</t>
  </si>
  <si>
    <t>Popisovač sterilní se dvěma hroty Sandel 4-in-1Marker, bal. á 25 ks, S1041F</t>
  </si>
  <si>
    <t>ZC696</t>
  </si>
  <si>
    <t>Průbojník stiefel pr. 8 mm bal. á 10 ks I4 1008</t>
  </si>
  <si>
    <t>ZK898</t>
  </si>
  <si>
    <t>Pinzeta anatomická úzká 130 mm B397114920018</t>
  </si>
  <si>
    <t>ZA783</t>
  </si>
  <si>
    <t>Drén Easy Flow 40 mm/30 cm, á 10 ks, 97.816.92.224</t>
  </si>
  <si>
    <t>ZL886</t>
  </si>
  <si>
    <t>Rukojeť aktivní resterizovatelná kabel 3 m MBR-600</t>
  </si>
  <si>
    <t>ZF677</t>
  </si>
  <si>
    <t>Průbojník stiefel pr. 6 mm bal. á 10 ks A2129378</t>
  </si>
  <si>
    <t>ZB921</t>
  </si>
  <si>
    <t>Nůžky oční rovné hrotnatotupé B397113380150</t>
  </si>
  <si>
    <t>ZC264</t>
  </si>
  <si>
    <t>Klipovač jednorázový - aplikátor laparoskopický G2 LPC</t>
  </si>
  <si>
    <t>ZG497</t>
  </si>
  <si>
    <t>Lepidlo na pokožku Glubran tiss bal. á 10 ks G-NBOC</t>
  </si>
  <si>
    <t>ZG648</t>
  </si>
  <si>
    <t>Pinzeta anatomická velmi jemná matovaná 145 mm 397114080231</t>
  </si>
  <si>
    <t>ZN168</t>
  </si>
  <si>
    <t>Pinzeta bipolární zalomená 200 mm hrot 1 mm 663101421</t>
  </si>
  <si>
    <t>ZN169</t>
  </si>
  <si>
    <t>Pinzeta bipolární jemná potahovaná 102 mm hrot 0,5 mm 660310100</t>
  </si>
  <si>
    <t>ZN170</t>
  </si>
  <si>
    <t>Kabel bipolární k přístroji Valleylab 3 m 680100034</t>
  </si>
  <si>
    <t>ZF081</t>
  </si>
  <si>
    <t>Zkumavka jednorázová PP 10 ml bez uzávěru 16 x 110 mm bal. á 500 ks FLME21011</t>
  </si>
  <si>
    <t>ZH189</t>
  </si>
  <si>
    <t>Nůžky rovné hrotnaté preparační Sanvenero 140 mm B397113910221</t>
  </si>
  <si>
    <t>ZN306</t>
  </si>
  <si>
    <t>Set pro přípravu obohacené plazmy REGEN BCT-3 bal. á 3 zkumavky RK BCT-3</t>
  </si>
  <si>
    <t>ZN216</t>
  </si>
  <si>
    <t>Implantát mammární 495cc mentor anatomický tvar CPG323-334-1302</t>
  </si>
  <si>
    <t>ZF918</t>
  </si>
  <si>
    <t>Implantát mammární 245cc mentor anatomický tvar CPG321 354-1158</t>
  </si>
  <si>
    <t>ZC657</t>
  </si>
  <si>
    <t>Implantát mammární 280cc mentor anatomický tvar CPG321 354-1208</t>
  </si>
  <si>
    <t>ZN404</t>
  </si>
  <si>
    <t>Implantát mammární 215cc mentor anatomický tvar CPG321 354-1108</t>
  </si>
  <si>
    <t>ZN441</t>
  </si>
  <si>
    <t>Implantát mammární 315cc mentor anatomický tvar CPG321 354-1258</t>
  </si>
  <si>
    <t>ZL911</t>
  </si>
  <si>
    <t>Implantát mammární anatomický GS-AN-295-T</t>
  </si>
  <si>
    <t>ZB196</t>
  </si>
  <si>
    <t>Šití prolene bl 4-0 bal. á 36 ks EH7151H</t>
  </si>
  <si>
    <t>ZD423</t>
  </si>
  <si>
    <t>Šití silon monofil modrý 4/0 EP 1,5 bal. á 24 ks SM 2061</t>
  </si>
  <si>
    <t>ZB060</t>
  </si>
  <si>
    <t>Šití prolen bl 6-0 bal. á 24 ks W8005T</t>
  </si>
  <si>
    <t>ZB181</t>
  </si>
  <si>
    <t>Šití prolen bl 5-0 bal. á 36 ks EH7176H</t>
  </si>
  <si>
    <t>Šití prolene bl 5-0 bal. á 36 ks EH7176H</t>
  </si>
  <si>
    <t>ZB185</t>
  </si>
  <si>
    <t>Šití vicryl un 4-0 bal. á 12 ks W9951</t>
  </si>
  <si>
    <t>ZC876</t>
  </si>
  <si>
    <t>Šití vicryl rapide un 5-0 bal. á 36 ks V4930H</t>
  </si>
  <si>
    <t>ZC992</t>
  </si>
  <si>
    <t>Šití dafilon modrý 4/0 (1.5) bal. á 36 ks C0932132</t>
  </si>
  <si>
    <t>ZD188</t>
  </si>
  <si>
    <t>Šití monocryl un 5-0 bal. á 12 ks W3221</t>
  </si>
  <si>
    <t>ZG561</t>
  </si>
  <si>
    <t>Šití monofil chiralen bl EP 0,7- USP 6/0 bal. á 24 ks PP 5001-2</t>
  </si>
  <si>
    <t>ZA975</t>
  </si>
  <si>
    <t>Šití safil fialový 4/0 (1.5) bal. á 36 ks C1048220</t>
  </si>
  <si>
    <t>ZB201</t>
  </si>
  <si>
    <t>Šití ethilon bk 8-0 bal. á 12 ks W2812</t>
  </si>
  <si>
    <t>ZB184</t>
  </si>
  <si>
    <t>Šití vicryl un 3-0 bal. á 12 ks W9890</t>
  </si>
  <si>
    <t>ZA959</t>
  </si>
  <si>
    <t>Šití safil fialový 3/0 (2) bal. á 36 ks C1048241</t>
  </si>
  <si>
    <t>ZB529</t>
  </si>
  <si>
    <t>Šití monosyn bezbarvý 3/0 (2) bal. á 36 ks C0023635</t>
  </si>
  <si>
    <t>ZF256</t>
  </si>
  <si>
    <t>Šití vicryl vi 5-0 bal. á 12 ks W9442</t>
  </si>
  <si>
    <t>ZB094</t>
  </si>
  <si>
    <t>Šití maxon 5/0 1EP bal. á 36 ks SMM5526 (náhrada za pův.6535-21)</t>
  </si>
  <si>
    <t>ZB528</t>
  </si>
  <si>
    <t>Šití monosyn bezbarvý 4/0 (1.5) bal. á 36 ks C0023624</t>
  </si>
  <si>
    <t>ZD143</t>
  </si>
  <si>
    <t>Šití prolene bl 3-0 bal. á 24 ks W8021T</t>
  </si>
  <si>
    <t>ZD242</t>
  </si>
  <si>
    <t>Šití vicryl coated 6-0 bal. á 36 ks V492H</t>
  </si>
  <si>
    <t>ZA360</t>
  </si>
  <si>
    <t>Jehla sterican 0,5 x 25 mm oranžová 9186158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</si>
  <si>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</si>
  <si>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</si>
  <si>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</si>
  <si>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</si>
  <si>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</si>
  <si>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</si>
  <si>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</si>
  <si>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</si>
  <si>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ZH201</t>
  </si>
  <si>
    <t>Jehla injekční 0,8 x 120 mm zelená 4665643</t>
  </si>
  <si>
    <t>ZE992</t>
  </si>
  <si>
    <t>Rukavice operační ansell sensi - touch vel. 6,0 bal. á 40 párů 8050151</t>
  </si>
  <si>
    <t>ZK473</t>
  </si>
  <si>
    <t>Rukavice operační latexové s pudrem ansell medigrip plus vel. 6,0 303502EU (302762)</t>
  </si>
  <si>
    <t>ZK475</t>
  </si>
  <si>
    <t>Rukavice operační latexové s pudrem ansell medigrip plus vel. 7,0 303504 (303364)</t>
  </si>
  <si>
    <t>Rukavice operační latexové s pudrem ansell medigrip plus vel. 7,0 303504EU (303364)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</si>
  <si>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</si>
  <si>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</si>
  <si>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</si>
  <si>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</si>
  <si>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</si>
  <si>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</si>
  <si>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</si>
  <si>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</si>
  <si>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</si>
  <si>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</si>
  <si>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(8050155) 8050195</t>
  </si>
  <si>
    <t>ZF441</t>
  </si>
  <si>
    <t>Rukavice nitril dermagrip sterilní L bal. á 50 párů D1403-43</t>
  </si>
  <si>
    <t>ZJ636</t>
  </si>
  <si>
    <t>Expander tkáňový mentor 250 cc oválný 350-5303M</t>
  </si>
  <si>
    <t>ZJ174</t>
  </si>
  <si>
    <t>Implantát mammární anatomický 350cc kulatý 20735-350</t>
  </si>
  <si>
    <t>ZM936</t>
  </si>
  <si>
    <t>Expander tkáňový mentor 200cc crescent 350-4314M</t>
  </si>
  <si>
    <t>ZI314</t>
  </si>
  <si>
    <t>Expander tkáňový mentor 150cc oválný 350-5304M</t>
  </si>
  <si>
    <t>ZN088</t>
  </si>
  <si>
    <t>Implantát mammární kulatý 450cc 20726-450</t>
  </si>
  <si>
    <t>ZI014</t>
  </si>
  <si>
    <t>Expander tkáňový mentor 250cc oválný 350-5305M</t>
  </si>
  <si>
    <t>ZN087</t>
  </si>
  <si>
    <t>Implantát mammární anatomický 315cc 20736-315</t>
  </si>
  <si>
    <t>ZM745</t>
  </si>
  <si>
    <t>Implantát mammární anatomický CUI-CFM-500cc</t>
  </si>
  <si>
    <t>ZJ302</t>
  </si>
  <si>
    <t>Implantát mammární anatomický GS-AN-390-T</t>
  </si>
  <si>
    <t>ZI432</t>
  </si>
  <si>
    <t>Expander tkáňový mentor 125cc oválný 350-5306M</t>
  </si>
  <si>
    <t>ZN190</t>
  </si>
  <si>
    <t>Implantát mammární anatomický 395cc 20736-395</t>
  </si>
  <si>
    <t>ZI013</t>
  </si>
  <si>
    <t>Expander tkáňový mentor 1000cc kulatý 350-4306M</t>
  </si>
  <si>
    <t>ZJ160</t>
  </si>
  <si>
    <t>Implantát mammární extra vysoký,kulatý GS-XK-485-MT</t>
  </si>
  <si>
    <t>ZM834</t>
  </si>
  <si>
    <t>Implantát mammární anatomický CUI-CFM-440cc</t>
  </si>
  <si>
    <t>ZG348</t>
  </si>
  <si>
    <t>Expander tkáňový mentor 400cc kulatý 350-4305M</t>
  </si>
  <si>
    <t>ZN396</t>
  </si>
  <si>
    <t>Expandér tkáňový BECKER 300cc/460cc Siltex Contour 35 cohesive II anatomický 324-1405</t>
  </si>
  <si>
    <t>ZN398</t>
  </si>
  <si>
    <t>Implantát mammární anatomický 350cc THS-high projection 20736-350</t>
  </si>
  <si>
    <t>ZN611</t>
  </si>
  <si>
    <t>Implantát bradový Medpor dvojdílný Large 57 mm x 38 mm x 9,0 mm OP 8322</t>
  </si>
  <si>
    <t>ZN648</t>
  </si>
  <si>
    <t>Expander tkáňový sanimpo 300cc kulatý 41627-300</t>
  </si>
  <si>
    <t>ZN685</t>
  </si>
  <si>
    <t>Implantát mammární anatomický GS-XP -425cc – MT</t>
  </si>
  <si>
    <t>ZN817</t>
  </si>
  <si>
    <t>Expander tkáňový anatomický mentor CPX 4 styl 9300 350 cc vysoký profil 3549312</t>
  </si>
  <si>
    <t>ZN818</t>
  </si>
  <si>
    <t>Implantát mammární anatomický 395cc 20736-495</t>
  </si>
  <si>
    <t>ZA432</t>
  </si>
  <si>
    <t>Obvaz sádrový safix plus 14 cm x 3 m 3327430</t>
  </si>
  <si>
    <t>ZA431</t>
  </si>
  <si>
    <t>Obvaz sádrový safix plus 12 cm x 3 m 3327420</t>
  </si>
  <si>
    <t>ZA531</t>
  </si>
  <si>
    <t>Textilie obv.kombinov. 140-3020 COM 30</t>
  </si>
  <si>
    <t>ZL974</t>
  </si>
  <si>
    <t>Pěna renasys-F velký set (L) 66800796</t>
  </si>
  <si>
    <t>ZL988</t>
  </si>
  <si>
    <t>Spojka renasys Y pro soft port 66800971</t>
  </si>
  <si>
    <t>ZA749</t>
  </si>
  <si>
    <t>Stříkačka injekční 3-dílná 50 ml LL Omnifix Solo 4617509F</t>
  </si>
  <si>
    <t>ZD425</t>
  </si>
  <si>
    <t>Nůž k elektrodermatomu á 10 ks GB228 R</t>
  </si>
  <si>
    <t>KH905</t>
  </si>
  <si>
    <t>extraktor kožních svorek PSX-X</t>
  </si>
  <si>
    <t>ZE278</t>
  </si>
  <si>
    <t>Drát vrtací, vodící 0,90 mm bez závitu bal. á 10 ks 26-875-00-05</t>
  </si>
  <si>
    <t>Drát vodící 0,90 mm vrtací, bez závitu bal. á 10 ks 26-875-00-05</t>
  </si>
  <si>
    <t>ZF558</t>
  </si>
  <si>
    <t>Vrták 1.0 mm 513.005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</si>
  <si>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</si>
  <si>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</si>
  <si>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</si>
  <si>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</si>
  <si>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</si>
  <si>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</si>
  <si>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</si>
  <si>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</si>
  <si>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ZC207</t>
  </si>
  <si>
    <t>Šroub kortikální 1.5 mm 200.813</t>
  </si>
  <si>
    <t>ZC208</t>
  </si>
  <si>
    <t>Šroub kortikální 1.5 mm 200.811</t>
  </si>
  <si>
    <t>ZA017</t>
  </si>
  <si>
    <t>Šroub kortikální 1.5 mm 200.816</t>
  </si>
  <si>
    <t>ZA048</t>
  </si>
  <si>
    <t>Šroub zajišťovací 3,5 mm 213.038</t>
  </si>
  <si>
    <t>ZA049</t>
  </si>
  <si>
    <t>Šroub zajišťovací 3,5 mm 213.040</t>
  </si>
  <si>
    <t>ZF686</t>
  </si>
  <si>
    <t>Šroub sternální unilock 3,0 mm 04.501.112</t>
  </si>
  <si>
    <t>ZG364</t>
  </si>
  <si>
    <t>Šroub kortikální 1.3 mm 200.687</t>
  </si>
  <si>
    <t>ZC145</t>
  </si>
  <si>
    <t>Šroub kortikální 2.0 mm 201.814</t>
  </si>
  <si>
    <t>ZG814</t>
  </si>
  <si>
    <t>Dlaha adaptační 1.3 mm 12 otv. 221.312</t>
  </si>
  <si>
    <t>ZG063</t>
  </si>
  <si>
    <t>Drát K-Wire 1.25 mm á 10 ks 292.120.10</t>
  </si>
  <si>
    <t>ZA039</t>
  </si>
  <si>
    <t>Šroub kortikální 2.0 mm 201.808</t>
  </si>
  <si>
    <t>ZA491</t>
  </si>
  <si>
    <t>Drát K-Wire 1.00 mm L150 á 10 ks 292.100.10</t>
  </si>
  <si>
    <t>ZG382</t>
  </si>
  <si>
    <t>Šroub kortikální 1.3 mm 200.686</t>
  </si>
  <si>
    <t>ZH022</t>
  </si>
  <si>
    <t>Šroub kortikální 2.0 mm 201.806</t>
  </si>
  <si>
    <t>ZC274</t>
  </si>
  <si>
    <t>Šroub kortikální 1.5 mm 200.820</t>
  </si>
  <si>
    <t>ZK659</t>
  </si>
  <si>
    <t>Dlaha adaptační T 4.0 mm 8 otv. 243.241</t>
  </si>
  <si>
    <t>ZF551</t>
  </si>
  <si>
    <t>Šroub kortikální 2.0 mm 201.830</t>
  </si>
  <si>
    <t>ZH234</t>
  </si>
  <si>
    <t>Šroub kortikální 1.5 mm 200.824</t>
  </si>
  <si>
    <t>ZA026</t>
  </si>
  <si>
    <t>Dlaha adaptační 1.5 mm 12 otv. 246.191</t>
  </si>
  <si>
    <t>ZG578</t>
  </si>
  <si>
    <t>Šroub spongiózní 4.0 mm 207.030</t>
  </si>
  <si>
    <t>ZA014</t>
  </si>
  <si>
    <t>Šroub kortikální 1.5 mm 200.806</t>
  </si>
  <si>
    <t>KH904</t>
  </si>
  <si>
    <t>stapler kožní PMR35-X</t>
  </si>
  <si>
    <t>KI081</t>
  </si>
  <si>
    <t>stapler kožní, široké svorky PMW35-X</t>
  </si>
  <si>
    <t>KC541</t>
  </si>
  <si>
    <t>surgipro mesh 14 x 9 SPM149W</t>
  </si>
  <si>
    <t>ZB520</t>
  </si>
  <si>
    <t>Šití safil fialový 3/0 (2) bal. á 12 ks G1038715</t>
  </si>
  <si>
    <t>ZB979</t>
  </si>
  <si>
    <t>Šití dafilon modrý 4/0 (1.5) bal. á 36 ks C0932205</t>
  </si>
  <si>
    <t>ZC679</t>
  </si>
  <si>
    <t>Šití vicryl plus vi 2-0 bal. á 36 ks VCP9900H</t>
  </si>
  <si>
    <t>ZA917</t>
  </si>
  <si>
    <t>Šití silon pletený bílý 3EP bal. á 20 ks SB2056</t>
  </si>
  <si>
    <t>ZM044</t>
  </si>
  <si>
    <t>Šití PDSII vi 4-0 bal. á 36 ks W9115H</t>
  </si>
  <si>
    <t>ZB156</t>
  </si>
  <si>
    <t>Šití premilene 3/0 (2) bal. á 36 ks C2090014</t>
  </si>
  <si>
    <t>ZB183</t>
  </si>
  <si>
    <t>Šití vicryl un 2-0 bal. á 24 ks W9532T</t>
  </si>
  <si>
    <t>ZH167</t>
  </si>
  <si>
    <t>Šití PDS plus 1 bal. á 24 ks PDP1935T</t>
  </si>
  <si>
    <t>ZC060</t>
  </si>
  <si>
    <t>Šití ethilon bk 11-0 bal. á 12 ks W2881</t>
  </si>
  <si>
    <t>ZB061</t>
  </si>
  <si>
    <t>Šití prolen bl 4-0 bal. á 24 ks W8011T</t>
  </si>
  <si>
    <t>ZD243</t>
  </si>
  <si>
    <t>Šítí prolen bl 2-0 bal. á 36 ks EH7697H</t>
  </si>
  <si>
    <t>ZA781</t>
  </si>
  <si>
    <t>Šití maxon 3/0 bal. á 36 ks 8886621741</t>
  </si>
  <si>
    <t>ZB154</t>
  </si>
  <si>
    <t>Šití premilene 5/0 (1) bal. á 36 ks C2090012</t>
  </si>
  <si>
    <t>ZF643</t>
  </si>
  <si>
    <t>Šití vicryl vi 7-0 bal. á 12 ks W9565</t>
  </si>
  <si>
    <t>ZI485</t>
  </si>
  <si>
    <t>Šití monosyn bezbarvý 5/0 (1) bal. á 36 ks C0023613</t>
  </si>
  <si>
    <t>ZM354</t>
  </si>
  <si>
    <t>Šití PDSII vi 5-0 bal. á 36 ks W9108H</t>
  </si>
  <si>
    <t>ZB023</t>
  </si>
  <si>
    <t>Šití maxon 2/0 bal. á 36 ks 8886626151</t>
  </si>
  <si>
    <t>ZC878</t>
  </si>
  <si>
    <t>Šití vicryl plus vi 4-0 bal. á 36 ks VCP3100H</t>
  </si>
  <si>
    <t>ZB304</t>
  </si>
  <si>
    <t>Šití vicryl vi 2-0 bal. á 12 ks W9158</t>
  </si>
  <si>
    <t>ZE535</t>
  </si>
  <si>
    <t>Šití vicryl rapide un 6-0 bal. á 12 ks W9913</t>
  </si>
  <si>
    <t>ZB406</t>
  </si>
  <si>
    <t>Šití safil fialový 5/0 (1) bal. á 36 ks C1048212</t>
  </si>
  <si>
    <t>ZM355</t>
  </si>
  <si>
    <t>Šití ethibond gr 2-0 bal. á 12 ks W6760</t>
  </si>
  <si>
    <t>ZB187</t>
  </si>
  <si>
    <t>Šití vicryl plus vi 4-0 bal. á 36 ks VCP392ZH</t>
  </si>
  <si>
    <t>ZA004</t>
  </si>
  <si>
    <t>Obvaz elastický síťový pruban č. 5 427305</t>
  </si>
  <si>
    <t>ZA008</t>
  </si>
  <si>
    <t>Obvaz elastický síťový pruban č. 10 427310</t>
  </si>
  <si>
    <t>ZA315</t>
  </si>
  <si>
    <t>Kompresa NT 5 x 5 cm / 2 ks sterilní 26501</t>
  </si>
  <si>
    <t>Kompresa NT 5 x 5 cm/2 ks sterilní 26501</t>
  </si>
  <si>
    <t>ZA329</t>
  </si>
  <si>
    <t>Obinadlo fixa crep   6 cm x 4 m 1323100102</t>
  </si>
  <si>
    <t>ZA330</t>
  </si>
  <si>
    <t>Obinadlo fixa crep   8 cm x 4 m 1323100103</t>
  </si>
  <si>
    <t>ZA436</t>
  </si>
  <si>
    <t>Obvaz elastický síťový pruban č. 12 427312</t>
  </si>
  <si>
    <t>ZA463</t>
  </si>
  <si>
    <t>Kompresa NT 10 x 20 cm / 2 ks sterilní 26620</t>
  </si>
  <si>
    <t>Kompresa NT 10 x 20 cm/2 ks sterilní 26620</t>
  </si>
  <si>
    <t>Kompresa NT 10 x 10 cm / 2 ks sterilní 26520</t>
  </si>
  <si>
    <t>ZA589</t>
  </si>
  <si>
    <t>Tampon sterilní stáčený 30 x 30 cm / 5 ks karton á 1500 ks 28007</t>
  </si>
  <si>
    <t>ZA604</t>
  </si>
  <si>
    <t>Tyčinka vatová sterilní jednotlivě balalená bal. á 1000 ks 5100/SG/CS</t>
  </si>
  <si>
    <t>ZA664</t>
  </si>
  <si>
    <t>Flamigel 250 ml FLAM250</t>
  </si>
  <si>
    <t>Krytí gelové hydrokoloidní Flamigel 250 ml FLAM250</t>
  </si>
  <si>
    <t>Kompresa NT 7,5 x 7,5 cm / 2 ks sterilní 26510</t>
  </si>
  <si>
    <t>ZD103</t>
  </si>
  <si>
    <t>Náplast omniplast 2,5 cm x 9,2 m 9004530</t>
  </si>
  <si>
    <t>ZI600</t>
  </si>
  <si>
    <t>Náplast curapor 10 x 15 cm 22122 ( náhrada za cosmopor )</t>
  </si>
  <si>
    <t>ZK853</t>
  </si>
  <si>
    <t>Set sterilní pro malé výkony Steriset bal. á 50 ks 41002</t>
  </si>
  <si>
    <t>ZA437</t>
  </si>
  <si>
    <t>Obvaz elastický síťový pruban č. 14 427314</t>
  </si>
  <si>
    <t>ZA471</t>
  </si>
  <si>
    <t>Náplast curaplast poinjekční bal. á 250 ks 30625</t>
  </si>
  <si>
    <t>ZF716</t>
  </si>
  <si>
    <t>Obinadlo fixační peha-haft 6cm á 20 m 9324471</t>
  </si>
  <si>
    <t>ZI522</t>
  </si>
  <si>
    <t>Krytí askina 10 x 12 cm derm - sterilní folie bal. á 10 ks F72035</t>
  </si>
  <si>
    <t>ZK920</t>
  </si>
  <si>
    <t>Kanystr Info V.A.C. M8275063</t>
  </si>
  <si>
    <t>ZL410</t>
  </si>
  <si>
    <t>Hemagel 100 g A2681147</t>
  </si>
  <si>
    <t>ZA003</t>
  </si>
  <si>
    <t>Obvaz elastický síťový pruban č. 2 4273020</t>
  </si>
  <si>
    <t>Kompresa vliwazel 20 x 40 / 50 ks nesterilní 30436</t>
  </si>
  <si>
    <t>ZM249</t>
  </si>
  <si>
    <t>Obvaz tubulární trikotový 15 cm x 25 m 14824</t>
  </si>
  <si>
    <t>ZF745</t>
  </si>
  <si>
    <t>Krytí allevyn gentle soft gel adhesive 5 x 5 cm bal. á 10 ks 66800247</t>
  </si>
  <si>
    <t>ZL801</t>
  </si>
  <si>
    <t>Houba V.A.C. Veraflo Dressing small ULTVFL05SM</t>
  </si>
  <si>
    <t>ZC096</t>
  </si>
  <si>
    <t>Polštářek vatový 10 x 10 sterilní á 2 ks karton á 600 ks 28500</t>
  </si>
  <si>
    <t>ZM777</t>
  </si>
  <si>
    <t>Kompresa nosní špička - ryba délka 4 cm bal. á 2 ks 0180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</si>
  <si>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</si>
  <si>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</si>
  <si>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</si>
  <si>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</si>
  <si>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ZG701</t>
  </si>
  <si>
    <t>Pěna V.A.C GranuFoam velikost XL M8275065</t>
  </si>
  <si>
    <t>ZB048</t>
  </si>
  <si>
    <t>Krytí cellistyp F (fibrilar) 2,5 x 5 cm bal. á 10 ks (náhrada za okcel) 2082025</t>
  </si>
  <si>
    <t>ZL802</t>
  </si>
  <si>
    <t>Kazeta V.A.C. Veralink Cassette ULTLNK0500</t>
  </si>
  <si>
    <t>ZN032</t>
  </si>
  <si>
    <t>Krytí askina mřížka silikonová silnet 10 x 18 cm bal. á 10 ks 5191810</t>
  </si>
  <si>
    <t>ZJ635</t>
  </si>
  <si>
    <t>Krytí burn shield 10 x 10 cm / 4 x 4 steriní burnand wound dressing M1650009</t>
  </si>
  <si>
    <t>ZG078</t>
  </si>
  <si>
    <t>Krytí xeroform 10,2 x 10,2 cm bal. á 25 ks 8884433500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</si>
  <si>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</si>
  <si>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</si>
  <si>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</si>
  <si>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</si>
  <si>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ZN214</t>
  </si>
  <si>
    <t>Krytí vícevrstvé pěnové Allevyn Life 15,4 x 15,4 cm bal. á 10 ks 66801069</t>
  </si>
  <si>
    <t>ZN215</t>
  </si>
  <si>
    <t>Krytí vícevrstvé pěnové Allevyn Life 12,9 x 12,9 cm bal. á 10 ks 66801068</t>
  </si>
  <si>
    <t>ZF023</t>
  </si>
  <si>
    <t>Krytí allevyn Ag non adhesive 5 x 5 cm bal. á 10 ks 66800082</t>
  </si>
  <si>
    <t>ZL784</t>
  </si>
  <si>
    <t>Krytí protipopáleninové 20 x 20 cm BF-0808</t>
  </si>
  <si>
    <t>ZL785</t>
  </si>
  <si>
    <t>Krytí protipopáleninové 5 x 15,2 cm BF-0206</t>
  </si>
  <si>
    <t>ZM251</t>
  </si>
  <si>
    <t>Obinadlo polstrovací z pěnové gumy komprex 8 cm x 1 m 22310</t>
  </si>
  <si>
    <t>ZM253</t>
  </si>
  <si>
    <t>Obinadlo polstrovací z pěnové gumy komprex vel. 0 22301</t>
  </si>
  <si>
    <t>ZB735</t>
  </si>
  <si>
    <t>Obvaz ortho-pad   8 cm x 3 m karton á 240 ks 1320105003</t>
  </si>
  <si>
    <t>ZN464</t>
  </si>
  <si>
    <t>Náplast textilní na cívce 2,5 cm  x 5 m 1320900108</t>
  </si>
  <si>
    <t>ZN553</t>
  </si>
  <si>
    <t>Obvaz elastický síťový CareFix Finger/toe vel. S bal. á 20 ks 0611 S</t>
  </si>
  <si>
    <t>ZN555</t>
  </si>
  <si>
    <t>Obvaz elastický síťový CareFix Finger/toe vel. L bal. á 20 ks 0611 L</t>
  </si>
  <si>
    <t>ZN591</t>
  </si>
  <si>
    <t>Krytí pěnové neadhesivní Polymem Finger/Toe prst 100 x 100 mm tvar vel. 3 bal. á 6 ks 4403</t>
  </si>
  <si>
    <t>ZN590</t>
  </si>
  <si>
    <t>Krytí pěnové neadhesivní Polymem Finger/Toe prst 100 x 100 mm tvar vel. 2 bal. á 6 ks 4402</t>
  </si>
  <si>
    <t>ZN589</t>
  </si>
  <si>
    <t>Krytí pěnové neadhesivní Polymem Finger/Toe prst 100 x 100 mm tvar vel. 1 bal. á 6 ks 4401</t>
  </si>
  <si>
    <t>ZN587</t>
  </si>
  <si>
    <t>Krytí pěnové neadhesivní Polymem 80 x 80 mm bal. á 15 ks 5033</t>
  </si>
  <si>
    <t>ZA788</t>
  </si>
  <si>
    <t>Stříkačka injekční 2-dílná 20 ml L Inject Solo 4606205V</t>
  </si>
  <si>
    <t>ZB066</t>
  </si>
  <si>
    <t>Stříkačka janett 3-dílná 100 ml sterilní vyplachovací adaptér PLS1710</t>
  </si>
  <si>
    <t>ZB756</t>
  </si>
  <si>
    <t>Zkumavka 3 ml K3 edta fialová 454086</t>
  </si>
  <si>
    <t>ZB771</t>
  </si>
  <si>
    <t>Držák jehly základní 450201</t>
  </si>
  <si>
    <t>ZB775</t>
  </si>
  <si>
    <t>Zkumavka koagulace 4 ml modrá 454328</t>
  </si>
  <si>
    <t>Zkumavka koagulace 4 ml modrá 454329</t>
  </si>
  <si>
    <t>ZB777</t>
  </si>
  <si>
    <t>Zkumavka červená 4 ml gel 454071</t>
  </si>
  <si>
    <t>ZC769</t>
  </si>
  <si>
    <t>Hadička spojovací HS 1,8 x 450LL 606301-ND</t>
  </si>
  <si>
    <t>ZF018</t>
  </si>
  <si>
    <t>Kanyla vasofix 16G šedá safety 4269179S-01</t>
  </si>
  <si>
    <t>ZI179</t>
  </si>
  <si>
    <t>Zkumavka s mediem+ flovakovaný tampon eSwab růžový 490CE.A</t>
  </si>
  <si>
    <t>ZK799</t>
  </si>
  <si>
    <t>Zátka combi červená 4495101</t>
  </si>
  <si>
    <t>ZA876</t>
  </si>
  <si>
    <t>Zkumavka čistá 13 x 75 4 ml 454001</t>
  </si>
  <si>
    <t>ZM625</t>
  </si>
  <si>
    <t>Lopatka lékařská sterilizovaná dřevěná ústní bal. á 100 ks 922600</t>
  </si>
  <si>
    <t>ZK569</t>
  </si>
  <si>
    <t>Stojan na zkumavky univerzální bílý 190 x 60 x 80 mm 331850000560</t>
  </si>
  <si>
    <t>ZE949</t>
  </si>
  <si>
    <t>Zkumavka na moč 9,5 ml 455028</t>
  </si>
  <si>
    <t>ZG893</t>
  </si>
  <si>
    <t>Rouška prošívaná na popáleniny 40 x 60 cm karton á 30 ks 28510</t>
  </si>
  <si>
    <t>ZN206</t>
  </si>
  <si>
    <t>Lopatka lékařská sterilní dřevěná ústní 150 x 17 mm bal. á 500 ks 4002/SG/CS/L</t>
  </si>
  <si>
    <t>Lopatka ústní dřevěná lékařská sterilní 150 x 17 mm bal. á 500 ks 4002/SG/CS/L</t>
  </si>
  <si>
    <t>ZN297</t>
  </si>
  <si>
    <t>Hadička spojovací Gamaplus 1,8 x 450 LL NO DOP (606301) 686401</t>
  </si>
  <si>
    <t>ZD721</t>
  </si>
  <si>
    <t>Set odsávací CH 6-18 bal. á 35 ks 05.000.22.641</t>
  </si>
  <si>
    <t>ZN796</t>
  </si>
  <si>
    <t>Set pro odběr tuku sterilní LipoFilter Canister 3 l hadice odběrová stříkačka TOOMEY 60 ml ASP-CAN-2S</t>
  </si>
  <si>
    <t>ZA835</t>
  </si>
  <si>
    <t>Jehla injekční 0,6 x 25 mm modrá 4657667</t>
  </si>
  <si>
    <t>ZB767</t>
  </si>
  <si>
    <t>Jehla vakuová 226/38 mm černá 450075</t>
  </si>
  <si>
    <t>ZI758</t>
  </si>
  <si>
    <t>Rukavice vinyl bez p. M á 100 ks EFEKTVR03</t>
  </si>
  <si>
    <t>ZI759</t>
  </si>
  <si>
    <t>Rukavice vinyl bez p. L á 100 ks EFEKTVR04</t>
  </si>
  <si>
    <t>ZC063</t>
  </si>
  <si>
    <t>Rukavice latex bez p. M 9421615 - povoleno pouze pro ÚČOCH a KZL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</si>
  <si>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</si>
  <si>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</si>
  <si>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</si>
  <si>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</si>
  <si>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</si>
  <si>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</si>
  <si>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50115008</t>
  </si>
  <si>
    <t>521 SZM samoplátci implantáty OPECH (112 02 034)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</si>
  <si>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</si>
  <si>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</si>
  <si>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</si>
  <si>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</si>
  <si>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</si>
  <si>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</si>
  <si>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50115011</t>
  </si>
  <si>
    <t>515 SZM umělé tělní náhrady ostatní (112 02 030)</t>
  </si>
  <si>
    <t>50115004</t>
  </si>
  <si>
    <t>506 SZM umělé tělní náhrady kovové (112 02 030)</t>
  </si>
  <si>
    <t>50115080</t>
  </si>
  <si>
    <t>523 SZM staplery, endosk., optika, extraktory (112 02 102)</t>
  </si>
  <si>
    <t>50115063</t>
  </si>
  <si>
    <t>528 SZM sety (112 02 105)</t>
  </si>
  <si>
    <t>Spotřeba zdravotnického materiálu - orientační přehled</t>
  </si>
  <si>
    <t>ON Data</t>
  </si>
  <si>
    <t>601 - Pracoviště plastické chirurgie</t>
  </si>
  <si>
    <t>606 - Pracoviště ortopedie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</si>
  <si>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</si>
  <si>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</si>
  <si>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</si>
  <si>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Menšík Ivo</t>
  </si>
  <si>
    <t>PodkalskáSommerová Kamila</t>
  </si>
  <si>
    <t>Zdravotní výkony vykázané na pracovišti v rámci ambulantní péče dle lékařů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</si>
  <si>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</si>
  <si>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</si>
  <si>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</si>
  <si>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</si>
  <si>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</si>
  <si>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</si>
  <si>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</si>
  <si>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</si>
  <si>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</si>
  <si>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</si>
  <si>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</si>
  <si>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0067547</t>
  </si>
  <si>
    <t>ALMIRAL</t>
  </si>
  <si>
    <t>0072972</t>
  </si>
  <si>
    <t>AMOKSIKLAV 1,2 G</t>
  </si>
  <si>
    <t>0084090</t>
  </si>
  <si>
    <t>DEXAMED</t>
  </si>
  <si>
    <t>0089869</t>
  </si>
  <si>
    <t>0090719</t>
  </si>
  <si>
    <t>TRAMAL INJEKČNÍ ROZTOK 100 MG/2 ML</t>
  </si>
  <si>
    <t>0093109</t>
  </si>
  <si>
    <t>0154815</t>
  </si>
  <si>
    <t>0146676</t>
  </si>
  <si>
    <t>10% GLUCOSE IN WATER FOR INJECTION FRESENIUS</t>
  </si>
  <si>
    <t>3</t>
  </si>
  <si>
    <t>0017751</t>
  </si>
  <si>
    <t>DRÁT KIRSCHNERŮV OCEL</t>
  </si>
  <si>
    <t>0082077</t>
  </si>
  <si>
    <t>KRYTÍ COM 30 OBVAZOVÁ TEXTÍLIE KOMBINOVANÁ</t>
  </si>
  <si>
    <t>0110499</t>
  </si>
  <si>
    <t>DRÁT KIRSCHNER, LANCETA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</si>
  <si>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</si>
  <si>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</si>
  <si>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</si>
  <si>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</si>
  <si>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</si>
  <si>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</si>
  <si>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</si>
  <si>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</si>
  <si>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</si>
  <si>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</si>
  <si>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</si>
  <si>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</si>
  <si>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</si>
  <si>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</si>
  <si>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</si>
  <si>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</si>
  <si>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</si>
  <si>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</si>
  <si>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</si>
  <si>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44225</t>
  </si>
  <si>
    <t>SKLEROTERAPIE METLIČKOVITÝCH A RETIKULÁRNÍCH VARIX</t>
  </si>
  <si>
    <t>44229</t>
  </si>
  <si>
    <t>INFILTRACE KOŽNÍCH LÉZÍ (1-5)</t>
  </si>
  <si>
    <t>51818</t>
  </si>
  <si>
    <t>51853</t>
  </si>
  <si>
    <t>CIRKULÁRNÍ SÁDROVÝ OBVAZ - PRSTY, RUKA, PŘEDLOKTÍ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</si>
  <si>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</si>
  <si>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</si>
  <si>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</si>
  <si>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</si>
  <si>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</si>
  <si>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</si>
  <si>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</si>
  <si>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</si>
  <si>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</si>
  <si>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</si>
  <si>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</si>
  <si>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</si>
  <si>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</si>
  <si>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</si>
  <si>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</si>
  <si>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</si>
  <si>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61219</t>
  </si>
  <si>
    <t>TENOLÝZA EXTENZORU</t>
  </si>
  <si>
    <t>61227</t>
  </si>
  <si>
    <t>CHIRURGICKÉ OŠETŘENÍ NEUROMU</t>
  </si>
  <si>
    <t>61253</t>
  </si>
  <si>
    <t xml:space="preserve">PALM. APONEUREKTOMIE U DLAŇOVÉ FORMY DUPUYTRENOVY </t>
  </si>
  <si>
    <t>66823</t>
  </si>
  <si>
    <t>ODSTRANĚNÍ ZEVNÍHO FIXATÉRU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</si>
  <si>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</si>
  <si>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</si>
  <si>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</si>
  <si>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</si>
  <si>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</si>
  <si>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</si>
  <si>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</si>
  <si>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SIGNÁLNÍ VÝKON KLINICKÉHO VYŠETŘENÍ / DO 31.12.201</t>
  </si>
  <si>
    <t>09544</t>
  </si>
  <si>
    <t>SIGNÁLNÍ VÝKON POBYTU V ZAŘÍZENÍ LŮŽKOVÉ PÉČE / DO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</si>
  <si>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</si>
  <si>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</si>
  <si>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</si>
  <si>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</si>
  <si>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</si>
  <si>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</si>
  <si>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</si>
  <si>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</si>
  <si>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</si>
  <si>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</si>
  <si>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</si>
  <si>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</si>
  <si>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09223</t>
  </si>
  <si>
    <t>INTRAVENÓZNÍ INFÚZE U DOSPĚLÉHO NEBO DÍTĚTE NAD 10</t>
  </si>
  <si>
    <t>09513</t>
  </si>
  <si>
    <t>TELEFONICKÁ KONZULTACE OŠETŘUJÍCÍHO LÉKAŘE PACIENT</t>
  </si>
  <si>
    <t>61115</t>
  </si>
  <si>
    <t>51851</t>
  </si>
  <si>
    <t>FIXAČNÍ SÁDROVÁ DLAHA - RUKA, PŘEDLOKTÍ</t>
  </si>
  <si>
    <t>62120</t>
  </si>
  <si>
    <t>POPÁLENINY - OŠETŘENÍ A PŘEVAZ (NOS, TVÁŘ, RET, UC</t>
  </si>
  <si>
    <t>09219</t>
  </si>
  <si>
    <t xml:space="preserve">INTRAVENÓZNÍ INJEKCE U DOSPĚLÉHO ČI DÍTĚTE NAD 10 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</si>
  <si>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</si>
  <si>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</si>
  <si>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</si>
  <si>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</si>
  <si>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</si>
  <si>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</si>
  <si>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</si>
  <si>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</si>
  <si>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09115</t>
  </si>
  <si>
    <t>ODBĚR BIOLOGICKÉHO MATERIÁLU JINÉHO NEŽ KREV NA KV</t>
  </si>
  <si>
    <t>61125</t>
  </si>
  <si>
    <t>EXCIZE KOŽNÍ LÉZE NAD 10 CM^2, BEZ UZAVŘENÍ VZNIKL</t>
  </si>
  <si>
    <t>09235</t>
  </si>
  <si>
    <t>ODSTRANĚNÍ MALÝCH LÉZÍ KŮŽE</t>
  </si>
  <si>
    <t>51811</t>
  </si>
  <si>
    <t>ABSCES NEBO HEMATOM SUBKUTANNÍ, PILONIDÁLNÍ, INTRA</t>
  </si>
  <si>
    <t>51821</t>
  </si>
  <si>
    <t>CHIRURGICKÉ ODSTRANĚNÍ CIZÍHO TĚLESA</t>
  </si>
  <si>
    <t>62100</t>
  </si>
  <si>
    <t>PŘEVAZ POPÁLENINY V ROZSAHU DO 1 %</t>
  </si>
  <si>
    <t>62310</t>
  </si>
  <si>
    <t>NEKREKTOMIE DO 1% POVRCHU TĚLA</t>
  </si>
  <si>
    <t>09249</t>
  </si>
  <si>
    <t>KATETRIZACE MOČOVÉHO MĚCHÝŘE U MUŽE JEDNORÁZOVÁ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</si>
  <si>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</si>
  <si>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</si>
  <si>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</si>
  <si>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</si>
  <si>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</si>
  <si>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</si>
  <si>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</si>
  <si>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</si>
  <si>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</si>
  <si>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</si>
  <si>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</si>
  <si>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</si>
  <si>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53517</t>
  </si>
  <si>
    <t>SUTURA NEBO REINSERCE ŠLACHY FLEXORU RUKY A ZÁPĚST</t>
  </si>
  <si>
    <t>53515</t>
  </si>
  <si>
    <t>SUTURA ŠLACHY EXTENSORU RUKY A ZÁPĚSTÍ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</si>
  <si>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</si>
  <si>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</si>
  <si>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</si>
  <si>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</si>
  <si>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</si>
  <si>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</si>
  <si>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</si>
  <si>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</si>
  <si>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62130</t>
  </si>
  <si>
    <t>POPÁLENINY - OŠETŘENÍ A PŘEVAZ PRSTU RUKY, NOHY NE</t>
  </si>
  <si>
    <t>53112</t>
  </si>
  <si>
    <t>ZAVŘENÁ REPOZICE ZLOMENINY NEBO LUXACE FALANGY - M</t>
  </si>
  <si>
    <t>62160</t>
  </si>
  <si>
    <t>POPÁLENI - OŠETŘENÍ A PŘEVAZ, 5 - 10 % POVRCHU</t>
  </si>
  <si>
    <t>51875</t>
  </si>
  <si>
    <t>PŘILOŽENÍ MĚKKÉHO OBVAZU (ZINKOKLIH, ŠKROBOVÝ OBVA</t>
  </si>
  <si>
    <t>62870</t>
  </si>
  <si>
    <t>ZHOTOVENÍ 1 DLAHY NA JIZVY PO POPÁLENÍ</t>
  </si>
  <si>
    <t>02125</t>
  </si>
  <si>
    <t>OČKOVÁNÍ VČETNĚ OČKOVACÍ LÁTKY, KTERÁ JE HRAZENA Z</t>
  </si>
  <si>
    <t>0090021</t>
  </si>
  <si>
    <t>MARCAINE SPINAL 0,5%</t>
  </si>
  <si>
    <t>0002684</t>
  </si>
  <si>
    <t>0082509</t>
  </si>
  <si>
    <t>0110664</t>
  </si>
  <si>
    <t>KOLÍK ODLAMOVACÍ K-SNAP</t>
  </si>
  <si>
    <t>61209</t>
  </si>
  <si>
    <t>TENOLÝZA FLEXORU</t>
  </si>
  <si>
    <t>61213</t>
  </si>
  <si>
    <t>IMPLANTACE SILIKONU PŘI DEFEKTU ŠLACHY</t>
  </si>
  <si>
    <t>61247</t>
  </si>
  <si>
    <t>OPERACE KARPÁLNÍHO TUNELU</t>
  </si>
  <si>
    <t>61409</t>
  </si>
  <si>
    <t>MODELACE A PŘITAŽENÍ ODSTÁLÉHO BOLTCE</t>
  </si>
  <si>
    <t>66413</t>
  </si>
  <si>
    <t>AMPUTACE PRSTU RUKY NEBO ČLÁNKU PRSTU - ZA KAŽDÝ D</t>
  </si>
  <si>
    <t>66679</t>
  </si>
  <si>
    <t>EXARTIKULACE (AMPUTACE METATARZÁLNÍ) FALANGEÁLNÍ -</t>
  </si>
  <si>
    <t>66733</t>
  </si>
  <si>
    <t>REKONSTRUKCE KLADÍVKOVÉHO PRSTU - ZA KAŽDÝ DALŠÍ P</t>
  </si>
  <si>
    <t>66853</t>
  </si>
  <si>
    <t>OTEVŘENÁ BIOPSIE MĚKKÝCH TKÁNÍ</t>
  </si>
  <si>
    <t>71521</t>
  </si>
  <si>
    <t>RESEKCE BOLTCE S POSUNEM KOŽNÍHO LALOKU MÍSTNĚ</t>
  </si>
  <si>
    <t>75385</t>
  </si>
  <si>
    <t>EXSTIRPACE JEDNOHO CHALÁZIA, VYNĚTÍ I S POUZDREM</t>
  </si>
  <si>
    <t>61411</t>
  </si>
  <si>
    <t>XANTHELASMA - XANTOMY VÍČKA, EXCIZE XANTOMU VÍČKA</t>
  </si>
  <si>
    <t>66867</t>
  </si>
  <si>
    <t>EXCIZE A EXSTIRPACE SVALOVÉ - JEDNODUCHÉ</t>
  </si>
  <si>
    <t>66837</t>
  </si>
  <si>
    <t>EXSTIRPACE BURZY NEBO GANGLIA - POVRCHOVÁ</t>
  </si>
  <si>
    <t>61165</t>
  </si>
  <si>
    <t>ROZPROSTŘENÍ NEBO MODELACE LALOKU</t>
  </si>
  <si>
    <t>62430</t>
  </si>
  <si>
    <t>ŠTĚP PŘI POPÁLENÍ (A OSTATNÍCH KOŽNÍCH ZTRÁTÁCH) -</t>
  </si>
  <si>
    <t>62510</t>
  </si>
  <si>
    <t>XENOTRANSPLANTACE DO 1% POVRCHU TĚLA</t>
  </si>
  <si>
    <t>66871</t>
  </si>
  <si>
    <t>EXSTIRPACE BURZY - HLUBOKÁ</t>
  </si>
  <si>
    <t>61131</t>
  </si>
  <si>
    <t>EXCIZE KOŽNÍ LÉZE, SUTURA VÍCE NEŽ 10 CM</t>
  </si>
  <si>
    <t>61211</t>
  </si>
  <si>
    <t>REKONSTRUKCE ŠLACHOVÉHO POUTKA</t>
  </si>
  <si>
    <t>62440</t>
  </si>
  <si>
    <t>ŠTĚP PŘI POPÁLENÍ (A OSTATNÍCH KOŽNÍCH ZTRÁTÁCH) D</t>
  </si>
  <si>
    <t>75399</t>
  </si>
  <si>
    <t>DERMATOPLASTIKA JEDNOHO VÍČKA NEBO BLEPHAROCHALASI</t>
  </si>
  <si>
    <t>62420</t>
  </si>
  <si>
    <t>66425</t>
  </si>
  <si>
    <t xml:space="preserve">SYNOVEKTOMIE KLOUBU PRSTU RUKY ČI NOHY - ZA PRVNÍ </t>
  </si>
  <si>
    <t>61391</t>
  </si>
  <si>
    <t>VYTVOŘENÍ NOVÉ PRSNÍ BRADAVKY A PRSNÍHO DVORCE</t>
  </si>
  <si>
    <t>61425</t>
  </si>
  <si>
    <t>OPERACE RINOFYMY</t>
  </si>
  <si>
    <t>0110592</t>
  </si>
  <si>
    <t>K - DRÁT 1.0, TI</t>
  </si>
  <si>
    <t>0111047</t>
  </si>
  <si>
    <t>DRÁT KIRSCHNER., DÉL.15,5 CM, PR. 0,8-4 MM</t>
  </si>
  <si>
    <t>61422</t>
  </si>
  <si>
    <t>RINOPLASTIKA - MĚKKÝ NOS</t>
  </si>
  <si>
    <t>61221</t>
  </si>
  <si>
    <t>REKONSTRUKCE EXTENZOROVÉHO APARÁTU PRSTU RUKY</t>
  </si>
  <si>
    <t>61401</t>
  </si>
  <si>
    <t>KOREKCE MALÉ VROZENÉ ANOMÁLIE BOLTCE A OKOLÍ (VÝRŮ</t>
  </si>
  <si>
    <t>606</t>
  </si>
  <si>
    <t>66839</t>
  </si>
  <si>
    <t>EXSTIRPACE NÁDORU MĚKKÝCH TKÁNÍ - POVRCHOVĚ ULOŽEN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</si>
  <si>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</si>
  <si>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</si>
  <si>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</si>
  <si>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</si>
  <si>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</si>
  <si>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</si>
  <si>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</si>
  <si>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</si>
  <si>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</si>
  <si>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</si>
  <si>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</si>
  <si>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</si>
  <si>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</si>
  <si>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</si>
  <si>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</si>
  <si>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</si>
  <si>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</si>
  <si>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</si>
  <si>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</si>
  <si>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</si>
  <si>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</si>
  <si>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</si>
  <si>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</si>
  <si>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</si>
  <si>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</si>
  <si>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</si>
  <si>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</si>
  <si>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</si>
  <si>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</si>
  <si>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NEKREKTOMIE DO 5 % POVRCHU TĚLA - TANGENCIÁLNÍ NEB</t>
  </si>
  <si>
    <t>03</t>
  </si>
  <si>
    <t>04</t>
  </si>
  <si>
    <t>0092207</t>
  </si>
  <si>
    <t>0082042</t>
  </si>
  <si>
    <t>KRYTÍ MŘÍŽKA SILIKONOVÁ ASKINA SILNET</t>
  </si>
  <si>
    <t>66697</t>
  </si>
  <si>
    <t>EXCIZE / EXSTIRPACE HLAVIČKY METATARZU - JEDNA</t>
  </si>
  <si>
    <t>61111</t>
  </si>
  <si>
    <t>PRIMÁRNÍ OŠETŘENÍ TRAUMATICKÉ TETOVÁŽE Á 20 MIN.</t>
  </si>
  <si>
    <t>6F1</t>
  </si>
  <si>
    <t>61127</t>
  </si>
  <si>
    <t>EXSTIRPACE PSEUDOCYSTY DEKUBITU</t>
  </si>
  <si>
    <t>61153</t>
  </si>
  <si>
    <t xml:space="preserve">UZAVŘENÍ DEFEKTU NA KONČETINÁCH NEBO TRUPU KOŽNÍM </t>
  </si>
  <si>
    <t>62330</t>
  </si>
  <si>
    <t>NEKREKTOMIE 5 - 10 % POVRCHU TĚLA - TANGENCIÁLNÍ N</t>
  </si>
  <si>
    <t>62670</t>
  </si>
  <si>
    <t>ODBĚR DERMOEPIDERMÁLNÍHO ŠTĚPU: 10 - 15 % Z PLOCHY</t>
  </si>
  <si>
    <t>62340</t>
  </si>
  <si>
    <t xml:space="preserve">NEKREKTOMIE 10 - 15 % POVRCHU TĚLA - TANGENCIÁLNÍ </t>
  </si>
  <si>
    <t>05</t>
  </si>
  <si>
    <t>06</t>
  </si>
  <si>
    <t>07</t>
  </si>
  <si>
    <t>08</t>
  </si>
  <si>
    <t>09</t>
  </si>
  <si>
    <t>10</t>
  </si>
  <si>
    <t>61473</t>
  </si>
  <si>
    <t>IMPLANTACE TKÁŇOVÉHO EXPANDERU</t>
  </si>
  <si>
    <t>51235</t>
  </si>
  <si>
    <t>PARCIÁLNÍ NEBO KLÍNOVITÁ RESEKCE MAMMY S BIOPIÍ NE</t>
  </si>
  <si>
    <t>61471</t>
  </si>
  <si>
    <t>DERMABRAZE JIZEV A POÚRAZOVÉ TETOVÁŽE A 10 MIN.</t>
  </si>
  <si>
    <t>61151</t>
  </si>
  <si>
    <t>UZAVŘENÍ DEFEKTU KOŽNÍM LALOKEM MÍSTNÍM NAD 20 CM^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</si>
  <si>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</si>
  <si>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</si>
  <si>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</si>
  <si>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</si>
  <si>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</si>
  <si>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</si>
  <si>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</si>
  <si>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</si>
  <si>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</si>
  <si>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25</t>
  </si>
  <si>
    <t>26</t>
  </si>
  <si>
    <t>30</t>
  </si>
  <si>
    <t>31</t>
  </si>
  <si>
    <t>0082511</t>
  </si>
  <si>
    <t>0111054</t>
  </si>
  <si>
    <t>DRÁT KIRSCHNER., DL. 70,140 MM, PR. 0,8 - 3 MM</t>
  </si>
  <si>
    <t>32</t>
  </si>
  <si>
    <t>50</t>
  </si>
  <si>
    <t>59</t>
  </si>
  <si>
    <t>Zdravotní výkony vykázané na pracovišti pro pacienty hospitalizované ve FNOL - orientační přehled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</si>
  <si>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</si>
  <si>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</si>
  <si>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</si>
  <si>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</si>
  <si>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</si>
  <si>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</si>
  <si>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</si>
  <si>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</si>
  <si>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</si>
  <si>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</si>
  <si>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</si>
  <si>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</si>
  <si>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</si>
  <si>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</si>
  <si>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</si>
  <si>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</si>
  <si>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</si>
  <si>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</si>
  <si>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</si>
  <si>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</si>
  <si>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</si>
  <si>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</si>
  <si>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</si>
  <si>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</si>
  <si>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</si>
  <si>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</si>
  <si>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</si>
  <si>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</si>
  <si>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</si>
  <si>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</si>
  <si>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</si>
  <si>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</si>
  <si>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</si>
  <si>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87135</t>
  </si>
  <si>
    <t>VYŠETŘENÍ MORFOMETRICKÉ - ZA KAŽDÝ PARAMETR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</si>
  <si>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</si>
  <si>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</si>
  <si>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</si>
  <si>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</si>
  <si>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</si>
  <si>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82003</t>
  </si>
  <si>
    <t>TELEFONICKÁ KONZULTACE K MIKROBIOLOGICKÉMU, PARAZI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</si>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</sst>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7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9" fontId="3" fillId="0" borderId="69" xfId="53" applyNumberFormat="1" applyFont="1" applyFill="1" applyBorder="1"/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60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wrapText="1" indent="2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6" xfId="0" applyNumberFormat="1" applyFont="1" applyFill="1" applyBorder="1"/>
    <xf numFmtId="3" fontId="54" fillId="8" borderId="77" xfId="0" applyNumberFormat="1" applyFont="1" applyFill="1" applyBorder="1"/>
    <xf numFmtId="3" fontId="54" fillId="8" borderId="76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3" fontId="40" fillId="2" borderId="80" xfId="0" applyNumberFormat="1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6" fillId="2" borderId="83" xfId="0" applyNumberFormat="1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0" fontId="40" fillId="2" borderId="86" xfId="0" applyFont="1" applyFill="1" applyBorder="1" applyAlignment="1"/>
    <xf numFmtId="0" fontId="40" fillId="2" borderId="88" xfId="0" applyFont="1" applyFill="1" applyBorder="1" applyAlignment="1">
      <alignment horizontal="left" indent="1"/>
    </xf>
    <xf numFmtId="0" fontId="40" fillId="2" borderId="94" xfId="0" applyFont="1" applyFill="1" applyBorder="1" applyAlignment="1">
      <alignment horizontal="left" indent="1"/>
    </xf>
    <xf numFmtId="0" fontId="40" fillId="4" borderId="86" xfId="0" applyFont="1" applyFill="1" applyBorder="1" applyAlignment="1"/>
    <xf numFmtId="0" fontId="40" fillId="4" borderId="88" xfId="0" applyFont="1" applyFill="1" applyBorder="1" applyAlignment="1">
      <alignment horizontal="left" indent="1"/>
    </xf>
    <xf numFmtId="0" fontId="40" fillId="4" borderId="99" xfId="0" applyFont="1" applyFill="1" applyBorder="1" applyAlignment="1">
      <alignment horizontal="left" indent="1"/>
    </xf>
    <xf numFmtId="0" fontId="33" fillId="2" borderId="88" xfId="0" quotePrefix="1" applyFont="1" applyFill="1" applyBorder="1" applyAlignment="1">
      <alignment horizontal="left" indent="2"/>
    </xf>
    <xf numFmtId="0" fontId="33" fillId="2" borderId="94" xfId="0" quotePrefix="1" applyFont="1" applyFill="1" applyBorder="1" applyAlignment="1">
      <alignment horizontal="left" indent="2"/>
    </xf>
    <xf numFmtId="0" fontId="40" fillId="2" borderId="86" xfId="0" applyFont="1" applyFill="1" applyBorder="1" applyAlignment="1">
      <alignment horizontal="left" indent="1"/>
    </xf>
    <xf numFmtId="0" fontId="40" fillId="2" borderId="99" xfId="0" applyFont="1" applyFill="1" applyBorder="1" applyAlignment="1">
      <alignment horizontal="left" indent="1"/>
    </xf>
    <xf numFmtId="0" fontId="40" fillId="4" borderId="94" xfId="0" applyFont="1" applyFill="1" applyBorder="1" applyAlignment="1">
      <alignment horizontal="left" indent="1"/>
    </xf>
    <xf numFmtId="0" fontId="33" fillId="0" borderId="104" xfId="0" applyFont="1" applyBorder="1"/>
    <xf numFmtId="3" fontId="33" fillId="0" borderId="104" xfId="0" applyNumberFormat="1" applyFont="1" applyBorder="1"/>
    <xf numFmtId="0" fontId="40" fillId="4" borderId="78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3" xfId="0" applyNumberFormat="1" applyFont="1" applyFill="1" applyBorder="1" applyAlignment="1">
      <alignment horizontal="center" vertical="center"/>
    </xf>
    <xf numFmtId="3" fontId="56" fillId="2" borderId="101" xfId="0" applyNumberFormat="1" applyFont="1" applyFill="1" applyBorder="1" applyAlignment="1">
      <alignment horizontal="center" vertical="center" wrapText="1"/>
    </xf>
    <xf numFmtId="173" fontId="40" fillId="4" borderId="87" xfId="0" applyNumberFormat="1" applyFont="1" applyFill="1" applyBorder="1" applyAlignment="1"/>
    <xf numFmtId="173" fontId="40" fillId="4" borderId="80" xfId="0" applyNumberFormat="1" applyFont="1" applyFill="1" applyBorder="1" applyAlignment="1"/>
    <xf numFmtId="173" fontId="40" fillId="4" borderId="81" xfId="0" applyNumberFormat="1" applyFont="1" applyFill="1" applyBorder="1" applyAlignment="1"/>
    <xf numFmtId="173" fontId="40" fillId="0" borderId="89" xfId="0" applyNumberFormat="1" applyFont="1" applyBorder="1"/>
    <xf numFmtId="173" fontId="33" fillId="0" borderId="93" xfId="0" applyNumberFormat="1" applyFont="1" applyBorder="1"/>
    <xf numFmtId="173" fontId="33" fillId="0" borderId="91" xfId="0" applyNumberFormat="1" applyFont="1" applyBorder="1"/>
    <xf numFmtId="173" fontId="40" fillId="0" borderId="100" xfId="0" applyNumberFormat="1" applyFont="1" applyBorder="1"/>
    <xf numFmtId="173" fontId="33" fillId="0" borderId="101" xfId="0" applyNumberFormat="1" applyFont="1" applyBorder="1"/>
    <xf numFmtId="173" fontId="33" fillId="0" borderId="84" xfId="0" applyNumberFormat="1" applyFont="1" applyBorder="1"/>
    <xf numFmtId="173" fontId="40" fillId="2" borderId="102" xfId="0" applyNumberFormat="1" applyFont="1" applyFill="1" applyBorder="1" applyAlignment="1"/>
    <xf numFmtId="173" fontId="40" fillId="2" borderId="80" xfId="0" applyNumberFormat="1" applyFont="1" applyFill="1" applyBorder="1" applyAlignment="1"/>
    <xf numFmtId="173" fontId="40" fillId="2" borderId="81" xfId="0" applyNumberFormat="1" applyFont="1" applyFill="1" applyBorder="1" applyAlignment="1"/>
    <xf numFmtId="173" fontId="40" fillId="0" borderId="95" xfId="0" applyNumberFormat="1" applyFont="1" applyBorder="1"/>
    <xf numFmtId="173" fontId="33" fillId="0" borderId="96" xfId="0" applyNumberFormat="1" applyFont="1" applyBorder="1"/>
    <xf numFmtId="173" fontId="33" fillId="0" borderId="97" xfId="0" applyNumberFormat="1" applyFont="1" applyBorder="1"/>
    <xf numFmtId="173" fontId="40" fillId="0" borderId="87" xfId="0" applyNumberFormat="1" applyFont="1" applyBorder="1"/>
    <xf numFmtId="173" fontId="33" fillId="0" borderId="103" xfId="0" applyNumberFormat="1" applyFont="1" applyBorder="1"/>
    <xf numFmtId="173" fontId="33" fillId="0" borderId="81" xfId="0" applyNumberFormat="1" applyFont="1" applyBorder="1"/>
    <xf numFmtId="174" fontId="40" fillId="2" borderId="87" xfId="0" applyNumberFormat="1" applyFont="1" applyFill="1" applyBorder="1" applyAlignment="1"/>
    <xf numFmtId="174" fontId="33" fillId="2" borderId="80" xfId="0" applyNumberFormat="1" applyFont="1" applyFill="1" applyBorder="1" applyAlignment="1"/>
    <xf numFmtId="174" fontId="33" fillId="2" borderId="81" xfId="0" applyNumberFormat="1" applyFont="1" applyFill="1" applyBorder="1" applyAlignment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3" xfId="0" applyNumberFormat="1" applyFont="1" applyBorder="1"/>
    <xf numFmtId="174" fontId="40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7" xfId="0" applyNumberFormat="1" applyFont="1" applyFill="1" applyBorder="1" applyAlignment="1">
      <alignment horizontal="center"/>
    </xf>
    <xf numFmtId="175" fontId="40" fillId="0" borderId="95" xfId="0" applyNumberFormat="1" applyFont="1" applyBorder="1"/>
    <xf numFmtId="0" fontId="32" fillId="2" borderId="111" xfId="74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2" xfId="0" applyFont="1" applyFill="1" applyBorder="1"/>
    <xf numFmtId="0" fontId="33" fillId="0" borderId="93" xfId="0" applyFont="1" applyBorder="1" applyAlignment="1"/>
    <xf numFmtId="9" fontId="33" fillId="0" borderId="91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4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9" xfId="0" applyNumberFormat="1" applyFont="1" applyBorder="1"/>
    <xf numFmtId="9" fontId="33" fillId="0" borderId="93" xfId="0" applyNumberFormat="1" applyFont="1" applyBorder="1"/>
    <xf numFmtId="9" fontId="33" fillId="0" borderId="91" xfId="0" applyNumberFormat="1" applyFont="1" applyBorder="1"/>
    <xf numFmtId="0" fontId="41" fillId="0" borderId="104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4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11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110" xfId="81" applyFont="1" applyFill="1" applyBorder="1" applyAlignment="1">
      <alignment horizontal="center"/>
    </xf>
    <xf numFmtId="0" fontId="32" fillId="2" borderId="100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3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9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2" xfId="26" applyNumberFormat="1" applyFont="1" applyFill="1" applyBorder="1" applyAlignment="1">
      <alignment horizontal="center"/>
    </xf>
    <xf numFmtId="3" fontId="32" fillId="2" borderId="104" xfId="26" applyNumberFormat="1" applyFont="1" applyFill="1" applyBorder="1" applyAlignment="1">
      <alignment horizontal="center"/>
    </xf>
    <xf numFmtId="3" fontId="32" fillId="2" borderId="79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8" xfId="0" applyNumberFormat="1" applyFont="1" applyFill="1" applyBorder="1" applyAlignment="1">
      <alignment horizontal="center" vertical="top"/>
    </xf>
    <xf numFmtId="0" fontId="32" fillId="2" borderId="78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vertical="center" wrapText="1"/>
    </xf>
    <xf numFmtId="3" fontId="34" fillId="9" borderId="116" xfId="0" applyNumberFormat="1" applyFont="1" applyFill="1" applyBorder="1" applyAlignment="1">
      <alignment horizontal="right" vertical="top"/>
    </xf>
    <xf numFmtId="3" fontId="34" fillId="9" borderId="117" xfId="0" applyNumberFormat="1" applyFont="1" applyFill="1" applyBorder="1" applyAlignment="1">
      <alignment horizontal="right" vertical="top"/>
    </xf>
    <xf numFmtId="176" fontId="34" fillId="9" borderId="118" xfId="0" applyNumberFormat="1" applyFont="1" applyFill="1" applyBorder="1" applyAlignment="1">
      <alignment horizontal="right" vertical="top"/>
    </xf>
    <xf numFmtId="3" fontId="34" fillId="0" borderId="116" xfId="0" applyNumberFormat="1" applyFont="1" applyBorder="1" applyAlignment="1">
      <alignment horizontal="right" vertical="top"/>
    </xf>
    <xf numFmtId="176" fontId="34" fillId="9" borderId="119" xfId="0" applyNumberFormat="1" applyFont="1" applyFill="1" applyBorder="1" applyAlignment="1">
      <alignment horizontal="right" vertical="top"/>
    </xf>
    <xf numFmtId="3" fontId="36" fillId="9" borderId="121" xfId="0" applyNumberFormat="1" applyFont="1" applyFill="1" applyBorder="1" applyAlignment="1">
      <alignment horizontal="right" vertical="top"/>
    </xf>
    <xf numFmtId="3" fontId="36" fillId="9" borderId="122" xfId="0" applyNumberFormat="1" applyFont="1" applyFill="1" applyBorder="1" applyAlignment="1">
      <alignment horizontal="right" vertical="top"/>
    </xf>
    <xf numFmtId="0" fontId="36" fillId="9" borderId="123" xfId="0" applyFont="1" applyFill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0" fontId="36" fillId="9" borderId="124" xfId="0" applyFont="1" applyFill="1" applyBorder="1" applyAlignment="1">
      <alignment horizontal="right" vertical="top"/>
    </xf>
    <xf numFmtId="0" fontId="34" fillId="9" borderId="118" xfId="0" applyFont="1" applyFill="1" applyBorder="1" applyAlignment="1">
      <alignment horizontal="right" vertical="top"/>
    </xf>
    <xf numFmtId="0" fontId="34" fillId="9" borderId="119" xfId="0" applyFont="1" applyFill="1" applyBorder="1" applyAlignment="1">
      <alignment horizontal="right" vertical="top"/>
    </xf>
    <xf numFmtId="176" fontId="36" fillId="9" borderId="123" xfId="0" applyNumberFormat="1" applyFont="1" applyFill="1" applyBorder="1" applyAlignment="1">
      <alignment horizontal="right" vertical="top"/>
    </xf>
    <xf numFmtId="176" fontId="36" fillId="9" borderId="124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0" borderId="127" xfId="0" applyFont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0" fontId="38" fillId="10" borderId="115" xfId="0" applyFont="1" applyFill="1" applyBorder="1" applyAlignment="1">
      <alignment vertical="top"/>
    </xf>
    <xf numFmtId="0" fontId="38" fillId="10" borderId="115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 indent="6"/>
    </xf>
    <xf numFmtId="0" fontId="38" fillId="10" borderId="115" xfId="0" applyFont="1" applyFill="1" applyBorder="1" applyAlignment="1">
      <alignment vertical="top" indent="8"/>
    </xf>
    <xf numFmtId="0" fontId="39" fillId="10" borderId="120" xfId="0" applyFont="1" applyFill="1" applyBorder="1" applyAlignment="1">
      <alignment vertical="top" indent="2"/>
    </xf>
    <xf numFmtId="0" fontId="38" fillId="10" borderId="115" xfId="0" applyFont="1" applyFill="1" applyBorder="1" applyAlignment="1">
      <alignment vertical="top" indent="6"/>
    </xf>
    <xf numFmtId="0" fontId="39" fillId="10" borderId="120" xfId="0" applyFont="1" applyFill="1" applyBorder="1" applyAlignment="1">
      <alignment vertical="top" indent="4"/>
    </xf>
    <xf numFmtId="0" fontId="39" fillId="10" borderId="120" xfId="0" applyFont="1" applyFill="1" applyBorder="1" applyAlignment="1">
      <alignment vertical="top"/>
    </xf>
    <xf numFmtId="0" fontId="33" fillId="10" borderId="115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9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3" fontId="33" fillId="0" borderId="130" xfId="0" applyNumberFormat="1" applyFont="1" applyFill="1" applyBorder="1"/>
    <xf numFmtId="3" fontId="33" fillId="0" borderId="132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3" fillId="0" borderId="90" xfId="0" applyFont="1" applyFill="1" applyBorder="1"/>
    <xf numFmtId="0" fontId="33" fillId="0" borderId="91" xfId="0" applyFont="1" applyFill="1" applyBorder="1"/>
    <xf numFmtId="164" fontId="33" fillId="0" borderId="91" xfId="0" applyNumberFormat="1" applyFont="1" applyFill="1" applyBorder="1"/>
    <xf numFmtId="164" fontId="33" fillId="0" borderId="91" xfId="0" applyNumberFormat="1" applyFont="1" applyFill="1" applyBorder="1" applyAlignment="1">
      <alignment horizontal="right"/>
    </xf>
    <xf numFmtId="3" fontId="33" fillId="0" borderId="91" xfId="0" applyNumberFormat="1" applyFont="1" applyFill="1" applyBorder="1"/>
    <xf numFmtId="3" fontId="33" fillId="0" borderId="92" xfId="0" applyNumberFormat="1" applyFont="1" applyFill="1" applyBorder="1"/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40" fillId="2" borderId="129" xfId="0" applyFont="1" applyFill="1" applyBorder="1"/>
    <xf numFmtId="3" fontId="40" fillId="2" borderId="131" xfId="0" applyNumberFormat="1" applyFont="1" applyFill="1" applyBorder="1"/>
    <xf numFmtId="9" fontId="40" fillId="2" borderId="75" xfId="0" applyNumberFormat="1" applyFont="1" applyFill="1" applyBorder="1"/>
    <xf numFmtId="3" fontId="40" fillId="2" borderId="67" xfId="0" applyNumberFormat="1" applyFont="1" applyFill="1" applyBorder="1"/>
    <xf numFmtId="9" fontId="33" fillId="0" borderId="130" xfId="0" applyNumberFormat="1" applyFont="1" applyFill="1" applyBorder="1"/>
    <xf numFmtId="9" fontId="33" fillId="0" borderId="81" xfId="0" applyNumberFormat="1" applyFont="1" applyFill="1" applyBorder="1"/>
    <xf numFmtId="9" fontId="33" fillId="0" borderId="84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12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30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" fillId="2" borderId="129" xfId="79" applyFont="1" applyFill="1" applyBorder="1" applyAlignment="1">
      <alignment horizontal="left"/>
    </xf>
    <xf numFmtId="3" fontId="3" fillId="2" borderId="97" xfId="80" applyNumberFormat="1" applyFont="1" applyFill="1" applyBorder="1"/>
    <xf numFmtId="3" fontId="3" fillId="2" borderId="98" xfId="80" applyNumberFormat="1" applyFont="1" applyFill="1" applyBorder="1"/>
    <xf numFmtId="9" fontId="3" fillId="2" borderId="96" xfId="80" applyNumberFormat="1" applyFont="1" applyFill="1" applyBorder="1"/>
    <xf numFmtId="9" fontId="3" fillId="2" borderId="97" xfId="80" applyNumberFormat="1" applyFont="1" applyFill="1" applyBorder="1"/>
    <xf numFmtId="9" fontId="3" fillId="2" borderId="98" xfId="80" applyNumberFormat="1" applyFont="1" applyFill="1" applyBorder="1"/>
    <xf numFmtId="9" fontId="33" fillId="0" borderId="82" xfId="0" applyNumberFormat="1" applyFont="1" applyFill="1" applyBorder="1"/>
    <xf numFmtId="9" fontId="33" fillId="0" borderId="91" xfId="0" applyNumberFormat="1" applyFont="1" applyFill="1" applyBorder="1"/>
    <xf numFmtId="9" fontId="33" fillId="0" borderId="92" xfId="0" applyNumberFormat="1" applyFont="1" applyFill="1" applyBorder="1"/>
    <xf numFmtId="9" fontId="33" fillId="0" borderId="85" xfId="0" applyNumberFormat="1" applyFont="1" applyFill="1" applyBorder="1"/>
    <xf numFmtId="0" fontId="40" fillId="0" borderId="111" xfId="0" applyFont="1" applyFill="1" applyBorder="1"/>
    <xf numFmtId="0" fontId="40" fillId="0" borderId="109" xfId="0" applyFont="1" applyFill="1" applyBorder="1" applyAlignment="1">
      <alignment horizontal="left" indent="1"/>
    </xf>
    <xf numFmtId="0" fontId="40" fillId="0" borderId="110" xfId="0" applyFont="1" applyFill="1" applyBorder="1" applyAlignment="1">
      <alignment horizontal="left" indent="1"/>
    </xf>
    <xf numFmtId="9" fontId="33" fillId="0" borderId="103" xfId="0" applyNumberFormat="1" applyFont="1" applyFill="1" applyBorder="1"/>
    <xf numFmtId="9" fontId="33" fillId="0" borderId="93" xfId="0" applyNumberFormat="1" applyFont="1" applyFill="1" applyBorder="1"/>
    <xf numFmtId="9" fontId="33" fillId="0" borderId="101" xfId="0" applyNumberFormat="1" applyFont="1" applyFill="1" applyBorder="1"/>
    <xf numFmtId="3" fontId="33" fillId="0" borderId="80" xfId="0" applyNumberFormat="1" applyFont="1" applyFill="1" applyBorder="1"/>
    <xf numFmtId="3" fontId="33" fillId="0" borderId="90" xfId="0" applyNumberFormat="1" applyFont="1" applyFill="1" applyBorder="1"/>
    <xf numFmtId="3" fontId="33" fillId="0" borderId="83" xfId="0" applyNumberFormat="1" applyFont="1" applyFill="1" applyBorder="1"/>
    <xf numFmtId="9" fontId="33" fillId="0" borderId="107" xfId="0" applyNumberFormat="1" applyFont="1" applyFill="1" applyBorder="1"/>
    <xf numFmtId="9" fontId="33" fillId="0" borderId="105" xfId="0" applyNumberFormat="1" applyFont="1" applyFill="1" applyBorder="1"/>
    <xf numFmtId="9" fontId="33" fillId="0" borderId="106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11" xfId="0" applyFont="1" applyFill="1" applyBorder="1"/>
    <xf numFmtId="0" fontId="40" fillId="10" borderId="109" xfId="0" applyFont="1" applyFill="1" applyBorder="1"/>
    <xf numFmtId="0" fontId="40" fillId="10" borderId="110" xfId="0" applyFont="1" applyFill="1" applyBorder="1"/>
    <xf numFmtId="0" fontId="3" fillId="2" borderId="97" xfId="80" applyFont="1" applyFill="1" applyBorder="1"/>
    <xf numFmtId="3" fontId="33" fillId="0" borderId="107" xfId="0" applyNumberFormat="1" applyFont="1" applyFill="1" applyBorder="1"/>
    <xf numFmtId="3" fontId="33" fillId="0" borderId="105" xfId="0" applyNumberFormat="1" applyFont="1" applyFill="1" applyBorder="1"/>
    <xf numFmtId="3" fontId="33" fillId="0" borderId="106" xfId="0" applyNumberFormat="1" applyFont="1" applyFill="1" applyBorder="1"/>
    <xf numFmtId="0" fontId="33" fillId="0" borderId="111" xfId="0" applyFont="1" applyFill="1" applyBorder="1"/>
    <xf numFmtId="0" fontId="33" fillId="0" borderId="109" xfId="0" applyFont="1" applyFill="1" applyBorder="1"/>
    <xf numFmtId="0" fontId="33" fillId="0" borderId="110" xfId="0" applyFont="1" applyFill="1" applyBorder="1"/>
    <xf numFmtId="3" fontId="33" fillId="0" borderId="103" xfId="0" applyNumberFormat="1" applyFont="1" applyFill="1" applyBorder="1"/>
    <xf numFmtId="3" fontId="33" fillId="0" borderId="93" xfId="0" applyNumberFormat="1" applyFont="1" applyFill="1" applyBorder="1"/>
    <xf numFmtId="3" fontId="33" fillId="0" borderId="101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3" fillId="2" borderId="134" xfId="79" applyFont="1" applyFill="1" applyBorder="1" applyAlignment="1">
      <alignment horizontal="left"/>
    </xf>
    <xf numFmtId="0" fontId="3" fillId="2" borderId="135" xfId="80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91" xfId="0" applyFont="1" applyFill="1" applyBorder="1" applyAlignment="1">
      <alignment horizontal="right"/>
    </xf>
    <xf numFmtId="0" fontId="33" fillId="0" borderId="91" xfId="0" applyFont="1" applyFill="1" applyBorder="1" applyAlignment="1">
      <alignment horizontal="left"/>
    </xf>
    <xf numFmtId="165" fontId="33" fillId="0" borderId="91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5" fontId="33" fillId="0" borderId="84" xfId="0" applyNumberFormat="1" applyFont="1" applyFill="1" applyBorder="1"/>
    <xf numFmtId="0" fontId="40" fillId="2" borderId="52" xfId="0" applyFont="1" applyFill="1" applyBorder="1"/>
    <xf numFmtId="3" fontId="33" fillId="0" borderId="25" xfId="0" applyNumberFormat="1" applyFont="1" applyFill="1" applyBorder="1"/>
    <xf numFmtId="3" fontId="33" fillId="0" borderId="97" xfId="0" applyNumberFormat="1" applyFont="1" applyFill="1" applyBorder="1"/>
    <xf numFmtId="9" fontId="33" fillId="0" borderId="97" xfId="0" applyNumberFormat="1" applyFont="1" applyFill="1" applyBorder="1"/>
    <xf numFmtId="3" fontId="33" fillId="0" borderId="98" xfId="0" applyNumberFormat="1" applyFont="1" applyFill="1" applyBorder="1"/>
    <xf numFmtId="0" fontId="40" fillId="0" borderId="24" xfId="0" applyFont="1" applyFill="1" applyBorder="1"/>
    <xf numFmtId="0" fontId="40" fillId="0" borderId="90" xfId="0" applyFont="1" applyFill="1" applyBorder="1"/>
    <xf numFmtId="0" fontId="40" fillId="0" borderId="137" xfId="0" applyFont="1" applyFill="1" applyBorder="1"/>
    <xf numFmtId="0" fontId="40" fillId="2" borderId="54" xfId="0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73" fontId="40" fillId="4" borderId="138" xfId="0" applyNumberFormat="1" applyFont="1" applyFill="1" applyBorder="1" applyAlignment="1">
      <alignment horizontal="center"/>
    </xf>
    <xf numFmtId="173" fontId="40" fillId="4" borderId="139" xfId="0" applyNumberFormat="1" applyFont="1" applyFill="1" applyBorder="1" applyAlignment="1">
      <alignment horizontal="center"/>
    </xf>
    <xf numFmtId="173" fontId="33" fillId="0" borderId="140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/>
    </xf>
    <xf numFmtId="173" fontId="33" fillId="0" borderId="141" xfId="0" applyNumberFormat="1" applyFont="1" applyBorder="1" applyAlignment="1">
      <alignment horizontal="right" wrapText="1"/>
    </xf>
    <xf numFmtId="175" fontId="33" fillId="0" borderId="140" xfId="0" applyNumberFormat="1" applyFont="1" applyBorder="1" applyAlignment="1">
      <alignment horizontal="right"/>
    </xf>
    <xf numFmtId="175" fontId="33" fillId="0" borderId="141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6" fillId="2" borderId="106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5" xfId="0" applyNumberFormat="1" applyFont="1" applyBorder="1"/>
    <xf numFmtId="174" fontId="33" fillId="0" borderId="144" xfId="0" applyNumberFormat="1" applyFont="1" applyBorder="1"/>
    <xf numFmtId="173" fontId="40" fillId="4" borderId="57" xfId="0" applyNumberFormat="1" applyFont="1" applyFill="1" applyBorder="1" applyAlignment="1"/>
    <xf numFmtId="173" fontId="33" fillId="0" borderId="105" xfId="0" applyNumberFormat="1" applyFont="1" applyBorder="1"/>
    <xf numFmtId="173" fontId="33" fillId="0" borderId="106" xfId="0" applyNumberFormat="1" applyFont="1" applyBorder="1"/>
    <xf numFmtId="173" fontId="40" fillId="2" borderId="57" xfId="0" applyNumberFormat="1" applyFont="1" applyFill="1" applyBorder="1" applyAlignment="1"/>
    <xf numFmtId="173" fontId="33" fillId="0" borderId="144" xfId="0" applyNumberFormat="1" applyFont="1" applyBorder="1"/>
    <xf numFmtId="173" fontId="33" fillId="0" borderId="57" xfId="0" applyNumberFormat="1" applyFont="1" applyBorder="1"/>
    <xf numFmtId="9" fontId="33" fillId="0" borderId="105" xfId="0" applyNumberFormat="1" applyFont="1" applyBorder="1"/>
    <xf numFmtId="173" fontId="40" fillId="4" borderId="145" xfId="0" applyNumberFormat="1" applyFont="1" applyFill="1" applyBorder="1" applyAlignment="1">
      <alignment horizontal="center"/>
    </xf>
    <xf numFmtId="173" fontId="33" fillId="0" borderId="146" xfId="0" applyNumberFormat="1" applyFont="1" applyBorder="1" applyAlignment="1">
      <alignment horizontal="right"/>
    </xf>
    <xf numFmtId="175" fontId="33" fillId="0" borderId="146" xfId="0" applyNumberFormat="1" applyFont="1" applyBorder="1" applyAlignment="1">
      <alignment horizontal="right"/>
    </xf>
    <xf numFmtId="173" fontId="33" fillId="0" borderId="147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88" xfId="0" applyNumberFormat="1" applyFont="1" applyBorder="1" applyAlignment="1">
      <alignment horizontal="right"/>
    </xf>
    <xf numFmtId="175" fontId="33" fillId="0" borderId="88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4" xfId="0" applyNumberFormat="1" applyFont="1" applyFill="1" applyBorder="1"/>
    <xf numFmtId="0" fontId="40" fillId="0" borderId="83" xfId="0" applyFont="1" applyFill="1" applyBorder="1"/>
    <xf numFmtId="169" fontId="33" fillId="0" borderId="91" xfId="0" applyNumberFormat="1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92" xfId="0" applyNumberFormat="1" applyFont="1" applyFill="1" applyBorder="1"/>
    <xf numFmtId="169" fontId="33" fillId="0" borderId="8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  <xf numFmtId="0" fontId="30" fillId="2" borderId="31" xfId="0" applyFont="1" applyFill="1" applyBorder="1" applyAlignment="1">
      <alignment vertical="center" wrapText="1"/>
    </xf>
    <xf numFmtId="0" fontId="32" fillId="2" borderId="15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9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0.31844042970310604</c:v>
                </c:pt>
                <c:pt idx="1">
                  <c:v>0.3139416485669867</c:v>
                </c:pt>
                <c:pt idx="2">
                  <c:v>0.33516726175713507</c:v>
                </c:pt>
                <c:pt idx="3">
                  <c:v>0.33888713813965593</c:v>
                </c:pt>
                <c:pt idx="4">
                  <c:v>0.32802929558276978</c:v>
                </c:pt>
                <c:pt idx="5">
                  <c:v>0.32453371376799622</c:v>
                </c:pt>
                <c:pt idx="6">
                  <c:v>0.30440208434228777</c:v>
                </c:pt>
                <c:pt idx="7">
                  <c:v>0.29745659881297476</c:v>
                </c:pt>
                <c:pt idx="8">
                  <c:v>0.29422327241371893</c:v>
                </c:pt>
                <c:pt idx="9">
                  <c:v>0.296135672234838</c:v>
                </c:pt>
                <c:pt idx="10">
                  <c:v>0.29671393225847464</c:v>
                </c:pt>
                <c:pt idx="11">
                  <c:v>0.28365260115455437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3168"/>
        <c:axId val="33035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0.24989595113983948</c:v>
                </c:pt>
                <c:pt idx="1">
                  <c:v>0.24989595113983948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39152"/>
        <c:axId val="33038064"/>
      </c:scatterChart>
      <c:catAx>
        <c:axId val="3303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303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35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033168"/>
        <c:crosses val="autoZero"/>
        <c:crossBetween val="between"/>
      </c:valAx>
      <c:valAx>
        <c:axId val="330391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3038064"/>
        <c:crosses val="max"/>
        <c:crossBetween val="midCat"/>
      </c:valAx>
      <c:valAx>
        <c:axId val="33038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0391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102.21875" style="133" bestFit="1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30" t="s">
        <v>109</v>
      </c>
      <c r="B1" s="330"/>
    </row>
    <row r="2" spans="1:3" ht="14.4" customHeight="1" thickBot="1" x14ac:dyDescent="0.35">
      <c r="A2" s="239" t="s">
        <v>286</v>
      </c>
      <c r="B2" s="46"/>
    </row>
    <row r="3" spans="1:3" ht="14.4" customHeight="1" thickBot="1" x14ac:dyDescent="0.35">
      <c r="A3" s="326" t="s">
        <v>145</v>
      </c>
      <c r="B3" s="327"/>
    </row>
    <row r="4" spans="1:3" ht="14.4" customHeight="1" x14ac:dyDescent="0.3">
      <c r="A4" s="148" t="str">
        <f t="shared" ref="A4:A8" si="0">HYPERLINK("#'"&amp;C4&amp;"'!A1",C4)</f>
        <v>Motivace</v>
      </c>
      <c r="B4" s="89" t="s">
        <v>124</v>
      </c>
      <c r="C4" s="47" t="s">
        <v>125</v>
      </c>
    </row>
    <row r="5" spans="1:3" ht="14.4" customHeight="1" x14ac:dyDescent="0.3">
      <c r="A5" s="149" t="str">
        <f t="shared" si="0"/>
        <v>HI</v>
      </c>
      <c r="B5" s="90" t="s">
        <v>141</v>
      </c>
      <c r="C5" s="47" t="s">
        <v>112</v>
      </c>
    </row>
    <row r="6" spans="1:3" ht="14.4" customHeight="1" x14ac:dyDescent="0.3">
      <c r="A6" s="150" t="str">
        <f t="shared" si="0"/>
        <v>HI Graf</v>
      </c>
      <c r="B6" s="91" t="s">
        <v>105</v>
      </c>
      <c r="C6" s="47" t="s">
        <v>113</v>
      </c>
    </row>
    <row r="7" spans="1:3" ht="14.4" customHeight="1" x14ac:dyDescent="0.3">
      <c r="A7" s="150" t="str">
        <f t="shared" si="0"/>
        <v>Man Tab</v>
      </c>
      <c r="B7" s="91" t="s">
        <v>288</v>
      </c>
      <c r="C7" s="47" t="s">
        <v>114</v>
      </c>
    </row>
    <row r="8" spans="1:3" ht="14.4" customHeight="1" thickBot="1" x14ac:dyDescent="0.35">
      <c r="A8" s="151" t="str">
        <f t="shared" si="0"/>
        <v>HV</v>
      </c>
      <c r="B8" s="92" t="s">
        <v>61</v>
      </c>
      <c r="C8" s="47" t="s">
        <v>66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28" t="s">
        <v>110</v>
      </c>
      <c r="B10" s="327"/>
    </row>
    <row r="11" spans="1:3" ht="14.4" customHeight="1" x14ac:dyDescent="0.3">
      <c r="A11" s="152" t="str">
        <f t="shared" ref="A11" si="1">HYPERLINK("#'"&amp;C11&amp;"'!A1",C11)</f>
        <v>Léky Žádanky</v>
      </c>
      <c r="B11" s="90" t="s">
        <v>142</v>
      </c>
      <c r="C11" s="47" t="s">
        <v>115</v>
      </c>
    </row>
    <row r="12" spans="1:3" ht="14.4" customHeight="1" x14ac:dyDescent="0.3">
      <c r="A12" s="150" t="str">
        <f t="shared" ref="A12:A23" si="2">HYPERLINK("#'"&amp;C12&amp;"'!A1",C12)</f>
        <v>LŽ Detail</v>
      </c>
      <c r="B12" s="91" t="s">
        <v>169</v>
      </c>
      <c r="C12" s="47" t="s">
        <v>116</v>
      </c>
    </row>
    <row r="13" spans="1:3" ht="28.8" customHeight="1" x14ac:dyDescent="0.3">
      <c r="A13" s="150" t="str">
        <f t="shared" si="2"/>
        <v>LŽ PL</v>
      </c>
      <c r="B13" s="495" t="s">
        <v>170</v>
      </c>
      <c r="C13" s="47" t="s">
        <v>149</v>
      </c>
    </row>
    <row r="14" spans="1:3" ht="14.4" customHeight="1" x14ac:dyDescent="0.3">
      <c r="A14" s="150" t="str">
        <f t="shared" si="2"/>
        <v>LŽ PL Detail</v>
      </c>
      <c r="B14" s="91" t="s">
        <v>772</v>
      </c>
      <c r="C14" s="47" t="s">
        <v>151</v>
      </c>
    </row>
    <row r="15" spans="1:3" ht="14.4" customHeight="1" x14ac:dyDescent="0.3">
      <c r="A15" s="150" t="str">
        <f t="shared" si="2"/>
        <v>LŽ Statim</v>
      </c>
      <c r="B15" s="313" t="s">
        <v>249</v>
      </c>
      <c r="C15" s="47" t="s">
        <v>259</v>
      </c>
    </row>
    <row r="16" spans="1:3" ht="14.4" customHeight="1" x14ac:dyDescent="0.3">
      <c r="A16" s="150" t="str">
        <f t="shared" si="2"/>
        <v>Léky Recepty</v>
      </c>
      <c r="B16" s="91" t="s">
        <v>143</v>
      </c>
      <c r="C16" s="47" t="s">
        <v>117</v>
      </c>
    </row>
    <row r="17" spans="1:3" ht="14.4" customHeight="1" x14ac:dyDescent="0.3">
      <c r="A17" s="150" t="str">
        <f t="shared" si="2"/>
        <v>LRp Lékaři</v>
      </c>
      <c r="B17" s="91" t="s">
        <v>154</v>
      </c>
      <c r="C17" s="47" t="s">
        <v>155</v>
      </c>
    </row>
    <row r="18" spans="1:3" ht="14.4" customHeight="1" x14ac:dyDescent="0.3">
      <c r="A18" s="150" t="str">
        <f t="shared" si="2"/>
        <v>LRp Detail</v>
      </c>
      <c r="B18" s="91" t="s">
        <v>1747</v>
      </c>
      <c r="C18" s="47" t="s">
        <v>118</v>
      </c>
    </row>
    <row r="19" spans="1:3" ht="28.8" customHeight="1" x14ac:dyDescent="0.3">
      <c r="A19" s="150" t="str">
        <f t="shared" si="2"/>
        <v>LRp PL</v>
      </c>
      <c r="B19" s="495" t="s">
        <v>1748</v>
      </c>
      <c r="C19" s="47" t="s">
        <v>150</v>
      </c>
    </row>
    <row r="20" spans="1:3" ht="14.4" customHeight="1" x14ac:dyDescent="0.3">
      <c r="A20" s="150" t="str">
        <f>HYPERLINK("#'"&amp;C20&amp;"'!A1",C20)</f>
        <v>LRp PL Detail</v>
      </c>
      <c r="B20" s="91" t="s">
        <v>1799</v>
      </c>
      <c r="C20" s="47" t="s">
        <v>152</v>
      </c>
    </row>
    <row r="21" spans="1:3" ht="14.4" customHeight="1" x14ac:dyDescent="0.3">
      <c r="A21" s="152" t="str">
        <f t="shared" ref="A21" si="3">HYPERLINK("#'"&amp;C21&amp;"'!A1",C21)</f>
        <v>Materiál Žádanky</v>
      </c>
      <c r="B21" s="91" t="s">
        <v>144</v>
      </c>
      <c r="C21" s="47" t="s">
        <v>119</v>
      </c>
    </row>
    <row r="22" spans="1:3" ht="14.4" customHeight="1" x14ac:dyDescent="0.3">
      <c r="A22" s="150" t="str">
        <f t="shared" si="2"/>
        <v>MŽ Detail</v>
      </c>
      <c r="B22" s="91" t="s">
        <v>2410</v>
      </c>
      <c r="C22" s="47" t="s">
        <v>120</v>
      </c>
    </row>
    <row r="23" spans="1:3" ht="14.4" customHeight="1" thickBot="1" x14ac:dyDescent="0.35">
      <c r="A23" s="152" t="str">
        <f t="shared" si="2"/>
        <v>Osobní náklady</v>
      </c>
      <c r="B23" s="91" t="s">
        <v>107</v>
      </c>
      <c r="C23" s="47" t="s">
        <v>121</v>
      </c>
    </row>
    <row r="24" spans="1:3" ht="14.4" customHeight="1" thickBot="1" x14ac:dyDescent="0.35">
      <c r="A24" s="94"/>
      <c r="B24" s="94"/>
    </row>
    <row r="25" spans="1:3" ht="14.4" customHeight="1" thickBot="1" x14ac:dyDescent="0.35">
      <c r="A25" s="329" t="s">
        <v>111</v>
      </c>
      <c r="B25" s="327"/>
    </row>
    <row r="26" spans="1:3" ht="14.4" customHeight="1" x14ac:dyDescent="0.3">
      <c r="A26" s="153" t="str">
        <f t="shared" ref="A26:A32" si="4">HYPERLINK("#'"&amp;C26&amp;"'!A1",C26)</f>
        <v>ZV Vykáz.-A</v>
      </c>
      <c r="B26" s="90" t="s">
        <v>2414</v>
      </c>
      <c r="C26" s="47" t="s">
        <v>126</v>
      </c>
    </row>
    <row r="27" spans="1:3" ht="14.4" customHeight="1" x14ac:dyDescent="0.3">
      <c r="A27" s="150" t="str">
        <f t="shared" ref="A27" si="5">HYPERLINK("#'"&amp;C27&amp;"'!A1",C27)</f>
        <v>ZV Vykáz.-A Lékaři</v>
      </c>
      <c r="B27" s="91" t="s">
        <v>2419</v>
      </c>
      <c r="C27" s="47" t="s">
        <v>262</v>
      </c>
    </row>
    <row r="28" spans="1:3" ht="14.4" customHeight="1" x14ac:dyDescent="0.3">
      <c r="A28" s="150" t="str">
        <f t="shared" si="4"/>
        <v>ZV Vykáz.-A Detail</v>
      </c>
      <c r="B28" s="91" t="s">
        <v>2662</v>
      </c>
      <c r="C28" s="47" t="s">
        <v>127</v>
      </c>
    </row>
    <row r="29" spans="1:3" ht="14.4" customHeight="1" x14ac:dyDescent="0.3">
      <c r="A29" s="150" t="str">
        <f t="shared" si="4"/>
        <v>ZV Vykáz.-H</v>
      </c>
      <c r="B29" s="91" t="s">
        <v>130</v>
      </c>
      <c r="C29" s="47" t="s">
        <v>128</v>
      </c>
    </row>
    <row r="30" spans="1:3" ht="14.4" customHeight="1" x14ac:dyDescent="0.3">
      <c r="A30" s="150" t="str">
        <f t="shared" si="4"/>
        <v>ZV Vykáz.-H Detail</v>
      </c>
      <c r="B30" s="91" t="s">
        <v>2745</v>
      </c>
      <c r="C30" s="47" t="s">
        <v>129</v>
      </c>
    </row>
    <row r="31" spans="1:3" ht="14.4" customHeight="1" x14ac:dyDescent="0.3">
      <c r="A31" s="150" t="str">
        <f t="shared" si="4"/>
        <v>ZV Vyžád.</v>
      </c>
      <c r="B31" s="91" t="s">
        <v>131</v>
      </c>
      <c r="C31" s="47" t="s">
        <v>123</v>
      </c>
    </row>
    <row r="32" spans="1:3" ht="14.4" customHeight="1" x14ac:dyDescent="0.3">
      <c r="A32" s="150" t="str">
        <f t="shared" si="4"/>
        <v>ZV Vyžád. Detail</v>
      </c>
      <c r="B32" s="91" t="s">
        <v>2788</v>
      </c>
      <c r="C32" s="47" t="s">
        <v>122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772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0.4</v>
      </c>
      <c r="G3" s="43">
        <f>SUBTOTAL(9,G6:G1048576)</f>
        <v>77.875975018605487</v>
      </c>
      <c r="H3" s="44">
        <f>IF(M3=0,0,G3/M3)</f>
        <v>0.65190560195645797</v>
      </c>
      <c r="I3" s="43">
        <f>SUBTOTAL(9,I6:I1048576)</f>
        <v>0.3</v>
      </c>
      <c r="J3" s="43">
        <f>SUBTOTAL(9,J6:J1048576)</f>
        <v>41.582999999999991</v>
      </c>
      <c r="K3" s="44">
        <f>IF(M3=0,0,J3/M3)</f>
        <v>0.34809439804354192</v>
      </c>
      <c r="L3" s="43">
        <f>SUBTOTAL(9,L6:L1048576)</f>
        <v>0.7</v>
      </c>
      <c r="M3" s="45">
        <f>SUBTOTAL(9,M6:M1048576)</f>
        <v>119.45897501860549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483" t="s">
        <v>135</v>
      </c>
      <c r="B5" s="496" t="s">
        <v>136</v>
      </c>
      <c r="C5" s="496" t="s">
        <v>71</v>
      </c>
      <c r="D5" s="496" t="s">
        <v>137</v>
      </c>
      <c r="E5" s="496" t="s">
        <v>138</v>
      </c>
      <c r="F5" s="497" t="s">
        <v>28</v>
      </c>
      <c r="G5" s="497" t="s">
        <v>14</v>
      </c>
      <c r="H5" s="485" t="s">
        <v>139</v>
      </c>
      <c r="I5" s="484" t="s">
        <v>28</v>
      </c>
      <c r="J5" s="497" t="s">
        <v>14</v>
      </c>
      <c r="K5" s="485" t="s">
        <v>139</v>
      </c>
      <c r="L5" s="484" t="s">
        <v>28</v>
      </c>
      <c r="M5" s="498" t="s">
        <v>14</v>
      </c>
    </row>
    <row r="6" spans="1:13" ht="14.4" customHeight="1" x14ac:dyDescent="0.3">
      <c r="A6" s="465" t="s">
        <v>490</v>
      </c>
      <c r="B6" s="466" t="s">
        <v>769</v>
      </c>
      <c r="C6" s="466" t="s">
        <v>673</v>
      </c>
      <c r="D6" s="466" t="s">
        <v>674</v>
      </c>
      <c r="E6" s="466" t="s">
        <v>770</v>
      </c>
      <c r="F6" s="469">
        <v>0.4</v>
      </c>
      <c r="G6" s="469">
        <v>77.875975018605487</v>
      </c>
      <c r="H6" s="488">
        <v>1</v>
      </c>
      <c r="I6" s="469"/>
      <c r="J6" s="469"/>
      <c r="K6" s="488">
        <v>0</v>
      </c>
      <c r="L6" s="469">
        <v>0.4</v>
      </c>
      <c r="M6" s="470">
        <v>77.875975018605487</v>
      </c>
    </row>
    <row r="7" spans="1:13" ht="14.4" customHeight="1" thickBot="1" x14ac:dyDescent="0.35">
      <c r="A7" s="477" t="s">
        <v>490</v>
      </c>
      <c r="B7" s="478" t="s">
        <v>769</v>
      </c>
      <c r="C7" s="478" t="s">
        <v>696</v>
      </c>
      <c r="D7" s="478" t="s">
        <v>697</v>
      </c>
      <c r="E7" s="478" t="s">
        <v>771</v>
      </c>
      <c r="F7" s="481"/>
      <c r="G7" s="481"/>
      <c r="H7" s="489">
        <v>0</v>
      </c>
      <c r="I7" s="481">
        <v>0.3</v>
      </c>
      <c r="J7" s="481">
        <v>41.582999999999991</v>
      </c>
      <c r="K7" s="489">
        <v>1</v>
      </c>
      <c r="L7" s="481">
        <v>0.3</v>
      </c>
      <c r="M7" s="482">
        <v>41.582999999999991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7" customWidth="1"/>
    <col min="2" max="2" width="5.44140625" style="211" bestFit="1" customWidth="1"/>
    <col min="3" max="3" width="6.109375" style="211" bestFit="1" customWidth="1"/>
    <col min="4" max="4" width="7.44140625" style="211" bestFit="1" customWidth="1"/>
    <col min="5" max="5" width="6.21875" style="211" bestFit="1" customWidth="1"/>
    <col min="6" max="6" width="6.33203125" style="214" bestFit="1" customWidth="1"/>
    <col min="7" max="7" width="6.109375" style="214" bestFit="1" customWidth="1"/>
    <col min="8" max="8" width="7.44140625" style="214" bestFit="1" customWidth="1"/>
    <col min="9" max="9" width="6.21875" style="214" bestFit="1" customWidth="1"/>
    <col min="10" max="10" width="5.44140625" style="211" bestFit="1" customWidth="1"/>
    <col min="11" max="11" width="6.109375" style="211" bestFit="1" customWidth="1"/>
    <col min="12" max="12" width="7.44140625" style="211" bestFit="1" customWidth="1"/>
    <col min="13" max="13" width="6.21875" style="211" bestFit="1" customWidth="1"/>
    <col min="14" max="14" width="5.33203125" style="214" bestFit="1" customWidth="1"/>
    <col min="15" max="15" width="6.109375" style="214" bestFit="1" customWidth="1"/>
    <col min="16" max="16" width="7.44140625" style="214" bestFit="1" customWidth="1"/>
    <col min="17" max="17" width="6.21875" style="214" bestFit="1" customWidth="1"/>
    <col min="18" max="16384" width="8.88671875" style="133"/>
  </cols>
  <sheetData>
    <row r="1" spans="1:17" ht="18.600000000000001" customHeight="1" thickBot="1" x14ac:dyDescent="0.4">
      <c r="A1" s="368" t="s">
        <v>249</v>
      </c>
      <c r="B1" s="368"/>
      <c r="C1" s="368"/>
      <c r="D1" s="368"/>
      <c r="E1" s="368"/>
      <c r="F1" s="331"/>
      <c r="G1" s="331"/>
      <c r="H1" s="331"/>
      <c r="I1" s="331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9" t="s">
        <v>286</v>
      </c>
      <c r="B2" s="218"/>
      <c r="C2" s="218"/>
      <c r="D2" s="218"/>
      <c r="E2" s="218"/>
    </row>
    <row r="3" spans="1:17" ht="14.4" customHeight="1" thickBot="1" x14ac:dyDescent="0.35">
      <c r="A3" s="306" t="s">
        <v>3</v>
      </c>
      <c r="B3" s="310">
        <f>SUM(B6:B1048576)</f>
        <v>424</v>
      </c>
      <c r="C3" s="311">
        <f>SUM(C6:C1048576)</f>
        <v>6</v>
      </c>
      <c r="D3" s="311">
        <f>SUM(D6:D1048576)</f>
        <v>2</v>
      </c>
      <c r="E3" s="312">
        <f>SUM(E6:E1048576)</f>
        <v>0</v>
      </c>
      <c r="F3" s="309">
        <f>IF(SUM($B3:$E3)=0,"",B3/SUM($B3:$E3))</f>
        <v>0.98148148148148151</v>
      </c>
      <c r="G3" s="307">
        <f t="shared" ref="G3:I3" si="0">IF(SUM($B3:$E3)=0,"",C3/SUM($B3:$E3))</f>
        <v>1.3888888888888888E-2</v>
      </c>
      <c r="H3" s="307">
        <f t="shared" si="0"/>
        <v>4.6296296296296294E-3</v>
      </c>
      <c r="I3" s="308">
        <f t="shared" si="0"/>
        <v>0</v>
      </c>
      <c r="J3" s="311">
        <f>SUM(J6:J1048576)</f>
        <v>98</v>
      </c>
      <c r="K3" s="311">
        <f>SUM(K6:K1048576)</f>
        <v>6</v>
      </c>
      <c r="L3" s="311">
        <f>SUM(L6:L1048576)</f>
        <v>2</v>
      </c>
      <c r="M3" s="312">
        <f>SUM(M6:M1048576)</f>
        <v>0</v>
      </c>
      <c r="N3" s="309">
        <f>IF(SUM($J3:$M3)=0,"",J3/SUM($J3:$M3))</f>
        <v>0.92452830188679247</v>
      </c>
      <c r="O3" s="307">
        <f t="shared" ref="O3:Q3" si="1">IF(SUM($J3:$M3)=0,"",K3/SUM($J3:$M3))</f>
        <v>5.6603773584905662E-2</v>
      </c>
      <c r="P3" s="307">
        <f t="shared" si="1"/>
        <v>1.8867924528301886E-2</v>
      </c>
      <c r="Q3" s="308">
        <f t="shared" si="1"/>
        <v>0</v>
      </c>
    </row>
    <row r="4" spans="1:17" ht="14.4" customHeight="1" thickBot="1" x14ac:dyDescent="0.35">
      <c r="A4" s="305"/>
      <c r="B4" s="381" t="s">
        <v>251</v>
      </c>
      <c r="C4" s="382"/>
      <c r="D4" s="382"/>
      <c r="E4" s="383"/>
      <c r="F4" s="378" t="s">
        <v>256</v>
      </c>
      <c r="G4" s="379"/>
      <c r="H4" s="379"/>
      <c r="I4" s="380"/>
      <c r="J4" s="381" t="s">
        <v>257</v>
      </c>
      <c r="K4" s="382"/>
      <c r="L4" s="382"/>
      <c r="M4" s="383"/>
      <c r="N4" s="378" t="s">
        <v>258</v>
      </c>
      <c r="O4" s="379"/>
      <c r="P4" s="379"/>
      <c r="Q4" s="380"/>
    </row>
    <row r="5" spans="1:17" ht="14.4" customHeight="1" thickBot="1" x14ac:dyDescent="0.35">
      <c r="A5" s="499" t="s">
        <v>250</v>
      </c>
      <c r="B5" s="500" t="s">
        <v>252</v>
      </c>
      <c r="C5" s="500" t="s">
        <v>253</v>
      </c>
      <c r="D5" s="500" t="s">
        <v>254</v>
      </c>
      <c r="E5" s="501" t="s">
        <v>255</v>
      </c>
      <c r="F5" s="502" t="s">
        <v>252</v>
      </c>
      <c r="G5" s="503" t="s">
        <v>253</v>
      </c>
      <c r="H5" s="503" t="s">
        <v>254</v>
      </c>
      <c r="I5" s="504" t="s">
        <v>255</v>
      </c>
      <c r="J5" s="500" t="s">
        <v>252</v>
      </c>
      <c r="K5" s="500" t="s">
        <v>253</v>
      </c>
      <c r="L5" s="500" t="s">
        <v>254</v>
      </c>
      <c r="M5" s="501" t="s">
        <v>255</v>
      </c>
      <c r="N5" s="502" t="s">
        <v>252</v>
      </c>
      <c r="O5" s="503" t="s">
        <v>253</v>
      </c>
      <c r="P5" s="503" t="s">
        <v>254</v>
      </c>
      <c r="Q5" s="504" t="s">
        <v>255</v>
      </c>
    </row>
    <row r="6" spans="1:17" ht="14.4" customHeight="1" x14ac:dyDescent="0.3">
      <c r="A6" s="509" t="s">
        <v>773</v>
      </c>
      <c r="B6" s="515"/>
      <c r="C6" s="469"/>
      <c r="D6" s="469"/>
      <c r="E6" s="470"/>
      <c r="F6" s="512"/>
      <c r="G6" s="488"/>
      <c r="H6" s="488"/>
      <c r="I6" s="518"/>
      <c r="J6" s="515"/>
      <c r="K6" s="469"/>
      <c r="L6" s="469"/>
      <c r="M6" s="470"/>
      <c r="N6" s="512"/>
      <c r="O6" s="488"/>
      <c r="P6" s="488"/>
      <c r="Q6" s="505"/>
    </row>
    <row r="7" spans="1:17" ht="14.4" customHeight="1" x14ac:dyDescent="0.3">
      <c r="A7" s="510" t="s">
        <v>774</v>
      </c>
      <c r="B7" s="516">
        <v>236</v>
      </c>
      <c r="C7" s="475">
        <v>6</v>
      </c>
      <c r="D7" s="475">
        <v>2</v>
      </c>
      <c r="E7" s="476"/>
      <c r="F7" s="513">
        <v>0.96721311475409832</v>
      </c>
      <c r="G7" s="506">
        <v>2.4590163934426229E-2</v>
      </c>
      <c r="H7" s="506">
        <v>8.1967213114754103E-3</v>
      </c>
      <c r="I7" s="519">
        <v>0</v>
      </c>
      <c r="J7" s="516">
        <v>46</v>
      </c>
      <c r="K7" s="475">
        <v>6</v>
      </c>
      <c r="L7" s="475">
        <v>2</v>
      </c>
      <c r="M7" s="476"/>
      <c r="N7" s="513">
        <v>0.85185185185185186</v>
      </c>
      <c r="O7" s="506">
        <v>0.1111111111111111</v>
      </c>
      <c r="P7" s="506">
        <v>3.7037037037037035E-2</v>
      </c>
      <c r="Q7" s="507">
        <v>0</v>
      </c>
    </row>
    <row r="8" spans="1:17" ht="14.4" customHeight="1" x14ac:dyDescent="0.3">
      <c r="A8" s="510" t="s">
        <v>775</v>
      </c>
      <c r="B8" s="516">
        <v>163</v>
      </c>
      <c r="C8" s="475"/>
      <c r="D8" s="475"/>
      <c r="E8" s="476"/>
      <c r="F8" s="513">
        <v>1</v>
      </c>
      <c r="G8" s="506">
        <v>0</v>
      </c>
      <c r="H8" s="506">
        <v>0</v>
      </c>
      <c r="I8" s="519">
        <v>0</v>
      </c>
      <c r="J8" s="516">
        <v>37</v>
      </c>
      <c r="K8" s="475"/>
      <c r="L8" s="475"/>
      <c r="M8" s="476"/>
      <c r="N8" s="513">
        <v>1</v>
      </c>
      <c r="O8" s="506">
        <v>0</v>
      </c>
      <c r="P8" s="506">
        <v>0</v>
      </c>
      <c r="Q8" s="507">
        <v>0</v>
      </c>
    </row>
    <row r="9" spans="1:17" ht="14.4" customHeight="1" thickBot="1" x14ac:dyDescent="0.35">
      <c r="A9" s="511" t="s">
        <v>776</v>
      </c>
      <c r="B9" s="517">
        <v>25</v>
      </c>
      <c r="C9" s="481"/>
      <c r="D9" s="481"/>
      <c r="E9" s="482"/>
      <c r="F9" s="514">
        <v>1</v>
      </c>
      <c r="G9" s="489">
        <v>0</v>
      </c>
      <c r="H9" s="489">
        <v>0</v>
      </c>
      <c r="I9" s="520">
        <v>0</v>
      </c>
      <c r="J9" s="517">
        <v>15</v>
      </c>
      <c r="K9" s="481"/>
      <c r="L9" s="481"/>
      <c r="M9" s="482"/>
      <c r="N9" s="514">
        <v>1</v>
      </c>
      <c r="O9" s="489">
        <v>0</v>
      </c>
      <c r="P9" s="489">
        <v>0</v>
      </c>
      <c r="Q9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68" t="s">
        <v>143</v>
      </c>
      <c r="B1" s="368"/>
      <c r="C1" s="368"/>
      <c r="D1" s="368"/>
      <c r="E1" s="368"/>
      <c r="F1" s="368"/>
      <c r="G1" s="368"/>
      <c r="H1" s="368"/>
      <c r="I1" s="331"/>
      <c r="J1" s="331"/>
      <c r="K1" s="331"/>
      <c r="L1" s="331"/>
    </row>
    <row r="2" spans="1:14" ht="14.4" customHeight="1" thickBot="1" x14ac:dyDescent="0.35">
      <c r="A2" s="239" t="s">
        <v>286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85" t="s">
        <v>15</v>
      </c>
      <c r="D3" s="384"/>
      <c r="E3" s="384" t="s">
        <v>16</v>
      </c>
      <c r="F3" s="384"/>
      <c r="G3" s="384"/>
      <c r="H3" s="384"/>
      <c r="I3" s="384" t="s">
        <v>153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53">
        <v>29</v>
      </c>
      <c r="B5" s="454" t="s">
        <v>485</v>
      </c>
      <c r="C5" s="457">
        <v>630897.87000000011</v>
      </c>
      <c r="D5" s="457">
        <v>1986</v>
      </c>
      <c r="E5" s="457">
        <v>437343.6100000001</v>
      </c>
      <c r="F5" s="521">
        <v>0.69320825254965601</v>
      </c>
      <c r="G5" s="457">
        <v>1341</v>
      </c>
      <c r="H5" s="521">
        <v>0.67522658610271902</v>
      </c>
      <c r="I5" s="457">
        <v>193554.26000000004</v>
      </c>
      <c r="J5" s="521">
        <v>0.30679174745034404</v>
      </c>
      <c r="K5" s="457">
        <v>645</v>
      </c>
      <c r="L5" s="521">
        <v>0.32477341389728098</v>
      </c>
      <c r="M5" s="457" t="s">
        <v>69</v>
      </c>
      <c r="N5" s="154"/>
    </row>
    <row r="6" spans="1:14" ht="14.4" customHeight="1" x14ac:dyDescent="0.3">
      <c r="A6" s="453">
        <v>29</v>
      </c>
      <c r="B6" s="454" t="s">
        <v>777</v>
      </c>
      <c r="C6" s="457">
        <v>194518.00000000017</v>
      </c>
      <c r="D6" s="457">
        <v>1129</v>
      </c>
      <c r="E6" s="457">
        <v>130554.04000000014</v>
      </c>
      <c r="F6" s="521">
        <v>0.67116688429862548</v>
      </c>
      <c r="G6" s="457">
        <v>700</v>
      </c>
      <c r="H6" s="521">
        <v>0.62001771479185119</v>
      </c>
      <c r="I6" s="457">
        <v>63963.960000000028</v>
      </c>
      <c r="J6" s="521">
        <v>0.32883311570137452</v>
      </c>
      <c r="K6" s="457">
        <v>429</v>
      </c>
      <c r="L6" s="521">
        <v>0.37998228520814881</v>
      </c>
      <c r="M6" s="457" t="s">
        <v>1</v>
      </c>
      <c r="N6" s="154"/>
    </row>
    <row r="7" spans="1:14" ht="14.4" customHeight="1" x14ac:dyDescent="0.3">
      <c r="A7" s="453">
        <v>29</v>
      </c>
      <c r="B7" s="454" t="s">
        <v>778</v>
      </c>
      <c r="C7" s="457">
        <v>0</v>
      </c>
      <c r="D7" s="457">
        <v>9</v>
      </c>
      <c r="E7" s="457">
        <v>0</v>
      </c>
      <c r="F7" s="521" t="s">
        <v>486</v>
      </c>
      <c r="G7" s="457">
        <v>7</v>
      </c>
      <c r="H7" s="521">
        <v>0.77777777777777779</v>
      </c>
      <c r="I7" s="457">
        <v>0</v>
      </c>
      <c r="J7" s="521" t="s">
        <v>486</v>
      </c>
      <c r="K7" s="457">
        <v>2</v>
      </c>
      <c r="L7" s="521">
        <v>0.22222222222222221</v>
      </c>
      <c r="M7" s="457" t="s">
        <v>1</v>
      </c>
      <c r="N7" s="154"/>
    </row>
    <row r="8" spans="1:14" ht="14.4" customHeight="1" x14ac:dyDescent="0.3">
      <c r="A8" s="453">
        <v>29</v>
      </c>
      <c r="B8" s="454" t="s">
        <v>779</v>
      </c>
      <c r="C8" s="457">
        <v>436379.86999999994</v>
      </c>
      <c r="D8" s="457">
        <v>848</v>
      </c>
      <c r="E8" s="457">
        <v>306789.56999999995</v>
      </c>
      <c r="F8" s="521">
        <v>0.70303327694744489</v>
      </c>
      <c r="G8" s="457">
        <v>634</v>
      </c>
      <c r="H8" s="521">
        <v>0.74764150943396224</v>
      </c>
      <c r="I8" s="457">
        <v>129590.3</v>
      </c>
      <c r="J8" s="521">
        <v>0.29696672305255517</v>
      </c>
      <c r="K8" s="457">
        <v>214</v>
      </c>
      <c r="L8" s="521">
        <v>0.25235849056603776</v>
      </c>
      <c r="M8" s="457" t="s">
        <v>1</v>
      </c>
      <c r="N8" s="154"/>
    </row>
    <row r="9" spans="1:14" ht="14.4" customHeight="1" x14ac:dyDescent="0.3">
      <c r="A9" s="453" t="s">
        <v>484</v>
      </c>
      <c r="B9" s="454" t="s">
        <v>3</v>
      </c>
      <c r="C9" s="457">
        <v>630897.87000000011</v>
      </c>
      <c r="D9" s="457">
        <v>1986</v>
      </c>
      <c r="E9" s="457">
        <v>437343.6100000001</v>
      </c>
      <c r="F9" s="521">
        <v>0.69320825254965601</v>
      </c>
      <c r="G9" s="457">
        <v>1341</v>
      </c>
      <c r="H9" s="521">
        <v>0.67522658610271902</v>
      </c>
      <c r="I9" s="457">
        <v>193554.26000000004</v>
      </c>
      <c r="J9" s="521">
        <v>0.30679174745034404</v>
      </c>
      <c r="K9" s="457">
        <v>645</v>
      </c>
      <c r="L9" s="521">
        <v>0.32477341389728098</v>
      </c>
      <c r="M9" s="457" t="s">
        <v>489</v>
      </c>
      <c r="N9" s="154"/>
    </row>
    <row r="11" spans="1:14" ht="14.4" customHeight="1" x14ac:dyDescent="0.3">
      <c r="A11" s="453">
        <v>29</v>
      </c>
      <c r="B11" s="454" t="s">
        <v>485</v>
      </c>
      <c r="C11" s="457" t="s">
        <v>486</v>
      </c>
      <c r="D11" s="457" t="s">
        <v>486</v>
      </c>
      <c r="E11" s="457" t="s">
        <v>486</v>
      </c>
      <c r="F11" s="521" t="s">
        <v>486</v>
      </c>
      <c r="G11" s="457" t="s">
        <v>486</v>
      </c>
      <c r="H11" s="521" t="s">
        <v>486</v>
      </c>
      <c r="I11" s="457" t="s">
        <v>486</v>
      </c>
      <c r="J11" s="521" t="s">
        <v>486</v>
      </c>
      <c r="K11" s="457" t="s">
        <v>486</v>
      </c>
      <c r="L11" s="521" t="s">
        <v>486</v>
      </c>
      <c r="M11" s="457" t="s">
        <v>69</v>
      </c>
      <c r="N11" s="154"/>
    </row>
    <row r="12" spans="1:14" ht="14.4" customHeight="1" x14ac:dyDescent="0.3">
      <c r="A12" s="453" t="s">
        <v>780</v>
      </c>
      <c r="B12" s="454" t="s">
        <v>777</v>
      </c>
      <c r="C12" s="457">
        <v>194518.00000000017</v>
      </c>
      <c r="D12" s="457">
        <v>1129</v>
      </c>
      <c r="E12" s="457">
        <v>130554.04000000014</v>
      </c>
      <c r="F12" s="521">
        <v>0.67116688429862548</v>
      </c>
      <c r="G12" s="457">
        <v>700</v>
      </c>
      <c r="H12" s="521">
        <v>0.62001771479185119</v>
      </c>
      <c r="I12" s="457">
        <v>63963.960000000028</v>
      </c>
      <c r="J12" s="521">
        <v>0.32883311570137452</v>
      </c>
      <c r="K12" s="457">
        <v>429</v>
      </c>
      <c r="L12" s="521">
        <v>0.37998228520814881</v>
      </c>
      <c r="M12" s="457" t="s">
        <v>1</v>
      </c>
      <c r="N12" s="154"/>
    </row>
    <row r="13" spans="1:14" ht="14.4" customHeight="1" x14ac:dyDescent="0.3">
      <c r="A13" s="453" t="s">
        <v>780</v>
      </c>
      <c r="B13" s="454" t="s">
        <v>778</v>
      </c>
      <c r="C13" s="457">
        <v>0</v>
      </c>
      <c r="D13" s="457">
        <v>9</v>
      </c>
      <c r="E13" s="457">
        <v>0</v>
      </c>
      <c r="F13" s="521" t="s">
        <v>486</v>
      </c>
      <c r="G13" s="457">
        <v>7</v>
      </c>
      <c r="H13" s="521">
        <v>0.77777777777777779</v>
      </c>
      <c r="I13" s="457">
        <v>0</v>
      </c>
      <c r="J13" s="521" t="s">
        <v>486</v>
      </c>
      <c r="K13" s="457">
        <v>2</v>
      </c>
      <c r="L13" s="521">
        <v>0.22222222222222221</v>
      </c>
      <c r="M13" s="457" t="s">
        <v>1</v>
      </c>
      <c r="N13" s="154"/>
    </row>
    <row r="14" spans="1:14" ht="14.4" customHeight="1" x14ac:dyDescent="0.3">
      <c r="A14" s="453" t="s">
        <v>780</v>
      </c>
      <c r="B14" s="454" t="s">
        <v>779</v>
      </c>
      <c r="C14" s="457">
        <v>436379.86999999994</v>
      </c>
      <c r="D14" s="457">
        <v>848</v>
      </c>
      <c r="E14" s="457">
        <v>306789.56999999995</v>
      </c>
      <c r="F14" s="521">
        <v>0.70303327694744489</v>
      </c>
      <c r="G14" s="457">
        <v>634</v>
      </c>
      <c r="H14" s="521">
        <v>0.74764150943396224</v>
      </c>
      <c r="I14" s="457">
        <v>129590.3</v>
      </c>
      <c r="J14" s="521">
        <v>0.29696672305255517</v>
      </c>
      <c r="K14" s="457">
        <v>214</v>
      </c>
      <c r="L14" s="521">
        <v>0.25235849056603776</v>
      </c>
      <c r="M14" s="457" t="s">
        <v>1</v>
      </c>
      <c r="N14" s="154"/>
    </row>
    <row r="15" spans="1:14" ht="14.4" customHeight="1" x14ac:dyDescent="0.3">
      <c r="A15" s="453" t="s">
        <v>780</v>
      </c>
      <c r="B15" s="454" t="s">
        <v>781</v>
      </c>
      <c r="C15" s="457">
        <v>630897.87000000011</v>
      </c>
      <c r="D15" s="457">
        <v>1986</v>
      </c>
      <c r="E15" s="457">
        <v>437343.6100000001</v>
      </c>
      <c r="F15" s="521">
        <v>0.69320825254965601</v>
      </c>
      <c r="G15" s="457">
        <v>1341</v>
      </c>
      <c r="H15" s="521">
        <v>0.67522658610271902</v>
      </c>
      <c r="I15" s="457">
        <v>193554.26000000004</v>
      </c>
      <c r="J15" s="521">
        <v>0.30679174745034404</v>
      </c>
      <c r="K15" s="457">
        <v>645</v>
      </c>
      <c r="L15" s="521">
        <v>0.32477341389728098</v>
      </c>
      <c r="M15" s="457" t="s">
        <v>493</v>
      </c>
      <c r="N15" s="154"/>
    </row>
    <row r="16" spans="1:14" ht="14.4" customHeight="1" x14ac:dyDescent="0.3">
      <c r="A16" s="453" t="s">
        <v>486</v>
      </c>
      <c r="B16" s="454" t="s">
        <v>486</v>
      </c>
      <c r="C16" s="457" t="s">
        <v>486</v>
      </c>
      <c r="D16" s="457" t="s">
        <v>486</v>
      </c>
      <c r="E16" s="457" t="s">
        <v>486</v>
      </c>
      <c r="F16" s="521" t="s">
        <v>486</v>
      </c>
      <c r="G16" s="457" t="s">
        <v>486</v>
      </c>
      <c r="H16" s="521" t="s">
        <v>486</v>
      </c>
      <c r="I16" s="457" t="s">
        <v>486</v>
      </c>
      <c r="J16" s="521" t="s">
        <v>486</v>
      </c>
      <c r="K16" s="457" t="s">
        <v>486</v>
      </c>
      <c r="L16" s="521" t="s">
        <v>486</v>
      </c>
      <c r="M16" s="457" t="s">
        <v>494</v>
      </c>
      <c r="N16" s="154"/>
    </row>
    <row r="17" spans="1:14" ht="14.4" customHeight="1" x14ac:dyDescent="0.3">
      <c r="A17" s="453" t="s">
        <v>484</v>
      </c>
      <c r="B17" s="454" t="s">
        <v>488</v>
      </c>
      <c r="C17" s="457">
        <v>630897.87000000011</v>
      </c>
      <c r="D17" s="457">
        <v>1986</v>
      </c>
      <c r="E17" s="457">
        <v>437343.6100000001</v>
      </c>
      <c r="F17" s="521">
        <v>0.69320825254965601</v>
      </c>
      <c r="G17" s="457">
        <v>1341</v>
      </c>
      <c r="H17" s="521">
        <v>0.67522658610271902</v>
      </c>
      <c r="I17" s="457">
        <v>193554.26000000004</v>
      </c>
      <c r="J17" s="521">
        <v>0.30679174745034404</v>
      </c>
      <c r="K17" s="457">
        <v>645</v>
      </c>
      <c r="L17" s="521">
        <v>0.32477341389728098</v>
      </c>
      <c r="M17" s="457" t="s">
        <v>489</v>
      </c>
      <c r="N17" s="154"/>
    </row>
    <row r="18" spans="1:14" ht="14.4" customHeight="1" x14ac:dyDescent="0.3">
      <c r="A18" s="522" t="s">
        <v>782</v>
      </c>
    </row>
    <row r="19" spans="1:14" ht="14.4" customHeight="1" x14ac:dyDescent="0.3">
      <c r="A19" s="523" t="s">
        <v>783</v>
      </c>
    </row>
    <row r="20" spans="1:14" ht="14.4" customHeight="1" x14ac:dyDescent="0.3">
      <c r="A20" s="522" t="s">
        <v>784</v>
      </c>
    </row>
  </sheetData>
  <autoFilter ref="A4:M4"/>
  <mergeCells count="4">
    <mergeCell ref="E3:H3"/>
    <mergeCell ref="C3:D3"/>
    <mergeCell ref="I3:L3"/>
    <mergeCell ref="A1:L1"/>
  </mergeCells>
  <conditionalFormatting sqref="F4 F10 F18:F1048576">
    <cfRule type="cellIs" dxfId="36" priority="15" stopIfTrue="1" operator="lessThan">
      <formula>0.6</formula>
    </cfRule>
  </conditionalFormatting>
  <conditionalFormatting sqref="B5:B9">
    <cfRule type="expression" dxfId="35" priority="10">
      <formula>AND(LEFT(M5,6)&lt;&gt;"mezera",M5&lt;&gt;"")</formula>
    </cfRule>
  </conditionalFormatting>
  <conditionalFormatting sqref="A5:A9">
    <cfRule type="expression" dxfId="34" priority="8">
      <formula>AND(M5&lt;&gt;"",M5&lt;&gt;"mezeraKL")</formula>
    </cfRule>
  </conditionalFormatting>
  <conditionalFormatting sqref="F5:F9">
    <cfRule type="cellIs" dxfId="33" priority="7" operator="lessThan">
      <formula>0.6</formula>
    </cfRule>
  </conditionalFormatting>
  <conditionalFormatting sqref="B5:L9">
    <cfRule type="expression" dxfId="32" priority="9">
      <formula>OR($M5="KL",$M5="SumaKL")</formula>
    </cfRule>
    <cfRule type="expression" dxfId="31" priority="11">
      <formula>$M5="SumaNS"</formula>
    </cfRule>
  </conditionalFormatting>
  <conditionalFormatting sqref="A5:L9">
    <cfRule type="expression" dxfId="30" priority="12">
      <formula>$M5&lt;&gt;""</formula>
    </cfRule>
  </conditionalFormatting>
  <conditionalFormatting sqref="B11:B17">
    <cfRule type="expression" dxfId="29" priority="4">
      <formula>AND(LEFT(M11,6)&lt;&gt;"mezera",M11&lt;&gt;"")</formula>
    </cfRule>
  </conditionalFormatting>
  <conditionalFormatting sqref="A11:A17">
    <cfRule type="expression" dxfId="28" priority="2">
      <formula>AND(M11&lt;&gt;"",M11&lt;&gt;"mezeraKL")</formula>
    </cfRule>
  </conditionalFormatting>
  <conditionalFormatting sqref="F11:F17">
    <cfRule type="cellIs" dxfId="27" priority="1" operator="lessThan">
      <formula>0.6</formula>
    </cfRule>
  </conditionalFormatting>
  <conditionalFormatting sqref="B11:L17">
    <cfRule type="expression" dxfId="26" priority="3">
      <formula>OR($M11="KL",$M11="SumaKL")</formula>
    </cfRule>
    <cfRule type="expression" dxfId="25" priority="5">
      <formula>$M11="SumaNS"</formula>
    </cfRule>
  </conditionalFormatting>
  <conditionalFormatting sqref="A11:L17">
    <cfRule type="expression" dxfId="24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68" t="s">
        <v>154</v>
      </c>
      <c r="B1" s="368"/>
      <c r="C1" s="368"/>
      <c r="D1" s="368"/>
      <c r="E1" s="368"/>
      <c r="F1" s="368"/>
      <c r="G1" s="368"/>
      <c r="H1" s="368"/>
      <c r="I1" s="368"/>
      <c r="J1" s="331"/>
      <c r="K1" s="331"/>
      <c r="L1" s="331"/>
      <c r="M1" s="331"/>
    </row>
    <row r="2" spans="1:13" ht="14.4" customHeight="1" thickBot="1" x14ac:dyDescent="0.35">
      <c r="A2" s="239" t="s">
        <v>286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85" t="s">
        <v>15</v>
      </c>
      <c r="C3" s="387"/>
      <c r="D3" s="384"/>
      <c r="E3" s="146"/>
      <c r="F3" s="384" t="s">
        <v>16</v>
      </c>
      <c r="G3" s="384"/>
      <c r="H3" s="384"/>
      <c r="I3" s="384"/>
      <c r="J3" s="384" t="s">
        <v>153</v>
      </c>
      <c r="K3" s="384"/>
      <c r="L3" s="384"/>
      <c r="M3" s="386"/>
    </row>
    <row r="4" spans="1:13" ht="14.4" customHeight="1" thickBot="1" x14ac:dyDescent="0.35">
      <c r="A4" s="499" t="s">
        <v>140</v>
      </c>
      <c r="B4" s="500" t="s">
        <v>19</v>
      </c>
      <c r="C4" s="527"/>
      <c r="D4" s="500" t="s">
        <v>20</v>
      </c>
      <c r="E4" s="527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" customHeight="1" x14ac:dyDescent="0.3">
      <c r="A5" s="524" t="s">
        <v>785</v>
      </c>
      <c r="B5" s="515">
        <v>166758.77000000002</v>
      </c>
      <c r="C5" s="466">
        <v>1</v>
      </c>
      <c r="D5" s="528">
        <v>537</v>
      </c>
      <c r="E5" s="531" t="s">
        <v>785</v>
      </c>
      <c r="F5" s="515">
        <v>123283.36000000002</v>
      </c>
      <c r="G5" s="488">
        <v>0.73929161266900689</v>
      </c>
      <c r="H5" s="469">
        <v>356</v>
      </c>
      <c r="I5" s="505">
        <v>0.66294227188081933</v>
      </c>
      <c r="J5" s="534">
        <v>43475.409999999996</v>
      </c>
      <c r="K5" s="488">
        <v>0.26070838733099311</v>
      </c>
      <c r="L5" s="469">
        <v>181</v>
      </c>
      <c r="M5" s="505">
        <v>0.33705772811918061</v>
      </c>
    </row>
    <row r="6" spans="1:13" ht="14.4" customHeight="1" x14ac:dyDescent="0.3">
      <c r="A6" s="525" t="s">
        <v>786</v>
      </c>
      <c r="B6" s="516">
        <v>58767.77</v>
      </c>
      <c r="C6" s="472">
        <v>1</v>
      </c>
      <c r="D6" s="529">
        <v>191</v>
      </c>
      <c r="E6" s="532" t="s">
        <v>786</v>
      </c>
      <c r="F6" s="516">
        <v>46500.49</v>
      </c>
      <c r="G6" s="506">
        <v>0.79125837172314006</v>
      </c>
      <c r="H6" s="475">
        <v>133</v>
      </c>
      <c r="I6" s="507">
        <v>0.69633507853403143</v>
      </c>
      <c r="J6" s="535">
        <v>12267.279999999999</v>
      </c>
      <c r="K6" s="506">
        <v>0.20874162827685991</v>
      </c>
      <c r="L6" s="475">
        <v>58</v>
      </c>
      <c r="M6" s="507">
        <v>0.30366492146596857</v>
      </c>
    </row>
    <row r="7" spans="1:13" ht="14.4" customHeight="1" x14ac:dyDescent="0.3">
      <c r="A7" s="525" t="s">
        <v>787</v>
      </c>
      <c r="B7" s="516">
        <v>43330.619999999995</v>
      </c>
      <c r="C7" s="472">
        <v>1</v>
      </c>
      <c r="D7" s="529">
        <v>249</v>
      </c>
      <c r="E7" s="532" t="s">
        <v>787</v>
      </c>
      <c r="F7" s="516">
        <v>32628.19</v>
      </c>
      <c r="G7" s="506">
        <v>0.75300538049074772</v>
      </c>
      <c r="H7" s="475">
        <v>175</v>
      </c>
      <c r="I7" s="507">
        <v>0.70281124497991965</v>
      </c>
      <c r="J7" s="535">
        <v>10702.43</v>
      </c>
      <c r="K7" s="506">
        <v>0.24699461950925239</v>
      </c>
      <c r="L7" s="475">
        <v>74</v>
      </c>
      <c r="M7" s="507">
        <v>0.2971887550200803</v>
      </c>
    </row>
    <row r="8" spans="1:13" ht="14.4" customHeight="1" x14ac:dyDescent="0.3">
      <c r="A8" s="525" t="s">
        <v>788</v>
      </c>
      <c r="B8" s="516">
        <v>47251.68</v>
      </c>
      <c r="C8" s="472">
        <v>1</v>
      </c>
      <c r="D8" s="529">
        <v>176</v>
      </c>
      <c r="E8" s="532" t="s">
        <v>788</v>
      </c>
      <c r="F8" s="516">
        <v>36710.19</v>
      </c>
      <c r="G8" s="506">
        <v>0.77690761471338166</v>
      </c>
      <c r="H8" s="475">
        <v>122</v>
      </c>
      <c r="I8" s="507">
        <v>0.69318181818181823</v>
      </c>
      <c r="J8" s="535">
        <v>10541.489999999998</v>
      </c>
      <c r="K8" s="506">
        <v>0.22309238528661834</v>
      </c>
      <c r="L8" s="475">
        <v>54</v>
      </c>
      <c r="M8" s="507">
        <v>0.30681818181818182</v>
      </c>
    </row>
    <row r="9" spans="1:13" ht="14.4" customHeight="1" x14ac:dyDescent="0.3">
      <c r="A9" s="525" t="s">
        <v>789</v>
      </c>
      <c r="B9" s="516">
        <v>17679.18</v>
      </c>
      <c r="C9" s="472">
        <v>1</v>
      </c>
      <c r="D9" s="529">
        <v>87</v>
      </c>
      <c r="E9" s="532" t="s">
        <v>789</v>
      </c>
      <c r="F9" s="516">
        <v>11474.4</v>
      </c>
      <c r="G9" s="506">
        <v>0.64903462717162219</v>
      </c>
      <c r="H9" s="475">
        <v>53</v>
      </c>
      <c r="I9" s="507">
        <v>0.60919540229885061</v>
      </c>
      <c r="J9" s="535">
        <v>6204.78</v>
      </c>
      <c r="K9" s="506">
        <v>0.35096537282837775</v>
      </c>
      <c r="L9" s="475">
        <v>34</v>
      </c>
      <c r="M9" s="507">
        <v>0.39080459770114945</v>
      </c>
    </row>
    <row r="10" spans="1:13" ht="14.4" customHeight="1" x14ac:dyDescent="0.3">
      <c r="A10" s="525" t="s">
        <v>790</v>
      </c>
      <c r="B10" s="516">
        <v>233578.03000000003</v>
      </c>
      <c r="C10" s="472">
        <v>1</v>
      </c>
      <c r="D10" s="529">
        <v>528</v>
      </c>
      <c r="E10" s="532" t="s">
        <v>790</v>
      </c>
      <c r="F10" s="516">
        <v>138416.76999999999</v>
      </c>
      <c r="G10" s="506">
        <v>0.59259327600288425</v>
      </c>
      <c r="H10" s="475">
        <v>368</v>
      </c>
      <c r="I10" s="507">
        <v>0.69696969696969702</v>
      </c>
      <c r="J10" s="535">
        <v>95161.260000000024</v>
      </c>
      <c r="K10" s="506">
        <v>0.40740672399711569</v>
      </c>
      <c r="L10" s="475">
        <v>160</v>
      </c>
      <c r="M10" s="507">
        <v>0.30303030303030304</v>
      </c>
    </row>
    <row r="11" spans="1:13" ht="14.4" customHeight="1" thickBot="1" x14ac:dyDescent="0.35">
      <c r="A11" s="526" t="s">
        <v>791</v>
      </c>
      <c r="B11" s="517">
        <v>63531.820000000007</v>
      </c>
      <c r="C11" s="478">
        <v>1</v>
      </c>
      <c r="D11" s="530">
        <v>218</v>
      </c>
      <c r="E11" s="533" t="s">
        <v>791</v>
      </c>
      <c r="F11" s="517">
        <v>48330.210000000006</v>
      </c>
      <c r="G11" s="489">
        <v>0.76072446846320474</v>
      </c>
      <c r="H11" s="481">
        <v>134</v>
      </c>
      <c r="I11" s="508">
        <v>0.61467889908256879</v>
      </c>
      <c r="J11" s="536">
        <v>15201.61</v>
      </c>
      <c r="K11" s="489">
        <v>0.23927553153679523</v>
      </c>
      <c r="L11" s="481">
        <v>84</v>
      </c>
      <c r="M11" s="508">
        <v>0.38532110091743121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6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59" t="s">
        <v>1747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9" t="s">
        <v>286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132</v>
      </c>
      <c r="L3" s="394"/>
      <c r="M3" s="66">
        <f>SUBTOTAL(9,M7:M1048576)</f>
        <v>630897.87000000034</v>
      </c>
      <c r="N3" s="66">
        <f>SUBTOTAL(9,N7:N1048576)</f>
        <v>2808</v>
      </c>
      <c r="O3" s="66">
        <f>SUBTOTAL(9,O7:O1048576)</f>
        <v>1986</v>
      </c>
      <c r="P3" s="66">
        <f>SUBTOTAL(9,P7:P1048576)</f>
        <v>437343.60999999993</v>
      </c>
      <c r="Q3" s="67">
        <f>IF(M3=0,0,P3/M3)</f>
        <v>0.69320825254965546</v>
      </c>
      <c r="R3" s="66">
        <f>SUBTOTAL(9,R7:R1048576)</f>
        <v>1892</v>
      </c>
      <c r="S3" s="67">
        <f>IF(N3=0,0,R3/N3)</f>
        <v>0.6737891737891738</v>
      </c>
      <c r="T3" s="66">
        <f>SUBTOTAL(9,T7:T1048576)</f>
        <v>1341</v>
      </c>
      <c r="U3" s="68">
        <f>IF(O3=0,0,T3/O3)</f>
        <v>0.67522658610271902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12" customFormat="1" ht="14.4" customHeight="1" thickBot="1" x14ac:dyDescent="0.3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156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" customHeight="1" x14ac:dyDescent="0.3">
      <c r="A7" s="542">
        <v>29</v>
      </c>
      <c r="B7" s="543" t="s">
        <v>485</v>
      </c>
      <c r="C7" s="543" t="s">
        <v>780</v>
      </c>
      <c r="D7" s="544" t="s">
        <v>1746</v>
      </c>
      <c r="E7" s="545" t="s">
        <v>785</v>
      </c>
      <c r="F7" s="543" t="s">
        <v>777</v>
      </c>
      <c r="G7" s="543" t="s">
        <v>792</v>
      </c>
      <c r="H7" s="543" t="s">
        <v>694</v>
      </c>
      <c r="I7" s="543" t="s">
        <v>793</v>
      </c>
      <c r="J7" s="543" t="s">
        <v>794</v>
      </c>
      <c r="K7" s="543" t="s">
        <v>795</v>
      </c>
      <c r="L7" s="546">
        <v>6.68</v>
      </c>
      <c r="M7" s="546">
        <v>6.68</v>
      </c>
      <c r="N7" s="543">
        <v>1</v>
      </c>
      <c r="O7" s="547">
        <v>0.5</v>
      </c>
      <c r="P7" s="546"/>
      <c r="Q7" s="548">
        <v>0</v>
      </c>
      <c r="R7" s="543"/>
      <c r="S7" s="548">
        <v>0</v>
      </c>
      <c r="T7" s="547"/>
      <c r="U7" s="125">
        <v>0</v>
      </c>
    </row>
    <row r="8" spans="1:21" ht="14.4" customHeight="1" x14ac:dyDescent="0.3">
      <c r="A8" s="471">
        <v>29</v>
      </c>
      <c r="B8" s="472" t="s">
        <v>485</v>
      </c>
      <c r="C8" s="472" t="s">
        <v>780</v>
      </c>
      <c r="D8" s="549" t="s">
        <v>1746</v>
      </c>
      <c r="E8" s="550" t="s">
        <v>785</v>
      </c>
      <c r="F8" s="472" t="s">
        <v>777</v>
      </c>
      <c r="G8" s="472" t="s">
        <v>796</v>
      </c>
      <c r="H8" s="472" t="s">
        <v>486</v>
      </c>
      <c r="I8" s="472" t="s">
        <v>797</v>
      </c>
      <c r="J8" s="472" t="s">
        <v>798</v>
      </c>
      <c r="K8" s="472" t="s">
        <v>799</v>
      </c>
      <c r="L8" s="473">
        <v>36.86</v>
      </c>
      <c r="M8" s="473">
        <v>36.86</v>
      </c>
      <c r="N8" s="472">
        <v>1</v>
      </c>
      <c r="O8" s="551">
        <v>0.5</v>
      </c>
      <c r="P8" s="473"/>
      <c r="Q8" s="506">
        <v>0</v>
      </c>
      <c r="R8" s="472"/>
      <c r="S8" s="506">
        <v>0</v>
      </c>
      <c r="T8" s="551"/>
      <c r="U8" s="507">
        <v>0</v>
      </c>
    </row>
    <row r="9" spans="1:21" ht="14.4" customHeight="1" x14ac:dyDescent="0.3">
      <c r="A9" s="471">
        <v>29</v>
      </c>
      <c r="B9" s="472" t="s">
        <v>485</v>
      </c>
      <c r="C9" s="472" t="s">
        <v>780</v>
      </c>
      <c r="D9" s="549" t="s">
        <v>1746</v>
      </c>
      <c r="E9" s="550" t="s">
        <v>785</v>
      </c>
      <c r="F9" s="472" t="s">
        <v>777</v>
      </c>
      <c r="G9" s="472" t="s">
        <v>800</v>
      </c>
      <c r="H9" s="472" t="s">
        <v>694</v>
      </c>
      <c r="I9" s="472" t="s">
        <v>801</v>
      </c>
      <c r="J9" s="472" t="s">
        <v>802</v>
      </c>
      <c r="K9" s="472" t="s">
        <v>803</v>
      </c>
      <c r="L9" s="473">
        <v>150.04</v>
      </c>
      <c r="M9" s="473">
        <v>300.08</v>
      </c>
      <c r="N9" s="472">
        <v>2</v>
      </c>
      <c r="O9" s="551">
        <v>2</v>
      </c>
      <c r="P9" s="473">
        <v>150.04</v>
      </c>
      <c r="Q9" s="506">
        <v>0.5</v>
      </c>
      <c r="R9" s="472">
        <v>1</v>
      </c>
      <c r="S9" s="506">
        <v>0.5</v>
      </c>
      <c r="T9" s="551">
        <v>1</v>
      </c>
      <c r="U9" s="507">
        <v>0.5</v>
      </c>
    </row>
    <row r="10" spans="1:21" ht="14.4" customHeight="1" x14ac:dyDescent="0.3">
      <c r="A10" s="471">
        <v>29</v>
      </c>
      <c r="B10" s="472" t="s">
        <v>485</v>
      </c>
      <c r="C10" s="472" t="s">
        <v>780</v>
      </c>
      <c r="D10" s="549" t="s">
        <v>1746</v>
      </c>
      <c r="E10" s="550" t="s">
        <v>785</v>
      </c>
      <c r="F10" s="472" t="s">
        <v>777</v>
      </c>
      <c r="G10" s="472" t="s">
        <v>800</v>
      </c>
      <c r="H10" s="472" t="s">
        <v>694</v>
      </c>
      <c r="I10" s="472" t="s">
        <v>801</v>
      </c>
      <c r="J10" s="472" t="s">
        <v>802</v>
      </c>
      <c r="K10" s="472" t="s">
        <v>803</v>
      </c>
      <c r="L10" s="473">
        <v>154.36000000000001</v>
      </c>
      <c r="M10" s="473">
        <v>2315.4</v>
      </c>
      <c r="N10" s="472">
        <v>15</v>
      </c>
      <c r="O10" s="551">
        <v>13.5</v>
      </c>
      <c r="P10" s="473">
        <v>1543.6</v>
      </c>
      <c r="Q10" s="506">
        <v>0.66666666666666663</v>
      </c>
      <c r="R10" s="472">
        <v>10</v>
      </c>
      <c r="S10" s="506">
        <v>0.66666666666666663</v>
      </c>
      <c r="T10" s="551">
        <v>9</v>
      </c>
      <c r="U10" s="507">
        <v>0.66666666666666663</v>
      </c>
    </row>
    <row r="11" spans="1:21" ht="14.4" customHeight="1" x14ac:dyDescent="0.3">
      <c r="A11" s="471">
        <v>29</v>
      </c>
      <c r="B11" s="472" t="s">
        <v>485</v>
      </c>
      <c r="C11" s="472" t="s">
        <v>780</v>
      </c>
      <c r="D11" s="549" t="s">
        <v>1746</v>
      </c>
      <c r="E11" s="550" t="s">
        <v>785</v>
      </c>
      <c r="F11" s="472" t="s">
        <v>777</v>
      </c>
      <c r="G11" s="472" t="s">
        <v>800</v>
      </c>
      <c r="H11" s="472" t="s">
        <v>486</v>
      </c>
      <c r="I11" s="472" t="s">
        <v>804</v>
      </c>
      <c r="J11" s="472" t="s">
        <v>802</v>
      </c>
      <c r="K11" s="472" t="s">
        <v>803</v>
      </c>
      <c r="L11" s="473">
        <v>154.36000000000001</v>
      </c>
      <c r="M11" s="473">
        <v>154.36000000000001</v>
      </c>
      <c r="N11" s="472">
        <v>1</v>
      </c>
      <c r="O11" s="551">
        <v>1</v>
      </c>
      <c r="P11" s="473"/>
      <c r="Q11" s="506">
        <v>0</v>
      </c>
      <c r="R11" s="472"/>
      <c r="S11" s="506">
        <v>0</v>
      </c>
      <c r="T11" s="551"/>
      <c r="U11" s="507">
        <v>0</v>
      </c>
    </row>
    <row r="12" spans="1:21" ht="14.4" customHeight="1" x14ac:dyDescent="0.3">
      <c r="A12" s="471">
        <v>29</v>
      </c>
      <c r="B12" s="472" t="s">
        <v>485</v>
      </c>
      <c r="C12" s="472" t="s">
        <v>780</v>
      </c>
      <c r="D12" s="549" t="s">
        <v>1746</v>
      </c>
      <c r="E12" s="550" t="s">
        <v>785</v>
      </c>
      <c r="F12" s="472" t="s">
        <v>777</v>
      </c>
      <c r="G12" s="472" t="s">
        <v>800</v>
      </c>
      <c r="H12" s="472" t="s">
        <v>694</v>
      </c>
      <c r="I12" s="472" t="s">
        <v>805</v>
      </c>
      <c r="J12" s="472" t="s">
        <v>802</v>
      </c>
      <c r="K12" s="472" t="s">
        <v>806</v>
      </c>
      <c r="L12" s="473">
        <v>225.06</v>
      </c>
      <c r="M12" s="473">
        <v>450.12</v>
      </c>
      <c r="N12" s="472">
        <v>2</v>
      </c>
      <c r="O12" s="551">
        <v>2</v>
      </c>
      <c r="P12" s="473"/>
      <c r="Q12" s="506">
        <v>0</v>
      </c>
      <c r="R12" s="472"/>
      <c r="S12" s="506">
        <v>0</v>
      </c>
      <c r="T12" s="551"/>
      <c r="U12" s="507">
        <v>0</v>
      </c>
    </row>
    <row r="13" spans="1:21" ht="14.4" customHeight="1" x14ac:dyDescent="0.3">
      <c r="A13" s="471">
        <v>29</v>
      </c>
      <c r="B13" s="472" t="s">
        <v>485</v>
      </c>
      <c r="C13" s="472" t="s">
        <v>780</v>
      </c>
      <c r="D13" s="549" t="s">
        <v>1746</v>
      </c>
      <c r="E13" s="550" t="s">
        <v>785</v>
      </c>
      <c r="F13" s="472" t="s">
        <v>777</v>
      </c>
      <c r="G13" s="472" t="s">
        <v>807</v>
      </c>
      <c r="H13" s="472" t="s">
        <v>694</v>
      </c>
      <c r="I13" s="472" t="s">
        <v>808</v>
      </c>
      <c r="J13" s="472" t="s">
        <v>809</v>
      </c>
      <c r="K13" s="472" t="s">
        <v>810</v>
      </c>
      <c r="L13" s="473">
        <v>58.86</v>
      </c>
      <c r="M13" s="473">
        <v>58.86</v>
      </c>
      <c r="N13" s="472">
        <v>1</v>
      </c>
      <c r="O13" s="551">
        <v>1</v>
      </c>
      <c r="P13" s="473">
        <v>58.86</v>
      </c>
      <c r="Q13" s="506">
        <v>1</v>
      </c>
      <c r="R13" s="472">
        <v>1</v>
      </c>
      <c r="S13" s="506">
        <v>1</v>
      </c>
      <c r="T13" s="551">
        <v>1</v>
      </c>
      <c r="U13" s="507">
        <v>1</v>
      </c>
    </row>
    <row r="14" spans="1:21" ht="14.4" customHeight="1" x14ac:dyDescent="0.3">
      <c r="A14" s="471">
        <v>29</v>
      </c>
      <c r="B14" s="472" t="s">
        <v>485</v>
      </c>
      <c r="C14" s="472" t="s">
        <v>780</v>
      </c>
      <c r="D14" s="549" t="s">
        <v>1746</v>
      </c>
      <c r="E14" s="550" t="s">
        <v>785</v>
      </c>
      <c r="F14" s="472" t="s">
        <v>777</v>
      </c>
      <c r="G14" s="472" t="s">
        <v>811</v>
      </c>
      <c r="H14" s="472" t="s">
        <v>486</v>
      </c>
      <c r="I14" s="472" t="s">
        <v>812</v>
      </c>
      <c r="J14" s="472" t="s">
        <v>813</v>
      </c>
      <c r="K14" s="472" t="s">
        <v>814</v>
      </c>
      <c r="L14" s="473">
        <v>0</v>
      </c>
      <c r="M14" s="473">
        <v>0</v>
      </c>
      <c r="N14" s="472">
        <v>3</v>
      </c>
      <c r="O14" s="551">
        <v>3</v>
      </c>
      <c r="P14" s="473">
        <v>0</v>
      </c>
      <c r="Q14" s="506"/>
      <c r="R14" s="472">
        <v>3</v>
      </c>
      <c r="S14" s="506">
        <v>1</v>
      </c>
      <c r="T14" s="551">
        <v>3</v>
      </c>
      <c r="U14" s="507">
        <v>1</v>
      </c>
    </row>
    <row r="15" spans="1:21" ht="14.4" customHeight="1" x14ac:dyDescent="0.3">
      <c r="A15" s="471">
        <v>29</v>
      </c>
      <c r="B15" s="472" t="s">
        <v>485</v>
      </c>
      <c r="C15" s="472" t="s">
        <v>780</v>
      </c>
      <c r="D15" s="549" t="s">
        <v>1746</v>
      </c>
      <c r="E15" s="550" t="s">
        <v>785</v>
      </c>
      <c r="F15" s="472" t="s">
        <v>777</v>
      </c>
      <c r="G15" s="472" t="s">
        <v>811</v>
      </c>
      <c r="H15" s="472" t="s">
        <v>486</v>
      </c>
      <c r="I15" s="472" t="s">
        <v>815</v>
      </c>
      <c r="J15" s="472" t="s">
        <v>813</v>
      </c>
      <c r="K15" s="472" t="s">
        <v>814</v>
      </c>
      <c r="L15" s="473">
        <v>0</v>
      </c>
      <c r="M15" s="473">
        <v>0</v>
      </c>
      <c r="N15" s="472">
        <v>2</v>
      </c>
      <c r="O15" s="551">
        <v>2</v>
      </c>
      <c r="P15" s="473">
        <v>0</v>
      </c>
      <c r="Q15" s="506"/>
      <c r="R15" s="472">
        <v>2</v>
      </c>
      <c r="S15" s="506">
        <v>1</v>
      </c>
      <c r="T15" s="551">
        <v>2</v>
      </c>
      <c r="U15" s="507">
        <v>1</v>
      </c>
    </row>
    <row r="16" spans="1:21" ht="14.4" customHeight="1" x14ac:dyDescent="0.3">
      <c r="A16" s="471">
        <v>29</v>
      </c>
      <c r="B16" s="472" t="s">
        <v>485</v>
      </c>
      <c r="C16" s="472" t="s">
        <v>780</v>
      </c>
      <c r="D16" s="549" t="s">
        <v>1746</v>
      </c>
      <c r="E16" s="550" t="s">
        <v>785</v>
      </c>
      <c r="F16" s="472" t="s">
        <v>777</v>
      </c>
      <c r="G16" s="472" t="s">
        <v>811</v>
      </c>
      <c r="H16" s="472" t="s">
        <v>486</v>
      </c>
      <c r="I16" s="472" t="s">
        <v>816</v>
      </c>
      <c r="J16" s="472" t="s">
        <v>813</v>
      </c>
      <c r="K16" s="472" t="s">
        <v>817</v>
      </c>
      <c r="L16" s="473">
        <v>264.07</v>
      </c>
      <c r="M16" s="473">
        <v>264.07</v>
      </c>
      <c r="N16" s="472">
        <v>1</v>
      </c>
      <c r="O16" s="551">
        <v>1</v>
      </c>
      <c r="P16" s="473">
        <v>264.07</v>
      </c>
      <c r="Q16" s="506">
        <v>1</v>
      </c>
      <c r="R16" s="472">
        <v>1</v>
      </c>
      <c r="S16" s="506">
        <v>1</v>
      </c>
      <c r="T16" s="551">
        <v>1</v>
      </c>
      <c r="U16" s="507">
        <v>1</v>
      </c>
    </row>
    <row r="17" spans="1:21" ht="14.4" customHeight="1" x14ac:dyDescent="0.3">
      <c r="A17" s="471">
        <v>29</v>
      </c>
      <c r="B17" s="472" t="s">
        <v>485</v>
      </c>
      <c r="C17" s="472" t="s">
        <v>780</v>
      </c>
      <c r="D17" s="549" t="s">
        <v>1746</v>
      </c>
      <c r="E17" s="550" t="s">
        <v>785</v>
      </c>
      <c r="F17" s="472" t="s">
        <v>777</v>
      </c>
      <c r="G17" s="472" t="s">
        <v>818</v>
      </c>
      <c r="H17" s="472" t="s">
        <v>694</v>
      </c>
      <c r="I17" s="472" t="s">
        <v>819</v>
      </c>
      <c r="J17" s="472" t="s">
        <v>820</v>
      </c>
      <c r="K17" s="472" t="s">
        <v>821</v>
      </c>
      <c r="L17" s="473">
        <v>35.11</v>
      </c>
      <c r="M17" s="473">
        <v>35.11</v>
      </c>
      <c r="N17" s="472">
        <v>1</v>
      </c>
      <c r="O17" s="551">
        <v>1</v>
      </c>
      <c r="P17" s="473">
        <v>35.11</v>
      </c>
      <c r="Q17" s="506">
        <v>1</v>
      </c>
      <c r="R17" s="472">
        <v>1</v>
      </c>
      <c r="S17" s="506">
        <v>1</v>
      </c>
      <c r="T17" s="551">
        <v>1</v>
      </c>
      <c r="U17" s="507">
        <v>1</v>
      </c>
    </row>
    <row r="18" spans="1:21" ht="14.4" customHeight="1" x14ac:dyDescent="0.3">
      <c r="A18" s="471">
        <v>29</v>
      </c>
      <c r="B18" s="472" t="s">
        <v>485</v>
      </c>
      <c r="C18" s="472" t="s">
        <v>780</v>
      </c>
      <c r="D18" s="549" t="s">
        <v>1746</v>
      </c>
      <c r="E18" s="550" t="s">
        <v>785</v>
      </c>
      <c r="F18" s="472" t="s">
        <v>777</v>
      </c>
      <c r="G18" s="472" t="s">
        <v>822</v>
      </c>
      <c r="H18" s="472" t="s">
        <v>486</v>
      </c>
      <c r="I18" s="472" t="s">
        <v>823</v>
      </c>
      <c r="J18" s="472" t="s">
        <v>824</v>
      </c>
      <c r="K18" s="472" t="s">
        <v>825</v>
      </c>
      <c r="L18" s="473">
        <v>0</v>
      </c>
      <c r="M18" s="473">
        <v>0</v>
      </c>
      <c r="N18" s="472">
        <v>2</v>
      </c>
      <c r="O18" s="551">
        <v>2</v>
      </c>
      <c r="P18" s="473"/>
      <c r="Q18" s="506"/>
      <c r="R18" s="472"/>
      <c r="S18" s="506">
        <v>0</v>
      </c>
      <c r="T18" s="551"/>
      <c r="U18" s="507">
        <v>0</v>
      </c>
    </row>
    <row r="19" spans="1:21" ht="14.4" customHeight="1" x14ac:dyDescent="0.3">
      <c r="A19" s="471">
        <v>29</v>
      </c>
      <c r="B19" s="472" t="s">
        <v>485</v>
      </c>
      <c r="C19" s="472" t="s">
        <v>780</v>
      </c>
      <c r="D19" s="549" t="s">
        <v>1746</v>
      </c>
      <c r="E19" s="550" t="s">
        <v>785</v>
      </c>
      <c r="F19" s="472" t="s">
        <v>777</v>
      </c>
      <c r="G19" s="472" t="s">
        <v>826</v>
      </c>
      <c r="H19" s="472" t="s">
        <v>486</v>
      </c>
      <c r="I19" s="472" t="s">
        <v>827</v>
      </c>
      <c r="J19" s="472" t="s">
        <v>828</v>
      </c>
      <c r="K19" s="472" t="s">
        <v>829</v>
      </c>
      <c r="L19" s="473">
        <v>78.33</v>
      </c>
      <c r="M19" s="473">
        <v>78.33</v>
      </c>
      <c r="N19" s="472">
        <v>1</v>
      </c>
      <c r="O19" s="551">
        <v>1</v>
      </c>
      <c r="P19" s="473">
        <v>78.33</v>
      </c>
      <c r="Q19" s="506">
        <v>1</v>
      </c>
      <c r="R19" s="472">
        <v>1</v>
      </c>
      <c r="S19" s="506">
        <v>1</v>
      </c>
      <c r="T19" s="551">
        <v>1</v>
      </c>
      <c r="U19" s="507">
        <v>1</v>
      </c>
    </row>
    <row r="20" spans="1:21" ht="14.4" customHeight="1" x14ac:dyDescent="0.3">
      <c r="A20" s="471">
        <v>29</v>
      </c>
      <c r="B20" s="472" t="s">
        <v>485</v>
      </c>
      <c r="C20" s="472" t="s">
        <v>780</v>
      </c>
      <c r="D20" s="549" t="s">
        <v>1746</v>
      </c>
      <c r="E20" s="550" t="s">
        <v>785</v>
      </c>
      <c r="F20" s="472" t="s">
        <v>777</v>
      </c>
      <c r="G20" s="472" t="s">
        <v>830</v>
      </c>
      <c r="H20" s="472" t="s">
        <v>486</v>
      </c>
      <c r="I20" s="472" t="s">
        <v>831</v>
      </c>
      <c r="J20" s="472" t="s">
        <v>832</v>
      </c>
      <c r="K20" s="472" t="s">
        <v>833</v>
      </c>
      <c r="L20" s="473">
        <v>207.45</v>
      </c>
      <c r="M20" s="473">
        <v>207.45</v>
      </c>
      <c r="N20" s="472">
        <v>1</v>
      </c>
      <c r="O20" s="551">
        <v>1</v>
      </c>
      <c r="P20" s="473"/>
      <c r="Q20" s="506">
        <v>0</v>
      </c>
      <c r="R20" s="472"/>
      <c r="S20" s="506">
        <v>0</v>
      </c>
      <c r="T20" s="551"/>
      <c r="U20" s="507">
        <v>0</v>
      </c>
    </row>
    <row r="21" spans="1:21" ht="14.4" customHeight="1" x14ac:dyDescent="0.3">
      <c r="A21" s="471">
        <v>29</v>
      </c>
      <c r="B21" s="472" t="s">
        <v>485</v>
      </c>
      <c r="C21" s="472" t="s">
        <v>780</v>
      </c>
      <c r="D21" s="549" t="s">
        <v>1746</v>
      </c>
      <c r="E21" s="550" t="s">
        <v>785</v>
      </c>
      <c r="F21" s="472" t="s">
        <v>777</v>
      </c>
      <c r="G21" s="472" t="s">
        <v>834</v>
      </c>
      <c r="H21" s="472" t="s">
        <v>486</v>
      </c>
      <c r="I21" s="472" t="s">
        <v>835</v>
      </c>
      <c r="J21" s="472" t="s">
        <v>836</v>
      </c>
      <c r="K21" s="472" t="s">
        <v>837</v>
      </c>
      <c r="L21" s="473">
        <v>0</v>
      </c>
      <c r="M21" s="473">
        <v>0</v>
      </c>
      <c r="N21" s="472">
        <v>1</v>
      </c>
      <c r="O21" s="551">
        <v>1</v>
      </c>
      <c r="P21" s="473"/>
      <c r="Q21" s="506"/>
      <c r="R21" s="472"/>
      <c r="S21" s="506">
        <v>0</v>
      </c>
      <c r="T21" s="551"/>
      <c r="U21" s="507">
        <v>0</v>
      </c>
    </row>
    <row r="22" spans="1:21" ht="14.4" customHeight="1" x14ac:dyDescent="0.3">
      <c r="A22" s="471">
        <v>29</v>
      </c>
      <c r="B22" s="472" t="s">
        <v>485</v>
      </c>
      <c r="C22" s="472" t="s">
        <v>780</v>
      </c>
      <c r="D22" s="549" t="s">
        <v>1746</v>
      </c>
      <c r="E22" s="550" t="s">
        <v>785</v>
      </c>
      <c r="F22" s="472" t="s">
        <v>777</v>
      </c>
      <c r="G22" s="472" t="s">
        <v>838</v>
      </c>
      <c r="H22" s="472" t="s">
        <v>486</v>
      </c>
      <c r="I22" s="472" t="s">
        <v>839</v>
      </c>
      <c r="J22" s="472" t="s">
        <v>840</v>
      </c>
      <c r="K22" s="472" t="s">
        <v>841</v>
      </c>
      <c r="L22" s="473">
        <v>156.77000000000001</v>
      </c>
      <c r="M22" s="473">
        <v>313.54000000000002</v>
      </c>
      <c r="N22" s="472">
        <v>2</v>
      </c>
      <c r="O22" s="551">
        <v>1</v>
      </c>
      <c r="P22" s="473">
        <v>313.54000000000002</v>
      </c>
      <c r="Q22" s="506">
        <v>1</v>
      </c>
      <c r="R22" s="472">
        <v>2</v>
      </c>
      <c r="S22" s="506">
        <v>1</v>
      </c>
      <c r="T22" s="551">
        <v>1</v>
      </c>
      <c r="U22" s="507">
        <v>1</v>
      </c>
    </row>
    <row r="23" spans="1:21" ht="14.4" customHeight="1" x14ac:dyDescent="0.3">
      <c r="A23" s="471">
        <v>29</v>
      </c>
      <c r="B23" s="472" t="s">
        <v>485</v>
      </c>
      <c r="C23" s="472" t="s">
        <v>780</v>
      </c>
      <c r="D23" s="549" t="s">
        <v>1746</v>
      </c>
      <c r="E23" s="550" t="s">
        <v>785</v>
      </c>
      <c r="F23" s="472" t="s">
        <v>777</v>
      </c>
      <c r="G23" s="472" t="s">
        <v>838</v>
      </c>
      <c r="H23" s="472" t="s">
        <v>486</v>
      </c>
      <c r="I23" s="472" t="s">
        <v>839</v>
      </c>
      <c r="J23" s="472" t="s">
        <v>840</v>
      </c>
      <c r="K23" s="472" t="s">
        <v>841</v>
      </c>
      <c r="L23" s="473">
        <v>107.27</v>
      </c>
      <c r="M23" s="473">
        <v>321.81</v>
      </c>
      <c r="N23" s="472">
        <v>3</v>
      </c>
      <c r="O23" s="551">
        <v>1.5</v>
      </c>
      <c r="P23" s="473"/>
      <c r="Q23" s="506">
        <v>0</v>
      </c>
      <c r="R23" s="472"/>
      <c r="S23" s="506">
        <v>0</v>
      </c>
      <c r="T23" s="551"/>
      <c r="U23" s="507">
        <v>0</v>
      </c>
    </row>
    <row r="24" spans="1:21" ht="14.4" customHeight="1" x14ac:dyDescent="0.3">
      <c r="A24" s="471">
        <v>29</v>
      </c>
      <c r="B24" s="472" t="s">
        <v>485</v>
      </c>
      <c r="C24" s="472" t="s">
        <v>780</v>
      </c>
      <c r="D24" s="549" t="s">
        <v>1746</v>
      </c>
      <c r="E24" s="550" t="s">
        <v>785</v>
      </c>
      <c r="F24" s="472" t="s">
        <v>777</v>
      </c>
      <c r="G24" s="472" t="s">
        <v>842</v>
      </c>
      <c r="H24" s="472" t="s">
        <v>486</v>
      </c>
      <c r="I24" s="472" t="s">
        <v>843</v>
      </c>
      <c r="J24" s="472" t="s">
        <v>844</v>
      </c>
      <c r="K24" s="472"/>
      <c r="L24" s="473">
        <v>0</v>
      </c>
      <c r="M24" s="473">
        <v>0</v>
      </c>
      <c r="N24" s="472">
        <v>1</v>
      </c>
      <c r="O24" s="551">
        <v>1</v>
      </c>
      <c r="P24" s="473"/>
      <c r="Q24" s="506"/>
      <c r="R24" s="472"/>
      <c r="S24" s="506">
        <v>0</v>
      </c>
      <c r="T24" s="551"/>
      <c r="U24" s="507">
        <v>0</v>
      </c>
    </row>
    <row r="25" spans="1:21" ht="14.4" customHeight="1" x14ac:dyDescent="0.3">
      <c r="A25" s="471">
        <v>29</v>
      </c>
      <c r="B25" s="472" t="s">
        <v>485</v>
      </c>
      <c r="C25" s="472" t="s">
        <v>780</v>
      </c>
      <c r="D25" s="549" t="s">
        <v>1746</v>
      </c>
      <c r="E25" s="550" t="s">
        <v>785</v>
      </c>
      <c r="F25" s="472" t="s">
        <v>777</v>
      </c>
      <c r="G25" s="472" t="s">
        <v>845</v>
      </c>
      <c r="H25" s="472" t="s">
        <v>486</v>
      </c>
      <c r="I25" s="472" t="s">
        <v>677</v>
      </c>
      <c r="J25" s="472" t="s">
        <v>678</v>
      </c>
      <c r="K25" s="472" t="s">
        <v>846</v>
      </c>
      <c r="L25" s="473">
        <v>48.09</v>
      </c>
      <c r="M25" s="473">
        <v>2115.9600000000005</v>
      </c>
      <c r="N25" s="472">
        <v>44</v>
      </c>
      <c r="O25" s="551">
        <v>41.5</v>
      </c>
      <c r="P25" s="473">
        <v>1250.3400000000001</v>
      </c>
      <c r="Q25" s="506">
        <v>0.59090909090909083</v>
      </c>
      <c r="R25" s="472">
        <v>26</v>
      </c>
      <c r="S25" s="506">
        <v>0.59090909090909094</v>
      </c>
      <c r="T25" s="551">
        <v>24.5</v>
      </c>
      <c r="U25" s="507">
        <v>0.59036144578313254</v>
      </c>
    </row>
    <row r="26" spans="1:21" ht="14.4" customHeight="1" x14ac:dyDescent="0.3">
      <c r="A26" s="471">
        <v>29</v>
      </c>
      <c r="B26" s="472" t="s">
        <v>485</v>
      </c>
      <c r="C26" s="472" t="s">
        <v>780</v>
      </c>
      <c r="D26" s="549" t="s">
        <v>1746</v>
      </c>
      <c r="E26" s="550" t="s">
        <v>785</v>
      </c>
      <c r="F26" s="472" t="s">
        <v>777</v>
      </c>
      <c r="G26" s="472" t="s">
        <v>845</v>
      </c>
      <c r="H26" s="472" t="s">
        <v>486</v>
      </c>
      <c r="I26" s="472" t="s">
        <v>847</v>
      </c>
      <c r="J26" s="472" t="s">
        <v>678</v>
      </c>
      <c r="K26" s="472" t="s">
        <v>848</v>
      </c>
      <c r="L26" s="473">
        <v>13.89</v>
      </c>
      <c r="M26" s="473">
        <v>27.78</v>
      </c>
      <c r="N26" s="472">
        <v>2</v>
      </c>
      <c r="O26" s="551">
        <v>1</v>
      </c>
      <c r="P26" s="473">
        <v>27.78</v>
      </c>
      <c r="Q26" s="506">
        <v>1</v>
      </c>
      <c r="R26" s="472">
        <v>2</v>
      </c>
      <c r="S26" s="506">
        <v>1</v>
      </c>
      <c r="T26" s="551">
        <v>1</v>
      </c>
      <c r="U26" s="507">
        <v>1</v>
      </c>
    </row>
    <row r="27" spans="1:21" ht="14.4" customHeight="1" x14ac:dyDescent="0.3">
      <c r="A27" s="471">
        <v>29</v>
      </c>
      <c r="B27" s="472" t="s">
        <v>485</v>
      </c>
      <c r="C27" s="472" t="s">
        <v>780</v>
      </c>
      <c r="D27" s="549" t="s">
        <v>1746</v>
      </c>
      <c r="E27" s="550" t="s">
        <v>785</v>
      </c>
      <c r="F27" s="472" t="s">
        <v>777</v>
      </c>
      <c r="G27" s="472" t="s">
        <v>849</v>
      </c>
      <c r="H27" s="472" t="s">
        <v>486</v>
      </c>
      <c r="I27" s="472" t="s">
        <v>850</v>
      </c>
      <c r="J27" s="472" t="s">
        <v>851</v>
      </c>
      <c r="K27" s="472" t="s">
        <v>852</v>
      </c>
      <c r="L27" s="473">
        <v>27.28</v>
      </c>
      <c r="M27" s="473">
        <v>54.56</v>
      </c>
      <c r="N27" s="472">
        <v>2</v>
      </c>
      <c r="O27" s="551">
        <v>2</v>
      </c>
      <c r="P27" s="473">
        <v>54.56</v>
      </c>
      <c r="Q27" s="506">
        <v>1</v>
      </c>
      <c r="R27" s="472">
        <v>2</v>
      </c>
      <c r="S27" s="506">
        <v>1</v>
      </c>
      <c r="T27" s="551">
        <v>2</v>
      </c>
      <c r="U27" s="507">
        <v>1</v>
      </c>
    </row>
    <row r="28" spans="1:21" ht="14.4" customHeight="1" x14ac:dyDescent="0.3">
      <c r="A28" s="471">
        <v>29</v>
      </c>
      <c r="B28" s="472" t="s">
        <v>485</v>
      </c>
      <c r="C28" s="472" t="s">
        <v>780</v>
      </c>
      <c r="D28" s="549" t="s">
        <v>1746</v>
      </c>
      <c r="E28" s="550" t="s">
        <v>785</v>
      </c>
      <c r="F28" s="472" t="s">
        <v>777</v>
      </c>
      <c r="G28" s="472" t="s">
        <v>853</v>
      </c>
      <c r="H28" s="472" t="s">
        <v>486</v>
      </c>
      <c r="I28" s="472" t="s">
        <v>854</v>
      </c>
      <c r="J28" s="472" t="s">
        <v>513</v>
      </c>
      <c r="K28" s="472" t="s">
        <v>855</v>
      </c>
      <c r="L28" s="473">
        <v>0</v>
      </c>
      <c r="M28" s="473">
        <v>0</v>
      </c>
      <c r="N28" s="472">
        <v>1</v>
      </c>
      <c r="O28" s="551">
        <v>1</v>
      </c>
      <c r="P28" s="473"/>
      <c r="Q28" s="506"/>
      <c r="R28" s="472"/>
      <c r="S28" s="506">
        <v>0</v>
      </c>
      <c r="T28" s="551"/>
      <c r="U28" s="507">
        <v>0</v>
      </c>
    </row>
    <row r="29" spans="1:21" ht="14.4" customHeight="1" x14ac:dyDescent="0.3">
      <c r="A29" s="471">
        <v>29</v>
      </c>
      <c r="B29" s="472" t="s">
        <v>485</v>
      </c>
      <c r="C29" s="472" t="s">
        <v>780</v>
      </c>
      <c r="D29" s="549" t="s">
        <v>1746</v>
      </c>
      <c r="E29" s="550" t="s">
        <v>785</v>
      </c>
      <c r="F29" s="472" t="s">
        <v>777</v>
      </c>
      <c r="G29" s="472" t="s">
        <v>856</v>
      </c>
      <c r="H29" s="472" t="s">
        <v>486</v>
      </c>
      <c r="I29" s="472" t="s">
        <v>857</v>
      </c>
      <c r="J29" s="472" t="s">
        <v>858</v>
      </c>
      <c r="K29" s="472" t="s">
        <v>859</v>
      </c>
      <c r="L29" s="473">
        <v>0</v>
      </c>
      <c r="M29" s="473">
        <v>0</v>
      </c>
      <c r="N29" s="472">
        <v>2</v>
      </c>
      <c r="O29" s="551">
        <v>2</v>
      </c>
      <c r="P29" s="473">
        <v>0</v>
      </c>
      <c r="Q29" s="506"/>
      <c r="R29" s="472">
        <v>1</v>
      </c>
      <c r="S29" s="506">
        <v>0.5</v>
      </c>
      <c r="T29" s="551">
        <v>1</v>
      </c>
      <c r="U29" s="507">
        <v>0.5</v>
      </c>
    </row>
    <row r="30" spans="1:21" ht="14.4" customHeight="1" x14ac:dyDescent="0.3">
      <c r="A30" s="471">
        <v>29</v>
      </c>
      <c r="B30" s="472" t="s">
        <v>485</v>
      </c>
      <c r="C30" s="472" t="s">
        <v>780</v>
      </c>
      <c r="D30" s="549" t="s">
        <v>1746</v>
      </c>
      <c r="E30" s="550" t="s">
        <v>785</v>
      </c>
      <c r="F30" s="472" t="s">
        <v>777</v>
      </c>
      <c r="G30" s="472" t="s">
        <v>860</v>
      </c>
      <c r="H30" s="472" t="s">
        <v>486</v>
      </c>
      <c r="I30" s="472" t="s">
        <v>861</v>
      </c>
      <c r="J30" s="472" t="s">
        <v>567</v>
      </c>
      <c r="K30" s="472" t="s">
        <v>862</v>
      </c>
      <c r="L30" s="473">
        <v>21.14</v>
      </c>
      <c r="M30" s="473">
        <v>42.28</v>
      </c>
      <c r="N30" s="472">
        <v>2</v>
      </c>
      <c r="O30" s="551">
        <v>2</v>
      </c>
      <c r="P30" s="473">
        <v>21.14</v>
      </c>
      <c r="Q30" s="506">
        <v>0.5</v>
      </c>
      <c r="R30" s="472">
        <v>1</v>
      </c>
      <c r="S30" s="506">
        <v>0.5</v>
      </c>
      <c r="T30" s="551">
        <v>1</v>
      </c>
      <c r="U30" s="507">
        <v>0.5</v>
      </c>
    </row>
    <row r="31" spans="1:21" ht="14.4" customHeight="1" x14ac:dyDescent="0.3">
      <c r="A31" s="471">
        <v>29</v>
      </c>
      <c r="B31" s="472" t="s">
        <v>485</v>
      </c>
      <c r="C31" s="472" t="s">
        <v>780</v>
      </c>
      <c r="D31" s="549" t="s">
        <v>1746</v>
      </c>
      <c r="E31" s="550" t="s">
        <v>785</v>
      </c>
      <c r="F31" s="472" t="s">
        <v>777</v>
      </c>
      <c r="G31" s="472" t="s">
        <v>860</v>
      </c>
      <c r="H31" s="472" t="s">
        <v>486</v>
      </c>
      <c r="I31" s="472" t="s">
        <v>570</v>
      </c>
      <c r="J31" s="472" t="s">
        <v>567</v>
      </c>
      <c r="K31" s="472" t="s">
        <v>863</v>
      </c>
      <c r="L31" s="473">
        <v>114</v>
      </c>
      <c r="M31" s="473">
        <v>1938</v>
      </c>
      <c r="N31" s="472">
        <v>17</v>
      </c>
      <c r="O31" s="551">
        <v>16</v>
      </c>
      <c r="P31" s="473">
        <v>1596</v>
      </c>
      <c r="Q31" s="506">
        <v>0.82352941176470584</v>
      </c>
      <c r="R31" s="472">
        <v>14</v>
      </c>
      <c r="S31" s="506">
        <v>0.82352941176470584</v>
      </c>
      <c r="T31" s="551">
        <v>13</v>
      </c>
      <c r="U31" s="507">
        <v>0.8125</v>
      </c>
    </row>
    <row r="32" spans="1:21" ht="14.4" customHeight="1" x14ac:dyDescent="0.3">
      <c r="A32" s="471">
        <v>29</v>
      </c>
      <c r="B32" s="472" t="s">
        <v>485</v>
      </c>
      <c r="C32" s="472" t="s">
        <v>780</v>
      </c>
      <c r="D32" s="549" t="s">
        <v>1746</v>
      </c>
      <c r="E32" s="550" t="s">
        <v>785</v>
      </c>
      <c r="F32" s="472" t="s">
        <v>777</v>
      </c>
      <c r="G32" s="472" t="s">
        <v>860</v>
      </c>
      <c r="H32" s="472" t="s">
        <v>486</v>
      </c>
      <c r="I32" s="472" t="s">
        <v>570</v>
      </c>
      <c r="J32" s="472" t="s">
        <v>567</v>
      </c>
      <c r="K32" s="472" t="s">
        <v>863</v>
      </c>
      <c r="L32" s="473">
        <v>105.7</v>
      </c>
      <c r="M32" s="473">
        <v>422.8</v>
      </c>
      <c r="N32" s="472">
        <v>4</v>
      </c>
      <c r="O32" s="551">
        <v>4</v>
      </c>
      <c r="P32" s="473">
        <v>211.4</v>
      </c>
      <c r="Q32" s="506">
        <v>0.5</v>
      </c>
      <c r="R32" s="472">
        <v>2</v>
      </c>
      <c r="S32" s="506">
        <v>0.5</v>
      </c>
      <c r="T32" s="551">
        <v>2</v>
      </c>
      <c r="U32" s="507">
        <v>0.5</v>
      </c>
    </row>
    <row r="33" spans="1:21" ht="14.4" customHeight="1" x14ac:dyDescent="0.3">
      <c r="A33" s="471">
        <v>29</v>
      </c>
      <c r="B33" s="472" t="s">
        <v>485</v>
      </c>
      <c r="C33" s="472" t="s">
        <v>780</v>
      </c>
      <c r="D33" s="549" t="s">
        <v>1746</v>
      </c>
      <c r="E33" s="550" t="s">
        <v>785</v>
      </c>
      <c r="F33" s="472" t="s">
        <v>777</v>
      </c>
      <c r="G33" s="472" t="s">
        <v>860</v>
      </c>
      <c r="H33" s="472" t="s">
        <v>486</v>
      </c>
      <c r="I33" s="472" t="s">
        <v>566</v>
      </c>
      <c r="J33" s="472" t="s">
        <v>567</v>
      </c>
      <c r="K33" s="472" t="s">
        <v>568</v>
      </c>
      <c r="L33" s="473">
        <v>210.22</v>
      </c>
      <c r="M33" s="473">
        <v>210.22</v>
      </c>
      <c r="N33" s="472">
        <v>1</v>
      </c>
      <c r="O33" s="551">
        <v>1</v>
      </c>
      <c r="P33" s="473">
        <v>210.22</v>
      </c>
      <c r="Q33" s="506">
        <v>1</v>
      </c>
      <c r="R33" s="472">
        <v>1</v>
      </c>
      <c r="S33" s="506">
        <v>1</v>
      </c>
      <c r="T33" s="551">
        <v>1</v>
      </c>
      <c r="U33" s="507">
        <v>1</v>
      </c>
    </row>
    <row r="34" spans="1:21" ht="14.4" customHeight="1" x14ac:dyDescent="0.3">
      <c r="A34" s="471">
        <v>29</v>
      </c>
      <c r="B34" s="472" t="s">
        <v>485</v>
      </c>
      <c r="C34" s="472" t="s">
        <v>780</v>
      </c>
      <c r="D34" s="549" t="s">
        <v>1746</v>
      </c>
      <c r="E34" s="550" t="s">
        <v>785</v>
      </c>
      <c r="F34" s="472" t="s">
        <v>777</v>
      </c>
      <c r="G34" s="472" t="s">
        <v>860</v>
      </c>
      <c r="H34" s="472" t="s">
        <v>486</v>
      </c>
      <c r="I34" s="472" t="s">
        <v>566</v>
      </c>
      <c r="J34" s="472" t="s">
        <v>567</v>
      </c>
      <c r="K34" s="472" t="s">
        <v>568</v>
      </c>
      <c r="L34" s="473">
        <v>285.01</v>
      </c>
      <c r="M34" s="473">
        <v>570.02</v>
      </c>
      <c r="N34" s="472">
        <v>2</v>
      </c>
      <c r="O34" s="551">
        <v>2</v>
      </c>
      <c r="P34" s="473">
        <v>285.01</v>
      </c>
      <c r="Q34" s="506">
        <v>0.5</v>
      </c>
      <c r="R34" s="472">
        <v>1</v>
      </c>
      <c r="S34" s="506">
        <v>0.5</v>
      </c>
      <c r="T34" s="551">
        <v>1</v>
      </c>
      <c r="U34" s="507">
        <v>0.5</v>
      </c>
    </row>
    <row r="35" spans="1:21" ht="14.4" customHeight="1" x14ac:dyDescent="0.3">
      <c r="A35" s="471">
        <v>29</v>
      </c>
      <c r="B35" s="472" t="s">
        <v>485</v>
      </c>
      <c r="C35" s="472" t="s">
        <v>780</v>
      </c>
      <c r="D35" s="549" t="s">
        <v>1746</v>
      </c>
      <c r="E35" s="550" t="s">
        <v>785</v>
      </c>
      <c r="F35" s="472" t="s">
        <v>777</v>
      </c>
      <c r="G35" s="472" t="s">
        <v>860</v>
      </c>
      <c r="H35" s="472" t="s">
        <v>486</v>
      </c>
      <c r="I35" s="472" t="s">
        <v>864</v>
      </c>
      <c r="J35" s="472" t="s">
        <v>744</v>
      </c>
      <c r="K35" s="472" t="s">
        <v>865</v>
      </c>
      <c r="L35" s="473">
        <v>0</v>
      </c>
      <c r="M35" s="473">
        <v>0</v>
      </c>
      <c r="N35" s="472">
        <v>2</v>
      </c>
      <c r="O35" s="551">
        <v>1.5</v>
      </c>
      <c r="P35" s="473">
        <v>0</v>
      </c>
      <c r="Q35" s="506"/>
      <c r="R35" s="472">
        <v>1</v>
      </c>
      <c r="S35" s="506">
        <v>0.5</v>
      </c>
      <c r="T35" s="551">
        <v>0.5</v>
      </c>
      <c r="U35" s="507">
        <v>0.33333333333333331</v>
      </c>
    </row>
    <row r="36" spans="1:21" ht="14.4" customHeight="1" x14ac:dyDescent="0.3">
      <c r="A36" s="471">
        <v>29</v>
      </c>
      <c r="B36" s="472" t="s">
        <v>485</v>
      </c>
      <c r="C36" s="472" t="s">
        <v>780</v>
      </c>
      <c r="D36" s="549" t="s">
        <v>1746</v>
      </c>
      <c r="E36" s="550" t="s">
        <v>785</v>
      </c>
      <c r="F36" s="472" t="s">
        <v>777</v>
      </c>
      <c r="G36" s="472" t="s">
        <v>860</v>
      </c>
      <c r="H36" s="472" t="s">
        <v>486</v>
      </c>
      <c r="I36" s="472" t="s">
        <v>524</v>
      </c>
      <c r="J36" s="472" t="s">
        <v>744</v>
      </c>
      <c r="K36" s="472" t="s">
        <v>866</v>
      </c>
      <c r="L36" s="473">
        <v>0</v>
      </c>
      <c r="M36" s="473">
        <v>0</v>
      </c>
      <c r="N36" s="472">
        <v>1</v>
      </c>
      <c r="O36" s="551">
        <v>0.5</v>
      </c>
      <c r="P36" s="473">
        <v>0</v>
      </c>
      <c r="Q36" s="506"/>
      <c r="R36" s="472">
        <v>1</v>
      </c>
      <c r="S36" s="506">
        <v>1</v>
      </c>
      <c r="T36" s="551">
        <v>0.5</v>
      </c>
      <c r="U36" s="507">
        <v>1</v>
      </c>
    </row>
    <row r="37" spans="1:21" ht="14.4" customHeight="1" x14ac:dyDescent="0.3">
      <c r="A37" s="471">
        <v>29</v>
      </c>
      <c r="B37" s="472" t="s">
        <v>485</v>
      </c>
      <c r="C37" s="472" t="s">
        <v>780</v>
      </c>
      <c r="D37" s="549" t="s">
        <v>1746</v>
      </c>
      <c r="E37" s="550" t="s">
        <v>785</v>
      </c>
      <c r="F37" s="472" t="s">
        <v>777</v>
      </c>
      <c r="G37" s="472" t="s">
        <v>860</v>
      </c>
      <c r="H37" s="472" t="s">
        <v>486</v>
      </c>
      <c r="I37" s="472" t="s">
        <v>668</v>
      </c>
      <c r="J37" s="472" t="s">
        <v>664</v>
      </c>
      <c r="K37" s="472" t="s">
        <v>867</v>
      </c>
      <c r="L37" s="473">
        <v>333.73</v>
      </c>
      <c r="M37" s="473">
        <v>333.73</v>
      </c>
      <c r="N37" s="472">
        <v>1</v>
      </c>
      <c r="O37" s="551">
        <v>1</v>
      </c>
      <c r="P37" s="473"/>
      <c r="Q37" s="506">
        <v>0</v>
      </c>
      <c r="R37" s="472"/>
      <c r="S37" s="506">
        <v>0</v>
      </c>
      <c r="T37" s="551"/>
      <c r="U37" s="507">
        <v>0</v>
      </c>
    </row>
    <row r="38" spans="1:21" ht="14.4" customHeight="1" x14ac:dyDescent="0.3">
      <c r="A38" s="471">
        <v>29</v>
      </c>
      <c r="B38" s="472" t="s">
        <v>485</v>
      </c>
      <c r="C38" s="472" t="s">
        <v>780</v>
      </c>
      <c r="D38" s="549" t="s">
        <v>1746</v>
      </c>
      <c r="E38" s="550" t="s">
        <v>785</v>
      </c>
      <c r="F38" s="472" t="s">
        <v>777</v>
      </c>
      <c r="G38" s="472" t="s">
        <v>868</v>
      </c>
      <c r="H38" s="472" t="s">
        <v>486</v>
      </c>
      <c r="I38" s="472" t="s">
        <v>869</v>
      </c>
      <c r="J38" s="472" t="s">
        <v>870</v>
      </c>
      <c r="K38" s="472" t="s">
        <v>871</v>
      </c>
      <c r="L38" s="473">
        <v>147.31</v>
      </c>
      <c r="M38" s="473">
        <v>736.55</v>
      </c>
      <c r="N38" s="472">
        <v>5</v>
      </c>
      <c r="O38" s="551">
        <v>2</v>
      </c>
      <c r="P38" s="473"/>
      <c r="Q38" s="506">
        <v>0</v>
      </c>
      <c r="R38" s="472"/>
      <c r="S38" s="506">
        <v>0</v>
      </c>
      <c r="T38" s="551"/>
      <c r="U38" s="507">
        <v>0</v>
      </c>
    </row>
    <row r="39" spans="1:21" ht="14.4" customHeight="1" x14ac:dyDescent="0.3">
      <c r="A39" s="471">
        <v>29</v>
      </c>
      <c r="B39" s="472" t="s">
        <v>485</v>
      </c>
      <c r="C39" s="472" t="s">
        <v>780</v>
      </c>
      <c r="D39" s="549" t="s">
        <v>1746</v>
      </c>
      <c r="E39" s="550" t="s">
        <v>785</v>
      </c>
      <c r="F39" s="472" t="s">
        <v>777</v>
      </c>
      <c r="G39" s="472" t="s">
        <v>868</v>
      </c>
      <c r="H39" s="472" t="s">
        <v>486</v>
      </c>
      <c r="I39" s="472" t="s">
        <v>869</v>
      </c>
      <c r="J39" s="472" t="s">
        <v>870</v>
      </c>
      <c r="K39" s="472" t="s">
        <v>871</v>
      </c>
      <c r="L39" s="473">
        <v>132.97999999999999</v>
      </c>
      <c r="M39" s="473">
        <v>1063.8399999999999</v>
      </c>
      <c r="N39" s="472">
        <v>8</v>
      </c>
      <c r="O39" s="551">
        <v>3</v>
      </c>
      <c r="P39" s="473">
        <v>1063.8399999999999</v>
      </c>
      <c r="Q39" s="506">
        <v>1</v>
      </c>
      <c r="R39" s="472">
        <v>8</v>
      </c>
      <c r="S39" s="506">
        <v>1</v>
      </c>
      <c r="T39" s="551">
        <v>3</v>
      </c>
      <c r="U39" s="507">
        <v>1</v>
      </c>
    </row>
    <row r="40" spans="1:21" ht="14.4" customHeight="1" x14ac:dyDescent="0.3">
      <c r="A40" s="471">
        <v>29</v>
      </c>
      <c r="B40" s="472" t="s">
        <v>485</v>
      </c>
      <c r="C40" s="472" t="s">
        <v>780</v>
      </c>
      <c r="D40" s="549" t="s">
        <v>1746</v>
      </c>
      <c r="E40" s="550" t="s">
        <v>785</v>
      </c>
      <c r="F40" s="472" t="s">
        <v>777</v>
      </c>
      <c r="G40" s="472" t="s">
        <v>868</v>
      </c>
      <c r="H40" s="472" t="s">
        <v>486</v>
      </c>
      <c r="I40" s="472" t="s">
        <v>872</v>
      </c>
      <c r="J40" s="472" t="s">
        <v>870</v>
      </c>
      <c r="K40" s="472" t="s">
        <v>873</v>
      </c>
      <c r="L40" s="473">
        <v>0</v>
      </c>
      <c r="M40" s="473">
        <v>0</v>
      </c>
      <c r="N40" s="472">
        <v>1</v>
      </c>
      <c r="O40" s="551">
        <v>1</v>
      </c>
      <c r="P40" s="473"/>
      <c r="Q40" s="506"/>
      <c r="R40" s="472"/>
      <c r="S40" s="506">
        <v>0</v>
      </c>
      <c r="T40" s="551"/>
      <c r="U40" s="507">
        <v>0</v>
      </c>
    </row>
    <row r="41" spans="1:21" ht="14.4" customHeight="1" x14ac:dyDescent="0.3">
      <c r="A41" s="471">
        <v>29</v>
      </c>
      <c r="B41" s="472" t="s">
        <v>485</v>
      </c>
      <c r="C41" s="472" t="s">
        <v>780</v>
      </c>
      <c r="D41" s="549" t="s">
        <v>1746</v>
      </c>
      <c r="E41" s="550" t="s">
        <v>785</v>
      </c>
      <c r="F41" s="472" t="s">
        <v>777</v>
      </c>
      <c r="G41" s="472" t="s">
        <v>868</v>
      </c>
      <c r="H41" s="472" t="s">
        <v>486</v>
      </c>
      <c r="I41" s="472" t="s">
        <v>874</v>
      </c>
      <c r="J41" s="472" t="s">
        <v>870</v>
      </c>
      <c r="K41" s="472" t="s">
        <v>871</v>
      </c>
      <c r="L41" s="473">
        <v>147.31</v>
      </c>
      <c r="M41" s="473">
        <v>441.93</v>
      </c>
      <c r="N41" s="472">
        <v>3</v>
      </c>
      <c r="O41" s="551">
        <v>1</v>
      </c>
      <c r="P41" s="473"/>
      <c r="Q41" s="506">
        <v>0</v>
      </c>
      <c r="R41" s="472"/>
      <c r="S41" s="506">
        <v>0</v>
      </c>
      <c r="T41" s="551"/>
      <c r="U41" s="507">
        <v>0</v>
      </c>
    </row>
    <row r="42" spans="1:21" ht="14.4" customHeight="1" x14ac:dyDescent="0.3">
      <c r="A42" s="471">
        <v>29</v>
      </c>
      <c r="B42" s="472" t="s">
        <v>485</v>
      </c>
      <c r="C42" s="472" t="s">
        <v>780</v>
      </c>
      <c r="D42" s="549" t="s">
        <v>1746</v>
      </c>
      <c r="E42" s="550" t="s">
        <v>785</v>
      </c>
      <c r="F42" s="472" t="s">
        <v>777</v>
      </c>
      <c r="G42" s="472" t="s">
        <v>868</v>
      </c>
      <c r="H42" s="472" t="s">
        <v>486</v>
      </c>
      <c r="I42" s="472" t="s">
        <v>874</v>
      </c>
      <c r="J42" s="472" t="s">
        <v>870</v>
      </c>
      <c r="K42" s="472" t="s">
        <v>871</v>
      </c>
      <c r="L42" s="473">
        <v>132.97999999999999</v>
      </c>
      <c r="M42" s="473">
        <v>398.93999999999994</v>
      </c>
      <c r="N42" s="472">
        <v>3</v>
      </c>
      <c r="O42" s="551">
        <v>0.5</v>
      </c>
      <c r="P42" s="473"/>
      <c r="Q42" s="506">
        <v>0</v>
      </c>
      <c r="R42" s="472"/>
      <c r="S42" s="506">
        <v>0</v>
      </c>
      <c r="T42" s="551"/>
      <c r="U42" s="507">
        <v>0</v>
      </c>
    </row>
    <row r="43" spans="1:21" ht="14.4" customHeight="1" x14ac:dyDescent="0.3">
      <c r="A43" s="471">
        <v>29</v>
      </c>
      <c r="B43" s="472" t="s">
        <v>485</v>
      </c>
      <c r="C43" s="472" t="s">
        <v>780</v>
      </c>
      <c r="D43" s="549" t="s">
        <v>1746</v>
      </c>
      <c r="E43" s="550" t="s">
        <v>785</v>
      </c>
      <c r="F43" s="472" t="s">
        <v>777</v>
      </c>
      <c r="G43" s="472" t="s">
        <v>875</v>
      </c>
      <c r="H43" s="472" t="s">
        <v>694</v>
      </c>
      <c r="I43" s="472" t="s">
        <v>876</v>
      </c>
      <c r="J43" s="472" t="s">
        <v>877</v>
      </c>
      <c r="K43" s="472" t="s">
        <v>878</v>
      </c>
      <c r="L43" s="473">
        <v>93.43</v>
      </c>
      <c r="M43" s="473">
        <v>93.43</v>
      </c>
      <c r="N43" s="472">
        <v>1</v>
      </c>
      <c r="O43" s="551">
        <v>1</v>
      </c>
      <c r="P43" s="473"/>
      <c r="Q43" s="506">
        <v>0</v>
      </c>
      <c r="R43" s="472"/>
      <c r="S43" s="506">
        <v>0</v>
      </c>
      <c r="T43" s="551"/>
      <c r="U43" s="507">
        <v>0</v>
      </c>
    </row>
    <row r="44" spans="1:21" ht="14.4" customHeight="1" x14ac:dyDescent="0.3">
      <c r="A44" s="471">
        <v>29</v>
      </c>
      <c r="B44" s="472" t="s">
        <v>485</v>
      </c>
      <c r="C44" s="472" t="s">
        <v>780</v>
      </c>
      <c r="D44" s="549" t="s">
        <v>1746</v>
      </c>
      <c r="E44" s="550" t="s">
        <v>785</v>
      </c>
      <c r="F44" s="472" t="s">
        <v>777</v>
      </c>
      <c r="G44" s="472" t="s">
        <v>879</v>
      </c>
      <c r="H44" s="472" t="s">
        <v>486</v>
      </c>
      <c r="I44" s="472" t="s">
        <v>681</v>
      </c>
      <c r="J44" s="472" t="s">
        <v>682</v>
      </c>
      <c r="K44" s="472" t="s">
        <v>880</v>
      </c>
      <c r="L44" s="473">
        <v>36.97</v>
      </c>
      <c r="M44" s="473">
        <v>961.22000000000014</v>
      </c>
      <c r="N44" s="472">
        <v>26</v>
      </c>
      <c r="O44" s="551">
        <v>21</v>
      </c>
      <c r="P44" s="473">
        <v>776.37000000000012</v>
      </c>
      <c r="Q44" s="506">
        <v>0.80769230769230771</v>
      </c>
      <c r="R44" s="472">
        <v>21</v>
      </c>
      <c r="S44" s="506">
        <v>0.80769230769230771</v>
      </c>
      <c r="T44" s="551">
        <v>17</v>
      </c>
      <c r="U44" s="507">
        <v>0.80952380952380953</v>
      </c>
    </row>
    <row r="45" spans="1:21" ht="14.4" customHeight="1" x14ac:dyDescent="0.3">
      <c r="A45" s="471">
        <v>29</v>
      </c>
      <c r="B45" s="472" t="s">
        <v>485</v>
      </c>
      <c r="C45" s="472" t="s">
        <v>780</v>
      </c>
      <c r="D45" s="549" t="s">
        <v>1746</v>
      </c>
      <c r="E45" s="550" t="s">
        <v>785</v>
      </c>
      <c r="F45" s="472" t="s">
        <v>777</v>
      </c>
      <c r="G45" s="472" t="s">
        <v>879</v>
      </c>
      <c r="H45" s="472" t="s">
        <v>486</v>
      </c>
      <c r="I45" s="472" t="s">
        <v>681</v>
      </c>
      <c r="J45" s="472" t="s">
        <v>682</v>
      </c>
      <c r="K45" s="472" t="s">
        <v>880</v>
      </c>
      <c r="L45" s="473">
        <v>61.97</v>
      </c>
      <c r="M45" s="473">
        <v>371.82</v>
      </c>
      <c r="N45" s="472">
        <v>6</v>
      </c>
      <c r="O45" s="551">
        <v>5</v>
      </c>
      <c r="P45" s="473">
        <v>123.94</v>
      </c>
      <c r="Q45" s="506">
        <v>0.33333333333333331</v>
      </c>
      <c r="R45" s="472">
        <v>2</v>
      </c>
      <c r="S45" s="506">
        <v>0.33333333333333331</v>
      </c>
      <c r="T45" s="551">
        <v>2</v>
      </c>
      <c r="U45" s="507">
        <v>0.4</v>
      </c>
    </row>
    <row r="46" spans="1:21" ht="14.4" customHeight="1" x14ac:dyDescent="0.3">
      <c r="A46" s="471">
        <v>29</v>
      </c>
      <c r="B46" s="472" t="s">
        <v>485</v>
      </c>
      <c r="C46" s="472" t="s">
        <v>780</v>
      </c>
      <c r="D46" s="549" t="s">
        <v>1746</v>
      </c>
      <c r="E46" s="550" t="s">
        <v>785</v>
      </c>
      <c r="F46" s="472" t="s">
        <v>777</v>
      </c>
      <c r="G46" s="472" t="s">
        <v>881</v>
      </c>
      <c r="H46" s="472" t="s">
        <v>486</v>
      </c>
      <c r="I46" s="472" t="s">
        <v>882</v>
      </c>
      <c r="J46" s="472" t="s">
        <v>883</v>
      </c>
      <c r="K46" s="472" t="s">
        <v>884</v>
      </c>
      <c r="L46" s="473">
        <v>10.55</v>
      </c>
      <c r="M46" s="473">
        <v>10.55</v>
      </c>
      <c r="N46" s="472">
        <v>1</v>
      </c>
      <c r="O46" s="551">
        <v>0.5</v>
      </c>
      <c r="P46" s="473"/>
      <c r="Q46" s="506">
        <v>0</v>
      </c>
      <c r="R46" s="472"/>
      <c r="S46" s="506">
        <v>0</v>
      </c>
      <c r="T46" s="551"/>
      <c r="U46" s="507">
        <v>0</v>
      </c>
    </row>
    <row r="47" spans="1:21" ht="14.4" customHeight="1" x14ac:dyDescent="0.3">
      <c r="A47" s="471">
        <v>29</v>
      </c>
      <c r="B47" s="472" t="s">
        <v>485</v>
      </c>
      <c r="C47" s="472" t="s">
        <v>780</v>
      </c>
      <c r="D47" s="549" t="s">
        <v>1746</v>
      </c>
      <c r="E47" s="550" t="s">
        <v>785</v>
      </c>
      <c r="F47" s="472" t="s">
        <v>777</v>
      </c>
      <c r="G47" s="472" t="s">
        <v>885</v>
      </c>
      <c r="H47" s="472" t="s">
        <v>486</v>
      </c>
      <c r="I47" s="472" t="s">
        <v>886</v>
      </c>
      <c r="J47" s="472" t="s">
        <v>887</v>
      </c>
      <c r="K47" s="472" t="s">
        <v>833</v>
      </c>
      <c r="L47" s="473">
        <v>207.45</v>
      </c>
      <c r="M47" s="473">
        <v>207.45</v>
      </c>
      <c r="N47" s="472">
        <v>1</v>
      </c>
      <c r="O47" s="551">
        <v>1</v>
      </c>
      <c r="P47" s="473">
        <v>207.45</v>
      </c>
      <c r="Q47" s="506">
        <v>1</v>
      </c>
      <c r="R47" s="472">
        <v>1</v>
      </c>
      <c r="S47" s="506">
        <v>1</v>
      </c>
      <c r="T47" s="551">
        <v>1</v>
      </c>
      <c r="U47" s="507">
        <v>1</v>
      </c>
    </row>
    <row r="48" spans="1:21" ht="14.4" customHeight="1" x14ac:dyDescent="0.3">
      <c r="A48" s="471">
        <v>29</v>
      </c>
      <c r="B48" s="472" t="s">
        <v>485</v>
      </c>
      <c r="C48" s="472" t="s">
        <v>780</v>
      </c>
      <c r="D48" s="549" t="s">
        <v>1746</v>
      </c>
      <c r="E48" s="550" t="s">
        <v>785</v>
      </c>
      <c r="F48" s="472" t="s">
        <v>777</v>
      </c>
      <c r="G48" s="472" t="s">
        <v>888</v>
      </c>
      <c r="H48" s="472" t="s">
        <v>486</v>
      </c>
      <c r="I48" s="472" t="s">
        <v>889</v>
      </c>
      <c r="J48" s="472" t="s">
        <v>890</v>
      </c>
      <c r="K48" s="472" t="s">
        <v>891</v>
      </c>
      <c r="L48" s="473">
        <v>0</v>
      </c>
      <c r="M48" s="473">
        <v>0</v>
      </c>
      <c r="N48" s="472">
        <v>1</v>
      </c>
      <c r="O48" s="551">
        <v>0.5</v>
      </c>
      <c r="P48" s="473">
        <v>0</v>
      </c>
      <c r="Q48" s="506"/>
      <c r="R48" s="472">
        <v>1</v>
      </c>
      <c r="S48" s="506">
        <v>1</v>
      </c>
      <c r="T48" s="551">
        <v>0.5</v>
      </c>
      <c r="U48" s="507">
        <v>1</v>
      </c>
    </row>
    <row r="49" spans="1:21" ht="14.4" customHeight="1" x14ac:dyDescent="0.3">
      <c r="A49" s="471">
        <v>29</v>
      </c>
      <c r="B49" s="472" t="s">
        <v>485</v>
      </c>
      <c r="C49" s="472" t="s">
        <v>780</v>
      </c>
      <c r="D49" s="549" t="s">
        <v>1746</v>
      </c>
      <c r="E49" s="550" t="s">
        <v>785</v>
      </c>
      <c r="F49" s="472" t="s">
        <v>777</v>
      </c>
      <c r="G49" s="472" t="s">
        <v>892</v>
      </c>
      <c r="H49" s="472" t="s">
        <v>486</v>
      </c>
      <c r="I49" s="472" t="s">
        <v>684</v>
      </c>
      <c r="J49" s="472" t="s">
        <v>685</v>
      </c>
      <c r="K49" s="472" t="s">
        <v>686</v>
      </c>
      <c r="L49" s="473">
        <v>115.13</v>
      </c>
      <c r="M49" s="473">
        <v>1036.17</v>
      </c>
      <c r="N49" s="472">
        <v>9</v>
      </c>
      <c r="O49" s="551">
        <v>9</v>
      </c>
      <c r="P49" s="473">
        <v>805.91</v>
      </c>
      <c r="Q49" s="506">
        <v>0.77777777777777768</v>
      </c>
      <c r="R49" s="472">
        <v>7</v>
      </c>
      <c r="S49" s="506">
        <v>0.77777777777777779</v>
      </c>
      <c r="T49" s="551">
        <v>7</v>
      </c>
      <c r="U49" s="507">
        <v>0.77777777777777779</v>
      </c>
    </row>
    <row r="50" spans="1:21" ht="14.4" customHeight="1" x14ac:dyDescent="0.3">
      <c r="A50" s="471">
        <v>29</v>
      </c>
      <c r="B50" s="472" t="s">
        <v>485</v>
      </c>
      <c r="C50" s="472" t="s">
        <v>780</v>
      </c>
      <c r="D50" s="549" t="s">
        <v>1746</v>
      </c>
      <c r="E50" s="550" t="s">
        <v>785</v>
      </c>
      <c r="F50" s="472" t="s">
        <v>777</v>
      </c>
      <c r="G50" s="472" t="s">
        <v>893</v>
      </c>
      <c r="H50" s="472" t="s">
        <v>694</v>
      </c>
      <c r="I50" s="472" t="s">
        <v>894</v>
      </c>
      <c r="J50" s="472" t="s">
        <v>895</v>
      </c>
      <c r="K50" s="472" t="s">
        <v>896</v>
      </c>
      <c r="L50" s="473">
        <v>407.55</v>
      </c>
      <c r="M50" s="473">
        <v>4483.0500000000011</v>
      </c>
      <c r="N50" s="472">
        <v>11</v>
      </c>
      <c r="O50" s="551">
        <v>11</v>
      </c>
      <c r="P50" s="473">
        <v>4483.0500000000011</v>
      </c>
      <c r="Q50" s="506">
        <v>1</v>
      </c>
      <c r="R50" s="472">
        <v>11</v>
      </c>
      <c r="S50" s="506">
        <v>1</v>
      </c>
      <c r="T50" s="551">
        <v>11</v>
      </c>
      <c r="U50" s="507">
        <v>1</v>
      </c>
    </row>
    <row r="51" spans="1:21" ht="14.4" customHeight="1" x14ac:dyDescent="0.3">
      <c r="A51" s="471">
        <v>29</v>
      </c>
      <c r="B51" s="472" t="s">
        <v>485</v>
      </c>
      <c r="C51" s="472" t="s">
        <v>780</v>
      </c>
      <c r="D51" s="549" t="s">
        <v>1746</v>
      </c>
      <c r="E51" s="550" t="s">
        <v>785</v>
      </c>
      <c r="F51" s="472" t="s">
        <v>777</v>
      </c>
      <c r="G51" s="472" t="s">
        <v>893</v>
      </c>
      <c r="H51" s="472" t="s">
        <v>694</v>
      </c>
      <c r="I51" s="472" t="s">
        <v>897</v>
      </c>
      <c r="J51" s="472" t="s">
        <v>895</v>
      </c>
      <c r="K51" s="472" t="s">
        <v>898</v>
      </c>
      <c r="L51" s="473">
        <v>543.39</v>
      </c>
      <c r="M51" s="473">
        <v>10867.800000000001</v>
      </c>
      <c r="N51" s="472">
        <v>20</v>
      </c>
      <c r="O51" s="551">
        <v>19.5</v>
      </c>
      <c r="P51" s="473">
        <v>8694.2400000000016</v>
      </c>
      <c r="Q51" s="506">
        <v>0.8</v>
      </c>
      <c r="R51" s="472">
        <v>16</v>
      </c>
      <c r="S51" s="506">
        <v>0.8</v>
      </c>
      <c r="T51" s="551">
        <v>15.5</v>
      </c>
      <c r="U51" s="507">
        <v>0.79487179487179482</v>
      </c>
    </row>
    <row r="52" spans="1:21" ht="14.4" customHeight="1" x14ac:dyDescent="0.3">
      <c r="A52" s="471">
        <v>29</v>
      </c>
      <c r="B52" s="472" t="s">
        <v>485</v>
      </c>
      <c r="C52" s="472" t="s">
        <v>780</v>
      </c>
      <c r="D52" s="549" t="s">
        <v>1746</v>
      </c>
      <c r="E52" s="550" t="s">
        <v>785</v>
      </c>
      <c r="F52" s="472" t="s">
        <v>777</v>
      </c>
      <c r="G52" s="472" t="s">
        <v>893</v>
      </c>
      <c r="H52" s="472" t="s">
        <v>694</v>
      </c>
      <c r="I52" s="472" t="s">
        <v>899</v>
      </c>
      <c r="J52" s="472" t="s">
        <v>895</v>
      </c>
      <c r="K52" s="472" t="s">
        <v>900</v>
      </c>
      <c r="L52" s="473">
        <v>815.1</v>
      </c>
      <c r="M52" s="473">
        <v>815.1</v>
      </c>
      <c r="N52" s="472">
        <v>1</v>
      </c>
      <c r="O52" s="551">
        <v>1</v>
      </c>
      <c r="P52" s="473">
        <v>815.1</v>
      </c>
      <c r="Q52" s="506">
        <v>1</v>
      </c>
      <c r="R52" s="472">
        <v>1</v>
      </c>
      <c r="S52" s="506">
        <v>1</v>
      </c>
      <c r="T52" s="551">
        <v>1</v>
      </c>
      <c r="U52" s="507">
        <v>1</v>
      </c>
    </row>
    <row r="53" spans="1:21" ht="14.4" customHeight="1" x14ac:dyDescent="0.3">
      <c r="A53" s="471">
        <v>29</v>
      </c>
      <c r="B53" s="472" t="s">
        <v>485</v>
      </c>
      <c r="C53" s="472" t="s">
        <v>780</v>
      </c>
      <c r="D53" s="549" t="s">
        <v>1746</v>
      </c>
      <c r="E53" s="550" t="s">
        <v>785</v>
      </c>
      <c r="F53" s="472" t="s">
        <v>777</v>
      </c>
      <c r="G53" s="472" t="s">
        <v>901</v>
      </c>
      <c r="H53" s="472" t="s">
        <v>486</v>
      </c>
      <c r="I53" s="472" t="s">
        <v>902</v>
      </c>
      <c r="J53" s="472" t="s">
        <v>903</v>
      </c>
      <c r="K53" s="472" t="s">
        <v>904</v>
      </c>
      <c r="L53" s="473">
        <v>134.47999999999999</v>
      </c>
      <c r="M53" s="473">
        <v>268.95999999999998</v>
      </c>
      <c r="N53" s="472">
        <v>2</v>
      </c>
      <c r="O53" s="551">
        <v>2</v>
      </c>
      <c r="P53" s="473"/>
      <c r="Q53" s="506">
        <v>0</v>
      </c>
      <c r="R53" s="472"/>
      <c r="S53" s="506">
        <v>0</v>
      </c>
      <c r="T53" s="551"/>
      <c r="U53" s="507">
        <v>0</v>
      </c>
    </row>
    <row r="54" spans="1:21" ht="14.4" customHeight="1" x14ac:dyDescent="0.3">
      <c r="A54" s="471">
        <v>29</v>
      </c>
      <c r="B54" s="472" t="s">
        <v>485</v>
      </c>
      <c r="C54" s="472" t="s">
        <v>780</v>
      </c>
      <c r="D54" s="549" t="s">
        <v>1746</v>
      </c>
      <c r="E54" s="550" t="s">
        <v>785</v>
      </c>
      <c r="F54" s="472" t="s">
        <v>777</v>
      </c>
      <c r="G54" s="472" t="s">
        <v>905</v>
      </c>
      <c r="H54" s="472" t="s">
        <v>694</v>
      </c>
      <c r="I54" s="472" t="s">
        <v>906</v>
      </c>
      <c r="J54" s="472" t="s">
        <v>907</v>
      </c>
      <c r="K54" s="472" t="s">
        <v>908</v>
      </c>
      <c r="L54" s="473">
        <v>18.260000000000002</v>
      </c>
      <c r="M54" s="473">
        <v>18.260000000000002</v>
      </c>
      <c r="N54" s="472">
        <v>1</v>
      </c>
      <c r="O54" s="551">
        <v>1</v>
      </c>
      <c r="P54" s="473">
        <v>18.260000000000002</v>
      </c>
      <c r="Q54" s="506">
        <v>1</v>
      </c>
      <c r="R54" s="472">
        <v>1</v>
      </c>
      <c r="S54" s="506">
        <v>1</v>
      </c>
      <c r="T54" s="551">
        <v>1</v>
      </c>
      <c r="U54" s="507">
        <v>1</v>
      </c>
    </row>
    <row r="55" spans="1:21" ht="14.4" customHeight="1" x14ac:dyDescent="0.3">
      <c r="A55" s="471">
        <v>29</v>
      </c>
      <c r="B55" s="472" t="s">
        <v>485</v>
      </c>
      <c r="C55" s="472" t="s">
        <v>780</v>
      </c>
      <c r="D55" s="549" t="s">
        <v>1746</v>
      </c>
      <c r="E55" s="550" t="s">
        <v>785</v>
      </c>
      <c r="F55" s="472" t="s">
        <v>777</v>
      </c>
      <c r="G55" s="472" t="s">
        <v>905</v>
      </c>
      <c r="H55" s="472" t="s">
        <v>694</v>
      </c>
      <c r="I55" s="472" t="s">
        <v>909</v>
      </c>
      <c r="J55" s="472" t="s">
        <v>907</v>
      </c>
      <c r="K55" s="472" t="s">
        <v>910</v>
      </c>
      <c r="L55" s="473">
        <v>48.42</v>
      </c>
      <c r="M55" s="473">
        <v>145.26</v>
      </c>
      <c r="N55" s="472">
        <v>3</v>
      </c>
      <c r="O55" s="551">
        <v>3</v>
      </c>
      <c r="P55" s="473">
        <v>48.42</v>
      </c>
      <c r="Q55" s="506">
        <v>0.33333333333333337</v>
      </c>
      <c r="R55" s="472">
        <v>1</v>
      </c>
      <c r="S55" s="506">
        <v>0.33333333333333331</v>
      </c>
      <c r="T55" s="551">
        <v>1</v>
      </c>
      <c r="U55" s="507">
        <v>0.33333333333333331</v>
      </c>
    </row>
    <row r="56" spans="1:21" ht="14.4" customHeight="1" x14ac:dyDescent="0.3">
      <c r="A56" s="471">
        <v>29</v>
      </c>
      <c r="B56" s="472" t="s">
        <v>485</v>
      </c>
      <c r="C56" s="472" t="s">
        <v>780</v>
      </c>
      <c r="D56" s="549" t="s">
        <v>1746</v>
      </c>
      <c r="E56" s="550" t="s">
        <v>785</v>
      </c>
      <c r="F56" s="472" t="s">
        <v>777</v>
      </c>
      <c r="G56" s="472" t="s">
        <v>905</v>
      </c>
      <c r="H56" s="472" t="s">
        <v>694</v>
      </c>
      <c r="I56" s="472" t="s">
        <v>909</v>
      </c>
      <c r="J56" s="472" t="s">
        <v>907</v>
      </c>
      <c r="K56" s="472" t="s">
        <v>910</v>
      </c>
      <c r="L56" s="473">
        <v>36.54</v>
      </c>
      <c r="M56" s="473">
        <v>36.54</v>
      </c>
      <c r="N56" s="472">
        <v>1</v>
      </c>
      <c r="O56" s="551">
        <v>0.5</v>
      </c>
      <c r="P56" s="473"/>
      <c r="Q56" s="506">
        <v>0</v>
      </c>
      <c r="R56" s="472"/>
      <c r="S56" s="506">
        <v>0</v>
      </c>
      <c r="T56" s="551"/>
      <c r="U56" s="507">
        <v>0</v>
      </c>
    </row>
    <row r="57" spans="1:21" ht="14.4" customHeight="1" x14ac:dyDescent="0.3">
      <c r="A57" s="471">
        <v>29</v>
      </c>
      <c r="B57" s="472" t="s">
        <v>485</v>
      </c>
      <c r="C57" s="472" t="s">
        <v>780</v>
      </c>
      <c r="D57" s="549" t="s">
        <v>1746</v>
      </c>
      <c r="E57" s="550" t="s">
        <v>785</v>
      </c>
      <c r="F57" s="472" t="s">
        <v>777</v>
      </c>
      <c r="G57" s="472" t="s">
        <v>905</v>
      </c>
      <c r="H57" s="472" t="s">
        <v>694</v>
      </c>
      <c r="I57" s="472" t="s">
        <v>911</v>
      </c>
      <c r="J57" s="472" t="s">
        <v>907</v>
      </c>
      <c r="K57" s="472" t="s">
        <v>912</v>
      </c>
      <c r="L57" s="473">
        <v>0</v>
      </c>
      <c r="M57" s="473">
        <v>0</v>
      </c>
      <c r="N57" s="472">
        <v>1</v>
      </c>
      <c r="O57" s="551">
        <v>1</v>
      </c>
      <c r="P57" s="473">
        <v>0</v>
      </c>
      <c r="Q57" s="506"/>
      <c r="R57" s="472">
        <v>1</v>
      </c>
      <c r="S57" s="506">
        <v>1</v>
      </c>
      <c r="T57" s="551">
        <v>1</v>
      </c>
      <c r="U57" s="507">
        <v>1</v>
      </c>
    </row>
    <row r="58" spans="1:21" ht="14.4" customHeight="1" x14ac:dyDescent="0.3">
      <c r="A58" s="471">
        <v>29</v>
      </c>
      <c r="B58" s="472" t="s">
        <v>485</v>
      </c>
      <c r="C58" s="472" t="s">
        <v>780</v>
      </c>
      <c r="D58" s="549" t="s">
        <v>1746</v>
      </c>
      <c r="E58" s="550" t="s">
        <v>785</v>
      </c>
      <c r="F58" s="472" t="s">
        <v>777</v>
      </c>
      <c r="G58" s="472" t="s">
        <v>905</v>
      </c>
      <c r="H58" s="472" t="s">
        <v>486</v>
      </c>
      <c r="I58" s="472" t="s">
        <v>913</v>
      </c>
      <c r="J58" s="472" t="s">
        <v>907</v>
      </c>
      <c r="K58" s="472" t="s">
        <v>914</v>
      </c>
      <c r="L58" s="473">
        <v>36.54</v>
      </c>
      <c r="M58" s="473">
        <v>36.54</v>
      </c>
      <c r="N58" s="472">
        <v>1</v>
      </c>
      <c r="O58" s="551">
        <v>0.5</v>
      </c>
      <c r="P58" s="473"/>
      <c r="Q58" s="506">
        <v>0</v>
      </c>
      <c r="R58" s="472"/>
      <c r="S58" s="506">
        <v>0</v>
      </c>
      <c r="T58" s="551"/>
      <c r="U58" s="507">
        <v>0</v>
      </c>
    </row>
    <row r="59" spans="1:21" ht="14.4" customHeight="1" x14ac:dyDescent="0.3">
      <c r="A59" s="471">
        <v>29</v>
      </c>
      <c r="B59" s="472" t="s">
        <v>485</v>
      </c>
      <c r="C59" s="472" t="s">
        <v>780</v>
      </c>
      <c r="D59" s="549" t="s">
        <v>1746</v>
      </c>
      <c r="E59" s="550" t="s">
        <v>785</v>
      </c>
      <c r="F59" s="472" t="s">
        <v>777</v>
      </c>
      <c r="G59" s="472" t="s">
        <v>905</v>
      </c>
      <c r="H59" s="472" t="s">
        <v>486</v>
      </c>
      <c r="I59" s="472" t="s">
        <v>915</v>
      </c>
      <c r="J59" s="472" t="s">
        <v>907</v>
      </c>
      <c r="K59" s="472" t="s">
        <v>916</v>
      </c>
      <c r="L59" s="473">
        <v>18.260000000000002</v>
      </c>
      <c r="M59" s="473">
        <v>18.260000000000002</v>
      </c>
      <c r="N59" s="472">
        <v>1</v>
      </c>
      <c r="O59" s="551">
        <v>1</v>
      </c>
      <c r="P59" s="473"/>
      <c r="Q59" s="506">
        <v>0</v>
      </c>
      <c r="R59" s="472"/>
      <c r="S59" s="506">
        <v>0</v>
      </c>
      <c r="T59" s="551"/>
      <c r="U59" s="507">
        <v>0</v>
      </c>
    </row>
    <row r="60" spans="1:21" ht="14.4" customHeight="1" x14ac:dyDescent="0.3">
      <c r="A60" s="471">
        <v>29</v>
      </c>
      <c r="B60" s="472" t="s">
        <v>485</v>
      </c>
      <c r="C60" s="472" t="s">
        <v>780</v>
      </c>
      <c r="D60" s="549" t="s">
        <v>1746</v>
      </c>
      <c r="E60" s="550" t="s">
        <v>785</v>
      </c>
      <c r="F60" s="472" t="s">
        <v>777</v>
      </c>
      <c r="G60" s="472" t="s">
        <v>917</v>
      </c>
      <c r="H60" s="472" t="s">
        <v>486</v>
      </c>
      <c r="I60" s="472" t="s">
        <v>918</v>
      </c>
      <c r="J60" s="472" t="s">
        <v>919</v>
      </c>
      <c r="K60" s="472" t="s">
        <v>920</v>
      </c>
      <c r="L60" s="473">
        <v>0</v>
      </c>
      <c r="M60" s="473">
        <v>0</v>
      </c>
      <c r="N60" s="472">
        <v>1</v>
      </c>
      <c r="O60" s="551">
        <v>0.5</v>
      </c>
      <c r="P60" s="473"/>
      <c r="Q60" s="506"/>
      <c r="R60" s="472"/>
      <c r="S60" s="506">
        <v>0</v>
      </c>
      <c r="T60" s="551"/>
      <c r="U60" s="507">
        <v>0</v>
      </c>
    </row>
    <row r="61" spans="1:21" ht="14.4" customHeight="1" x14ac:dyDescent="0.3">
      <c r="A61" s="471">
        <v>29</v>
      </c>
      <c r="B61" s="472" t="s">
        <v>485</v>
      </c>
      <c r="C61" s="472" t="s">
        <v>780</v>
      </c>
      <c r="D61" s="549" t="s">
        <v>1746</v>
      </c>
      <c r="E61" s="550" t="s">
        <v>785</v>
      </c>
      <c r="F61" s="472" t="s">
        <v>777</v>
      </c>
      <c r="G61" s="472" t="s">
        <v>921</v>
      </c>
      <c r="H61" s="472" t="s">
        <v>486</v>
      </c>
      <c r="I61" s="472" t="s">
        <v>922</v>
      </c>
      <c r="J61" s="472" t="s">
        <v>923</v>
      </c>
      <c r="K61" s="472" t="s">
        <v>924</v>
      </c>
      <c r="L61" s="473">
        <v>0</v>
      </c>
      <c r="M61" s="473">
        <v>0</v>
      </c>
      <c r="N61" s="472">
        <v>1</v>
      </c>
      <c r="O61" s="551">
        <v>1</v>
      </c>
      <c r="P61" s="473"/>
      <c r="Q61" s="506"/>
      <c r="R61" s="472"/>
      <c r="S61" s="506">
        <v>0</v>
      </c>
      <c r="T61" s="551"/>
      <c r="U61" s="507">
        <v>0</v>
      </c>
    </row>
    <row r="62" spans="1:21" ht="14.4" customHeight="1" x14ac:dyDescent="0.3">
      <c r="A62" s="471">
        <v>29</v>
      </c>
      <c r="B62" s="472" t="s">
        <v>485</v>
      </c>
      <c r="C62" s="472" t="s">
        <v>780</v>
      </c>
      <c r="D62" s="549" t="s">
        <v>1746</v>
      </c>
      <c r="E62" s="550" t="s">
        <v>785</v>
      </c>
      <c r="F62" s="472" t="s">
        <v>777</v>
      </c>
      <c r="G62" s="472" t="s">
        <v>925</v>
      </c>
      <c r="H62" s="472" t="s">
        <v>486</v>
      </c>
      <c r="I62" s="472" t="s">
        <v>926</v>
      </c>
      <c r="J62" s="472" t="s">
        <v>927</v>
      </c>
      <c r="K62" s="472" t="s">
        <v>928</v>
      </c>
      <c r="L62" s="473">
        <v>27.49</v>
      </c>
      <c r="M62" s="473">
        <v>27.49</v>
      </c>
      <c r="N62" s="472">
        <v>1</v>
      </c>
      <c r="O62" s="551">
        <v>1</v>
      </c>
      <c r="P62" s="473"/>
      <c r="Q62" s="506">
        <v>0</v>
      </c>
      <c r="R62" s="472"/>
      <c r="S62" s="506">
        <v>0</v>
      </c>
      <c r="T62" s="551"/>
      <c r="U62" s="507">
        <v>0</v>
      </c>
    </row>
    <row r="63" spans="1:21" ht="14.4" customHeight="1" x14ac:dyDescent="0.3">
      <c r="A63" s="471">
        <v>29</v>
      </c>
      <c r="B63" s="472" t="s">
        <v>485</v>
      </c>
      <c r="C63" s="472" t="s">
        <v>780</v>
      </c>
      <c r="D63" s="549" t="s">
        <v>1746</v>
      </c>
      <c r="E63" s="550" t="s">
        <v>785</v>
      </c>
      <c r="F63" s="472" t="s">
        <v>777</v>
      </c>
      <c r="G63" s="472" t="s">
        <v>929</v>
      </c>
      <c r="H63" s="472" t="s">
        <v>486</v>
      </c>
      <c r="I63" s="472" t="s">
        <v>930</v>
      </c>
      <c r="J63" s="472" t="s">
        <v>931</v>
      </c>
      <c r="K63" s="472" t="s">
        <v>932</v>
      </c>
      <c r="L63" s="473">
        <v>130.85</v>
      </c>
      <c r="M63" s="473">
        <v>130.85</v>
      </c>
      <c r="N63" s="472">
        <v>1</v>
      </c>
      <c r="O63" s="551">
        <v>1</v>
      </c>
      <c r="P63" s="473"/>
      <c r="Q63" s="506">
        <v>0</v>
      </c>
      <c r="R63" s="472"/>
      <c r="S63" s="506">
        <v>0</v>
      </c>
      <c r="T63" s="551"/>
      <c r="U63" s="507">
        <v>0</v>
      </c>
    </row>
    <row r="64" spans="1:21" ht="14.4" customHeight="1" x14ac:dyDescent="0.3">
      <c r="A64" s="471">
        <v>29</v>
      </c>
      <c r="B64" s="472" t="s">
        <v>485</v>
      </c>
      <c r="C64" s="472" t="s">
        <v>780</v>
      </c>
      <c r="D64" s="549" t="s">
        <v>1746</v>
      </c>
      <c r="E64" s="550" t="s">
        <v>785</v>
      </c>
      <c r="F64" s="472" t="s">
        <v>777</v>
      </c>
      <c r="G64" s="472" t="s">
        <v>929</v>
      </c>
      <c r="H64" s="472" t="s">
        <v>486</v>
      </c>
      <c r="I64" s="472" t="s">
        <v>933</v>
      </c>
      <c r="J64" s="472" t="s">
        <v>931</v>
      </c>
      <c r="K64" s="472" t="s">
        <v>932</v>
      </c>
      <c r="L64" s="473">
        <v>130.85</v>
      </c>
      <c r="M64" s="473">
        <v>130.85</v>
      </c>
      <c r="N64" s="472">
        <v>1</v>
      </c>
      <c r="O64" s="551">
        <v>1</v>
      </c>
      <c r="P64" s="473"/>
      <c r="Q64" s="506">
        <v>0</v>
      </c>
      <c r="R64" s="472"/>
      <c r="S64" s="506">
        <v>0</v>
      </c>
      <c r="T64" s="551"/>
      <c r="U64" s="507">
        <v>0</v>
      </c>
    </row>
    <row r="65" spans="1:21" ht="14.4" customHeight="1" x14ac:dyDescent="0.3">
      <c r="A65" s="471">
        <v>29</v>
      </c>
      <c r="B65" s="472" t="s">
        <v>485</v>
      </c>
      <c r="C65" s="472" t="s">
        <v>780</v>
      </c>
      <c r="D65" s="549" t="s">
        <v>1746</v>
      </c>
      <c r="E65" s="550" t="s">
        <v>785</v>
      </c>
      <c r="F65" s="472" t="s">
        <v>777</v>
      </c>
      <c r="G65" s="472" t="s">
        <v>934</v>
      </c>
      <c r="H65" s="472" t="s">
        <v>486</v>
      </c>
      <c r="I65" s="472" t="s">
        <v>935</v>
      </c>
      <c r="J65" s="472" t="s">
        <v>936</v>
      </c>
      <c r="K65" s="472" t="s">
        <v>937</v>
      </c>
      <c r="L65" s="473">
        <v>0</v>
      </c>
      <c r="M65" s="473">
        <v>0</v>
      </c>
      <c r="N65" s="472">
        <v>1</v>
      </c>
      <c r="O65" s="551">
        <v>1</v>
      </c>
      <c r="P65" s="473"/>
      <c r="Q65" s="506"/>
      <c r="R65" s="472"/>
      <c r="S65" s="506">
        <v>0</v>
      </c>
      <c r="T65" s="551"/>
      <c r="U65" s="507">
        <v>0</v>
      </c>
    </row>
    <row r="66" spans="1:21" ht="14.4" customHeight="1" x14ac:dyDescent="0.3">
      <c r="A66" s="471">
        <v>29</v>
      </c>
      <c r="B66" s="472" t="s">
        <v>485</v>
      </c>
      <c r="C66" s="472" t="s">
        <v>780</v>
      </c>
      <c r="D66" s="549" t="s">
        <v>1746</v>
      </c>
      <c r="E66" s="550" t="s">
        <v>785</v>
      </c>
      <c r="F66" s="472" t="s">
        <v>777</v>
      </c>
      <c r="G66" s="472" t="s">
        <v>938</v>
      </c>
      <c r="H66" s="472" t="s">
        <v>694</v>
      </c>
      <c r="I66" s="472" t="s">
        <v>939</v>
      </c>
      <c r="J66" s="472" t="s">
        <v>940</v>
      </c>
      <c r="K66" s="472" t="s">
        <v>799</v>
      </c>
      <c r="L66" s="473">
        <v>48.27</v>
      </c>
      <c r="M66" s="473">
        <v>48.27</v>
      </c>
      <c r="N66" s="472">
        <v>1</v>
      </c>
      <c r="O66" s="551">
        <v>0.5</v>
      </c>
      <c r="P66" s="473"/>
      <c r="Q66" s="506">
        <v>0</v>
      </c>
      <c r="R66" s="472"/>
      <c r="S66" s="506">
        <v>0</v>
      </c>
      <c r="T66" s="551"/>
      <c r="U66" s="507">
        <v>0</v>
      </c>
    </row>
    <row r="67" spans="1:21" ht="14.4" customHeight="1" x14ac:dyDescent="0.3">
      <c r="A67" s="471">
        <v>29</v>
      </c>
      <c r="B67" s="472" t="s">
        <v>485</v>
      </c>
      <c r="C67" s="472" t="s">
        <v>780</v>
      </c>
      <c r="D67" s="549" t="s">
        <v>1746</v>
      </c>
      <c r="E67" s="550" t="s">
        <v>785</v>
      </c>
      <c r="F67" s="472" t="s">
        <v>777</v>
      </c>
      <c r="G67" s="472" t="s">
        <v>941</v>
      </c>
      <c r="H67" s="472" t="s">
        <v>694</v>
      </c>
      <c r="I67" s="472" t="s">
        <v>942</v>
      </c>
      <c r="J67" s="472" t="s">
        <v>943</v>
      </c>
      <c r="K67" s="472" t="s">
        <v>944</v>
      </c>
      <c r="L67" s="473">
        <v>117.73</v>
      </c>
      <c r="M67" s="473">
        <v>117.73</v>
      </c>
      <c r="N67" s="472">
        <v>1</v>
      </c>
      <c r="O67" s="551">
        <v>0.5</v>
      </c>
      <c r="P67" s="473"/>
      <c r="Q67" s="506">
        <v>0</v>
      </c>
      <c r="R67" s="472"/>
      <c r="S67" s="506">
        <v>0</v>
      </c>
      <c r="T67" s="551"/>
      <c r="U67" s="507">
        <v>0</v>
      </c>
    </row>
    <row r="68" spans="1:21" ht="14.4" customHeight="1" x14ac:dyDescent="0.3">
      <c r="A68" s="471">
        <v>29</v>
      </c>
      <c r="B68" s="472" t="s">
        <v>485</v>
      </c>
      <c r="C68" s="472" t="s">
        <v>780</v>
      </c>
      <c r="D68" s="549" t="s">
        <v>1746</v>
      </c>
      <c r="E68" s="550" t="s">
        <v>785</v>
      </c>
      <c r="F68" s="472" t="s">
        <v>777</v>
      </c>
      <c r="G68" s="472" t="s">
        <v>945</v>
      </c>
      <c r="H68" s="472" t="s">
        <v>486</v>
      </c>
      <c r="I68" s="472" t="s">
        <v>946</v>
      </c>
      <c r="J68" s="472" t="s">
        <v>947</v>
      </c>
      <c r="K68" s="472" t="s">
        <v>948</v>
      </c>
      <c r="L68" s="473">
        <v>121.96</v>
      </c>
      <c r="M68" s="473">
        <v>121.96</v>
      </c>
      <c r="N68" s="472">
        <v>1</v>
      </c>
      <c r="O68" s="551">
        <v>1</v>
      </c>
      <c r="P68" s="473"/>
      <c r="Q68" s="506">
        <v>0</v>
      </c>
      <c r="R68" s="472"/>
      <c r="S68" s="506">
        <v>0</v>
      </c>
      <c r="T68" s="551"/>
      <c r="U68" s="507">
        <v>0</v>
      </c>
    </row>
    <row r="69" spans="1:21" ht="14.4" customHeight="1" x14ac:dyDescent="0.3">
      <c r="A69" s="471">
        <v>29</v>
      </c>
      <c r="B69" s="472" t="s">
        <v>485</v>
      </c>
      <c r="C69" s="472" t="s">
        <v>780</v>
      </c>
      <c r="D69" s="549" t="s">
        <v>1746</v>
      </c>
      <c r="E69" s="550" t="s">
        <v>785</v>
      </c>
      <c r="F69" s="472" t="s">
        <v>777</v>
      </c>
      <c r="G69" s="472" t="s">
        <v>945</v>
      </c>
      <c r="H69" s="472" t="s">
        <v>486</v>
      </c>
      <c r="I69" s="472" t="s">
        <v>946</v>
      </c>
      <c r="J69" s="472" t="s">
        <v>947</v>
      </c>
      <c r="K69" s="472" t="s">
        <v>948</v>
      </c>
      <c r="L69" s="473">
        <v>139.63999999999999</v>
      </c>
      <c r="M69" s="473">
        <v>139.63999999999999</v>
      </c>
      <c r="N69" s="472">
        <v>1</v>
      </c>
      <c r="O69" s="551">
        <v>1</v>
      </c>
      <c r="P69" s="473"/>
      <c r="Q69" s="506">
        <v>0</v>
      </c>
      <c r="R69" s="472"/>
      <c r="S69" s="506">
        <v>0</v>
      </c>
      <c r="T69" s="551"/>
      <c r="U69" s="507">
        <v>0</v>
      </c>
    </row>
    <row r="70" spans="1:21" ht="14.4" customHeight="1" x14ac:dyDescent="0.3">
      <c r="A70" s="471">
        <v>29</v>
      </c>
      <c r="B70" s="472" t="s">
        <v>485</v>
      </c>
      <c r="C70" s="472" t="s">
        <v>780</v>
      </c>
      <c r="D70" s="549" t="s">
        <v>1746</v>
      </c>
      <c r="E70" s="550" t="s">
        <v>785</v>
      </c>
      <c r="F70" s="472" t="s">
        <v>777</v>
      </c>
      <c r="G70" s="472" t="s">
        <v>949</v>
      </c>
      <c r="H70" s="472" t="s">
        <v>486</v>
      </c>
      <c r="I70" s="472" t="s">
        <v>520</v>
      </c>
      <c r="J70" s="472" t="s">
        <v>950</v>
      </c>
      <c r="K70" s="472" t="s">
        <v>951</v>
      </c>
      <c r="L70" s="473">
        <v>0</v>
      </c>
      <c r="M70" s="473">
        <v>0</v>
      </c>
      <c r="N70" s="472">
        <v>11</v>
      </c>
      <c r="O70" s="551">
        <v>9.5</v>
      </c>
      <c r="P70" s="473">
        <v>0</v>
      </c>
      <c r="Q70" s="506"/>
      <c r="R70" s="472">
        <v>8</v>
      </c>
      <c r="S70" s="506">
        <v>0.72727272727272729</v>
      </c>
      <c r="T70" s="551">
        <v>6.5</v>
      </c>
      <c r="U70" s="507">
        <v>0.68421052631578949</v>
      </c>
    </row>
    <row r="71" spans="1:21" ht="14.4" customHeight="1" x14ac:dyDescent="0.3">
      <c r="A71" s="471">
        <v>29</v>
      </c>
      <c r="B71" s="472" t="s">
        <v>485</v>
      </c>
      <c r="C71" s="472" t="s">
        <v>780</v>
      </c>
      <c r="D71" s="549" t="s">
        <v>1746</v>
      </c>
      <c r="E71" s="550" t="s">
        <v>785</v>
      </c>
      <c r="F71" s="472" t="s">
        <v>777</v>
      </c>
      <c r="G71" s="472" t="s">
        <v>952</v>
      </c>
      <c r="H71" s="472" t="s">
        <v>486</v>
      </c>
      <c r="I71" s="472" t="s">
        <v>688</v>
      </c>
      <c r="J71" s="472" t="s">
        <v>689</v>
      </c>
      <c r="K71" s="472" t="s">
        <v>953</v>
      </c>
      <c r="L71" s="473">
        <v>96.42</v>
      </c>
      <c r="M71" s="473">
        <v>192.84</v>
      </c>
      <c r="N71" s="472">
        <v>2</v>
      </c>
      <c r="O71" s="551">
        <v>1</v>
      </c>
      <c r="P71" s="473">
        <v>192.84</v>
      </c>
      <c r="Q71" s="506">
        <v>1</v>
      </c>
      <c r="R71" s="472">
        <v>2</v>
      </c>
      <c r="S71" s="506">
        <v>1</v>
      </c>
      <c r="T71" s="551">
        <v>1</v>
      </c>
      <c r="U71" s="507">
        <v>1</v>
      </c>
    </row>
    <row r="72" spans="1:21" ht="14.4" customHeight="1" x14ac:dyDescent="0.3">
      <c r="A72" s="471">
        <v>29</v>
      </c>
      <c r="B72" s="472" t="s">
        <v>485</v>
      </c>
      <c r="C72" s="472" t="s">
        <v>780</v>
      </c>
      <c r="D72" s="549" t="s">
        <v>1746</v>
      </c>
      <c r="E72" s="550" t="s">
        <v>785</v>
      </c>
      <c r="F72" s="472" t="s">
        <v>777</v>
      </c>
      <c r="G72" s="472" t="s">
        <v>952</v>
      </c>
      <c r="H72" s="472" t="s">
        <v>486</v>
      </c>
      <c r="I72" s="472" t="s">
        <v>692</v>
      </c>
      <c r="J72" s="472" t="s">
        <v>689</v>
      </c>
      <c r="K72" s="472" t="s">
        <v>954</v>
      </c>
      <c r="L72" s="473">
        <v>289.27</v>
      </c>
      <c r="M72" s="473">
        <v>32687.510000000017</v>
      </c>
      <c r="N72" s="472">
        <v>113</v>
      </c>
      <c r="O72" s="551">
        <v>59.5</v>
      </c>
      <c r="P72" s="473">
        <v>23720.140000000014</v>
      </c>
      <c r="Q72" s="506">
        <v>0.72566371681415931</v>
      </c>
      <c r="R72" s="472">
        <v>82</v>
      </c>
      <c r="S72" s="506">
        <v>0.72566371681415931</v>
      </c>
      <c r="T72" s="551">
        <v>40.5</v>
      </c>
      <c r="U72" s="507">
        <v>0.68067226890756305</v>
      </c>
    </row>
    <row r="73" spans="1:21" ht="14.4" customHeight="1" x14ac:dyDescent="0.3">
      <c r="A73" s="471">
        <v>29</v>
      </c>
      <c r="B73" s="472" t="s">
        <v>485</v>
      </c>
      <c r="C73" s="472" t="s">
        <v>780</v>
      </c>
      <c r="D73" s="549" t="s">
        <v>1746</v>
      </c>
      <c r="E73" s="550" t="s">
        <v>785</v>
      </c>
      <c r="F73" s="472" t="s">
        <v>777</v>
      </c>
      <c r="G73" s="472" t="s">
        <v>955</v>
      </c>
      <c r="H73" s="472" t="s">
        <v>486</v>
      </c>
      <c r="I73" s="472" t="s">
        <v>956</v>
      </c>
      <c r="J73" s="472" t="s">
        <v>957</v>
      </c>
      <c r="K73" s="472" t="s">
        <v>958</v>
      </c>
      <c r="L73" s="473">
        <v>31.42</v>
      </c>
      <c r="M73" s="473">
        <v>31.42</v>
      </c>
      <c r="N73" s="472">
        <v>1</v>
      </c>
      <c r="O73" s="551">
        <v>1</v>
      </c>
      <c r="P73" s="473">
        <v>31.42</v>
      </c>
      <c r="Q73" s="506">
        <v>1</v>
      </c>
      <c r="R73" s="472">
        <v>1</v>
      </c>
      <c r="S73" s="506">
        <v>1</v>
      </c>
      <c r="T73" s="551">
        <v>1</v>
      </c>
      <c r="U73" s="507">
        <v>1</v>
      </c>
    </row>
    <row r="74" spans="1:21" ht="14.4" customHeight="1" x14ac:dyDescent="0.3">
      <c r="A74" s="471">
        <v>29</v>
      </c>
      <c r="B74" s="472" t="s">
        <v>485</v>
      </c>
      <c r="C74" s="472" t="s">
        <v>780</v>
      </c>
      <c r="D74" s="549" t="s">
        <v>1746</v>
      </c>
      <c r="E74" s="550" t="s">
        <v>785</v>
      </c>
      <c r="F74" s="472" t="s">
        <v>777</v>
      </c>
      <c r="G74" s="472" t="s">
        <v>959</v>
      </c>
      <c r="H74" s="472" t="s">
        <v>486</v>
      </c>
      <c r="I74" s="472" t="s">
        <v>960</v>
      </c>
      <c r="J74" s="472" t="s">
        <v>961</v>
      </c>
      <c r="K74" s="472" t="s">
        <v>962</v>
      </c>
      <c r="L74" s="473">
        <v>186.27</v>
      </c>
      <c r="M74" s="473">
        <v>1117.6200000000001</v>
      </c>
      <c r="N74" s="472">
        <v>6</v>
      </c>
      <c r="O74" s="551">
        <v>3</v>
      </c>
      <c r="P74" s="473">
        <v>372.54</v>
      </c>
      <c r="Q74" s="506">
        <v>0.33333333333333331</v>
      </c>
      <c r="R74" s="472">
        <v>2</v>
      </c>
      <c r="S74" s="506">
        <v>0.33333333333333331</v>
      </c>
      <c r="T74" s="551">
        <v>1</v>
      </c>
      <c r="U74" s="507">
        <v>0.33333333333333331</v>
      </c>
    </row>
    <row r="75" spans="1:21" ht="14.4" customHeight="1" x14ac:dyDescent="0.3">
      <c r="A75" s="471">
        <v>29</v>
      </c>
      <c r="B75" s="472" t="s">
        <v>485</v>
      </c>
      <c r="C75" s="472" t="s">
        <v>780</v>
      </c>
      <c r="D75" s="549" t="s">
        <v>1746</v>
      </c>
      <c r="E75" s="550" t="s">
        <v>785</v>
      </c>
      <c r="F75" s="472" t="s">
        <v>777</v>
      </c>
      <c r="G75" s="472" t="s">
        <v>963</v>
      </c>
      <c r="H75" s="472" t="s">
        <v>694</v>
      </c>
      <c r="I75" s="472" t="s">
        <v>964</v>
      </c>
      <c r="J75" s="472" t="s">
        <v>965</v>
      </c>
      <c r="K75" s="472" t="s">
        <v>966</v>
      </c>
      <c r="L75" s="473">
        <v>366.53</v>
      </c>
      <c r="M75" s="473">
        <v>733.06</v>
      </c>
      <c r="N75" s="472">
        <v>2</v>
      </c>
      <c r="O75" s="551">
        <v>1.5</v>
      </c>
      <c r="P75" s="473">
        <v>733.06</v>
      </c>
      <c r="Q75" s="506">
        <v>1</v>
      </c>
      <c r="R75" s="472">
        <v>2</v>
      </c>
      <c r="S75" s="506">
        <v>1</v>
      </c>
      <c r="T75" s="551">
        <v>1.5</v>
      </c>
      <c r="U75" s="507">
        <v>1</v>
      </c>
    </row>
    <row r="76" spans="1:21" ht="14.4" customHeight="1" x14ac:dyDescent="0.3">
      <c r="A76" s="471">
        <v>29</v>
      </c>
      <c r="B76" s="472" t="s">
        <v>485</v>
      </c>
      <c r="C76" s="472" t="s">
        <v>780</v>
      </c>
      <c r="D76" s="549" t="s">
        <v>1746</v>
      </c>
      <c r="E76" s="550" t="s">
        <v>785</v>
      </c>
      <c r="F76" s="472" t="s">
        <v>777</v>
      </c>
      <c r="G76" s="472" t="s">
        <v>967</v>
      </c>
      <c r="H76" s="472" t="s">
        <v>486</v>
      </c>
      <c r="I76" s="472" t="s">
        <v>968</v>
      </c>
      <c r="J76" s="472" t="s">
        <v>969</v>
      </c>
      <c r="K76" s="472" t="s">
        <v>970</v>
      </c>
      <c r="L76" s="473">
        <v>50.14</v>
      </c>
      <c r="M76" s="473">
        <v>50.14</v>
      </c>
      <c r="N76" s="472">
        <v>1</v>
      </c>
      <c r="O76" s="551">
        <v>0.5</v>
      </c>
      <c r="P76" s="473"/>
      <c r="Q76" s="506">
        <v>0</v>
      </c>
      <c r="R76" s="472"/>
      <c r="S76" s="506">
        <v>0</v>
      </c>
      <c r="T76" s="551"/>
      <c r="U76" s="507">
        <v>0</v>
      </c>
    </row>
    <row r="77" spans="1:21" ht="14.4" customHeight="1" x14ac:dyDescent="0.3">
      <c r="A77" s="471">
        <v>29</v>
      </c>
      <c r="B77" s="472" t="s">
        <v>485</v>
      </c>
      <c r="C77" s="472" t="s">
        <v>780</v>
      </c>
      <c r="D77" s="549" t="s">
        <v>1746</v>
      </c>
      <c r="E77" s="550" t="s">
        <v>785</v>
      </c>
      <c r="F77" s="472" t="s">
        <v>777</v>
      </c>
      <c r="G77" s="472" t="s">
        <v>967</v>
      </c>
      <c r="H77" s="472" t="s">
        <v>486</v>
      </c>
      <c r="I77" s="472" t="s">
        <v>968</v>
      </c>
      <c r="J77" s="472" t="s">
        <v>969</v>
      </c>
      <c r="K77" s="472" t="s">
        <v>970</v>
      </c>
      <c r="L77" s="473">
        <v>33.549999999999997</v>
      </c>
      <c r="M77" s="473">
        <v>33.549999999999997</v>
      </c>
      <c r="N77" s="472">
        <v>1</v>
      </c>
      <c r="O77" s="551">
        <v>1</v>
      </c>
      <c r="P77" s="473"/>
      <c r="Q77" s="506">
        <v>0</v>
      </c>
      <c r="R77" s="472"/>
      <c r="S77" s="506">
        <v>0</v>
      </c>
      <c r="T77" s="551"/>
      <c r="U77" s="507">
        <v>0</v>
      </c>
    </row>
    <row r="78" spans="1:21" ht="14.4" customHeight="1" x14ac:dyDescent="0.3">
      <c r="A78" s="471">
        <v>29</v>
      </c>
      <c r="B78" s="472" t="s">
        <v>485</v>
      </c>
      <c r="C78" s="472" t="s">
        <v>780</v>
      </c>
      <c r="D78" s="549" t="s">
        <v>1746</v>
      </c>
      <c r="E78" s="550" t="s">
        <v>785</v>
      </c>
      <c r="F78" s="472" t="s">
        <v>777</v>
      </c>
      <c r="G78" s="472" t="s">
        <v>967</v>
      </c>
      <c r="H78" s="472" t="s">
        <v>486</v>
      </c>
      <c r="I78" s="472" t="s">
        <v>971</v>
      </c>
      <c r="J78" s="472" t="s">
        <v>969</v>
      </c>
      <c r="K78" s="472" t="s">
        <v>972</v>
      </c>
      <c r="L78" s="473">
        <v>75.22</v>
      </c>
      <c r="M78" s="473">
        <v>75.22</v>
      </c>
      <c r="N78" s="472">
        <v>1</v>
      </c>
      <c r="O78" s="551">
        <v>1</v>
      </c>
      <c r="P78" s="473">
        <v>75.22</v>
      </c>
      <c r="Q78" s="506">
        <v>1</v>
      </c>
      <c r="R78" s="472">
        <v>1</v>
      </c>
      <c r="S78" s="506">
        <v>1</v>
      </c>
      <c r="T78" s="551">
        <v>1</v>
      </c>
      <c r="U78" s="507">
        <v>1</v>
      </c>
    </row>
    <row r="79" spans="1:21" ht="14.4" customHeight="1" x14ac:dyDescent="0.3">
      <c r="A79" s="471">
        <v>29</v>
      </c>
      <c r="B79" s="472" t="s">
        <v>485</v>
      </c>
      <c r="C79" s="472" t="s">
        <v>780</v>
      </c>
      <c r="D79" s="549" t="s">
        <v>1746</v>
      </c>
      <c r="E79" s="550" t="s">
        <v>785</v>
      </c>
      <c r="F79" s="472" t="s">
        <v>777</v>
      </c>
      <c r="G79" s="472" t="s">
        <v>973</v>
      </c>
      <c r="H79" s="472" t="s">
        <v>486</v>
      </c>
      <c r="I79" s="472" t="s">
        <v>974</v>
      </c>
      <c r="J79" s="472" t="s">
        <v>975</v>
      </c>
      <c r="K79" s="472" t="s">
        <v>976</v>
      </c>
      <c r="L79" s="473">
        <v>57.19</v>
      </c>
      <c r="M79" s="473">
        <v>57.19</v>
      </c>
      <c r="N79" s="472">
        <v>1</v>
      </c>
      <c r="O79" s="551">
        <v>1</v>
      </c>
      <c r="P79" s="473"/>
      <c r="Q79" s="506">
        <v>0</v>
      </c>
      <c r="R79" s="472"/>
      <c r="S79" s="506">
        <v>0</v>
      </c>
      <c r="T79" s="551"/>
      <c r="U79" s="507">
        <v>0</v>
      </c>
    </row>
    <row r="80" spans="1:21" ht="14.4" customHeight="1" x14ac:dyDescent="0.3">
      <c r="A80" s="471">
        <v>29</v>
      </c>
      <c r="B80" s="472" t="s">
        <v>485</v>
      </c>
      <c r="C80" s="472" t="s">
        <v>780</v>
      </c>
      <c r="D80" s="549" t="s">
        <v>1746</v>
      </c>
      <c r="E80" s="550" t="s">
        <v>785</v>
      </c>
      <c r="F80" s="472" t="s">
        <v>777</v>
      </c>
      <c r="G80" s="472" t="s">
        <v>977</v>
      </c>
      <c r="H80" s="472" t="s">
        <v>486</v>
      </c>
      <c r="I80" s="472" t="s">
        <v>978</v>
      </c>
      <c r="J80" s="472" t="s">
        <v>979</v>
      </c>
      <c r="K80" s="472" t="s">
        <v>980</v>
      </c>
      <c r="L80" s="473">
        <v>0</v>
      </c>
      <c r="M80" s="473">
        <v>0</v>
      </c>
      <c r="N80" s="472">
        <v>1</v>
      </c>
      <c r="O80" s="551">
        <v>1</v>
      </c>
      <c r="P80" s="473">
        <v>0</v>
      </c>
      <c r="Q80" s="506"/>
      <c r="R80" s="472">
        <v>1</v>
      </c>
      <c r="S80" s="506">
        <v>1</v>
      </c>
      <c r="T80" s="551">
        <v>1</v>
      </c>
      <c r="U80" s="507">
        <v>1</v>
      </c>
    </row>
    <row r="81" spans="1:21" ht="14.4" customHeight="1" x14ac:dyDescent="0.3">
      <c r="A81" s="471">
        <v>29</v>
      </c>
      <c r="B81" s="472" t="s">
        <v>485</v>
      </c>
      <c r="C81" s="472" t="s">
        <v>780</v>
      </c>
      <c r="D81" s="549" t="s">
        <v>1746</v>
      </c>
      <c r="E81" s="550" t="s">
        <v>785</v>
      </c>
      <c r="F81" s="472" t="s">
        <v>777</v>
      </c>
      <c r="G81" s="472" t="s">
        <v>981</v>
      </c>
      <c r="H81" s="472" t="s">
        <v>486</v>
      </c>
      <c r="I81" s="472" t="s">
        <v>982</v>
      </c>
      <c r="J81" s="472" t="s">
        <v>983</v>
      </c>
      <c r="K81" s="472" t="s">
        <v>984</v>
      </c>
      <c r="L81" s="473">
        <v>0</v>
      </c>
      <c r="M81" s="473">
        <v>0</v>
      </c>
      <c r="N81" s="472">
        <v>1</v>
      </c>
      <c r="O81" s="551">
        <v>1</v>
      </c>
      <c r="P81" s="473"/>
      <c r="Q81" s="506"/>
      <c r="R81" s="472"/>
      <c r="S81" s="506">
        <v>0</v>
      </c>
      <c r="T81" s="551"/>
      <c r="U81" s="507">
        <v>0</v>
      </c>
    </row>
    <row r="82" spans="1:21" ht="14.4" customHeight="1" x14ac:dyDescent="0.3">
      <c r="A82" s="471">
        <v>29</v>
      </c>
      <c r="B82" s="472" t="s">
        <v>485</v>
      </c>
      <c r="C82" s="472" t="s">
        <v>780</v>
      </c>
      <c r="D82" s="549" t="s">
        <v>1746</v>
      </c>
      <c r="E82" s="550" t="s">
        <v>785</v>
      </c>
      <c r="F82" s="472" t="s">
        <v>778</v>
      </c>
      <c r="G82" s="472" t="s">
        <v>842</v>
      </c>
      <c r="H82" s="472" t="s">
        <v>486</v>
      </c>
      <c r="I82" s="472" t="s">
        <v>985</v>
      </c>
      <c r="J82" s="472" t="s">
        <v>844</v>
      </c>
      <c r="K82" s="472"/>
      <c r="L82" s="473">
        <v>0</v>
      </c>
      <c r="M82" s="473">
        <v>0</v>
      </c>
      <c r="N82" s="472">
        <v>1</v>
      </c>
      <c r="O82" s="551">
        <v>1</v>
      </c>
      <c r="P82" s="473">
        <v>0</v>
      </c>
      <c r="Q82" s="506"/>
      <c r="R82" s="472">
        <v>1</v>
      </c>
      <c r="S82" s="506">
        <v>1</v>
      </c>
      <c r="T82" s="551">
        <v>1</v>
      </c>
      <c r="U82" s="507">
        <v>1</v>
      </c>
    </row>
    <row r="83" spans="1:21" ht="14.4" customHeight="1" x14ac:dyDescent="0.3">
      <c r="A83" s="471">
        <v>29</v>
      </c>
      <c r="B83" s="472" t="s">
        <v>485</v>
      </c>
      <c r="C83" s="472" t="s">
        <v>780</v>
      </c>
      <c r="D83" s="549" t="s">
        <v>1746</v>
      </c>
      <c r="E83" s="550" t="s">
        <v>785</v>
      </c>
      <c r="F83" s="472" t="s">
        <v>778</v>
      </c>
      <c r="G83" s="472" t="s">
        <v>842</v>
      </c>
      <c r="H83" s="472" t="s">
        <v>486</v>
      </c>
      <c r="I83" s="472" t="s">
        <v>986</v>
      </c>
      <c r="J83" s="472" t="s">
        <v>844</v>
      </c>
      <c r="K83" s="472"/>
      <c r="L83" s="473">
        <v>0</v>
      </c>
      <c r="M83" s="473">
        <v>0</v>
      </c>
      <c r="N83" s="472">
        <v>1</v>
      </c>
      <c r="O83" s="551">
        <v>1</v>
      </c>
      <c r="P83" s="473">
        <v>0</v>
      </c>
      <c r="Q83" s="506"/>
      <c r="R83" s="472">
        <v>1</v>
      </c>
      <c r="S83" s="506">
        <v>1</v>
      </c>
      <c r="T83" s="551">
        <v>1</v>
      </c>
      <c r="U83" s="507">
        <v>1</v>
      </c>
    </row>
    <row r="84" spans="1:21" ht="14.4" customHeight="1" x14ac:dyDescent="0.3">
      <c r="A84" s="471">
        <v>29</v>
      </c>
      <c r="B84" s="472" t="s">
        <v>485</v>
      </c>
      <c r="C84" s="472" t="s">
        <v>780</v>
      </c>
      <c r="D84" s="549" t="s">
        <v>1746</v>
      </c>
      <c r="E84" s="550" t="s">
        <v>785</v>
      </c>
      <c r="F84" s="472" t="s">
        <v>778</v>
      </c>
      <c r="G84" s="472" t="s">
        <v>842</v>
      </c>
      <c r="H84" s="472" t="s">
        <v>486</v>
      </c>
      <c r="I84" s="472" t="s">
        <v>987</v>
      </c>
      <c r="J84" s="472" t="s">
        <v>844</v>
      </c>
      <c r="K84" s="472"/>
      <c r="L84" s="473">
        <v>0</v>
      </c>
      <c r="M84" s="473">
        <v>0</v>
      </c>
      <c r="N84" s="472">
        <v>1</v>
      </c>
      <c r="O84" s="551">
        <v>1</v>
      </c>
      <c r="P84" s="473">
        <v>0</v>
      </c>
      <c r="Q84" s="506"/>
      <c r="R84" s="472">
        <v>1</v>
      </c>
      <c r="S84" s="506">
        <v>1</v>
      </c>
      <c r="T84" s="551">
        <v>1</v>
      </c>
      <c r="U84" s="507">
        <v>1</v>
      </c>
    </row>
    <row r="85" spans="1:21" ht="14.4" customHeight="1" x14ac:dyDescent="0.3">
      <c r="A85" s="471">
        <v>29</v>
      </c>
      <c r="B85" s="472" t="s">
        <v>485</v>
      </c>
      <c r="C85" s="472" t="s">
        <v>780</v>
      </c>
      <c r="D85" s="549" t="s">
        <v>1746</v>
      </c>
      <c r="E85" s="550" t="s">
        <v>785</v>
      </c>
      <c r="F85" s="472" t="s">
        <v>779</v>
      </c>
      <c r="G85" s="472" t="s">
        <v>988</v>
      </c>
      <c r="H85" s="472" t="s">
        <v>486</v>
      </c>
      <c r="I85" s="472" t="s">
        <v>989</v>
      </c>
      <c r="J85" s="472" t="s">
        <v>990</v>
      </c>
      <c r="K85" s="472" t="s">
        <v>991</v>
      </c>
      <c r="L85" s="473">
        <v>56.25</v>
      </c>
      <c r="M85" s="473">
        <v>112.5</v>
      </c>
      <c r="N85" s="472">
        <v>2</v>
      </c>
      <c r="O85" s="551">
        <v>1</v>
      </c>
      <c r="P85" s="473"/>
      <c r="Q85" s="506">
        <v>0</v>
      </c>
      <c r="R85" s="472"/>
      <c r="S85" s="506">
        <v>0</v>
      </c>
      <c r="T85" s="551"/>
      <c r="U85" s="507">
        <v>0</v>
      </c>
    </row>
    <row r="86" spans="1:21" ht="14.4" customHeight="1" x14ac:dyDescent="0.3">
      <c r="A86" s="471">
        <v>29</v>
      </c>
      <c r="B86" s="472" t="s">
        <v>485</v>
      </c>
      <c r="C86" s="472" t="s">
        <v>780</v>
      </c>
      <c r="D86" s="549" t="s">
        <v>1746</v>
      </c>
      <c r="E86" s="550" t="s">
        <v>785</v>
      </c>
      <c r="F86" s="472" t="s">
        <v>779</v>
      </c>
      <c r="G86" s="472" t="s">
        <v>988</v>
      </c>
      <c r="H86" s="472" t="s">
        <v>486</v>
      </c>
      <c r="I86" s="472" t="s">
        <v>992</v>
      </c>
      <c r="J86" s="472" t="s">
        <v>993</v>
      </c>
      <c r="K86" s="472" t="s">
        <v>994</v>
      </c>
      <c r="L86" s="473">
        <v>133.69</v>
      </c>
      <c r="M86" s="473">
        <v>935.83</v>
      </c>
      <c r="N86" s="472">
        <v>7</v>
      </c>
      <c r="O86" s="551">
        <v>5</v>
      </c>
      <c r="P86" s="473">
        <v>668.45</v>
      </c>
      <c r="Q86" s="506">
        <v>0.7142857142857143</v>
      </c>
      <c r="R86" s="472">
        <v>5</v>
      </c>
      <c r="S86" s="506">
        <v>0.7142857142857143</v>
      </c>
      <c r="T86" s="551">
        <v>3</v>
      </c>
      <c r="U86" s="507">
        <v>0.6</v>
      </c>
    </row>
    <row r="87" spans="1:21" ht="14.4" customHeight="1" x14ac:dyDescent="0.3">
      <c r="A87" s="471">
        <v>29</v>
      </c>
      <c r="B87" s="472" t="s">
        <v>485</v>
      </c>
      <c r="C87" s="472" t="s">
        <v>780</v>
      </c>
      <c r="D87" s="549" t="s">
        <v>1746</v>
      </c>
      <c r="E87" s="550" t="s">
        <v>785</v>
      </c>
      <c r="F87" s="472" t="s">
        <v>779</v>
      </c>
      <c r="G87" s="472" t="s">
        <v>988</v>
      </c>
      <c r="H87" s="472" t="s">
        <v>486</v>
      </c>
      <c r="I87" s="472" t="s">
        <v>992</v>
      </c>
      <c r="J87" s="472" t="s">
        <v>993</v>
      </c>
      <c r="K87" s="472" t="s">
        <v>994</v>
      </c>
      <c r="L87" s="473">
        <v>25</v>
      </c>
      <c r="M87" s="473">
        <v>100</v>
      </c>
      <c r="N87" s="472">
        <v>4</v>
      </c>
      <c r="O87" s="551">
        <v>3</v>
      </c>
      <c r="P87" s="473">
        <v>50</v>
      </c>
      <c r="Q87" s="506">
        <v>0.5</v>
      </c>
      <c r="R87" s="472">
        <v>2</v>
      </c>
      <c r="S87" s="506">
        <v>0.5</v>
      </c>
      <c r="T87" s="551">
        <v>2</v>
      </c>
      <c r="U87" s="507">
        <v>0.66666666666666663</v>
      </c>
    </row>
    <row r="88" spans="1:21" ht="14.4" customHeight="1" x14ac:dyDescent="0.3">
      <c r="A88" s="471">
        <v>29</v>
      </c>
      <c r="B88" s="472" t="s">
        <v>485</v>
      </c>
      <c r="C88" s="472" t="s">
        <v>780</v>
      </c>
      <c r="D88" s="549" t="s">
        <v>1746</v>
      </c>
      <c r="E88" s="550" t="s">
        <v>785</v>
      </c>
      <c r="F88" s="472" t="s">
        <v>779</v>
      </c>
      <c r="G88" s="472" t="s">
        <v>988</v>
      </c>
      <c r="H88" s="472" t="s">
        <v>486</v>
      </c>
      <c r="I88" s="472" t="s">
        <v>995</v>
      </c>
      <c r="J88" s="472" t="s">
        <v>993</v>
      </c>
      <c r="K88" s="472" t="s">
        <v>996</v>
      </c>
      <c r="L88" s="473">
        <v>175.15</v>
      </c>
      <c r="M88" s="473">
        <v>1226.0500000000002</v>
      </c>
      <c r="N88" s="472">
        <v>7</v>
      </c>
      <c r="O88" s="551">
        <v>5</v>
      </c>
      <c r="P88" s="473">
        <v>1050.9000000000001</v>
      </c>
      <c r="Q88" s="506">
        <v>0.8571428571428571</v>
      </c>
      <c r="R88" s="472">
        <v>6</v>
      </c>
      <c r="S88" s="506">
        <v>0.8571428571428571</v>
      </c>
      <c r="T88" s="551">
        <v>4</v>
      </c>
      <c r="U88" s="507">
        <v>0.8</v>
      </c>
    </row>
    <row r="89" spans="1:21" ht="14.4" customHeight="1" x14ac:dyDescent="0.3">
      <c r="A89" s="471">
        <v>29</v>
      </c>
      <c r="B89" s="472" t="s">
        <v>485</v>
      </c>
      <c r="C89" s="472" t="s">
        <v>780</v>
      </c>
      <c r="D89" s="549" t="s">
        <v>1746</v>
      </c>
      <c r="E89" s="550" t="s">
        <v>785</v>
      </c>
      <c r="F89" s="472" t="s">
        <v>779</v>
      </c>
      <c r="G89" s="472" t="s">
        <v>988</v>
      </c>
      <c r="H89" s="472" t="s">
        <v>486</v>
      </c>
      <c r="I89" s="472" t="s">
        <v>995</v>
      </c>
      <c r="J89" s="472" t="s">
        <v>993</v>
      </c>
      <c r="K89" s="472" t="s">
        <v>996</v>
      </c>
      <c r="L89" s="473">
        <v>56.25</v>
      </c>
      <c r="M89" s="473">
        <v>787.5</v>
      </c>
      <c r="N89" s="472">
        <v>14</v>
      </c>
      <c r="O89" s="551">
        <v>9</v>
      </c>
      <c r="P89" s="473">
        <v>450</v>
      </c>
      <c r="Q89" s="506">
        <v>0.5714285714285714</v>
      </c>
      <c r="R89" s="472">
        <v>8</v>
      </c>
      <c r="S89" s="506">
        <v>0.5714285714285714</v>
      </c>
      <c r="T89" s="551">
        <v>6</v>
      </c>
      <c r="U89" s="507">
        <v>0.66666666666666663</v>
      </c>
    </row>
    <row r="90" spans="1:21" ht="14.4" customHeight="1" x14ac:dyDescent="0.3">
      <c r="A90" s="471">
        <v>29</v>
      </c>
      <c r="B90" s="472" t="s">
        <v>485</v>
      </c>
      <c r="C90" s="472" t="s">
        <v>780</v>
      </c>
      <c r="D90" s="549" t="s">
        <v>1746</v>
      </c>
      <c r="E90" s="550" t="s">
        <v>785</v>
      </c>
      <c r="F90" s="472" t="s">
        <v>779</v>
      </c>
      <c r="G90" s="472" t="s">
        <v>988</v>
      </c>
      <c r="H90" s="472" t="s">
        <v>486</v>
      </c>
      <c r="I90" s="472" t="s">
        <v>997</v>
      </c>
      <c r="J90" s="472" t="s">
        <v>993</v>
      </c>
      <c r="K90" s="472" t="s">
        <v>998</v>
      </c>
      <c r="L90" s="473">
        <v>100</v>
      </c>
      <c r="M90" s="473">
        <v>10300</v>
      </c>
      <c r="N90" s="472">
        <v>103</v>
      </c>
      <c r="O90" s="551">
        <v>49</v>
      </c>
      <c r="P90" s="473">
        <v>7900</v>
      </c>
      <c r="Q90" s="506">
        <v>0.76699029126213591</v>
      </c>
      <c r="R90" s="472">
        <v>79</v>
      </c>
      <c r="S90" s="506">
        <v>0.76699029126213591</v>
      </c>
      <c r="T90" s="551">
        <v>38</v>
      </c>
      <c r="U90" s="507">
        <v>0.77551020408163263</v>
      </c>
    </row>
    <row r="91" spans="1:21" ht="14.4" customHeight="1" x14ac:dyDescent="0.3">
      <c r="A91" s="471">
        <v>29</v>
      </c>
      <c r="B91" s="472" t="s">
        <v>485</v>
      </c>
      <c r="C91" s="472" t="s">
        <v>780</v>
      </c>
      <c r="D91" s="549" t="s">
        <v>1746</v>
      </c>
      <c r="E91" s="550" t="s">
        <v>785</v>
      </c>
      <c r="F91" s="472" t="s">
        <v>779</v>
      </c>
      <c r="G91" s="472" t="s">
        <v>988</v>
      </c>
      <c r="H91" s="472" t="s">
        <v>486</v>
      </c>
      <c r="I91" s="472" t="s">
        <v>997</v>
      </c>
      <c r="J91" s="472" t="s">
        <v>993</v>
      </c>
      <c r="K91" s="472" t="s">
        <v>998</v>
      </c>
      <c r="L91" s="473">
        <v>200</v>
      </c>
      <c r="M91" s="473">
        <v>17200</v>
      </c>
      <c r="N91" s="472">
        <v>86</v>
      </c>
      <c r="O91" s="551">
        <v>40</v>
      </c>
      <c r="P91" s="473">
        <v>11600</v>
      </c>
      <c r="Q91" s="506">
        <v>0.67441860465116277</v>
      </c>
      <c r="R91" s="472">
        <v>58</v>
      </c>
      <c r="S91" s="506">
        <v>0.67441860465116277</v>
      </c>
      <c r="T91" s="551">
        <v>27</v>
      </c>
      <c r="U91" s="507">
        <v>0.67500000000000004</v>
      </c>
    </row>
    <row r="92" spans="1:21" ht="14.4" customHeight="1" x14ac:dyDescent="0.3">
      <c r="A92" s="471">
        <v>29</v>
      </c>
      <c r="B92" s="472" t="s">
        <v>485</v>
      </c>
      <c r="C92" s="472" t="s">
        <v>780</v>
      </c>
      <c r="D92" s="549" t="s">
        <v>1746</v>
      </c>
      <c r="E92" s="550" t="s">
        <v>785</v>
      </c>
      <c r="F92" s="472" t="s">
        <v>779</v>
      </c>
      <c r="G92" s="472" t="s">
        <v>988</v>
      </c>
      <c r="H92" s="472" t="s">
        <v>486</v>
      </c>
      <c r="I92" s="472" t="s">
        <v>999</v>
      </c>
      <c r="J92" s="472" t="s">
        <v>1000</v>
      </c>
      <c r="K92" s="472" t="s">
        <v>1001</v>
      </c>
      <c r="L92" s="473">
        <v>774.12</v>
      </c>
      <c r="M92" s="473">
        <v>3096.48</v>
      </c>
      <c r="N92" s="472">
        <v>4</v>
      </c>
      <c r="O92" s="551">
        <v>2</v>
      </c>
      <c r="P92" s="473">
        <v>1548.24</v>
      </c>
      <c r="Q92" s="506">
        <v>0.5</v>
      </c>
      <c r="R92" s="472">
        <v>2</v>
      </c>
      <c r="S92" s="506">
        <v>0.5</v>
      </c>
      <c r="T92" s="551">
        <v>1</v>
      </c>
      <c r="U92" s="507">
        <v>0.5</v>
      </c>
    </row>
    <row r="93" spans="1:21" ht="14.4" customHeight="1" x14ac:dyDescent="0.3">
      <c r="A93" s="471">
        <v>29</v>
      </c>
      <c r="B93" s="472" t="s">
        <v>485</v>
      </c>
      <c r="C93" s="472" t="s">
        <v>780</v>
      </c>
      <c r="D93" s="549" t="s">
        <v>1746</v>
      </c>
      <c r="E93" s="550" t="s">
        <v>785</v>
      </c>
      <c r="F93" s="472" t="s">
        <v>779</v>
      </c>
      <c r="G93" s="472" t="s">
        <v>988</v>
      </c>
      <c r="H93" s="472" t="s">
        <v>486</v>
      </c>
      <c r="I93" s="472" t="s">
        <v>1002</v>
      </c>
      <c r="J93" s="472" t="s">
        <v>1003</v>
      </c>
      <c r="K93" s="472" t="s">
        <v>1004</v>
      </c>
      <c r="L93" s="473">
        <v>5.39</v>
      </c>
      <c r="M93" s="473">
        <v>107.8</v>
      </c>
      <c r="N93" s="472">
        <v>20</v>
      </c>
      <c r="O93" s="551">
        <v>1</v>
      </c>
      <c r="P93" s="473">
        <v>107.8</v>
      </c>
      <c r="Q93" s="506">
        <v>1</v>
      </c>
      <c r="R93" s="472">
        <v>20</v>
      </c>
      <c r="S93" s="506">
        <v>1</v>
      </c>
      <c r="T93" s="551">
        <v>1</v>
      </c>
      <c r="U93" s="507">
        <v>1</v>
      </c>
    </row>
    <row r="94" spans="1:21" ht="14.4" customHeight="1" x14ac:dyDescent="0.3">
      <c r="A94" s="471">
        <v>29</v>
      </c>
      <c r="B94" s="472" t="s">
        <v>485</v>
      </c>
      <c r="C94" s="472" t="s">
        <v>780</v>
      </c>
      <c r="D94" s="549" t="s">
        <v>1746</v>
      </c>
      <c r="E94" s="550" t="s">
        <v>785</v>
      </c>
      <c r="F94" s="472" t="s">
        <v>779</v>
      </c>
      <c r="G94" s="472" t="s">
        <v>988</v>
      </c>
      <c r="H94" s="472" t="s">
        <v>486</v>
      </c>
      <c r="I94" s="472" t="s">
        <v>1005</v>
      </c>
      <c r="J94" s="472" t="s">
        <v>1006</v>
      </c>
      <c r="K94" s="472" t="s">
        <v>1007</v>
      </c>
      <c r="L94" s="473">
        <v>128</v>
      </c>
      <c r="M94" s="473">
        <v>256</v>
      </c>
      <c r="N94" s="472">
        <v>2</v>
      </c>
      <c r="O94" s="551">
        <v>2</v>
      </c>
      <c r="P94" s="473"/>
      <c r="Q94" s="506">
        <v>0</v>
      </c>
      <c r="R94" s="472"/>
      <c r="S94" s="506">
        <v>0</v>
      </c>
      <c r="T94" s="551"/>
      <c r="U94" s="507">
        <v>0</v>
      </c>
    </row>
    <row r="95" spans="1:21" ht="14.4" customHeight="1" x14ac:dyDescent="0.3">
      <c r="A95" s="471">
        <v>29</v>
      </c>
      <c r="B95" s="472" t="s">
        <v>485</v>
      </c>
      <c r="C95" s="472" t="s">
        <v>780</v>
      </c>
      <c r="D95" s="549" t="s">
        <v>1746</v>
      </c>
      <c r="E95" s="550" t="s">
        <v>785</v>
      </c>
      <c r="F95" s="472" t="s">
        <v>779</v>
      </c>
      <c r="G95" s="472" t="s">
        <v>988</v>
      </c>
      <c r="H95" s="472" t="s">
        <v>486</v>
      </c>
      <c r="I95" s="472" t="s">
        <v>1008</v>
      </c>
      <c r="J95" s="472" t="s">
        <v>1006</v>
      </c>
      <c r="K95" s="472" t="s">
        <v>1009</v>
      </c>
      <c r="L95" s="473">
        <v>156</v>
      </c>
      <c r="M95" s="473">
        <v>2496</v>
      </c>
      <c r="N95" s="472">
        <v>16</v>
      </c>
      <c r="O95" s="551">
        <v>9</v>
      </c>
      <c r="P95" s="473">
        <v>1560</v>
      </c>
      <c r="Q95" s="506">
        <v>0.625</v>
      </c>
      <c r="R95" s="472">
        <v>10</v>
      </c>
      <c r="S95" s="506">
        <v>0.625</v>
      </c>
      <c r="T95" s="551">
        <v>6</v>
      </c>
      <c r="U95" s="507">
        <v>0.66666666666666663</v>
      </c>
    </row>
    <row r="96" spans="1:21" ht="14.4" customHeight="1" x14ac:dyDescent="0.3">
      <c r="A96" s="471">
        <v>29</v>
      </c>
      <c r="B96" s="472" t="s">
        <v>485</v>
      </c>
      <c r="C96" s="472" t="s">
        <v>780</v>
      </c>
      <c r="D96" s="549" t="s">
        <v>1746</v>
      </c>
      <c r="E96" s="550" t="s">
        <v>785</v>
      </c>
      <c r="F96" s="472" t="s">
        <v>779</v>
      </c>
      <c r="G96" s="472" t="s">
        <v>988</v>
      </c>
      <c r="H96" s="472" t="s">
        <v>486</v>
      </c>
      <c r="I96" s="472" t="s">
        <v>1010</v>
      </c>
      <c r="J96" s="472" t="s">
        <v>1011</v>
      </c>
      <c r="K96" s="472" t="s">
        <v>1012</v>
      </c>
      <c r="L96" s="473">
        <v>1021.02</v>
      </c>
      <c r="M96" s="473">
        <v>2042.04</v>
      </c>
      <c r="N96" s="472">
        <v>2</v>
      </c>
      <c r="O96" s="551">
        <v>1</v>
      </c>
      <c r="P96" s="473">
        <v>2042.04</v>
      </c>
      <c r="Q96" s="506">
        <v>1</v>
      </c>
      <c r="R96" s="472">
        <v>2</v>
      </c>
      <c r="S96" s="506">
        <v>1</v>
      </c>
      <c r="T96" s="551">
        <v>1</v>
      </c>
      <c r="U96" s="507">
        <v>1</v>
      </c>
    </row>
    <row r="97" spans="1:21" ht="14.4" customHeight="1" x14ac:dyDescent="0.3">
      <c r="A97" s="471">
        <v>29</v>
      </c>
      <c r="B97" s="472" t="s">
        <v>485</v>
      </c>
      <c r="C97" s="472" t="s">
        <v>780</v>
      </c>
      <c r="D97" s="549" t="s">
        <v>1746</v>
      </c>
      <c r="E97" s="550" t="s">
        <v>785</v>
      </c>
      <c r="F97" s="472" t="s">
        <v>779</v>
      </c>
      <c r="G97" s="472" t="s">
        <v>988</v>
      </c>
      <c r="H97" s="472" t="s">
        <v>486</v>
      </c>
      <c r="I97" s="472" t="s">
        <v>1013</v>
      </c>
      <c r="J97" s="472" t="s">
        <v>1011</v>
      </c>
      <c r="K97" s="472" t="s">
        <v>1014</v>
      </c>
      <c r="L97" s="473">
        <v>1333.95</v>
      </c>
      <c r="M97" s="473">
        <v>4001.8500000000004</v>
      </c>
      <c r="N97" s="472">
        <v>3</v>
      </c>
      <c r="O97" s="551">
        <v>1</v>
      </c>
      <c r="P97" s="473">
        <v>4001.8500000000004</v>
      </c>
      <c r="Q97" s="506">
        <v>1</v>
      </c>
      <c r="R97" s="472">
        <v>3</v>
      </c>
      <c r="S97" s="506">
        <v>1</v>
      </c>
      <c r="T97" s="551">
        <v>1</v>
      </c>
      <c r="U97" s="507">
        <v>1</v>
      </c>
    </row>
    <row r="98" spans="1:21" ht="14.4" customHeight="1" x14ac:dyDescent="0.3">
      <c r="A98" s="471">
        <v>29</v>
      </c>
      <c r="B98" s="472" t="s">
        <v>485</v>
      </c>
      <c r="C98" s="472" t="s">
        <v>780</v>
      </c>
      <c r="D98" s="549" t="s">
        <v>1746</v>
      </c>
      <c r="E98" s="550" t="s">
        <v>785</v>
      </c>
      <c r="F98" s="472" t="s">
        <v>779</v>
      </c>
      <c r="G98" s="472" t="s">
        <v>988</v>
      </c>
      <c r="H98" s="472" t="s">
        <v>486</v>
      </c>
      <c r="I98" s="472" t="s">
        <v>1013</v>
      </c>
      <c r="J98" s="472" t="s">
        <v>1011</v>
      </c>
      <c r="K98" s="472" t="s">
        <v>1015</v>
      </c>
      <c r="L98" s="473">
        <v>1333.95</v>
      </c>
      <c r="M98" s="473">
        <v>4001.8500000000004</v>
      </c>
      <c r="N98" s="472">
        <v>3</v>
      </c>
      <c r="O98" s="551">
        <v>1</v>
      </c>
      <c r="P98" s="473">
        <v>4001.8500000000004</v>
      </c>
      <c r="Q98" s="506">
        <v>1</v>
      </c>
      <c r="R98" s="472">
        <v>3</v>
      </c>
      <c r="S98" s="506">
        <v>1</v>
      </c>
      <c r="T98" s="551">
        <v>1</v>
      </c>
      <c r="U98" s="507">
        <v>1</v>
      </c>
    </row>
    <row r="99" spans="1:21" ht="14.4" customHeight="1" x14ac:dyDescent="0.3">
      <c r="A99" s="471">
        <v>29</v>
      </c>
      <c r="B99" s="472" t="s">
        <v>485</v>
      </c>
      <c r="C99" s="472" t="s">
        <v>780</v>
      </c>
      <c r="D99" s="549" t="s">
        <v>1746</v>
      </c>
      <c r="E99" s="550" t="s">
        <v>785</v>
      </c>
      <c r="F99" s="472" t="s">
        <v>779</v>
      </c>
      <c r="G99" s="472" t="s">
        <v>988</v>
      </c>
      <c r="H99" s="472" t="s">
        <v>486</v>
      </c>
      <c r="I99" s="472" t="s">
        <v>1016</v>
      </c>
      <c r="J99" s="472" t="s">
        <v>1017</v>
      </c>
      <c r="K99" s="472" t="s">
        <v>1018</v>
      </c>
      <c r="L99" s="473">
        <v>1512.58</v>
      </c>
      <c r="M99" s="473">
        <v>1512.58</v>
      </c>
      <c r="N99" s="472">
        <v>1</v>
      </c>
      <c r="O99" s="551">
        <v>1</v>
      </c>
      <c r="P99" s="473">
        <v>1512.58</v>
      </c>
      <c r="Q99" s="506">
        <v>1</v>
      </c>
      <c r="R99" s="472">
        <v>1</v>
      </c>
      <c r="S99" s="506">
        <v>1</v>
      </c>
      <c r="T99" s="551">
        <v>1</v>
      </c>
      <c r="U99" s="507">
        <v>1</v>
      </c>
    </row>
    <row r="100" spans="1:21" ht="14.4" customHeight="1" x14ac:dyDescent="0.3">
      <c r="A100" s="471">
        <v>29</v>
      </c>
      <c r="B100" s="472" t="s">
        <v>485</v>
      </c>
      <c r="C100" s="472" t="s">
        <v>780</v>
      </c>
      <c r="D100" s="549" t="s">
        <v>1746</v>
      </c>
      <c r="E100" s="550" t="s">
        <v>785</v>
      </c>
      <c r="F100" s="472" t="s">
        <v>779</v>
      </c>
      <c r="G100" s="472" t="s">
        <v>988</v>
      </c>
      <c r="H100" s="472" t="s">
        <v>486</v>
      </c>
      <c r="I100" s="472" t="s">
        <v>1019</v>
      </c>
      <c r="J100" s="472" t="s">
        <v>1020</v>
      </c>
      <c r="K100" s="472" t="s">
        <v>1021</v>
      </c>
      <c r="L100" s="473">
        <v>173.96</v>
      </c>
      <c r="M100" s="473">
        <v>347.92</v>
      </c>
      <c r="N100" s="472">
        <v>2</v>
      </c>
      <c r="O100" s="551">
        <v>2</v>
      </c>
      <c r="P100" s="473">
        <v>347.92</v>
      </c>
      <c r="Q100" s="506">
        <v>1</v>
      </c>
      <c r="R100" s="472">
        <v>2</v>
      </c>
      <c r="S100" s="506">
        <v>1</v>
      </c>
      <c r="T100" s="551">
        <v>2</v>
      </c>
      <c r="U100" s="507">
        <v>1</v>
      </c>
    </row>
    <row r="101" spans="1:21" ht="14.4" customHeight="1" x14ac:dyDescent="0.3">
      <c r="A101" s="471">
        <v>29</v>
      </c>
      <c r="B101" s="472" t="s">
        <v>485</v>
      </c>
      <c r="C101" s="472" t="s">
        <v>780</v>
      </c>
      <c r="D101" s="549" t="s">
        <v>1746</v>
      </c>
      <c r="E101" s="550" t="s">
        <v>785</v>
      </c>
      <c r="F101" s="472" t="s">
        <v>779</v>
      </c>
      <c r="G101" s="472" t="s">
        <v>988</v>
      </c>
      <c r="H101" s="472" t="s">
        <v>486</v>
      </c>
      <c r="I101" s="472" t="s">
        <v>1022</v>
      </c>
      <c r="J101" s="472" t="s">
        <v>1011</v>
      </c>
      <c r="K101" s="472" t="s">
        <v>1023</v>
      </c>
      <c r="L101" s="473">
        <v>1127.46</v>
      </c>
      <c r="M101" s="473">
        <v>3382.38</v>
      </c>
      <c r="N101" s="472">
        <v>3</v>
      </c>
      <c r="O101" s="551">
        <v>1</v>
      </c>
      <c r="P101" s="473"/>
      <c r="Q101" s="506">
        <v>0</v>
      </c>
      <c r="R101" s="472"/>
      <c r="S101" s="506">
        <v>0</v>
      </c>
      <c r="T101" s="551"/>
      <c r="U101" s="507">
        <v>0</v>
      </c>
    </row>
    <row r="102" spans="1:21" ht="14.4" customHeight="1" x14ac:dyDescent="0.3">
      <c r="A102" s="471">
        <v>29</v>
      </c>
      <c r="B102" s="472" t="s">
        <v>485</v>
      </c>
      <c r="C102" s="472" t="s">
        <v>780</v>
      </c>
      <c r="D102" s="549" t="s">
        <v>1746</v>
      </c>
      <c r="E102" s="550" t="s">
        <v>785</v>
      </c>
      <c r="F102" s="472" t="s">
        <v>779</v>
      </c>
      <c r="G102" s="472" t="s">
        <v>988</v>
      </c>
      <c r="H102" s="472" t="s">
        <v>486</v>
      </c>
      <c r="I102" s="472" t="s">
        <v>1024</v>
      </c>
      <c r="J102" s="472" t="s">
        <v>1025</v>
      </c>
      <c r="K102" s="472" t="s">
        <v>1026</v>
      </c>
      <c r="L102" s="473">
        <v>1600</v>
      </c>
      <c r="M102" s="473">
        <v>3200</v>
      </c>
      <c r="N102" s="472">
        <v>2</v>
      </c>
      <c r="O102" s="551">
        <v>1</v>
      </c>
      <c r="P102" s="473">
        <v>3200</v>
      </c>
      <c r="Q102" s="506">
        <v>1</v>
      </c>
      <c r="R102" s="472">
        <v>2</v>
      </c>
      <c r="S102" s="506">
        <v>1</v>
      </c>
      <c r="T102" s="551">
        <v>1</v>
      </c>
      <c r="U102" s="507">
        <v>1</v>
      </c>
    </row>
    <row r="103" spans="1:21" ht="14.4" customHeight="1" x14ac:dyDescent="0.3">
      <c r="A103" s="471">
        <v>29</v>
      </c>
      <c r="B103" s="472" t="s">
        <v>485</v>
      </c>
      <c r="C103" s="472" t="s">
        <v>780</v>
      </c>
      <c r="D103" s="549" t="s">
        <v>1746</v>
      </c>
      <c r="E103" s="550" t="s">
        <v>785</v>
      </c>
      <c r="F103" s="472" t="s">
        <v>779</v>
      </c>
      <c r="G103" s="472" t="s">
        <v>988</v>
      </c>
      <c r="H103" s="472" t="s">
        <v>486</v>
      </c>
      <c r="I103" s="472" t="s">
        <v>1027</v>
      </c>
      <c r="J103" s="472" t="s">
        <v>1028</v>
      </c>
      <c r="K103" s="472" t="s">
        <v>1029</v>
      </c>
      <c r="L103" s="473">
        <v>8</v>
      </c>
      <c r="M103" s="473">
        <v>24</v>
      </c>
      <c r="N103" s="472">
        <v>3</v>
      </c>
      <c r="O103" s="551">
        <v>1</v>
      </c>
      <c r="P103" s="473">
        <v>24</v>
      </c>
      <c r="Q103" s="506">
        <v>1</v>
      </c>
      <c r="R103" s="472">
        <v>3</v>
      </c>
      <c r="S103" s="506">
        <v>1</v>
      </c>
      <c r="T103" s="551">
        <v>1</v>
      </c>
      <c r="U103" s="507">
        <v>1</v>
      </c>
    </row>
    <row r="104" spans="1:21" ht="14.4" customHeight="1" x14ac:dyDescent="0.3">
      <c r="A104" s="471">
        <v>29</v>
      </c>
      <c r="B104" s="472" t="s">
        <v>485</v>
      </c>
      <c r="C104" s="472" t="s">
        <v>780</v>
      </c>
      <c r="D104" s="549" t="s">
        <v>1746</v>
      </c>
      <c r="E104" s="550" t="s">
        <v>785</v>
      </c>
      <c r="F104" s="472" t="s">
        <v>779</v>
      </c>
      <c r="G104" s="472" t="s">
        <v>988</v>
      </c>
      <c r="H104" s="472" t="s">
        <v>486</v>
      </c>
      <c r="I104" s="472" t="s">
        <v>1030</v>
      </c>
      <c r="J104" s="472" t="s">
        <v>1028</v>
      </c>
      <c r="K104" s="472" t="s">
        <v>1031</v>
      </c>
      <c r="L104" s="473">
        <v>6.11</v>
      </c>
      <c r="M104" s="473">
        <v>6.11</v>
      </c>
      <c r="N104" s="472">
        <v>1</v>
      </c>
      <c r="O104" s="551">
        <v>1</v>
      </c>
      <c r="P104" s="473">
        <v>6.11</v>
      </c>
      <c r="Q104" s="506">
        <v>1</v>
      </c>
      <c r="R104" s="472">
        <v>1</v>
      </c>
      <c r="S104" s="506">
        <v>1</v>
      </c>
      <c r="T104" s="551">
        <v>1</v>
      </c>
      <c r="U104" s="507">
        <v>1</v>
      </c>
    </row>
    <row r="105" spans="1:21" ht="14.4" customHeight="1" x14ac:dyDescent="0.3">
      <c r="A105" s="471">
        <v>29</v>
      </c>
      <c r="B105" s="472" t="s">
        <v>485</v>
      </c>
      <c r="C105" s="472" t="s">
        <v>780</v>
      </c>
      <c r="D105" s="549" t="s">
        <v>1746</v>
      </c>
      <c r="E105" s="550" t="s">
        <v>785</v>
      </c>
      <c r="F105" s="472" t="s">
        <v>779</v>
      </c>
      <c r="G105" s="472" t="s">
        <v>988</v>
      </c>
      <c r="H105" s="472" t="s">
        <v>486</v>
      </c>
      <c r="I105" s="472" t="s">
        <v>1032</v>
      </c>
      <c r="J105" s="472" t="s">
        <v>1006</v>
      </c>
      <c r="K105" s="472" t="s">
        <v>1033</v>
      </c>
      <c r="L105" s="473">
        <v>8</v>
      </c>
      <c r="M105" s="473">
        <v>24</v>
      </c>
      <c r="N105" s="472">
        <v>3</v>
      </c>
      <c r="O105" s="551">
        <v>1</v>
      </c>
      <c r="P105" s="473">
        <v>24</v>
      </c>
      <c r="Q105" s="506">
        <v>1</v>
      </c>
      <c r="R105" s="472">
        <v>3</v>
      </c>
      <c r="S105" s="506">
        <v>1</v>
      </c>
      <c r="T105" s="551">
        <v>1</v>
      </c>
      <c r="U105" s="507">
        <v>1</v>
      </c>
    </row>
    <row r="106" spans="1:21" ht="14.4" customHeight="1" x14ac:dyDescent="0.3">
      <c r="A106" s="471">
        <v>29</v>
      </c>
      <c r="B106" s="472" t="s">
        <v>485</v>
      </c>
      <c r="C106" s="472" t="s">
        <v>780</v>
      </c>
      <c r="D106" s="549" t="s">
        <v>1746</v>
      </c>
      <c r="E106" s="550" t="s">
        <v>785</v>
      </c>
      <c r="F106" s="472" t="s">
        <v>779</v>
      </c>
      <c r="G106" s="472" t="s">
        <v>988</v>
      </c>
      <c r="H106" s="472" t="s">
        <v>486</v>
      </c>
      <c r="I106" s="472" t="s">
        <v>626</v>
      </c>
      <c r="J106" s="472" t="s">
        <v>1034</v>
      </c>
      <c r="K106" s="472" t="s">
        <v>1035</v>
      </c>
      <c r="L106" s="473">
        <v>1197.75</v>
      </c>
      <c r="M106" s="473">
        <v>2395.5</v>
      </c>
      <c r="N106" s="472">
        <v>2</v>
      </c>
      <c r="O106" s="551">
        <v>2</v>
      </c>
      <c r="P106" s="473">
        <v>1197.75</v>
      </c>
      <c r="Q106" s="506">
        <v>0.5</v>
      </c>
      <c r="R106" s="472">
        <v>1</v>
      </c>
      <c r="S106" s="506">
        <v>0.5</v>
      </c>
      <c r="T106" s="551">
        <v>1</v>
      </c>
      <c r="U106" s="507">
        <v>0.5</v>
      </c>
    </row>
    <row r="107" spans="1:21" ht="14.4" customHeight="1" x14ac:dyDescent="0.3">
      <c r="A107" s="471">
        <v>29</v>
      </c>
      <c r="B107" s="472" t="s">
        <v>485</v>
      </c>
      <c r="C107" s="472" t="s">
        <v>780</v>
      </c>
      <c r="D107" s="549" t="s">
        <v>1746</v>
      </c>
      <c r="E107" s="550" t="s">
        <v>785</v>
      </c>
      <c r="F107" s="472" t="s">
        <v>779</v>
      </c>
      <c r="G107" s="472" t="s">
        <v>988</v>
      </c>
      <c r="H107" s="472" t="s">
        <v>486</v>
      </c>
      <c r="I107" s="472" t="s">
        <v>1036</v>
      </c>
      <c r="J107" s="472" t="s">
        <v>1037</v>
      </c>
      <c r="K107" s="472" t="s">
        <v>1038</v>
      </c>
      <c r="L107" s="473">
        <v>100</v>
      </c>
      <c r="M107" s="473">
        <v>400</v>
      </c>
      <c r="N107" s="472">
        <v>4</v>
      </c>
      <c r="O107" s="551">
        <v>4</v>
      </c>
      <c r="P107" s="473"/>
      <c r="Q107" s="506">
        <v>0</v>
      </c>
      <c r="R107" s="472"/>
      <c r="S107" s="506">
        <v>0</v>
      </c>
      <c r="T107" s="551"/>
      <c r="U107" s="507">
        <v>0</v>
      </c>
    </row>
    <row r="108" spans="1:21" ht="14.4" customHeight="1" x14ac:dyDescent="0.3">
      <c r="A108" s="471">
        <v>29</v>
      </c>
      <c r="B108" s="472" t="s">
        <v>485</v>
      </c>
      <c r="C108" s="472" t="s">
        <v>780</v>
      </c>
      <c r="D108" s="549" t="s">
        <v>1746</v>
      </c>
      <c r="E108" s="550" t="s">
        <v>785</v>
      </c>
      <c r="F108" s="472" t="s">
        <v>779</v>
      </c>
      <c r="G108" s="472" t="s">
        <v>988</v>
      </c>
      <c r="H108" s="472" t="s">
        <v>486</v>
      </c>
      <c r="I108" s="472" t="s">
        <v>1039</v>
      </c>
      <c r="J108" s="472" t="s">
        <v>1040</v>
      </c>
      <c r="K108" s="472" t="s">
        <v>1041</v>
      </c>
      <c r="L108" s="473">
        <v>30</v>
      </c>
      <c r="M108" s="473">
        <v>60</v>
      </c>
      <c r="N108" s="472">
        <v>2</v>
      </c>
      <c r="O108" s="551">
        <v>1</v>
      </c>
      <c r="P108" s="473"/>
      <c r="Q108" s="506">
        <v>0</v>
      </c>
      <c r="R108" s="472"/>
      <c r="S108" s="506">
        <v>0</v>
      </c>
      <c r="T108" s="551"/>
      <c r="U108" s="507">
        <v>0</v>
      </c>
    </row>
    <row r="109" spans="1:21" ht="14.4" customHeight="1" x14ac:dyDescent="0.3">
      <c r="A109" s="471">
        <v>29</v>
      </c>
      <c r="B109" s="472" t="s">
        <v>485</v>
      </c>
      <c r="C109" s="472" t="s">
        <v>780</v>
      </c>
      <c r="D109" s="549" t="s">
        <v>1746</v>
      </c>
      <c r="E109" s="550" t="s">
        <v>785</v>
      </c>
      <c r="F109" s="472" t="s">
        <v>779</v>
      </c>
      <c r="G109" s="472" t="s">
        <v>988</v>
      </c>
      <c r="H109" s="472" t="s">
        <v>486</v>
      </c>
      <c r="I109" s="472" t="s">
        <v>1042</v>
      </c>
      <c r="J109" s="472" t="s">
        <v>1043</v>
      </c>
      <c r="K109" s="472" t="s">
        <v>1044</v>
      </c>
      <c r="L109" s="473">
        <v>154</v>
      </c>
      <c r="M109" s="473">
        <v>308</v>
      </c>
      <c r="N109" s="472">
        <v>2</v>
      </c>
      <c r="O109" s="551">
        <v>1</v>
      </c>
      <c r="P109" s="473">
        <v>308</v>
      </c>
      <c r="Q109" s="506">
        <v>1</v>
      </c>
      <c r="R109" s="472">
        <v>2</v>
      </c>
      <c r="S109" s="506">
        <v>1</v>
      </c>
      <c r="T109" s="551">
        <v>1</v>
      </c>
      <c r="U109" s="507">
        <v>1</v>
      </c>
    </row>
    <row r="110" spans="1:21" ht="14.4" customHeight="1" x14ac:dyDescent="0.3">
      <c r="A110" s="471">
        <v>29</v>
      </c>
      <c r="B110" s="472" t="s">
        <v>485</v>
      </c>
      <c r="C110" s="472" t="s">
        <v>780</v>
      </c>
      <c r="D110" s="549" t="s">
        <v>1746</v>
      </c>
      <c r="E110" s="550" t="s">
        <v>785</v>
      </c>
      <c r="F110" s="472" t="s">
        <v>779</v>
      </c>
      <c r="G110" s="472" t="s">
        <v>988</v>
      </c>
      <c r="H110" s="472" t="s">
        <v>486</v>
      </c>
      <c r="I110" s="472" t="s">
        <v>1045</v>
      </c>
      <c r="J110" s="472" t="s">
        <v>1046</v>
      </c>
      <c r="K110" s="472" t="s">
        <v>1047</v>
      </c>
      <c r="L110" s="473">
        <v>30</v>
      </c>
      <c r="M110" s="473">
        <v>240</v>
      </c>
      <c r="N110" s="472">
        <v>8</v>
      </c>
      <c r="O110" s="551">
        <v>2</v>
      </c>
      <c r="P110" s="473"/>
      <c r="Q110" s="506">
        <v>0</v>
      </c>
      <c r="R110" s="472"/>
      <c r="S110" s="506">
        <v>0</v>
      </c>
      <c r="T110" s="551"/>
      <c r="U110" s="507">
        <v>0</v>
      </c>
    </row>
    <row r="111" spans="1:21" ht="14.4" customHeight="1" x14ac:dyDescent="0.3">
      <c r="A111" s="471">
        <v>29</v>
      </c>
      <c r="B111" s="472" t="s">
        <v>485</v>
      </c>
      <c r="C111" s="472" t="s">
        <v>780</v>
      </c>
      <c r="D111" s="549" t="s">
        <v>1746</v>
      </c>
      <c r="E111" s="550" t="s">
        <v>785</v>
      </c>
      <c r="F111" s="472" t="s">
        <v>779</v>
      </c>
      <c r="G111" s="472" t="s">
        <v>988</v>
      </c>
      <c r="H111" s="472" t="s">
        <v>486</v>
      </c>
      <c r="I111" s="472" t="s">
        <v>1048</v>
      </c>
      <c r="J111" s="472" t="s">
        <v>1049</v>
      </c>
      <c r="K111" s="472" t="s">
        <v>1050</v>
      </c>
      <c r="L111" s="473">
        <v>841.6</v>
      </c>
      <c r="M111" s="473">
        <v>1683.2</v>
      </c>
      <c r="N111" s="472">
        <v>2</v>
      </c>
      <c r="O111" s="551">
        <v>1</v>
      </c>
      <c r="P111" s="473">
        <v>1683.2</v>
      </c>
      <c r="Q111" s="506">
        <v>1</v>
      </c>
      <c r="R111" s="472">
        <v>2</v>
      </c>
      <c r="S111" s="506">
        <v>1</v>
      </c>
      <c r="T111" s="551">
        <v>1</v>
      </c>
      <c r="U111" s="507">
        <v>1</v>
      </c>
    </row>
    <row r="112" spans="1:21" ht="14.4" customHeight="1" x14ac:dyDescent="0.3">
      <c r="A112" s="471">
        <v>29</v>
      </c>
      <c r="B112" s="472" t="s">
        <v>485</v>
      </c>
      <c r="C112" s="472" t="s">
        <v>780</v>
      </c>
      <c r="D112" s="549" t="s">
        <v>1746</v>
      </c>
      <c r="E112" s="550" t="s">
        <v>785</v>
      </c>
      <c r="F112" s="472" t="s">
        <v>779</v>
      </c>
      <c r="G112" s="472" t="s">
        <v>988</v>
      </c>
      <c r="H112" s="472" t="s">
        <v>486</v>
      </c>
      <c r="I112" s="472" t="s">
        <v>1051</v>
      </c>
      <c r="J112" s="472" t="s">
        <v>1006</v>
      </c>
      <c r="K112" s="472" t="s">
        <v>1052</v>
      </c>
      <c r="L112" s="473">
        <v>178</v>
      </c>
      <c r="M112" s="473">
        <v>2136</v>
      </c>
      <c r="N112" s="472">
        <v>12</v>
      </c>
      <c r="O112" s="551">
        <v>7</v>
      </c>
      <c r="P112" s="473">
        <v>1424</v>
      </c>
      <c r="Q112" s="506">
        <v>0.66666666666666663</v>
      </c>
      <c r="R112" s="472">
        <v>8</v>
      </c>
      <c r="S112" s="506">
        <v>0.66666666666666663</v>
      </c>
      <c r="T112" s="551">
        <v>5</v>
      </c>
      <c r="U112" s="507">
        <v>0.7142857142857143</v>
      </c>
    </row>
    <row r="113" spans="1:21" ht="14.4" customHeight="1" x14ac:dyDescent="0.3">
      <c r="A113" s="471">
        <v>29</v>
      </c>
      <c r="B113" s="472" t="s">
        <v>485</v>
      </c>
      <c r="C113" s="472" t="s">
        <v>780</v>
      </c>
      <c r="D113" s="549" t="s">
        <v>1746</v>
      </c>
      <c r="E113" s="550" t="s">
        <v>785</v>
      </c>
      <c r="F113" s="472" t="s">
        <v>779</v>
      </c>
      <c r="G113" s="472" t="s">
        <v>988</v>
      </c>
      <c r="H113" s="472" t="s">
        <v>486</v>
      </c>
      <c r="I113" s="472" t="s">
        <v>1053</v>
      </c>
      <c r="J113" s="472" t="s">
        <v>1054</v>
      </c>
      <c r="K113" s="472" t="s">
        <v>991</v>
      </c>
      <c r="L113" s="473">
        <v>112.5</v>
      </c>
      <c r="M113" s="473">
        <v>112.5</v>
      </c>
      <c r="N113" s="472">
        <v>1</v>
      </c>
      <c r="O113" s="551">
        <v>1</v>
      </c>
      <c r="P113" s="473"/>
      <c r="Q113" s="506">
        <v>0</v>
      </c>
      <c r="R113" s="472"/>
      <c r="S113" s="506">
        <v>0</v>
      </c>
      <c r="T113" s="551"/>
      <c r="U113" s="507">
        <v>0</v>
      </c>
    </row>
    <row r="114" spans="1:21" ht="14.4" customHeight="1" x14ac:dyDescent="0.3">
      <c r="A114" s="471">
        <v>29</v>
      </c>
      <c r="B114" s="472" t="s">
        <v>485</v>
      </c>
      <c r="C114" s="472" t="s">
        <v>780</v>
      </c>
      <c r="D114" s="549" t="s">
        <v>1746</v>
      </c>
      <c r="E114" s="550" t="s">
        <v>785</v>
      </c>
      <c r="F114" s="472" t="s">
        <v>779</v>
      </c>
      <c r="G114" s="472" t="s">
        <v>988</v>
      </c>
      <c r="H114" s="472" t="s">
        <v>486</v>
      </c>
      <c r="I114" s="472" t="s">
        <v>1055</v>
      </c>
      <c r="J114" s="472" t="s">
        <v>1003</v>
      </c>
      <c r="K114" s="472" t="s">
        <v>1056</v>
      </c>
      <c r="L114" s="473">
        <v>30</v>
      </c>
      <c r="M114" s="473">
        <v>480</v>
      </c>
      <c r="N114" s="472">
        <v>16</v>
      </c>
      <c r="O114" s="551">
        <v>3</v>
      </c>
      <c r="P114" s="473">
        <v>90</v>
      </c>
      <c r="Q114" s="506">
        <v>0.1875</v>
      </c>
      <c r="R114" s="472">
        <v>3</v>
      </c>
      <c r="S114" s="506">
        <v>0.1875</v>
      </c>
      <c r="T114" s="551">
        <v>1</v>
      </c>
      <c r="U114" s="507">
        <v>0.33333333333333331</v>
      </c>
    </row>
    <row r="115" spans="1:21" ht="14.4" customHeight="1" x14ac:dyDescent="0.3">
      <c r="A115" s="471">
        <v>29</v>
      </c>
      <c r="B115" s="472" t="s">
        <v>485</v>
      </c>
      <c r="C115" s="472" t="s">
        <v>780</v>
      </c>
      <c r="D115" s="549" t="s">
        <v>1746</v>
      </c>
      <c r="E115" s="550" t="s">
        <v>785</v>
      </c>
      <c r="F115" s="472" t="s">
        <v>779</v>
      </c>
      <c r="G115" s="472" t="s">
        <v>988</v>
      </c>
      <c r="H115" s="472" t="s">
        <v>486</v>
      </c>
      <c r="I115" s="472" t="s">
        <v>1057</v>
      </c>
      <c r="J115" s="472" t="s">
        <v>1058</v>
      </c>
      <c r="K115" s="472" t="s">
        <v>1059</v>
      </c>
      <c r="L115" s="473">
        <v>42.37</v>
      </c>
      <c r="M115" s="473">
        <v>423.7</v>
      </c>
      <c r="N115" s="472">
        <v>10</v>
      </c>
      <c r="O115" s="551">
        <v>1</v>
      </c>
      <c r="P115" s="473"/>
      <c r="Q115" s="506">
        <v>0</v>
      </c>
      <c r="R115" s="472"/>
      <c r="S115" s="506">
        <v>0</v>
      </c>
      <c r="T115" s="551"/>
      <c r="U115" s="507">
        <v>0</v>
      </c>
    </row>
    <row r="116" spans="1:21" ht="14.4" customHeight="1" x14ac:dyDescent="0.3">
      <c r="A116" s="471">
        <v>29</v>
      </c>
      <c r="B116" s="472" t="s">
        <v>485</v>
      </c>
      <c r="C116" s="472" t="s">
        <v>780</v>
      </c>
      <c r="D116" s="549" t="s">
        <v>1746</v>
      </c>
      <c r="E116" s="550" t="s">
        <v>785</v>
      </c>
      <c r="F116" s="472" t="s">
        <v>779</v>
      </c>
      <c r="G116" s="472" t="s">
        <v>988</v>
      </c>
      <c r="H116" s="472" t="s">
        <v>486</v>
      </c>
      <c r="I116" s="472" t="s">
        <v>1060</v>
      </c>
      <c r="J116" s="472" t="s">
        <v>1046</v>
      </c>
      <c r="K116" s="472" t="s">
        <v>1061</v>
      </c>
      <c r="L116" s="473">
        <v>30</v>
      </c>
      <c r="M116" s="473">
        <v>240</v>
      </c>
      <c r="N116" s="472">
        <v>8</v>
      </c>
      <c r="O116" s="551">
        <v>2</v>
      </c>
      <c r="P116" s="473"/>
      <c r="Q116" s="506">
        <v>0</v>
      </c>
      <c r="R116" s="472"/>
      <c r="S116" s="506">
        <v>0</v>
      </c>
      <c r="T116" s="551"/>
      <c r="U116" s="507">
        <v>0</v>
      </c>
    </row>
    <row r="117" spans="1:21" ht="14.4" customHeight="1" x14ac:dyDescent="0.3">
      <c r="A117" s="471">
        <v>29</v>
      </c>
      <c r="B117" s="472" t="s">
        <v>485</v>
      </c>
      <c r="C117" s="472" t="s">
        <v>780</v>
      </c>
      <c r="D117" s="549" t="s">
        <v>1746</v>
      </c>
      <c r="E117" s="550" t="s">
        <v>785</v>
      </c>
      <c r="F117" s="472" t="s">
        <v>779</v>
      </c>
      <c r="G117" s="472" t="s">
        <v>988</v>
      </c>
      <c r="H117" s="472" t="s">
        <v>486</v>
      </c>
      <c r="I117" s="472" t="s">
        <v>1062</v>
      </c>
      <c r="J117" s="472" t="s">
        <v>1063</v>
      </c>
      <c r="K117" s="472" t="s">
        <v>1064</v>
      </c>
      <c r="L117" s="473">
        <v>76</v>
      </c>
      <c r="M117" s="473">
        <v>152</v>
      </c>
      <c r="N117" s="472">
        <v>2</v>
      </c>
      <c r="O117" s="551">
        <v>1</v>
      </c>
      <c r="P117" s="473">
        <v>152</v>
      </c>
      <c r="Q117" s="506">
        <v>1</v>
      </c>
      <c r="R117" s="472">
        <v>2</v>
      </c>
      <c r="S117" s="506">
        <v>1</v>
      </c>
      <c r="T117" s="551">
        <v>1</v>
      </c>
      <c r="U117" s="507">
        <v>1</v>
      </c>
    </row>
    <row r="118" spans="1:21" ht="14.4" customHeight="1" x14ac:dyDescent="0.3">
      <c r="A118" s="471">
        <v>29</v>
      </c>
      <c r="B118" s="472" t="s">
        <v>485</v>
      </c>
      <c r="C118" s="472" t="s">
        <v>780</v>
      </c>
      <c r="D118" s="549" t="s">
        <v>1746</v>
      </c>
      <c r="E118" s="550" t="s">
        <v>785</v>
      </c>
      <c r="F118" s="472" t="s">
        <v>779</v>
      </c>
      <c r="G118" s="472" t="s">
        <v>988</v>
      </c>
      <c r="H118" s="472" t="s">
        <v>486</v>
      </c>
      <c r="I118" s="472" t="s">
        <v>1065</v>
      </c>
      <c r="J118" s="472" t="s">
        <v>1066</v>
      </c>
      <c r="K118" s="472" t="s">
        <v>1018</v>
      </c>
      <c r="L118" s="473">
        <v>150</v>
      </c>
      <c r="M118" s="473">
        <v>600</v>
      </c>
      <c r="N118" s="472">
        <v>4</v>
      </c>
      <c r="O118" s="551">
        <v>1</v>
      </c>
      <c r="P118" s="473"/>
      <c r="Q118" s="506">
        <v>0</v>
      </c>
      <c r="R118" s="472"/>
      <c r="S118" s="506">
        <v>0</v>
      </c>
      <c r="T118" s="551"/>
      <c r="U118" s="507">
        <v>0</v>
      </c>
    </row>
    <row r="119" spans="1:21" ht="14.4" customHeight="1" x14ac:dyDescent="0.3">
      <c r="A119" s="471">
        <v>29</v>
      </c>
      <c r="B119" s="472" t="s">
        <v>485</v>
      </c>
      <c r="C119" s="472" t="s">
        <v>780</v>
      </c>
      <c r="D119" s="549" t="s">
        <v>1746</v>
      </c>
      <c r="E119" s="550" t="s">
        <v>785</v>
      </c>
      <c r="F119" s="472" t="s">
        <v>779</v>
      </c>
      <c r="G119" s="472" t="s">
        <v>988</v>
      </c>
      <c r="H119" s="472" t="s">
        <v>486</v>
      </c>
      <c r="I119" s="472" t="s">
        <v>1067</v>
      </c>
      <c r="J119" s="472" t="s">
        <v>1063</v>
      </c>
      <c r="K119" s="472" t="s">
        <v>1068</v>
      </c>
      <c r="L119" s="473">
        <v>280</v>
      </c>
      <c r="M119" s="473">
        <v>280</v>
      </c>
      <c r="N119" s="472">
        <v>1</v>
      </c>
      <c r="O119" s="551">
        <v>1</v>
      </c>
      <c r="P119" s="473"/>
      <c r="Q119" s="506">
        <v>0</v>
      </c>
      <c r="R119" s="472"/>
      <c r="S119" s="506">
        <v>0</v>
      </c>
      <c r="T119" s="551"/>
      <c r="U119" s="507">
        <v>0</v>
      </c>
    </row>
    <row r="120" spans="1:21" ht="14.4" customHeight="1" x14ac:dyDescent="0.3">
      <c r="A120" s="471">
        <v>29</v>
      </c>
      <c r="B120" s="472" t="s">
        <v>485</v>
      </c>
      <c r="C120" s="472" t="s">
        <v>780</v>
      </c>
      <c r="D120" s="549" t="s">
        <v>1746</v>
      </c>
      <c r="E120" s="550" t="s">
        <v>785</v>
      </c>
      <c r="F120" s="472" t="s">
        <v>779</v>
      </c>
      <c r="G120" s="472" t="s">
        <v>988</v>
      </c>
      <c r="H120" s="472" t="s">
        <v>486</v>
      </c>
      <c r="I120" s="472" t="s">
        <v>1069</v>
      </c>
      <c r="J120" s="472" t="s">
        <v>1006</v>
      </c>
      <c r="K120" s="472" t="s">
        <v>1070</v>
      </c>
      <c r="L120" s="473">
        <v>96</v>
      </c>
      <c r="M120" s="473">
        <v>480</v>
      </c>
      <c r="N120" s="472">
        <v>5</v>
      </c>
      <c r="O120" s="551">
        <v>4</v>
      </c>
      <c r="P120" s="473"/>
      <c r="Q120" s="506">
        <v>0</v>
      </c>
      <c r="R120" s="472"/>
      <c r="S120" s="506">
        <v>0</v>
      </c>
      <c r="T120" s="551"/>
      <c r="U120" s="507">
        <v>0</v>
      </c>
    </row>
    <row r="121" spans="1:21" ht="14.4" customHeight="1" x14ac:dyDescent="0.3">
      <c r="A121" s="471">
        <v>29</v>
      </c>
      <c r="B121" s="472" t="s">
        <v>485</v>
      </c>
      <c r="C121" s="472" t="s">
        <v>780</v>
      </c>
      <c r="D121" s="549" t="s">
        <v>1746</v>
      </c>
      <c r="E121" s="550" t="s">
        <v>785</v>
      </c>
      <c r="F121" s="472" t="s">
        <v>779</v>
      </c>
      <c r="G121" s="472" t="s">
        <v>988</v>
      </c>
      <c r="H121" s="472" t="s">
        <v>486</v>
      </c>
      <c r="I121" s="472" t="s">
        <v>1071</v>
      </c>
      <c r="J121" s="472" t="s">
        <v>1072</v>
      </c>
      <c r="K121" s="472" t="s">
        <v>1073</v>
      </c>
      <c r="L121" s="473">
        <v>68</v>
      </c>
      <c r="M121" s="473">
        <v>68</v>
      </c>
      <c r="N121" s="472">
        <v>1</v>
      </c>
      <c r="O121" s="551">
        <v>1</v>
      </c>
      <c r="P121" s="473"/>
      <c r="Q121" s="506">
        <v>0</v>
      </c>
      <c r="R121" s="472"/>
      <c r="S121" s="506">
        <v>0</v>
      </c>
      <c r="T121" s="551"/>
      <c r="U121" s="507">
        <v>0</v>
      </c>
    </row>
    <row r="122" spans="1:21" ht="14.4" customHeight="1" x14ac:dyDescent="0.3">
      <c r="A122" s="471">
        <v>29</v>
      </c>
      <c r="B122" s="472" t="s">
        <v>485</v>
      </c>
      <c r="C122" s="472" t="s">
        <v>780</v>
      </c>
      <c r="D122" s="549" t="s">
        <v>1746</v>
      </c>
      <c r="E122" s="550" t="s">
        <v>785</v>
      </c>
      <c r="F122" s="472" t="s">
        <v>779</v>
      </c>
      <c r="G122" s="472" t="s">
        <v>1074</v>
      </c>
      <c r="H122" s="472" t="s">
        <v>486</v>
      </c>
      <c r="I122" s="472" t="s">
        <v>1075</v>
      </c>
      <c r="J122" s="472" t="s">
        <v>1076</v>
      </c>
      <c r="K122" s="472" t="s">
        <v>1077</v>
      </c>
      <c r="L122" s="473">
        <v>410</v>
      </c>
      <c r="M122" s="473">
        <v>13120</v>
      </c>
      <c r="N122" s="472">
        <v>32</v>
      </c>
      <c r="O122" s="551">
        <v>25</v>
      </c>
      <c r="P122" s="473">
        <v>12300</v>
      </c>
      <c r="Q122" s="506">
        <v>0.9375</v>
      </c>
      <c r="R122" s="472">
        <v>30</v>
      </c>
      <c r="S122" s="506">
        <v>0.9375</v>
      </c>
      <c r="T122" s="551">
        <v>23</v>
      </c>
      <c r="U122" s="507">
        <v>0.92</v>
      </c>
    </row>
    <row r="123" spans="1:21" ht="14.4" customHeight="1" x14ac:dyDescent="0.3">
      <c r="A123" s="471">
        <v>29</v>
      </c>
      <c r="B123" s="472" t="s">
        <v>485</v>
      </c>
      <c r="C123" s="472" t="s">
        <v>780</v>
      </c>
      <c r="D123" s="549" t="s">
        <v>1746</v>
      </c>
      <c r="E123" s="550" t="s">
        <v>785</v>
      </c>
      <c r="F123" s="472" t="s">
        <v>779</v>
      </c>
      <c r="G123" s="472" t="s">
        <v>1074</v>
      </c>
      <c r="H123" s="472" t="s">
        <v>486</v>
      </c>
      <c r="I123" s="472" t="s">
        <v>1078</v>
      </c>
      <c r="J123" s="472" t="s">
        <v>1079</v>
      </c>
      <c r="K123" s="472" t="s">
        <v>1080</v>
      </c>
      <c r="L123" s="473">
        <v>566</v>
      </c>
      <c r="M123" s="473">
        <v>7924</v>
      </c>
      <c r="N123" s="472">
        <v>14</v>
      </c>
      <c r="O123" s="551">
        <v>11</v>
      </c>
      <c r="P123" s="473">
        <v>7358</v>
      </c>
      <c r="Q123" s="506">
        <v>0.9285714285714286</v>
      </c>
      <c r="R123" s="472">
        <v>13</v>
      </c>
      <c r="S123" s="506">
        <v>0.9285714285714286</v>
      </c>
      <c r="T123" s="551">
        <v>10</v>
      </c>
      <c r="U123" s="507">
        <v>0.90909090909090906</v>
      </c>
    </row>
    <row r="124" spans="1:21" ht="14.4" customHeight="1" x14ac:dyDescent="0.3">
      <c r="A124" s="471">
        <v>29</v>
      </c>
      <c r="B124" s="472" t="s">
        <v>485</v>
      </c>
      <c r="C124" s="472" t="s">
        <v>780</v>
      </c>
      <c r="D124" s="549" t="s">
        <v>1746</v>
      </c>
      <c r="E124" s="550" t="s">
        <v>785</v>
      </c>
      <c r="F124" s="472" t="s">
        <v>779</v>
      </c>
      <c r="G124" s="472" t="s">
        <v>1074</v>
      </c>
      <c r="H124" s="472" t="s">
        <v>486</v>
      </c>
      <c r="I124" s="472" t="s">
        <v>1081</v>
      </c>
      <c r="J124" s="472" t="s">
        <v>1082</v>
      </c>
      <c r="K124" s="472" t="s">
        <v>1083</v>
      </c>
      <c r="L124" s="473">
        <v>350</v>
      </c>
      <c r="M124" s="473">
        <v>350</v>
      </c>
      <c r="N124" s="472">
        <v>1</v>
      </c>
      <c r="O124" s="551">
        <v>1</v>
      </c>
      <c r="P124" s="473">
        <v>350</v>
      </c>
      <c r="Q124" s="506">
        <v>1</v>
      </c>
      <c r="R124" s="472">
        <v>1</v>
      </c>
      <c r="S124" s="506">
        <v>1</v>
      </c>
      <c r="T124" s="551">
        <v>1</v>
      </c>
      <c r="U124" s="507">
        <v>1</v>
      </c>
    </row>
    <row r="125" spans="1:21" ht="14.4" customHeight="1" x14ac:dyDescent="0.3">
      <c r="A125" s="471">
        <v>29</v>
      </c>
      <c r="B125" s="472" t="s">
        <v>485</v>
      </c>
      <c r="C125" s="472" t="s">
        <v>780</v>
      </c>
      <c r="D125" s="549" t="s">
        <v>1746</v>
      </c>
      <c r="E125" s="550" t="s">
        <v>785</v>
      </c>
      <c r="F125" s="472" t="s">
        <v>779</v>
      </c>
      <c r="G125" s="472" t="s">
        <v>1084</v>
      </c>
      <c r="H125" s="472" t="s">
        <v>486</v>
      </c>
      <c r="I125" s="472" t="s">
        <v>1085</v>
      </c>
      <c r="J125" s="472" t="s">
        <v>1086</v>
      </c>
      <c r="K125" s="472" t="s">
        <v>1087</v>
      </c>
      <c r="L125" s="473">
        <v>50.5</v>
      </c>
      <c r="M125" s="473">
        <v>50.5</v>
      </c>
      <c r="N125" s="472">
        <v>1</v>
      </c>
      <c r="O125" s="551">
        <v>1</v>
      </c>
      <c r="P125" s="473">
        <v>50.5</v>
      </c>
      <c r="Q125" s="506">
        <v>1</v>
      </c>
      <c r="R125" s="472">
        <v>1</v>
      </c>
      <c r="S125" s="506">
        <v>1</v>
      </c>
      <c r="T125" s="551">
        <v>1</v>
      </c>
      <c r="U125" s="507">
        <v>1</v>
      </c>
    </row>
    <row r="126" spans="1:21" ht="14.4" customHeight="1" x14ac:dyDescent="0.3">
      <c r="A126" s="471">
        <v>29</v>
      </c>
      <c r="B126" s="472" t="s">
        <v>485</v>
      </c>
      <c r="C126" s="472" t="s">
        <v>780</v>
      </c>
      <c r="D126" s="549" t="s">
        <v>1746</v>
      </c>
      <c r="E126" s="550" t="s">
        <v>785</v>
      </c>
      <c r="F126" s="472" t="s">
        <v>779</v>
      </c>
      <c r="G126" s="472" t="s">
        <v>1084</v>
      </c>
      <c r="H126" s="472" t="s">
        <v>486</v>
      </c>
      <c r="I126" s="472" t="s">
        <v>1088</v>
      </c>
      <c r="J126" s="472" t="s">
        <v>1089</v>
      </c>
      <c r="K126" s="472" t="s">
        <v>1090</v>
      </c>
      <c r="L126" s="473">
        <v>378.48</v>
      </c>
      <c r="M126" s="473">
        <v>756.96</v>
      </c>
      <c r="N126" s="472">
        <v>2</v>
      </c>
      <c r="O126" s="551">
        <v>2</v>
      </c>
      <c r="P126" s="473">
        <v>756.96</v>
      </c>
      <c r="Q126" s="506">
        <v>1</v>
      </c>
      <c r="R126" s="472">
        <v>2</v>
      </c>
      <c r="S126" s="506">
        <v>1</v>
      </c>
      <c r="T126" s="551">
        <v>2</v>
      </c>
      <c r="U126" s="507">
        <v>1</v>
      </c>
    </row>
    <row r="127" spans="1:21" ht="14.4" customHeight="1" x14ac:dyDescent="0.3">
      <c r="A127" s="471">
        <v>29</v>
      </c>
      <c r="B127" s="472" t="s">
        <v>485</v>
      </c>
      <c r="C127" s="472" t="s">
        <v>780</v>
      </c>
      <c r="D127" s="549" t="s">
        <v>1746</v>
      </c>
      <c r="E127" s="550" t="s">
        <v>785</v>
      </c>
      <c r="F127" s="472" t="s">
        <v>779</v>
      </c>
      <c r="G127" s="472" t="s">
        <v>1084</v>
      </c>
      <c r="H127" s="472" t="s">
        <v>486</v>
      </c>
      <c r="I127" s="472" t="s">
        <v>1091</v>
      </c>
      <c r="J127" s="472" t="s">
        <v>1092</v>
      </c>
      <c r="K127" s="472" t="s">
        <v>1093</v>
      </c>
      <c r="L127" s="473">
        <v>338.94</v>
      </c>
      <c r="M127" s="473">
        <v>338.94</v>
      </c>
      <c r="N127" s="472">
        <v>1</v>
      </c>
      <c r="O127" s="551">
        <v>1</v>
      </c>
      <c r="P127" s="473">
        <v>338.94</v>
      </c>
      <c r="Q127" s="506">
        <v>1</v>
      </c>
      <c r="R127" s="472">
        <v>1</v>
      </c>
      <c r="S127" s="506">
        <v>1</v>
      </c>
      <c r="T127" s="551">
        <v>1</v>
      </c>
      <c r="U127" s="507">
        <v>1</v>
      </c>
    </row>
    <row r="128" spans="1:21" ht="14.4" customHeight="1" x14ac:dyDescent="0.3">
      <c r="A128" s="471">
        <v>29</v>
      </c>
      <c r="B128" s="472" t="s">
        <v>485</v>
      </c>
      <c r="C128" s="472" t="s">
        <v>780</v>
      </c>
      <c r="D128" s="549" t="s">
        <v>1746</v>
      </c>
      <c r="E128" s="550" t="s">
        <v>785</v>
      </c>
      <c r="F128" s="472" t="s">
        <v>779</v>
      </c>
      <c r="G128" s="472" t="s">
        <v>1084</v>
      </c>
      <c r="H128" s="472" t="s">
        <v>486</v>
      </c>
      <c r="I128" s="472" t="s">
        <v>1094</v>
      </c>
      <c r="J128" s="472" t="s">
        <v>1095</v>
      </c>
      <c r="K128" s="472" t="s">
        <v>1096</v>
      </c>
      <c r="L128" s="473">
        <v>409.87</v>
      </c>
      <c r="M128" s="473">
        <v>819.74</v>
      </c>
      <c r="N128" s="472">
        <v>2</v>
      </c>
      <c r="O128" s="551">
        <v>2</v>
      </c>
      <c r="P128" s="473">
        <v>819.74</v>
      </c>
      <c r="Q128" s="506">
        <v>1</v>
      </c>
      <c r="R128" s="472">
        <v>2</v>
      </c>
      <c r="S128" s="506">
        <v>1</v>
      </c>
      <c r="T128" s="551">
        <v>2</v>
      </c>
      <c r="U128" s="507">
        <v>1</v>
      </c>
    </row>
    <row r="129" spans="1:21" ht="14.4" customHeight="1" x14ac:dyDescent="0.3">
      <c r="A129" s="471">
        <v>29</v>
      </c>
      <c r="B129" s="472" t="s">
        <v>485</v>
      </c>
      <c r="C129" s="472" t="s">
        <v>780</v>
      </c>
      <c r="D129" s="549" t="s">
        <v>1746</v>
      </c>
      <c r="E129" s="550" t="s">
        <v>785</v>
      </c>
      <c r="F129" s="472" t="s">
        <v>779</v>
      </c>
      <c r="G129" s="472" t="s">
        <v>1084</v>
      </c>
      <c r="H129" s="472" t="s">
        <v>486</v>
      </c>
      <c r="I129" s="472" t="s">
        <v>1097</v>
      </c>
      <c r="J129" s="472" t="s">
        <v>1098</v>
      </c>
      <c r="K129" s="472" t="s">
        <v>1099</v>
      </c>
      <c r="L129" s="473">
        <v>245.11</v>
      </c>
      <c r="M129" s="473">
        <v>735.33</v>
      </c>
      <c r="N129" s="472">
        <v>3</v>
      </c>
      <c r="O129" s="551">
        <v>3</v>
      </c>
      <c r="P129" s="473">
        <v>735.33</v>
      </c>
      <c r="Q129" s="506">
        <v>1</v>
      </c>
      <c r="R129" s="472">
        <v>3</v>
      </c>
      <c r="S129" s="506">
        <v>1</v>
      </c>
      <c r="T129" s="551">
        <v>3</v>
      </c>
      <c r="U129" s="507">
        <v>1</v>
      </c>
    </row>
    <row r="130" spans="1:21" ht="14.4" customHeight="1" x14ac:dyDescent="0.3">
      <c r="A130" s="471">
        <v>29</v>
      </c>
      <c r="B130" s="472" t="s">
        <v>485</v>
      </c>
      <c r="C130" s="472" t="s">
        <v>780</v>
      </c>
      <c r="D130" s="549" t="s">
        <v>1746</v>
      </c>
      <c r="E130" s="550" t="s">
        <v>785</v>
      </c>
      <c r="F130" s="472" t="s">
        <v>779</v>
      </c>
      <c r="G130" s="472" t="s">
        <v>1084</v>
      </c>
      <c r="H130" s="472" t="s">
        <v>486</v>
      </c>
      <c r="I130" s="472" t="s">
        <v>1100</v>
      </c>
      <c r="J130" s="472" t="s">
        <v>1086</v>
      </c>
      <c r="K130" s="472" t="s">
        <v>1101</v>
      </c>
      <c r="L130" s="473">
        <v>58.5</v>
      </c>
      <c r="M130" s="473">
        <v>175.5</v>
      </c>
      <c r="N130" s="472">
        <v>3</v>
      </c>
      <c r="O130" s="551">
        <v>3</v>
      </c>
      <c r="P130" s="473">
        <v>175.5</v>
      </c>
      <c r="Q130" s="506">
        <v>1</v>
      </c>
      <c r="R130" s="472">
        <v>3</v>
      </c>
      <c r="S130" s="506">
        <v>1</v>
      </c>
      <c r="T130" s="551">
        <v>3</v>
      </c>
      <c r="U130" s="507">
        <v>1</v>
      </c>
    </row>
    <row r="131" spans="1:21" ht="14.4" customHeight="1" x14ac:dyDescent="0.3">
      <c r="A131" s="471">
        <v>29</v>
      </c>
      <c r="B131" s="472" t="s">
        <v>485</v>
      </c>
      <c r="C131" s="472" t="s">
        <v>780</v>
      </c>
      <c r="D131" s="549" t="s">
        <v>1746</v>
      </c>
      <c r="E131" s="550" t="s">
        <v>785</v>
      </c>
      <c r="F131" s="472" t="s">
        <v>779</v>
      </c>
      <c r="G131" s="472" t="s">
        <v>1084</v>
      </c>
      <c r="H131" s="472" t="s">
        <v>486</v>
      </c>
      <c r="I131" s="472" t="s">
        <v>1102</v>
      </c>
      <c r="J131" s="472" t="s">
        <v>1103</v>
      </c>
      <c r="K131" s="472" t="s">
        <v>1104</v>
      </c>
      <c r="L131" s="473">
        <v>250</v>
      </c>
      <c r="M131" s="473">
        <v>500</v>
      </c>
      <c r="N131" s="472">
        <v>2</v>
      </c>
      <c r="O131" s="551">
        <v>2</v>
      </c>
      <c r="P131" s="473">
        <v>250</v>
      </c>
      <c r="Q131" s="506">
        <v>0.5</v>
      </c>
      <c r="R131" s="472">
        <v>1</v>
      </c>
      <c r="S131" s="506">
        <v>0.5</v>
      </c>
      <c r="T131" s="551">
        <v>1</v>
      </c>
      <c r="U131" s="507">
        <v>0.5</v>
      </c>
    </row>
    <row r="132" spans="1:21" ht="14.4" customHeight="1" x14ac:dyDescent="0.3">
      <c r="A132" s="471">
        <v>29</v>
      </c>
      <c r="B132" s="472" t="s">
        <v>485</v>
      </c>
      <c r="C132" s="472" t="s">
        <v>780</v>
      </c>
      <c r="D132" s="549" t="s">
        <v>1746</v>
      </c>
      <c r="E132" s="550" t="s">
        <v>785</v>
      </c>
      <c r="F132" s="472" t="s">
        <v>779</v>
      </c>
      <c r="G132" s="472" t="s">
        <v>1084</v>
      </c>
      <c r="H132" s="472" t="s">
        <v>486</v>
      </c>
      <c r="I132" s="472" t="s">
        <v>1105</v>
      </c>
      <c r="J132" s="472" t="s">
        <v>1106</v>
      </c>
      <c r="K132" s="472" t="s">
        <v>1107</v>
      </c>
      <c r="L132" s="473">
        <v>250</v>
      </c>
      <c r="M132" s="473">
        <v>1000</v>
      </c>
      <c r="N132" s="472">
        <v>4</v>
      </c>
      <c r="O132" s="551">
        <v>4</v>
      </c>
      <c r="P132" s="473">
        <v>250</v>
      </c>
      <c r="Q132" s="506">
        <v>0.25</v>
      </c>
      <c r="R132" s="472">
        <v>1</v>
      </c>
      <c r="S132" s="506">
        <v>0.25</v>
      </c>
      <c r="T132" s="551">
        <v>1</v>
      </c>
      <c r="U132" s="507">
        <v>0.25</v>
      </c>
    </row>
    <row r="133" spans="1:21" ht="14.4" customHeight="1" x14ac:dyDescent="0.3">
      <c r="A133" s="471">
        <v>29</v>
      </c>
      <c r="B133" s="472" t="s">
        <v>485</v>
      </c>
      <c r="C133" s="472" t="s">
        <v>780</v>
      </c>
      <c r="D133" s="549" t="s">
        <v>1746</v>
      </c>
      <c r="E133" s="550" t="s">
        <v>785</v>
      </c>
      <c r="F133" s="472" t="s">
        <v>779</v>
      </c>
      <c r="G133" s="472" t="s">
        <v>1084</v>
      </c>
      <c r="H133" s="472" t="s">
        <v>486</v>
      </c>
      <c r="I133" s="472" t="s">
        <v>1108</v>
      </c>
      <c r="J133" s="472" t="s">
        <v>1109</v>
      </c>
      <c r="K133" s="472" t="s">
        <v>1110</v>
      </c>
      <c r="L133" s="473">
        <v>250</v>
      </c>
      <c r="M133" s="473">
        <v>250</v>
      </c>
      <c r="N133" s="472">
        <v>1</v>
      </c>
      <c r="O133" s="551">
        <v>1</v>
      </c>
      <c r="P133" s="473"/>
      <c r="Q133" s="506">
        <v>0</v>
      </c>
      <c r="R133" s="472"/>
      <c r="S133" s="506">
        <v>0</v>
      </c>
      <c r="T133" s="551"/>
      <c r="U133" s="507">
        <v>0</v>
      </c>
    </row>
    <row r="134" spans="1:21" ht="14.4" customHeight="1" x14ac:dyDescent="0.3">
      <c r="A134" s="471">
        <v>29</v>
      </c>
      <c r="B134" s="472" t="s">
        <v>485</v>
      </c>
      <c r="C134" s="472" t="s">
        <v>780</v>
      </c>
      <c r="D134" s="549" t="s">
        <v>1746</v>
      </c>
      <c r="E134" s="550" t="s">
        <v>785</v>
      </c>
      <c r="F134" s="472" t="s">
        <v>779</v>
      </c>
      <c r="G134" s="472" t="s">
        <v>1084</v>
      </c>
      <c r="H134" s="472" t="s">
        <v>486</v>
      </c>
      <c r="I134" s="472" t="s">
        <v>1111</v>
      </c>
      <c r="J134" s="472" t="s">
        <v>1112</v>
      </c>
      <c r="K134" s="472" t="s">
        <v>1113</v>
      </c>
      <c r="L134" s="473">
        <v>1100</v>
      </c>
      <c r="M134" s="473">
        <v>1100</v>
      </c>
      <c r="N134" s="472">
        <v>1</v>
      </c>
      <c r="O134" s="551">
        <v>1</v>
      </c>
      <c r="P134" s="473">
        <v>1100</v>
      </c>
      <c r="Q134" s="506">
        <v>1</v>
      </c>
      <c r="R134" s="472">
        <v>1</v>
      </c>
      <c r="S134" s="506">
        <v>1</v>
      </c>
      <c r="T134" s="551">
        <v>1</v>
      </c>
      <c r="U134" s="507">
        <v>1</v>
      </c>
    </row>
    <row r="135" spans="1:21" ht="14.4" customHeight="1" x14ac:dyDescent="0.3">
      <c r="A135" s="471">
        <v>29</v>
      </c>
      <c r="B135" s="472" t="s">
        <v>485</v>
      </c>
      <c r="C135" s="472" t="s">
        <v>780</v>
      </c>
      <c r="D135" s="549" t="s">
        <v>1746</v>
      </c>
      <c r="E135" s="550" t="s">
        <v>785</v>
      </c>
      <c r="F135" s="472" t="s">
        <v>779</v>
      </c>
      <c r="G135" s="472" t="s">
        <v>1084</v>
      </c>
      <c r="H135" s="472" t="s">
        <v>486</v>
      </c>
      <c r="I135" s="472" t="s">
        <v>1114</v>
      </c>
      <c r="J135" s="472" t="s">
        <v>1115</v>
      </c>
      <c r="K135" s="472" t="s">
        <v>1116</v>
      </c>
      <c r="L135" s="473">
        <v>45.52</v>
      </c>
      <c r="M135" s="473">
        <v>136.56</v>
      </c>
      <c r="N135" s="472">
        <v>3</v>
      </c>
      <c r="O135" s="551">
        <v>3</v>
      </c>
      <c r="P135" s="473">
        <v>45.52</v>
      </c>
      <c r="Q135" s="506">
        <v>0.33333333333333337</v>
      </c>
      <c r="R135" s="472">
        <v>1</v>
      </c>
      <c r="S135" s="506">
        <v>0.33333333333333331</v>
      </c>
      <c r="T135" s="551">
        <v>1</v>
      </c>
      <c r="U135" s="507">
        <v>0.33333333333333331</v>
      </c>
    </row>
    <row r="136" spans="1:21" ht="14.4" customHeight="1" x14ac:dyDescent="0.3">
      <c r="A136" s="471">
        <v>29</v>
      </c>
      <c r="B136" s="472" t="s">
        <v>485</v>
      </c>
      <c r="C136" s="472" t="s">
        <v>780</v>
      </c>
      <c r="D136" s="549" t="s">
        <v>1746</v>
      </c>
      <c r="E136" s="550" t="s">
        <v>785</v>
      </c>
      <c r="F136" s="472" t="s">
        <v>779</v>
      </c>
      <c r="G136" s="472" t="s">
        <v>1084</v>
      </c>
      <c r="H136" s="472" t="s">
        <v>486</v>
      </c>
      <c r="I136" s="472" t="s">
        <v>1117</v>
      </c>
      <c r="J136" s="472" t="s">
        <v>1118</v>
      </c>
      <c r="K136" s="472" t="s">
        <v>1119</v>
      </c>
      <c r="L136" s="473">
        <v>345.18</v>
      </c>
      <c r="M136" s="473">
        <v>1035.54</v>
      </c>
      <c r="N136" s="472">
        <v>3</v>
      </c>
      <c r="O136" s="551">
        <v>3</v>
      </c>
      <c r="P136" s="473">
        <v>1035.54</v>
      </c>
      <c r="Q136" s="506">
        <v>1</v>
      </c>
      <c r="R136" s="472">
        <v>3</v>
      </c>
      <c r="S136" s="506">
        <v>1</v>
      </c>
      <c r="T136" s="551">
        <v>3</v>
      </c>
      <c r="U136" s="507">
        <v>1</v>
      </c>
    </row>
    <row r="137" spans="1:21" ht="14.4" customHeight="1" x14ac:dyDescent="0.3">
      <c r="A137" s="471">
        <v>29</v>
      </c>
      <c r="B137" s="472" t="s">
        <v>485</v>
      </c>
      <c r="C137" s="472" t="s">
        <v>780</v>
      </c>
      <c r="D137" s="549" t="s">
        <v>1746</v>
      </c>
      <c r="E137" s="550" t="s">
        <v>785</v>
      </c>
      <c r="F137" s="472" t="s">
        <v>779</v>
      </c>
      <c r="G137" s="472" t="s">
        <v>1084</v>
      </c>
      <c r="H137" s="472" t="s">
        <v>486</v>
      </c>
      <c r="I137" s="472" t="s">
        <v>1120</v>
      </c>
      <c r="J137" s="472" t="s">
        <v>1121</v>
      </c>
      <c r="K137" s="472" t="s">
        <v>1122</v>
      </c>
      <c r="L137" s="473">
        <v>246.48</v>
      </c>
      <c r="M137" s="473">
        <v>985.92</v>
      </c>
      <c r="N137" s="472">
        <v>4</v>
      </c>
      <c r="O137" s="551">
        <v>4</v>
      </c>
      <c r="P137" s="473">
        <v>985.92</v>
      </c>
      <c r="Q137" s="506">
        <v>1</v>
      </c>
      <c r="R137" s="472">
        <v>4</v>
      </c>
      <c r="S137" s="506">
        <v>1</v>
      </c>
      <c r="T137" s="551">
        <v>4</v>
      </c>
      <c r="U137" s="507">
        <v>1</v>
      </c>
    </row>
    <row r="138" spans="1:21" ht="14.4" customHeight="1" x14ac:dyDescent="0.3">
      <c r="A138" s="471">
        <v>29</v>
      </c>
      <c r="B138" s="472" t="s">
        <v>485</v>
      </c>
      <c r="C138" s="472" t="s">
        <v>780</v>
      </c>
      <c r="D138" s="549" t="s">
        <v>1746</v>
      </c>
      <c r="E138" s="550" t="s">
        <v>785</v>
      </c>
      <c r="F138" s="472" t="s">
        <v>779</v>
      </c>
      <c r="G138" s="472" t="s">
        <v>1084</v>
      </c>
      <c r="H138" s="472" t="s">
        <v>486</v>
      </c>
      <c r="I138" s="472" t="s">
        <v>1123</v>
      </c>
      <c r="J138" s="472" t="s">
        <v>1124</v>
      </c>
      <c r="K138" s="472" t="s">
        <v>1125</v>
      </c>
      <c r="L138" s="473">
        <v>999.46</v>
      </c>
      <c r="M138" s="473">
        <v>1998.92</v>
      </c>
      <c r="N138" s="472">
        <v>2</v>
      </c>
      <c r="O138" s="551">
        <v>2</v>
      </c>
      <c r="P138" s="473">
        <v>1998.92</v>
      </c>
      <c r="Q138" s="506">
        <v>1</v>
      </c>
      <c r="R138" s="472">
        <v>2</v>
      </c>
      <c r="S138" s="506">
        <v>1</v>
      </c>
      <c r="T138" s="551">
        <v>2</v>
      </c>
      <c r="U138" s="507">
        <v>1</v>
      </c>
    </row>
    <row r="139" spans="1:21" ht="14.4" customHeight="1" x14ac:dyDescent="0.3">
      <c r="A139" s="471">
        <v>29</v>
      </c>
      <c r="B139" s="472" t="s">
        <v>485</v>
      </c>
      <c r="C139" s="472" t="s">
        <v>780</v>
      </c>
      <c r="D139" s="549" t="s">
        <v>1746</v>
      </c>
      <c r="E139" s="550" t="s">
        <v>785</v>
      </c>
      <c r="F139" s="472" t="s">
        <v>779</v>
      </c>
      <c r="G139" s="472" t="s">
        <v>1084</v>
      </c>
      <c r="H139" s="472" t="s">
        <v>486</v>
      </c>
      <c r="I139" s="472" t="s">
        <v>1126</v>
      </c>
      <c r="J139" s="472" t="s">
        <v>1127</v>
      </c>
      <c r="K139" s="472" t="s">
        <v>1128</v>
      </c>
      <c r="L139" s="473">
        <v>400</v>
      </c>
      <c r="M139" s="473">
        <v>400</v>
      </c>
      <c r="N139" s="472">
        <v>1</v>
      </c>
      <c r="O139" s="551">
        <v>1</v>
      </c>
      <c r="P139" s="473">
        <v>400</v>
      </c>
      <c r="Q139" s="506">
        <v>1</v>
      </c>
      <c r="R139" s="472">
        <v>1</v>
      </c>
      <c r="S139" s="506">
        <v>1</v>
      </c>
      <c r="T139" s="551">
        <v>1</v>
      </c>
      <c r="U139" s="507">
        <v>1</v>
      </c>
    </row>
    <row r="140" spans="1:21" ht="14.4" customHeight="1" x14ac:dyDescent="0.3">
      <c r="A140" s="471">
        <v>29</v>
      </c>
      <c r="B140" s="472" t="s">
        <v>485</v>
      </c>
      <c r="C140" s="472" t="s">
        <v>780</v>
      </c>
      <c r="D140" s="549" t="s">
        <v>1746</v>
      </c>
      <c r="E140" s="550" t="s">
        <v>785</v>
      </c>
      <c r="F140" s="472" t="s">
        <v>779</v>
      </c>
      <c r="G140" s="472" t="s">
        <v>1129</v>
      </c>
      <c r="H140" s="472" t="s">
        <v>486</v>
      </c>
      <c r="I140" s="472" t="s">
        <v>1130</v>
      </c>
      <c r="J140" s="472" t="s">
        <v>1131</v>
      </c>
      <c r="K140" s="472" t="s">
        <v>1132</v>
      </c>
      <c r="L140" s="473">
        <v>200</v>
      </c>
      <c r="M140" s="473">
        <v>600</v>
      </c>
      <c r="N140" s="472">
        <v>3</v>
      </c>
      <c r="O140" s="551">
        <v>2</v>
      </c>
      <c r="P140" s="473">
        <v>600</v>
      </c>
      <c r="Q140" s="506">
        <v>1</v>
      </c>
      <c r="R140" s="472">
        <v>3</v>
      </c>
      <c r="S140" s="506">
        <v>1</v>
      </c>
      <c r="T140" s="551">
        <v>2</v>
      </c>
      <c r="U140" s="507">
        <v>1</v>
      </c>
    </row>
    <row r="141" spans="1:21" ht="14.4" customHeight="1" x14ac:dyDescent="0.3">
      <c r="A141" s="471">
        <v>29</v>
      </c>
      <c r="B141" s="472" t="s">
        <v>485</v>
      </c>
      <c r="C141" s="472" t="s">
        <v>780</v>
      </c>
      <c r="D141" s="549" t="s">
        <v>1746</v>
      </c>
      <c r="E141" s="550" t="s">
        <v>785</v>
      </c>
      <c r="F141" s="472" t="s">
        <v>779</v>
      </c>
      <c r="G141" s="472" t="s">
        <v>1129</v>
      </c>
      <c r="H141" s="472" t="s">
        <v>486</v>
      </c>
      <c r="I141" s="472" t="s">
        <v>1133</v>
      </c>
      <c r="J141" s="472" t="s">
        <v>1134</v>
      </c>
      <c r="K141" s="472" t="s">
        <v>1135</v>
      </c>
      <c r="L141" s="473">
        <v>260</v>
      </c>
      <c r="M141" s="473">
        <v>520</v>
      </c>
      <c r="N141" s="472">
        <v>2</v>
      </c>
      <c r="O141" s="551">
        <v>1</v>
      </c>
      <c r="P141" s="473">
        <v>520</v>
      </c>
      <c r="Q141" s="506">
        <v>1</v>
      </c>
      <c r="R141" s="472">
        <v>2</v>
      </c>
      <c r="S141" s="506">
        <v>1</v>
      </c>
      <c r="T141" s="551">
        <v>1</v>
      </c>
      <c r="U141" s="507">
        <v>1</v>
      </c>
    </row>
    <row r="142" spans="1:21" ht="14.4" customHeight="1" x14ac:dyDescent="0.3">
      <c r="A142" s="471">
        <v>29</v>
      </c>
      <c r="B142" s="472" t="s">
        <v>485</v>
      </c>
      <c r="C142" s="472" t="s">
        <v>780</v>
      </c>
      <c r="D142" s="549" t="s">
        <v>1746</v>
      </c>
      <c r="E142" s="550" t="s">
        <v>785</v>
      </c>
      <c r="F142" s="472" t="s">
        <v>779</v>
      </c>
      <c r="G142" s="472" t="s">
        <v>1129</v>
      </c>
      <c r="H142" s="472" t="s">
        <v>486</v>
      </c>
      <c r="I142" s="472" t="s">
        <v>1136</v>
      </c>
      <c r="J142" s="472" t="s">
        <v>1137</v>
      </c>
      <c r="K142" s="472" t="s">
        <v>1138</v>
      </c>
      <c r="L142" s="473">
        <v>200</v>
      </c>
      <c r="M142" s="473">
        <v>400</v>
      </c>
      <c r="N142" s="472">
        <v>2</v>
      </c>
      <c r="O142" s="551">
        <v>1</v>
      </c>
      <c r="P142" s="473"/>
      <c r="Q142" s="506">
        <v>0</v>
      </c>
      <c r="R142" s="472"/>
      <c r="S142" s="506">
        <v>0</v>
      </c>
      <c r="T142" s="551"/>
      <c r="U142" s="507">
        <v>0</v>
      </c>
    </row>
    <row r="143" spans="1:21" ht="14.4" customHeight="1" x14ac:dyDescent="0.3">
      <c r="A143" s="471">
        <v>29</v>
      </c>
      <c r="B143" s="472" t="s">
        <v>485</v>
      </c>
      <c r="C143" s="472" t="s">
        <v>780</v>
      </c>
      <c r="D143" s="549" t="s">
        <v>1746</v>
      </c>
      <c r="E143" s="550" t="s">
        <v>785</v>
      </c>
      <c r="F143" s="472" t="s">
        <v>779</v>
      </c>
      <c r="G143" s="472" t="s">
        <v>1129</v>
      </c>
      <c r="H143" s="472" t="s">
        <v>486</v>
      </c>
      <c r="I143" s="472" t="s">
        <v>1139</v>
      </c>
      <c r="J143" s="472" t="s">
        <v>1140</v>
      </c>
      <c r="K143" s="472" t="s">
        <v>1141</v>
      </c>
      <c r="L143" s="473">
        <v>188.02</v>
      </c>
      <c r="M143" s="473">
        <v>376.04</v>
      </c>
      <c r="N143" s="472">
        <v>2</v>
      </c>
      <c r="O143" s="551">
        <v>1</v>
      </c>
      <c r="P143" s="473"/>
      <c r="Q143" s="506">
        <v>0</v>
      </c>
      <c r="R143" s="472"/>
      <c r="S143" s="506">
        <v>0</v>
      </c>
      <c r="T143" s="551"/>
      <c r="U143" s="507">
        <v>0</v>
      </c>
    </row>
    <row r="144" spans="1:21" ht="14.4" customHeight="1" x14ac:dyDescent="0.3">
      <c r="A144" s="471">
        <v>29</v>
      </c>
      <c r="B144" s="472" t="s">
        <v>485</v>
      </c>
      <c r="C144" s="472" t="s">
        <v>780</v>
      </c>
      <c r="D144" s="549" t="s">
        <v>1746</v>
      </c>
      <c r="E144" s="550" t="s">
        <v>785</v>
      </c>
      <c r="F144" s="472" t="s">
        <v>779</v>
      </c>
      <c r="G144" s="472" t="s">
        <v>1142</v>
      </c>
      <c r="H144" s="472" t="s">
        <v>486</v>
      </c>
      <c r="I144" s="472" t="s">
        <v>1143</v>
      </c>
      <c r="J144" s="472" t="s">
        <v>1144</v>
      </c>
      <c r="K144" s="472"/>
      <c r="L144" s="473">
        <v>0</v>
      </c>
      <c r="M144" s="473">
        <v>0</v>
      </c>
      <c r="N144" s="472">
        <v>1</v>
      </c>
      <c r="O144" s="551">
        <v>1</v>
      </c>
      <c r="P144" s="473"/>
      <c r="Q144" s="506"/>
      <c r="R144" s="472"/>
      <c r="S144" s="506">
        <v>0</v>
      </c>
      <c r="T144" s="551"/>
      <c r="U144" s="507">
        <v>0</v>
      </c>
    </row>
    <row r="145" spans="1:21" ht="14.4" customHeight="1" x14ac:dyDescent="0.3">
      <c r="A145" s="471">
        <v>29</v>
      </c>
      <c r="B145" s="472" t="s">
        <v>485</v>
      </c>
      <c r="C145" s="472" t="s">
        <v>780</v>
      </c>
      <c r="D145" s="549" t="s">
        <v>1746</v>
      </c>
      <c r="E145" s="550" t="s">
        <v>785</v>
      </c>
      <c r="F145" s="472" t="s">
        <v>779</v>
      </c>
      <c r="G145" s="472" t="s">
        <v>1142</v>
      </c>
      <c r="H145" s="472" t="s">
        <v>486</v>
      </c>
      <c r="I145" s="472" t="s">
        <v>1145</v>
      </c>
      <c r="J145" s="472" t="s">
        <v>1146</v>
      </c>
      <c r="K145" s="472" t="s">
        <v>1147</v>
      </c>
      <c r="L145" s="473">
        <v>0</v>
      </c>
      <c r="M145" s="473">
        <v>0</v>
      </c>
      <c r="N145" s="472">
        <v>2</v>
      </c>
      <c r="O145" s="551">
        <v>1</v>
      </c>
      <c r="P145" s="473"/>
      <c r="Q145" s="506"/>
      <c r="R145" s="472"/>
      <c r="S145" s="506">
        <v>0</v>
      </c>
      <c r="T145" s="551"/>
      <c r="U145" s="507">
        <v>0</v>
      </c>
    </row>
    <row r="146" spans="1:21" ht="14.4" customHeight="1" x14ac:dyDescent="0.3">
      <c r="A146" s="471">
        <v>29</v>
      </c>
      <c r="B146" s="472" t="s">
        <v>485</v>
      </c>
      <c r="C146" s="472" t="s">
        <v>780</v>
      </c>
      <c r="D146" s="549" t="s">
        <v>1746</v>
      </c>
      <c r="E146" s="550" t="s">
        <v>786</v>
      </c>
      <c r="F146" s="472" t="s">
        <v>777</v>
      </c>
      <c r="G146" s="472" t="s">
        <v>800</v>
      </c>
      <c r="H146" s="472" t="s">
        <v>486</v>
      </c>
      <c r="I146" s="472" t="s">
        <v>1148</v>
      </c>
      <c r="J146" s="472" t="s">
        <v>1149</v>
      </c>
      <c r="K146" s="472" t="s">
        <v>1150</v>
      </c>
      <c r="L146" s="473">
        <v>154.36000000000001</v>
      </c>
      <c r="M146" s="473">
        <v>463.08000000000004</v>
      </c>
      <c r="N146" s="472">
        <v>3</v>
      </c>
      <c r="O146" s="551">
        <v>3</v>
      </c>
      <c r="P146" s="473">
        <v>154.36000000000001</v>
      </c>
      <c r="Q146" s="506">
        <v>0.33333333333333331</v>
      </c>
      <c r="R146" s="472">
        <v>1</v>
      </c>
      <c r="S146" s="506">
        <v>0.33333333333333331</v>
      </c>
      <c r="T146" s="551">
        <v>1</v>
      </c>
      <c r="U146" s="507">
        <v>0.33333333333333331</v>
      </c>
    </row>
    <row r="147" spans="1:21" ht="14.4" customHeight="1" x14ac:dyDescent="0.3">
      <c r="A147" s="471">
        <v>29</v>
      </c>
      <c r="B147" s="472" t="s">
        <v>485</v>
      </c>
      <c r="C147" s="472" t="s">
        <v>780</v>
      </c>
      <c r="D147" s="549" t="s">
        <v>1746</v>
      </c>
      <c r="E147" s="550" t="s">
        <v>786</v>
      </c>
      <c r="F147" s="472" t="s">
        <v>777</v>
      </c>
      <c r="G147" s="472" t="s">
        <v>800</v>
      </c>
      <c r="H147" s="472" t="s">
        <v>694</v>
      </c>
      <c r="I147" s="472" t="s">
        <v>801</v>
      </c>
      <c r="J147" s="472" t="s">
        <v>802</v>
      </c>
      <c r="K147" s="472" t="s">
        <v>803</v>
      </c>
      <c r="L147" s="473">
        <v>154.36000000000001</v>
      </c>
      <c r="M147" s="473">
        <v>1389.2400000000002</v>
      </c>
      <c r="N147" s="472">
        <v>9</v>
      </c>
      <c r="O147" s="551">
        <v>7</v>
      </c>
      <c r="P147" s="473">
        <v>463.08000000000004</v>
      </c>
      <c r="Q147" s="506">
        <v>0.33333333333333331</v>
      </c>
      <c r="R147" s="472">
        <v>3</v>
      </c>
      <c r="S147" s="506">
        <v>0.33333333333333331</v>
      </c>
      <c r="T147" s="551">
        <v>2</v>
      </c>
      <c r="U147" s="507">
        <v>0.2857142857142857</v>
      </c>
    </row>
    <row r="148" spans="1:21" ht="14.4" customHeight="1" x14ac:dyDescent="0.3">
      <c r="A148" s="471">
        <v>29</v>
      </c>
      <c r="B148" s="472" t="s">
        <v>485</v>
      </c>
      <c r="C148" s="472" t="s">
        <v>780</v>
      </c>
      <c r="D148" s="549" t="s">
        <v>1746</v>
      </c>
      <c r="E148" s="550" t="s">
        <v>786</v>
      </c>
      <c r="F148" s="472" t="s">
        <v>777</v>
      </c>
      <c r="G148" s="472" t="s">
        <v>811</v>
      </c>
      <c r="H148" s="472" t="s">
        <v>486</v>
      </c>
      <c r="I148" s="472" t="s">
        <v>1151</v>
      </c>
      <c r="J148" s="472" t="s">
        <v>1152</v>
      </c>
      <c r="K148" s="472" t="s">
        <v>1153</v>
      </c>
      <c r="L148" s="473">
        <v>0</v>
      </c>
      <c r="M148" s="473">
        <v>0</v>
      </c>
      <c r="N148" s="472">
        <v>2</v>
      </c>
      <c r="O148" s="551">
        <v>1</v>
      </c>
      <c r="P148" s="473">
        <v>0</v>
      </c>
      <c r="Q148" s="506"/>
      <c r="R148" s="472">
        <v>2</v>
      </c>
      <c r="S148" s="506">
        <v>1</v>
      </c>
      <c r="T148" s="551">
        <v>1</v>
      </c>
      <c r="U148" s="507">
        <v>1</v>
      </c>
    </row>
    <row r="149" spans="1:21" ht="14.4" customHeight="1" x14ac:dyDescent="0.3">
      <c r="A149" s="471">
        <v>29</v>
      </c>
      <c r="B149" s="472" t="s">
        <v>485</v>
      </c>
      <c r="C149" s="472" t="s">
        <v>780</v>
      </c>
      <c r="D149" s="549" t="s">
        <v>1746</v>
      </c>
      <c r="E149" s="550" t="s">
        <v>786</v>
      </c>
      <c r="F149" s="472" t="s">
        <v>777</v>
      </c>
      <c r="G149" s="472" t="s">
        <v>811</v>
      </c>
      <c r="H149" s="472" t="s">
        <v>486</v>
      </c>
      <c r="I149" s="472" t="s">
        <v>1154</v>
      </c>
      <c r="J149" s="472" t="s">
        <v>1155</v>
      </c>
      <c r="K149" s="472" t="s">
        <v>1156</v>
      </c>
      <c r="L149" s="473">
        <v>47.41</v>
      </c>
      <c r="M149" s="473">
        <v>94.82</v>
      </c>
      <c r="N149" s="472">
        <v>2</v>
      </c>
      <c r="O149" s="551">
        <v>0.5</v>
      </c>
      <c r="P149" s="473">
        <v>94.82</v>
      </c>
      <c r="Q149" s="506">
        <v>1</v>
      </c>
      <c r="R149" s="472">
        <v>2</v>
      </c>
      <c r="S149" s="506">
        <v>1</v>
      </c>
      <c r="T149" s="551">
        <v>0.5</v>
      </c>
      <c r="U149" s="507">
        <v>1</v>
      </c>
    </row>
    <row r="150" spans="1:21" ht="14.4" customHeight="1" x14ac:dyDescent="0.3">
      <c r="A150" s="471">
        <v>29</v>
      </c>
      <c r="B150" s="472" t="s">
        <v>485</v>
      </c>
      <c r="C150" s="472" t="s">
        <v>780</v>
      </c>
      <c r="D150" s="549" t="s">
        <v>1746</v>
      </c>
      <c r="E150" s="550" t="s">
        <v>786</v>
      </c>
      <c r="F150" s="472" t="s">
        <v>777</v>
      </c>
      <c r="G150" s="472" t="s">
        <v>811</v>
      </c>
      <c r="H150" s="472" t="s">
        <v>486</v>
      </c>
      <c r="I150" s="472" t="s">
        <v>812</v>
      </c>
      <c r="J150" s="472" t="s">
        <v>813</v>
      </c>
      <c r="K150" s="472" t="s">
        <v>814</v>
      </c>
      <c r="L150" s="473">
        <v>0</v>
      </c>
      <c r="M150" s="473">
        <v>0</v>
      </c>
      <c r="N150" s="472">
        <v>2</v>
      </c>
      <c r="O150" s="551">
        <v>2</v>
      </c>
      <c r="P150" s="473">
        <v>0</v>
      </c>
      <c r="Q150" s="506"/>
      <c r="R150" s="472">
        <v>2</v>
      </c>
      <c r="S150" s="506">
        <v>1</v>
      </c>
      <c r="T150" s="551">
        <v>2</v>
      </c>
      <c r="U150" s="507">
        <v>1</v>
      </c>
    </row>
    <row r="151" spans="1:21" ht="14.4" customHeight="1" x14ac:dyDescent="0.3">
      <c r="A151" s="471">
        <v>29</v>
      </c>
      <c r="B151" s="472" t="s">
        <v>485</v>
      </c>
      <c r="C151" s="472" t="s">
        <v>780</v>
      </c>
      <c r="D151" s="549" t="s">
        <v>1746</v>
      </c>
      <c r="E151" s="550" t="s">
        <v>786</v>
      </c>
      <c r="F151" s="472" t="s">
        <v>777</v>
      </c>
      <c r="G151" s="472" t="s">
        <v>822</v>
      </c>
      <c r="H151" s="472" t="s">
        <v>486</v>
      </c>
      <c r="I151" s="472" t="s">
        <v>1157</v>
      </c>
      <c r="J151" s="472" t="s">
        <v>824</v>
      </c>
      <c r="K151" s="472" t="s">
        <v>829</v>
      </c>
      <c r="L151" s="473">
        <v>170.52</v>
      </c>
      <c r="M151" s="473">
        <v>170.52</v>
      </c>
      <c r="N151" s="472">
        <v>1</v>
      </c>
      <c r="O151" s="551">
        <v>1</v>
      </c>
      <c r="P151" s="473"/>
      <c r="Q151" s="506">
        <v>0</v>
      </c>
      <c r="R151" s="472"/>
      <c r="S151" s="506">
        <v>0</v>
      </c>
      <c r="T151" s="551"/>
      <c r="U151" s="507">
        <v>0</v>
      </c>
    </row>
    <row r="152" spans="1:21" ht="14.4" customHeight="1" x14ac:dyDescent="0.3">
      <c r="A152" s="471">
        <v>29</v>
      </c>
      <c r="B152" s="472" t="s">
        <v>485</v>
      </c>
      <c r="C152" s="472" t="s">
        <v>780</v>
      </c>
      <c r="D152" s="549" t="s">
        <v>1746</v>
      </c>
      <c r="E152" s="550" t="s">
        <v>786</v>
      </c>
      <c r="F152" s="472" t="s">
        <v>777</v>
      </c>
      <c r="G152" s="472" t="s">
        <v>826</v>
      </c>
      <c r="H152" s="472" t="s">
        <v>486</v>
      </c>
      <c r="I152" s="472" t="s">
        <v>827</v>
      </c>
      <c r="J152" s="472" t="s">
        <v>828</v>
      </c>
      <c r="K152" s="472" t="s">
        <v>829</v>
      </c>
      <c r="L152" s="473">
        <v>78.33</v>
      </c>
      <c r="M152" s="473">
        <v>156.66</v>
      </c>
      <c r="N152" s="472">
        <v>2</v>
      </c>
      <c r="O152" s="551">
        <v>2</v>
      </c>
      <c r="P152" s="473">
        <v>156.66</v>
      </c>
      <c r="Q152" s="506">
        <v>1</v>
      </c>
      <c r="R152" s="472">
        <v>2</v>
      </c>
      <c r="S152" s="506">
        <v>1</v>
      </c>
      <c r="T152" s="551">
        <v>2</v>
      </c>
      <c r="U152" s="507">
        <v>1</v>
      </c>
    </row>
    <row r="153" spans="1:21" ht="14.4" customHeight="1" x14ac:dyDescent="0.3">
      <c r="A153" s="471">
        <v>29</v>
      </c>
      <c r="B153" s="472" t="s">
        <v>485</v>
      </c>
      <c r="C153" s="472" t="s">
        <v>780</v>
      </c>
      <c r="D153" s="549" t="s">
        <v>1746</v>
      </c>
      <c r="E153" s="550" t="s">
        <v>786</v>
      </c>
      <c r="F153" s="472" t="s">
        <v>777</v>
      </c>
      <c r="G153" s="472" t="s">
        <v>834</v>
      </c>
      <c r="H153" s="472" t="s">
        <v>486</v>
      </c>
      <c r="I153" s="472" t="s">
        <v>1158</v>
      </c>
      <c r="J153" s="472" t="s">
        <v>836</v>
      </c>
      <c r="K153" s="472" t="s">
        <v>1159</v>
      </c>
      <c r="L153" s="473">
        <v>110.28</v>
      </c>
      <c r="M153" s="473">
        <v>110.28</v>
      </c>
      <c r="N153" s="472">
        <v>1</v>
      </c>
      <c r="O153" s="551">
        <v>1</v>
      </c>
      <c r="P153" s="473">
        <v>110.28</v>
      </c>
      <c r="Q153" s="506">
        <v>1</v>
      </c>
      <c r="R153" s="472">
        <v>1</v>
      </c>
      <c r="S153" s="506">
        <v>1</v>
      </c>
      <c r="T153" s="551">
        <v>1</v>
      </c>
      <c r="U153" s="507">
        <v>1</v>
      </c>
    </row>
    <row r="154" spans="1:21" ht="14.4" customHeight="1" x14ac:dyDescent="0.3">
      <c r="A154" s="471">
        <v>29</v>
      </c>
      <c r="B154" s="472" t="s">
        <v>485</v>
      </c>
      <c r="C154" s="472" t="s">
        <v>780</v>
      </c>
      <c r="D154" s="549" t="s">
        <v>1746</v>
      </c>
      <c r="E154" s="550" t="s">
        <v>786</v>
      </c>
      <c r="F154" s="472" t="s">
        <v>777</v>
      </c>
      <c r="G154" s="472" t="s">
        <v>1160</v>
      </c>
      <c r="H154" s="472" t="s">
        <v>486</v>
      </c>
      <c r="I154" s="472" t="s">
        <v>1161</v>
      </c>
      <c r="J154" s="472" t="s">
        <v>1162</v>
      </c>
      <c r="K154" s="472" t="s">
        <v>1163</v>
      </c>
      <c r="L154" s="473">
        <v>226.89</v>
      </c>
      <c r="M154" s="473">
        <v>226.89</v>
      </c>
      <c r="N154" s="472">
        <v>1</v>
      </c>
      <c r="O154" s="551">
        <v>1</v>
      </c>
      <c r="P154" s="473">
        <v>226.89</v>
      </c>
      <c r="Q154" s="506">
        <v>1</v>
      </c>
      <c r="R154" s="472">
        <v>1</v>
      </c>
      <c r="S154" s="506">
        <v>1</v>
      </c>
      <c r="T154" s="551">
        <v>1</v>
      </c>
      <c r="U154" s="507">
        <v>1</v>
      </c>
    </row>
    <row r="155" spans="1:21" ht="14.4" customHeight="1" x14ac:dyDescent="0.3">
      <c r="A155" s="471">
        <v>29</v>
      </c>
      <c r="B155" s="472" t="s">
        <v>485</v>
      </c>
      <c r="C155" s="472" t="s">
        <v>780</v>
      </c>
      <c r="D155" s="549" t="s">
        <v>1746</v>
      </c>
      <c r="E155" s="550" t="s">
        <v>786</v>
      </c>
      <c r="F155" s="472" t="s">
        <v>777</v>
      </c>
      <c r="G155" s="472" t="s">
        <v>1164</v>
      </c>
      <c r="H155" s="472" t="s">
        <v>694</v>
      </c>
      <c r="I155" s="472" t="s">
        <v>1165</v>
      </c>
      <c r="J155" s="472" t="s">
        <v>1166</v>
      </c>
      <c r="K155" s="472" t="s">
        <v>1167</v>
      </c>
      <c r="L155" s="473">
        <v>424.24</v>
      </c>
      <c r="M155" s="473">
        <v>848.48</v>
      </c>
      <c r="N155" s="472">
        <v>2</v>
      </c>
      <c r="O155" s="551">
        <v>2</v>
      </c>
      <c r="P155" s="473">
        <v>424.24</v>
      </c>
      <c r="Q155" s="506">
        <v>0.5</v>
      </c>
      <c r="R155" s="472">
        <v>1</v>
      </c>
      <c r="S155" s="506">
        <v>0.5</v>
      </c>
      <c r="T155" s="551">
        <v>1</v>
      </c>
      <c r="U155" s="507">
        <v>0.5</v>
      </c>
    </row>
    <row r="156" spans="1:21" ht="14.4" customHeight="1" x14ac:dyDescent="0.3">
      <c r="A156" s="471">
        <v>29</v>
      </c>
      <c r="B156" s="472" t="s">
        <v>485</v>
      </c>
      <c r="C156" s="472" t="s">
        <v>780</v>
      </c>
      <c r="D156" s="549" t="s">
        <v>1746</v>
      </c>
      <c r="E156" s="550" t="s">
        <v>786</v>
      </c>
      <c r="F156" s="472" t="s">
        <v>777</v>
      </c>
      <c r="G156" s="472" t="s">
        <v>838</v>
      </c>
      <c r="H156" s="472" t="s">
        <v>486</v>
      </c>
      <c r="I156" s="472" t="s">
        <v>839</v>
      </c>
      <c r="J156" s="472" t="s">
        <v>840</v>
      </c>
      <c r="K156" s="472" t="s">
        <v>841</v>
      </c>
      <c r="L156" s="473">
        <v>107.27</v>
      </c>
      <c r="M156" s="473">
        <v>107.27</v>
      </c>
      <c r="N156" s="472">
        <v>1</v>
      </c>
      <c r="O156" s="551">
        <v>1</v>
      </c>
      <c r="P156" s="473">
        <v>107.27</v>
      </c>
      <c r="Q156" s="506">
        <v>1</v>
      </c>
      <c r="R156" s="472">
        <v>1</v>
      </c>
      <c r="S156" s="506">
        <v>1</v>
      </c>
      <c r="T156" s="551">
        <v>1</v>
      </c>
      <c r="U156" s="507">
        <v>1</v>
      </c>
    </row>
    <row r="157" spans="1:21" ht="14.4" customHeight="1" x14ac:dyDescent="0.3">
      <c r="A157" s="471">
        <v>29</v>
      </c>
      <c r="B157" s="472" t="s">
        <v>485</v>
      </c>
      <c r="C157" s="472" t="s">
        <v>780</v>
      </c>
      <c r="D157" s="549" t="s">
        <v>1746</v>
      </c>
      <c r="E157" s="550" t="s">
        <v>786</v>
      </c>
      <c r="F157" s="472" t="s">
        <v>777</v>
      </c>
      <c r="G157" s="472" t="s">
        <v>845</v>
      </c>
      <c r="H157" s="472" t="s">
        <v>486</v>
      </c>
      <c r="I157" s="472" t="s">
        <v>677</v>
      </c>
      <c r="J157" s="472" t="s">
        <v>678</v>
      </c>
      <c r="K157" s="472" t="s">
        <v>846</v>
      </c>
      <c r="L157" s="473">
        <v>48.09</v>
      </c>
      <c r="M157" s="473">
        <v>625.17000000000007</v>
      </c>
      <c r="N157" s="472">
        <v>13</v>
      </c>
      <c r="O157" s="551">
        <v>12</v>
      </c>
      <c r="P157" s="473">
        <v>192.36</v>
      </c>
      <c r="Q157" s="506">
        <v>0.30769230769230765</v>
      </c>
      <c r="R157" s="472">
        <v>4</v>
      </c>
      <c r="S157" s="506">
        <v>0.30769230769230771</v>
      </c>
      <c r="T157" s="551">
        <v>4</v>
      </c>
      <c r="U157" s="507">
        <v>0.33333333333333331</v>
      </c>
    </row>
    <row r="158" spans="1:21" ht="14.4" customHeight="1" x14ac:dyDescent="0.3">
      <c r="A158" s="471">
        <v>29</v>
      </c>
      <c r="B158" s="472" t="s">
        <v>485</v>
      </c>
      <c r="C158" s="472" t="s">
        <v>780</v>
      </c>
      <c r="D158" s="549" t="s">
        <v>1746</v>
      </c>
      <c r="E158" s="550" t="s">
        <v>786</v>
      </c>
      <c r="F158" s="472" t="s">
        <v>777</v>
      </c>
      <c r="G158" s="472" t="s">
        <v>853</v>
      </c>
      <c r="H158" s="472" t="s">
        <v>486</v>
      </c>
      <c r="I158" s="472" t="s">
        <v>854</v>
      </c>
      <c r="J158" s="472" t="s">
        <v>513</v>
      </c>
      <c r="K158" s="472" t="s">
        <v>855</v>
      </c>
      <c r="L158" s="473">
        <v>0</v>
      </c>
      <c r="M158" s="473">
        <v>0</v>
      </c>
      <c r="N158" s="472">
        <v>2</v>
      </c>
      <c r="O158" s="551">
        <v>1.5</v>
      </c>
      <c r="P158" s="473">
        <v>0</v>
      </c>
      <c r="Q158" s="506"/>
      <c r="R158" s="472">
        <v>1</v>
      </c>
      <c r="S158" s="506">
        <v>0.5</v>
      </c>
      <c r="T158" s="551">
        <v>0.5</v>
      </c>
      <c r="U158" s="507">
        <v>0.33333333333333331</v>
      </c>
    </row>
    <row r="159" spans="1:21" ht="14.4" customHeight="1" x14ac:dyDescent="0.3">
      <c r="A159" s="471">
        <v>29</v>
      </c>
      <c r="B159" s="472" t="s">
        <v>485</v>
      </c>
      <c r="C159" s="472" t="s">
        <v>780</v>
      </c>
      <c r="D159" s="549" t="s">
        <v>1746</v>
      </c>
      <c r="E159" s="550" t="s">
        <v>786</v>
      </c>
      <c r="F159" s="472" t="s">
        <v>777</v>
      </c>
      <c r="G159" s="472" t="s">
        <v>856</v>
      </c>
      <c r="H159" s="472" t="s">
        <v>486</v>
      </c>
      <c r="I159" s="472" t="s">
        <v>857</v>
      </c>
      <c r="J159" s="472" t="s">
        <v>858</v>
      </c>
      <c r="K159" s="472" t="s">
        <v>859</v>
      </c>
      <c r="L159" s="473">
        <v>0</v>
      </c>
      <c r="M159" s="473">
        <v>0</v>
      </c>
      <c r="N159" s="472">
        <v>4</v>
      </c>
      <c r="O159" s="551">
        <v>3.5</v>
      </c>
      <c r="P159" s="473">
        <v>0</v>
      </c>
      <c r="Q159" s="506"/>
      <c r="R159" s="472">
        <v>2</v>
      </c>
      <c r="S159" s="506">
        <v>0.5</v>
      </c>
      <c r="T159" s="551">
        <v>1.5</v>
      </c>
      <c r="U159" s="507">
        <v>0.42857142857142855</v>
      </c>
    </row>
    <row r="160" spans="1:21" ht="14.4" customHeight="1" x14ac:dyDescent="0.3">
      <c r="A160" s="471">
        <v>29</v>
      </c>
      <c r="B160" s="472" t="s">
        <v>485</v>
      </c>
      <c r="C160" s="472" t="s">
        <v>780</v>
      </c>
      <c r="D160" s="549" t="s">
        <v>1746</v>
      </c>
      <c r="E160" s="550" t="s">
        <v>786</v>
      </c>
      <c r="F160" s="472" t="s">
        <v>777</v>
      </c>
      <c r="G160" s="472" t="s">
        <v>856</v>
      </c>
      <c r="H160" s="472" t="s">
        <v>486</v>
      </c>
      <c r="I160" s="472" t="s">
        <v>1168</v>
      </c>
      <c r="J160" s="472" t="s">
        <v>858</v>
      </c>
      <c r="K160" s="472" t="s">
        <v>1169</v>
      </c>
      <c r="L160" s="473">
        <v>0</v>
      </c>
      <c r="M160" s="473">
        <v>0</v>
      </c>
      <c r="N160" s="472">
        <v>1</v>
      </c>
      <c r="O160" s="551">
        <v>1</v>
      </c>
      <c r="P160" s="473">
        <v>0</v>
      </c>
      <c r="Q160" s="506"/>
      <c r="R160" s="472">
        <v>1</v>
      </c>
      <c r="S160" s="506">
        <v>1</v>
      </c>
      <c r="T160" s="551">
        <v>1</v>
      </c>
      <c r="U160" s="507">
        <v>1</v>
      </c>
    </row>
    <row r="161" spans="1:21" ht="14.4" customHeight="1" x14ac:dyDescent="0.3">
      <c r="A161" s="471">
        <v>29</v>
      </c>
      <c r="B161" s="472" t="s">
        <v>485</v>
      </c>
      <c r="C161" s="472" t="s">
        <v>780</v>
      </c>
      <c r="D161" s="549" t="s">
        <v>1746</v>
      </c>
      <c r="E161" s="550" t="s">
        <v>786</v>
      </c>
      <c r="F161" s="472" t="s">
        <v>777</v>
      </c>
      <c r="G161" s="472" t="s">
        <v>860</v>
      </c>
      <c r="H161" s="472" t="s">
        <v>486</v>
      </c>
      <c r="I161" s="472" t="s">
        <v>570</v>
      </c>
      <c r="J161" s="472" t="s">
        <v>567</v>
      </c>
      <c r="K161" s="472" t="s">
        <v>863</v>
      </c>
      <c r="L161" s="473">
        <v>105.7</v>
      </c>
      <c r="M161" s="473">
        <v>211.4</v>
      </c>
      <c r="N161" s="472">
        <v>2</v>
      </c>
      <c r="O161" s="551">
        <v>1.5</v>
      </c>
      <c r="P161" s="473">
        <v>105.7</v>
      </c>
      <c r="Q161" s="506">
        <v>0.5</v>
      </c>
      <c r="R161" s="472">
        <v>1</v>
      </c>
      <c r="S161" s="506">
        <v>0.5</v>
      </c>
      <c r="T161" s="551">
        <v>1</v>
      </c>
      <c r="U161" s="507">
        <v>0.66666666666666663</v>
      </c>
    </row>
    <row r="162" spans="1:21" ht="14.4" customHeight="1" x14ac:dyDescent="0.3">
      <c r="A162" s="471">
        <v>29</v>
      </c>
      <c r="B162" s="472" t="s">
        <v>485</v>
      </c>
      <c r="C162" s="472" t="s">
        <v>780</v>
      </c>
      <c r="D162" s="549" t="s">
        <v>1746</v>
      </c>
      <c r="E162" s="550" t="s">
        <v>786</v>
      </c>
      <c r="F162" s="472" t="s">
        <v>777</v>
      </c>
      <c r="G162" s="472" t="s">
        <v>868</v>
      </c>
      <c r="H162" s="472" t="s">
        <v>486</v>
      </c>
      <c r="I162" s="472" t="s">
        <v>869</v>
      </c>
      <c r="J162" s="472" t="s">
        <v>870</v>
      </c>
      <c r="K162" s="472" t="s">
        <v>871</v>
      </c>
      <c r="L162" s="473">
        <v>147.31</v>
      </c>
      <c r="M162" s="473">
        <v>147.31</v>
      </c>
      <c r="N162" s="472">
        <v>1</v>
      </c>
      <c r="O162" s="551">
        <v>1</v>
      </c>
      <c r="P162" s="473"/>
      <c r="Q162" s="506">
        <v>0</v>
      </c>
      <c r="R162" s="472"/>
      <c r="S162" s="506">
        <v>0</v>
      </c>
      <c r="T162" s="551"/>
      <c r="U162" s="507">
        <v>0</v>
      </c>
    </row>
    <row r="163" spans="1:21" ht="14.4" customHeight="1" x14ac:dyDescent="0.3">
      <c r="A163" s="471">
        <v>29</v>
      </c>
      <c r="B163" s="472" t="s">
        <v>485</v>
      </c>
      <c r="C163" s="472" t="s">
        <v>780</v>
      </c>
      <c r="D163" s="549" t="s">
        <v>1746</v>
      </c>
      <c r="E163" s="550" t="s">
        <v>786</v>
      </c>
      <c r="F163" s="472" t="s">
        <v>777</v>
      </c>
      <c r="G163" s="472" t="s">
        <v>868</v>
      </c>
      <c r="H163" s="472" t="s">
        <v>486</v>
      </c>
      <c r="I163" s="472" t="s">
        <v>872</v>
      </c>
      <c r="J163" s="472" t="s">
        <v>870</v>
      </c>
      <c r="K163" s="472" t="s">
        <v>873</v>
      </c>
      <c r="L163" s="473">
        <v>0</v>
      </c>
      <c r="M163" s="473">
        <v>0</v>
      </c>
      <c r="N163" s="472">
        <v>2</v>
      </c>
      <c r="O163" s="551">
        <v>1</v>
      </c>
      <c r="P163" s="473"/>
      <c r="Q163" s="506"/>
      <c r="R163" s="472"/>
      <c r="S163" s="506">
        <v>0</v>
      </c>
      <c r="T163" s="551"/>
      <c r="U163" s="507">
        <v>0</v>
      </c>
    </row>
    <row r="164" spans="1:21" ht="14.4" customHeight="1" x14ac:dyDescent="0.3">
      <c r="A164" s="471">
        <v>29</v>
      </c>
      <c r="B164" s="472" t="s">
        <v>485</v>
      </c>
      <c r="C164" s="472" t="s">
        <v>780</v>
      </c>
      <c r="D164" s="549" t="s">
        <v>1746</v>
      </c>
      <c r="E164" s="550" t="s">
        <v>786</v>
      </c>
      <c r="F164" s="472" t="s">
        <v>777</v>
      </c>
      <c r="G164" s="472" t="s">
        <v>868</v>
      </c>
      <c r="H164" s="472" t="s">
        <v>486</v>
      </c>
      <c r="I164" s="472" t="s">
        <v>874</v>
      </c>
      <c r="J164" s="472" t="s">
        <v>870</v>
      </c>
      <c r="K164" s="472" t="s">
        <v>871</v>
      </c>
      <c r="L164" s="473">
        <v>132.97999999999999</v>
      </c>
      <c r="M164" s="473">
        <v>265.95999999999998</v>
      </c>
      <c r="N164" s="472">
        <v>2</v>
      </c>
      <c r="O164" s="551">
        <v>1</v>
      </c>
      <c r="P164" s="473"/>
      <c r="Q164" s="506">
        <v>0</v>
      </c>
      <c r="R164" s="472"/>
      <c r="S164" s="506">
        <v>0</v>
      </c>
      <c r="T164" s="551"/>
      <c r="U164" s="507">
        <v>0</v>
      </c>
    </row>
    <row r="165" spans="1:21" ht="14.4" customHeight="1" x14ac:dyDescent="0.3">
      <c r="A165" s="471">
        <v>29</v>
      </c>
      <c r="B165" s="472" t="s">
        <v>485</v>
      </c>
      <c r="C165" s="472" t="s">
        <v>780</v>
      </c>
      <c r="D165" s="549" t="s">
        <v>1746</v>
      </c>
      <c r="E165" s="550" t="s">
        <v>786</v>
      </c>
      <c r="F165" s="472" t="s">
        <v>777</v>
      </c>
      <c r="G165" s="472" t="s">
        <v>1170</v>
      </c>
      <c r="H165" s="472" t="s">
        <v>486</v>
      </c>
      <c r="I165" s="472" t="s">
        <v>1171</v>
      </c>
      <c r="J165" s="472" t="s">
        <v>633</v>
      </c>
      <c r="K165" s="472" t="s">
        <v>976</v>
      </c>
      <c r="L165" s="473">
        <v>244.64</v>
      </c>
      <c r="M165" s="473">
        <v>1467.8399999999997</v>
      </c>
      <c r="N165" s="472">
        <v>6</v>
      </c>
      <c r="O165" s="551">
        <v>4</v>
      </c>
      <c r="P165" s="473">
        <v>1223.1999999999998</v>
      </c>
      <c r="Q165" s="506">
        <v>0.83333333333333337</v>
      </c>
      <c r="R165" s="472">
        <v>5</v>
      </c>
      <c r="S165" s="506">
        <v>0.83333333333333337</v>
      </c>
      <c r="T165" s="551">
        <v>3</v>
      </c>
      <c r="U165" s="507">
        <v>0.75</v>
      </c>
    </row>
    <row r="166" spans="1:21" ht="14.4" customHeight="1" x14ac:dyDescent="0.3">
      <c r="A166" s="471">
        <v>29</v>
      </c>
      <c r="B166" s="472" t="s">
        <v>485</v>
      </c>
      <c r="C166" s="472" t="s">
        <v>780</v>
      </c>
      <c r="D166" s="549" t="s">
        <v>1746</v>
      </c>
      <c r="E166" s="550" t="s">
        <v>786</v>
      </c>
      <c r="F166" s="472" t="s">
        <v>777</v>
      </c>
      <c r="G166" s="472" t="s">
        <v>879</v>
      </c>
      <c r="H166" s="472" t="s">
        <v>486</v>
      </c>
      <c r="I166" s="472" t="s">
        <v>681</v>
      </c>
      <c r="J166" s="472" t="s">
        <v>682</v>
      </c>
      <c r="K166" s="472" t="s">
        <v>880</v>
      </c>
      <c r="L166" s="473">
        <v>36.97</v>
      </c>
      <c r="M166" s="473">
        <v>184.85</v>
      </c>
      <c r="N166" s="472">
        <v>5</v>
      </c>
      <c r="O166" s="551">
        <v>5</v>
      </c>
      <c r="P166" s="473">
        <v>110.91</v>
      </c>
      <c r="Q166" s="506">
        <v>0.6</v>
      </c>
      <c r="R166" s="472">
        <v>3</v>
      </c>
      <c r="S166" s="506">
        <v>0.6</v>
      </c>
      <c r="T166" s="551">
        <v>3</v>
      </c>
      <c r="U166" s="507">
        <v>0.6</v>
      </c>
    </row>
    <row r="167" spans="1:21" ht="14.4" customHeight="1" x14ac:dyDescent="0.3">
      <c r="A167" s="471">
        <v>29</v>
      </c>
      <c r="B167" s="472" t="s">
        <v>485</v>
      </c>
      <c r="C167" s="472" t="s">
        <v>780</v>
      </c>
      <c r="D167" s="549" t="s">
        <v>1746</v>
      </c>
      <c r="E167" s="550" t="s">
        <v>786</v>
      </c>
      <c r="F167" s="472" t="s">
        <v>777</v>
      </c>
      <c r="G167" s="472" t="s">
        <v>879</v>
      </c>
      <c r="H167" s="472" t="s">
        <v>486</v>
      </c>
      <c r="I167" s="472" t="s">
        <v>681</v>
      </c>
      <c r="J167" s="472" t="s">
        <v>682</v>
      </c>
      <c r="K167" s="472" t="s">
        <v>880</v>
      </c>
      <c r="L167" s="473">
        <v>61.97</v>
      </c>
      <c r="M167" s="473">
        <v>309.85000000000002</v>
      </c>
      <c r="N167" s="472">
        <v>5</v>
      </c>
      <c r="O167" s="551">
        <v>4.5</v>
      </c>
      <c r="P167" s="473">
        <v>185.91</v>
      </c>
      <c r="Q167" s="506">
        <v>0.6</v>
      </c>
      <c r="R167" s="472">
        <v>3</v>
      </c>
      <c r="S167" s="506">
        <v>0.6</v>
      </c>
      <c r="T167" s="551">
        <v>2.5</v>
      </c>
      <c r="U167" s="507">
        <v>0.55555555555555558</v>
      </c>
    </row>
    <row r="168" spans="1:21" ht="14.4" customHeight="1" x14ac:dyDescent="0.3">
      <c r="A168" s="471">
        <v>29</v>
      </c>
      <c r="B168" s="472" t="s">
        <v>485</v>
      </c>
      <c r="C168" s="472" t="s">
        <v>780</v>
      </c>
      <c r="D168" s="549" t="s">
        <v>1746</v>
      </c>
      <c r="E168" s="550" t="s">
        <v>786</v>
      </c>
      <c r="F168" s="472" t="s">
        <v>777</v>
      </c>
      <c r="G168" s="472" t="s">
        <v>881</v>
      </c>
      <c r="H168" s="472" t="s">
        <v>486</v>
      </c>
      <c r="I168" s="472" t="s">
        <v>1172</v>
      </c>
      <c r="J168" s="472" t="s">
        <v>1173</v>
      </c>
      <c r="K168" s="472" t="s">
        <v>1174</v>
      </c>
      <c r="L168" s="473">
        <v>0</v>
      </c>
      <c r="M168" s="473">
        <v>0</v>
      </c>
      <c r="N168" s="472">
        <v>1</v>
      </c>
      <c r="O168" s="551">
        <v>1</v>
      </c>
      <c r="P168" s="473">
        <v>0</v>
      </c>
      <c r="Q168" s="506"/>
      <c r="R168" s="472">
        <v>1</v>
      </c>
      <c r="S168" s="506">
        <v>1</v>
      </c>
      <c r="T168" s="551">
        <v>1</v>
      </c>
      <c r="U168" s="507">
        <v>1</v>
      </c>
    </row>
    <row r="169" spans="1:21" ht="14.4" customHeight="1" x14ac:dyDescent="0.3">
      <c r="A169" s="471">
        <v>29</v>
      </c>
      <c r="B169" s="472" t="s">
        <v>485</v>
      </c>
      <c r="C169" s="472" t="s">
        <v>780</v>
      </c>
      <c r="D169" s="549" t="s">
        <v>1746</v>
      </c>
      <c r="E169" s="550" t="s">
        <v>786</v>
      </c>
      <c r="F169" s="472" t="s">
        <v>777</v>
      </c>
      <c r="G169" s="472" t="s">
        <v>1175</v>
      </c>
      <c r="H169" s="472" t="s">
        <v>486</v>
      </c>
      <c r="I169" s="472" t="s">
        <v>1176</v>
      </c>
      <c r="J169" s="472" t="s">
        <v>1177</v>
      </c>
      <c r="K169" s="472" t="s">
        <v>1178</v>
      </c>
      <c r="L169" s="473">
        <v>115.13</v>
      </c>
      <c r="M169" s="473">
        <v>115.13</v>
      </c>
      <c r="N169" s="472">
        <v>1</v>
      </c>
      <c r="O169" s="551">
        <v>1</v>
      </c>
      <c r="P169" s="473">
        <v>115.13</v>
      </c>
      <c r="Q169" s="506">
        <v>1</v>
      </c>
      <c r="R169" s="472">
        <v>1</v>
      </c>
      <c r="S169" s="506">
        <v>1</v>
      </c>
      <c r="T169" s="551">
        <v>1</v>
      </c>
      <c r="U169" s="507">
        <v>1</v>
      </c>
    </row>
    <row r="170" spans="1:21" ht="14.4" customHeight="1" x14ac:dyDescent="0.3">
      <c r="A170" s="471">
        <v>29</v>
      </c>
      <c r="B170" s="472" t="s">
        <v>485</v>
      </c>
      <c r="C170" s="472" t="s">
        <v>780</v>
      </c>
      <c r="D170" s="549" t="s">
        <v>1746</v>
      </c>
      <c r="E170" s="550" t="s">
        <v>786</v>
      </c>
      <c r="F170" s="472" t="s">
        <v>777</v>
      </c>
      <c r="G170" s="472" t="s">
        <v>1179</v>
      </c>
      <c r="H170" s="472" t="s">
        <v>694</v>
      </c>
      <c r="I170" s="472" t="s">
        <v>1180</v>
      </c>
      <c r="J170" s="472" t="s">
        <v>1181</v>
      </c>
      <c r="K170" s="472" t="s">
        <v>1182</v>
      </c>
      <c r="L170" s="473">
        <v>37.159999999999997</v>
      </c>
      <c r="M170" s="473">
        <v>37.159999999999997</v>
      </c>
      <c r="N170" s="472">
        <v>1</v>
      </c>
      <c r="O170" s="551">
        <v>1</v>
      </c>
      <c r="P170" s="473">
        <v>37.159999999999997</v>
      </c>
      <c r="Q170" s="506">
        <v>1</v>
      </c>
      <c r="R170" s="472">
        <v>1</v>
      </c>
      <c r="S170" s="506">
        <v>1</v>
      </c>
      <c r="T170" s="551">
        <v>1</v>
      </c>
      <c r="U170" s="507">
        <v>1</v>
      </c>
    </row>
    <row r="171" spans="1:21" ht="14.4" customHeight="1" x14ac:dyDescent="0.3">
      <c r="A171" s="471">
        <v>29</v>
      </c>
      <c r="B171" s="472" t="s">
        <v>485</v>
      </c>
      <c r="C171" s="472" t="s">
        <v>780</v>
      </c>
      <c r="D171" s="549" t="s">
        <v>1746</v>
      </c>
      <c r="E171" s="550" t="s">
        <v>786</v>
      </c>
      <c r="F171" s="472" t="s">
        <v>777</v>
      </c>
      <c r="G171" s="472" t="s">
        <v>1179</v>
      </c>
      <c r="H171" s="472" t="s">
        <v>694</v>
      </c>
      <c r="I171" s="472" t="s">
        <v>1183</v>
      </c>
      <c r="J171" s="472" t="s">
        <v>1184</v>
      </c>
      <c r="K171" s="472" t="s">
        <v>1185</v>
      </c>
      <c r="L171" s="473">
        <v>21.13</v>
      </c>
      <c r="M171" s="473">
        <v>21.13</v>
      </c>
      <c r="N171" s="472">
        <v>1</v>
      </c>
      <c r="O171" s="551">
        <v>1</v>
      </c>
      <c r="P171" s="473">
        <v>21.13</v>
      </c>
      <c r="Q171" s="506">
        <v>1</v>
      </c>
      <c r="R171" s="472">
        <v>1</v>
      </c>
      <c r="S171" s="506">
        <v>1</v>
      </c>
      <c r="T171" s="551">
        <v>1</v>
      </c>
      <c r="U171" s="507">
        <v>1</v>
      </c>
    </row>
    <row r="172" spans="1:21" ht="14.4" customHeight="1" x14ac:dyDescent="0.3">
      <c r="A172" s="471">
        <v>29</v>
      </c>
      <c r="B172" s="472" t="s">
        <v>485</v>
      </c>
      <c r="C172" s="472" t="s">
        <v>780</v>
      </c>
      <c r="D172" s="549" t="s">
        <v>1746</v>
      </c>
      <c r="E172" s="550" t="s">
        <v>786</v>
      </c>
      <c r="F172" s="472" t="s">
        <v>777</v>
      </c>
      <c r="G172" s="472" t="s">
        <v>888</v>
      </c>
      <c r="H172" s="472" t="s">
        <v>486</v>
      </c>
      <c r="I172" s="472" t="s">
        <v>1186</v>
      </c>
      <c r="J172" s="472" t="s">
        <v>890</v>
      </c>
      <c r="K172" s="472" t="s">
        <v>1187</v>
      </c>
      <c r="L172" s="473">
        <v>47.41</v>
      </c>
      <c r="M172" s="473">
        <v>94.82</v>
      </c>
      <c r="N172" s="472">
        <v>2</v>
      </c>
      <c r="O172" s="551">
        <v>0.5</v>
      </c>
      <c r="P172" s="473">
        <v>94.82</v>
      </c>
      <c r="Q172" s="506">
        <v>1</v>
      </c>
      <c r="R172" s="472">
        <v>2</v>
      </c>
      <c r="S172" s="506">
        <v>1</v>
      </c>
      <c r="T172" s="551">
        <v>0.5</v>
      </c>
      <c r="U172" s="507">
        <v>1</v>
      </c>
    </row>
    <row r="173" spans="1:21" ht="14.4" customHeight="1" x14ac:dyDescent="0.3">
      <c r="A173" s="471">
        <v>29</v>
      </c>
      <c r="B173" s="472" t="s">
        <v>485</v>
      </c>
      <c r="C173" s="472" t="s">
        <v>780</v>
      </c>
      <c r="D173" s="549" t="s">
        <v>1746</v>
      </c>
      <c r="E173" s="550" t="s">
        <v>786</v>
      </c>
      <c r="F173" s="472" t="s">
        <v>777</v>
      </c>
      <c r="G173" s="472" t="s">
        <v>892</v>
      </c>
      <c r="H173" s="472" t="s">
        <v>486</v>
      </c>
      <c r="I173" s="472" t="s">
        <v>684</v>
      </c>
      <c r="J173" s="472" t="s">
        <v>685</v>
      </c>
      <c r="K173" s="472" t="s">
        <v>686</v>
      </c>
      <c r="L173" s="473">
        <v>115.13</v>
      </c>
      <c r="M173" s="473">
        <v>575.65</v>
      </c>
      <c r="N173" s="472">
        <v>5</v>
      </c>
      <c r="O173" s="551">
        <v>4</v>
      </c>
      <c r="P173" s="473">
        <v>460.52</v>
      </c>
      <c r="Q173" s="506">
        <v>0.8</v>
      </c>
      <c r="R173" s="472">
        <v>4</v>
      </c>
      <c r="S173" s="506">
        <v>0.8</v>
      </c>
      <c r="T173" s="551">
        <v>3</v>
      </c>
      <c r="U173" s="507">
        <v>0.75</v>
      </c>
    </row>
    <row r="174" spans="1:21" ht="14.4" customHeight="1" x14ac:dyDescent="0.3">
      <c r="A174" s="471">
        <v>29</v>
      </c>
      <c r="B174" s="472" t="s">
        <v>485</v>
      </c>
      <c r="C174" s="472" t="s">
        <v>780</v>
      </c>
      <c r="D174" s="549" t="s">
        <v>1746</v>
      </c>
      <c r="E174" s="550" t="s">
        <v>786</v>
      </c>
      <c r="F174" s="472" t="s">
        <v>777</v>
      </c>
      <c r="G174" s="472" t="s">
        <v>893</v>
      </c>
      <c r="H174" s="472" t="s">
        <v>694</v>
      </c>
      <c r="I174" s="472" t="s">
        <v>1188</v>
      </c>
      <c r="J174" s="472" t="s">
        <v>895</v>
      </c>
      <c r="K174" s="472" t="s">
        <v>1189</v>
      </c>
      <c r="L174" s="473">
        <v>923.74</v>
      </c>
      <c r="M174" s="473">
        <v>923.74</v>
      </c>
      <c r="N174" s="472">
        <v>1</v>
      </c>
      <c r="O174" s="551">
        <v>1</v>
      </c>
      <c r="P174" s="473"/>
      <c r="Q174" s="506">
        <v>0</v>
      </c>
      <c r="R174" s="472"/>
      <c r="S174" s="506">
        <v>0</v>
      </c>
      <c r="T174" s="551"/>
      <c r="U174" s="507">
        <v>0</v>
      </c>
    </row>
    <row r="175" spans="1:21" ht="14.4" customHeight="1" x14ac:dyDescent="0.3">
      <c r="A175" s="471">
        <v>29</v>
      </c>
      <c r="B175" s="472" t="s">
        <v>485</v>
      </c>
      <c r="C175" s="472" t="s">
        <v>780</v>
      </c>
      <c r="D175" s="549" t="s">
        <v>1746</v>
      </c>
      <c r="E175" s="550" t="s">
        <v>786</v>
      </c>
      <c r="F175" s="472" t="s">
        <v>777</v>
      </c>
      <c r="G175" s="472" t="s">
        <v>893</v>
      </c>
      <c r="H175" s="472" t="s">
        <v>694</v>
      </c>
      <c r="I175" s="472" t="s">
        <v>1190</v>
      </c>
      <c r="J175" s="472" t="s">
        <v>1191</v>
      </c>
      <c r="K175" s="472" t="s">
        <v>1192</v>
      </c>
      <c r="L175" s="473">
        <v>1847.49</v>
      </c>
      <c r="M175" s="473">
        <v>1847.49</v>
      </c>
      <c r="N175" s="472">
        <v>1</v>
      </c>
      <c r="O175" s="551">
        <v>1</v>
      </c>
      <c r="P175" s="473">
        <v>1847.49</v>
      </c>
      <c r="Q175" s="506">
        <v>1</v>
      </c>
      <c r="R175" s="472">
        <v>1</v>
      </c>
      <c r="S175" s="506">
        <v>1</v>
      </c>
      <c r="T175" s="551">
        <v>1</v>
      </c>
      <c r="U175" s="507">
        <v>1</v>
      </c>
    </row>
    <row r="176" spans="1:21" ht="14.4" customHeight="1" x14ac:dyDescent="0.3">
      <c r="A176" s="471">
        <v>29</v>
      </c>
      <c r="B176" s="472" t="s">
        <v>485</v>
      </c>
      <c r="C176" s="472" t="s">
        <v>780</v>
      </c>
      <c r="D176" s="549" t="s">
        <v>1746</v>
      </c>
      <c r="E176" s="550" t="s">
        <v>786</v>
      </c>
      <c r="F176" s="472" t="s">
        <v>777</v>
      </c>
      <c r="G176" s="472" t="s">
        <v>905</v>
      </c>
      <c r="H176" s="472" t="s">
        <v>694</v>
      </c>
      <c r="I176" s="472" t="s">
        <v>906</v>
      </c>
      <c r="J176" s="472" t="s">
        <v>907</v>
      </c>
      <c r="K176" s="472" t="s">
        <v>908</v>
      </c>
      <c r="L176" s="473">
        <v>18.260000000000002</v>
      </c>
      <c r="M176" s="473">
        <v>18.260000000000002</v>
      </c>
      <c r="N176" s="472">
        <v>1</v>
      </c>
      <c r="O176" s="551">
        <v>1</v>
      </c>
      <c r="P176" s="473">
        <v>18.260000000000002</v>
      </c>
      <c r="Q176" s="506">
        <v>1</v>
      </c>
      <c r="R176" s="472">
        <v>1</v>
      </c>
      <c r="S176" s="506">
        <v>1</v>
      </c>
      <c r="T176" s="551">
        <v>1</v>
      </c>
      <c r="U176" s="507">
        <v>1</v>
      </c>
    </row>
    <row r="177" spans="1:21" ht="14.4" customHeight="1" x14ac:dyDescent="0.3">
      <c r="A177" s="471">
        <v>29</v>
      </c>
      <c r="B177" s="472" t="s">
        <v>485</v>
      </c>
      <c r="C177" s="472" t="s">
        <v>780</v>
      </c>
      <c r="D177" s="549" t="s">
        <v>1746</v>
      </c>
      <c r="E177" s="550" t="s">
        <v>786</v>
      </c>
      <c r="F177" s="472" t="s">
        <v>777</v>
      </c>
      <c r="G177" s="472" t="s">
        <v>905</v>
      </c>
      <c r="H177" s="472" t="s">
        <v>694</v>
      </c>
      <c r="I177" s="472" t="s">
        <v>909</v>
      </c>
      <c r="J177" s="472" t="s">
        <v>907</v>
      </c>
      <c r="K177" s="472" t="s">
        <v>910</v>
      </c>
      <c r="L177" s="473">
        <v>36.54</v>
      </c>
      <c r="M177" s="473">
        <v>36.54</v>
      </c>
      <c r="N177" s="472">
        <v>1</v>
      </c>
      <c r="O177" s="551">
        <v>0.5</v>
      </c>
      <c r="P177" s="473">
        <v>36.54</v>
      </c>
      <c r="Q177" s="506">
        <v>1</v>
      </c>
      <c r="R177" s="472">
        <v>1</v>
      </c>
      <c r="S177" s="506">
        <v>1</v>
      </c>
      <c r="T177" s="551">
        <v>0.5</v>
      </c>
      <c r="U177" s="507">
        <v>1</v>
      </c>
    </row>
    <row r="178" spans="1:21" ht="14.4" customHeight="1" x14ac:dyDescent="0.3">
      <c r="A178" s="471">
        <v>29</v>
      </c>
      <c r="B178" s="472" t="s">
        <v>485</v>
      </c>
      <c r="C178" s="472" t="s">
        <v>780</v>
      </c>
      <c r="D178" s="549" t="s">
        <v>1746</v>
      </c>
      <c r="E178" s="550" t="s">
        <v>786</v>
      </c>
      <c r="F178" s="472" t="s">
        <v>777</v>
      </c>
      <c r="G178" s="472" t="s">
        <v>925</v>
      </c>
      <c r="H178" s="472" t="s">
        <v>486</v>
      </c>
      <c r="I178" s="472" t="s">
        <v>1193</v>
      </c>
      <c r="J178" s="472" t="s">
        <v>1194</v>
      </c>
      <c r="K178" s="472" t="s">
        <v>1195</v>
      </c>
      <c r="L178" s="473">
        <v>161.66</v>
      </c>
      <c r="M178" s="473">
        <v>161.66</v>
      </c>
      <c r="N178" s="472">
        <v>1</v>
      </c>
      <c r="O178" s="551">
        <v>1</v>
      </c>
      <c r="P178" s="473">
        <v>161.66</v>
      </c>
      <c r="Q178" s="506">
        <v>1</v>
      </c>
      <c r="R178" s="472">
        <v>1</v>
      </c>
      <c r="S178" s="506">
        <v>1</v>
      </c>
      <c r="T178" s="551">
        <v>1</v>
      </c>
      <c r="U178" s="507">
        <v>1</v>
      </c>
    </row>
    <row r="179" spans="1:21" ht="14.4" customHeight="1" x14ac:dyDescent="0.3">
      <c r="A179" s="471">
        <v>29</v>
      </c>
      <c r="B179" s="472" t="s">
        <v>485</v>
      </c>
      <c r="C179" s="472" t="s">
        <v>780</v>
      </c>
      <c r="D179" s="549" t="s">
        <v>1746</v>
      </c>
      <c r="E179" s="550" t="s">
        <v>786</v>
      </c>
      <c r="F179" s="472" t="s">
        <v>777</v>
      </c>
      <c r="G179" s="472" t="s">
        <v>925</v>
      </c>
      <c r="H179" s="472" t="s">
        <v>486</v>
      </c>
      <c r="I179" s="472" t="s">
        <v>1196</v>
      </c>
      <c r="J179" s="472" t="s">
        <v>927</v>
      </c>
      <c r="K179" s="472" t="s">
        <v>928</v>
      </c>
      <c r="L179" s="473">
        <v>34.659999999999997</v>
      </c>
      <c r="M179" s="473">
        <v>34.659999999999997</v>
      </c>
      <c r="N179" s="472">
        <v>1</v>
      </c>
      <c r="O179" s="551">
        <v>0.5</v>
      </c>
      <c r="P179" s="473">
        <v>34.659999999999997</v>
      </c>
      <c r="Q179" s="506">
        <v>1</v>
      </c>
      <c r="R179" s="472">
        <v>1</v>
      </c>
      <c r="S179" s="506">
        <v>1</v>
      </c>
      <c r="T179" s="551">
        <v>0.5</v>
      </c>
      <c r="U179" s="507">
        <v>1</v>
      </c>
    </row>
    <row r="180" spans="1:21" ht="14.4" customHeight="1" x14ac:dyDescent="0.3">
      <c r="A180" s="471">
        <v>29</v>
      </c>
      <c r="B180" s="472" t="s">
        <v>485</v>
      </c>
      <c r="C180" s="472" t="s">
        <v>780</v>
      </c>
      <c r="D180" s="549" t="s">
        <v>1746</v>
      </c>
      <c r="E180" s="550" t="s">
        <v>786</v>
      </c>
      <c r="F180" s="472" t="s">
        <v>777</v>
      </c>
      <c r="G180" s="472" t="s">
        <v>1197</v>
      </c>
      <c r="H180" s="472" t="s">
        <v>486</v>
      </c>
      <c r="I180" s="472" t="s">
        <v>1198</v>
      </c>
      <c r="J180" s="472" t="s">
        <v>1199</v>
      </c>
      <c r="K180" s="472" t="s">
        <v>1200</v>
      </c>
      <c r="L180" s="473">
        <v>256.67</v>
      </c>
      <c r="M180" s="473">
        <v>256.67</v>
      </c>
      <c r="N180" s="472">
        <v>1</v>
      </c>
      <c r="O180" s="551">
        <v>1</v>
      </c>
      <c r="P180" s="473">
        <v>256.67</v>
      </c>
      <c r="Q180" s="506">
        <v>1</v>
      </c>
      <c r="R180" s="472">
        <v>1</v>
      </c>
      <c r="S180" s="506">
        <v>1</v>
      </c>
      <c r="T180" s="551">
        <v>1</v>
      </c>
      <c r="U180" s="507">
        <v>1</v>
      </c>
    </row>
    <row r="181" spans="1:21" ht="14.4" customHeight="1" x14ac:dyDescent="0.3">
      <c r="A181" s="471">
        <v>29</v>
      </c>
      <c r="B181" s="472" t="s">
        <v>485</v>
      </c>
      <c r="C181" s="472" t="s">
        <v>780</v>
      </c>
      <c r="D181" s="549" t="s">
        <v>1746</v>
      </c>
      <c r="E181" s="550" t="s">
        <v>786</v>
      </c>
      <c r="F181" s="472" t="s">
        <v>777</v>
      </c>
      <c r="G181" s="472" t="s">
        <v>1201</v>
      </c>
      <c r="H181" s="472" t="s">
        <v>486</v>
      </c>
      <c r="I181" s="472" t="s">
        <v>1202</v>
      </c>
      <c r="J181" s="472" t="s">
        <v>1203</v>
      </c>
      <c r="K181" s="472" t="s">
        <v>884</v>
      </c>
      <c r="L181" s="473">
        <v>43.37</v>
      </c>
      <c r="M181" s="473">
        <v>43.37</v>
      </c>
      <c r="N181" s="472">
        <v>1</v>
      </c>
      <c r="O181" s="551">
        <v>1</v>
      </c>
      <c r="P181" s="473"/>
      <c r="Q181" s="506">
        <v>0</v>
      </c>
      <c r="R181" s="472"/>
      <c r="S181" s="506">
        <v>0</v>
      </c>
      <c r="T181" s="551"/>
      <c r="U181" s="507">
        <v>0</v>
      </c>
    </row>
    <row r="182" spans="1:21" ht="14.4" customHeight="1" x14ac:dyDescent="0.3">
      <c r="A182" s="471">
        <v>29</v>
      </c>
      <c r="B182" s="472" t="s">
        <v>485</v>
      </c>
      <c r="C182" s="472" t="s">
        <v>780</v>
      </c>
      <c r="D182" s="549" t="s">
        <v>1746</v>
      </c>
      <c r="E182" s="550" t="s">
        <v>786</v>
      </c>
      <c r="F182" s="472" t="s">
        <v>777</v>
      </c>
      <c r="G182" s="472" t="s">
        <v>949</v>
      </c>
      <c r="H182" s="472" t="s">
        <v>486</v>
      </c>
      <c r="I182" s="472" t="s">
        <v>520</v>
      </c>
      <c r="J182" s="472" t="s">
        <v>950</v>
      </c>
      <c r="K182" s="472" t="s">
        <v>951</v>
      </c>
      <c r="L182" s="473">
        <v>0</v>
      </c>
      <c r="M182" s="473">
        <v>0</v>
      </c>
      <c r="N182" s="472">
        <v>1</v>
      </c>
      <c r="O182" s="551">
        <v>0.5</v>
      </c>
      <c r="P182" s="473"/>
      <c r="Q182" s="506"/>
      <c r="R182" s="472"/>
      <c r="S182" s="506">
        <v>0</v>
      </c>
      <c r="T182" s="551"/>
      <c r="U182" s="507">
        <v>0</v>
      </c>
    </row>
    <row r="183" spans="1:21" ht="14.4" customHeight="1" x14ac:dyDescent="0.3">
      <c r="A183" s="471">
        <v>29</v>
      </c>
      <c r="B183" s="472" t="s">
        <v>485</v>
      </c>
      <c r="C183" s="472" t="s">
        <v>780</v>
      </c>
      <c r="D183" s="549" t="s">
        <v>1746</v>
      </c>
      <c r="E183" s="550" t="s">
        <v>786</v>
      </c>
      <c r="F183" s="472" t="s">
        <v>777</v>
      </c>
      <c r="G183" s="472" t="s">
        <v>952</v>
      </c>
      <c r="H183" s="472" t="s">
        <v>486</v>
      </c>
      <c r="I183" s="472" t="s">
        <v>688</v>
      </c>
      <c r="J183" s="472" t="s">
        <v>689</v>
      </c>
      <c r="K183" s="472" t="s">
        <v>953</v>
      </c>
      <c r="L183" s="473">
        <v>96.42</v>
      </c>
      <c r="M183" s="473">
        <v>192.84</v>
      </c>
      <c r="N183" s="472">
        <v>2</v>
      </c>
      <c r="O183" s="551">
        <v>2</v>
      </c>
      <c r="P183" s="473">
        <v>192.84</v>
      </c>
      <c r="Q183" s="506">
        <v>1</v>
      </c>
      <c r="R183" s="472">
        <v>2</v>
      </c>
      <c r="S183" s="506">
        <v>1</v>
      </c>
      <c r="T183" s="551">
        <v>2</v>
      </c>
      <c r="U183" s="507">
        <v>1</v>
      </c>
    </row>
    <row r="184" spans="1:21" ht="14.4" customHeight="1" x14ac:dyDescent="0.3">
      <c r="A184" s="471">
        <v>29</v>
      </c>
      <c r="B184" s="472" t="s">
        <v>485</v>
      </c>
      <c r="C184" s="472" t="s">
        <v>780</v>
      </c>
      <c r="D184" s="549" t="s">
        <v>1746</v>
      </c>
      <c r="E184" s="550" t="s">
        <v>786</v>
      </c>
      <c r="F184" s="472" t="s">
        <v>777</v>
      </c>
      <c r="G184" s="472" t="s">
        <v>952</v>
      </c>
      <c r="H184" s="472" t="s">
        <v>486</v>
      </c>
      <c r="I184" s="472" t="s">
        <v>692</v>
      </c>
      <c r="J184" s="472" t="s">
        <v>689</v>
      </c>
      <c r="K184" s="472" t="s">
        <v>954</v>
      </c>
      <c r="L184" s="473">
        <v>289.27</v>
      </c>
      <c r="M184" s="473">
        <v>5206.8599999999997</v>
      </c>
      <c r="N184" s="472">
        <v>18</v>
      </c>
      <c r="O184" s="551">
        <v>14</v>
      </c>
      <c r="P184" s="473">
        <v>4628.32</v>
      </c>
      <c r="Q184" s="506">
        <v>0.88888888888888884</v>
      </c>
      <c r="R184" s="472">
        <v>16</v>
      </c>
      <c r="S184" s="506">
        <v>0.88888888888888884</v>
      </c>
      <c r="T184" s="551">
        <v>12</v>
      </c>
      <c r="U184" s="507">
        <v>0.8571428571428571</v>
      </c>
    </row>
    <row r="185" spans="1:21" ht="14.4" customHeight="1" x14ac:dyDescent="0.3">
      <c r="A185" s="471">
        <v>29</v>
      </c>
      <c r="B185" s="472" t="s">
        <v>485</v>
      </c>
      <c r="C185" s="472" t="s">
        <v>780</v>
      </c>
      <c r="D185" s="549" t="s">
        <v>1746</v>
      </c>
      <c r="E185" s="550" t="s">
        <v>786</v>
      </c>
      <c r="F185" s="472" t="s">
        <v>777</v>
      </c>
      <c r="G185" s="472" t="s">
        <v>1204</v>
      </c>
      <c r="H185" s="472" t="s">
        <v>694</v>
      </c>
      <c r="I185" s="472" t="s">
        <v>1205</v>
      </c>
      <c r="J185" s="472" t="s">
        <v>1206</v>
      </c>
      <c r="K185" s="472" t="s">
        <v>1207</v>
      </c>
      <c r="L185" s="473">
        <v>31.32</v>
      </c>
      <c r="M185" s="473">
        <v>62.64</v>
      </c>
      <c r="N185" s="472">
        <v>2</v>
      </c>
      <c r="O185" s="551">
        <v>1</v>
      </c>
      <c r="P185" s="473">
        <v>31.32</v>
      </c>
      <c r="Q185" s="506">
        <v>0.5</v>
      </c>
      <c r="R185" s="472">
        <v>1</v>
      </c>
      <c r="S185" s="506">
        <v>0.5</v>
      </c>
      <c r="T185" s="551">
        <v>0.5</v>
      </c>
      <c r="U185" s="507">
        <v>0.5</v>
      </c>
    </row>
    <row r="186" spans="1:21" ht="14.4" customHeight="1" x14ac:dyDescent="0.3">
      <c r="A186" s="471">
        <v>29</v>
      </c>
      <c r="B186" s="472" t="s">
        <v>485</v>
      </c>
      <c r="C186" s="472" t="s">
        <v>780</v>
      </c>
      <c r="D186" s="549" t="s">
        <v>1746</v>
      </c>
      <c r="E186" s="550" t="s">
        <v>786</v>
      </c>
      <c r="F186" s="472" t="s">
        <v>777</v>
      </c>
      <c r="G186" s="472" t="s">
        <v>1204</v>
      </c>
      <c r="H186" s="472" t="s">
        <v>694</v>
      </c>
      <c r="I186" s="472" t="s">
        <v>1208</v>
      </c>
      <c r="J186" s="472" t="s">
        <v>1209</v>
      </c>
      <c r="K186" s="472" t="s">
        <v>1210</v>
      </c>
      <c r="L186" s="473">
        <v>31.32</v>
      </c>
      <c r="M186" s="473">
        <v>93.960000000000008</v>
      </c>
      <c r="N186" s="472">
        <v>3</v>
      </c>
      <c r="O186" s="551">
        <v>2.5</v>
      </c>
      <c r="P186" s="473">
        <v>62.64</v>
      </c>
      <c r="Q186" s="506">
        <v>0.66666666666666663</v>
      </c>
      <c r="R186" s="472">
        <v>2</v>
      </c>
      <c r="S186" s="506">
        <v>0.66666666666666663</v>
      </c>
      <c r="T186" s="551">
        <v>2</v>
      </c>
      <c r="U186" s="507">
        <v>0.8</v>
      </c>
    </row>
    <row r="187" spans="1:21" ht="14.4" customHeight="1" x14ac:dyDescent="0.3">
      <c r="A187" s="471">
        <v>29</v>
      </c>
      <c r="B187" s="472" t="s">
        <v>485</v>
      </c>
      <c r="C187" s="472" t="s">
        <v>780</v>
      </c>
      <c r="D187" s="549" t="s">
        <v>1746</v>
      </c>
      <c r="E187" s="550" t="s">
        <v>786</v>
      </c>
      <c r="F187" s="472" t="s">
        <v>777</v>
      </c>
      <c r="G187" s="472" t="s">
        <v>967</v>
      </c>
      <c r="H187" s="472" t="s">
        <v>486</v>
      </c>
      <c r="I187" s="472" t="s">
        <v>968</v>
      </c>
      <c r="J187" s="472" t="s">
        <v>969</v>
      </c>
      <c r="K187" s="472" t="s">
        <v>970</v>
      </c>
      <c r="L187" s="473">
        <v>50.14</v>
      </c>
      <c r="M187" s="473">
        <v>50.14</v>
      </c>
      <c r="N187" s="472">
        <v>1</v>
      </c>
      <c r="O187" s="551">
        <v>1</v>
      </c>
      <c r="P187" s="473">
        <v>50.14</v>
      </c>
      <c r="Q187" s="506">
        <v>1</v>
      </c>
      <c r="R187" s="472">
        <v>1</v>
      </c>
      <c r="S187" s="506">
        <v>1</v>
      </c>
      <c r="T187" s="551">
        <v>1</v>
      </c>
      <c r="U187" s="507">
        <v>1</v>
      </c>
    </row>
    <row r="188" spans="1:21" ht="14.4" customHeight="1" x14ac:dyDescent="0.3">
      <c r="A188" s="471">
        <v>29</v>
      </c>
      <c r="B188" s="472" t="s">
        <v>485</v>
      </c>
      <c r="C188" s="472" t="s">
        <v>780</v>
      </c>
      <c r="D188" s="549" t="s">
        <v>1746</v>
      </c>
      <c r="E188" s="550" t="s">
        <v>786</v>
      </c>
      <c r="F188" s="472" t="s">
        <v>777</v>
      </c>
      <c r="G188" s="472" t="s">
        <v>967</v>
      </c>
      <c r="H188" s="472" t="s">
        <v>486</v>
      </c>
      <c r="I188" s="472" t="s">
        <v>1211</v>
      </c>
      <c r="J188" s="472" t="s">
        <v>969</v>
      </c>
      <c r="K188" s="472" t="s">
        <v>1212</v>
      </c>
      <c r="L188" s="473">
        <v>83.86</v>
      </c>
      <c r="M188" s="473">
        <v>83.86</v>
      </c>
      <c r="N188" s="472">
        <v>1</v>
      </c>
      <c r="O188" s="551">
        <v>1</v>
      </c>
      <c r="P188" s="473">
        <v>83.86</v>
      </c>
      <c r="Q188" s="506">
        <v>1</v>
      </c>
      <c r="R188" s="472">
        <v>1</v>
      </c>
      <c r="S188" s="506">
        <v>1</v>
      </c>
      <c r="T188" s="551">
        <v>1</v>
      </c>
      <c r="U188" s="507">
        <v>1</v>
      </c>
    </row>
    <row r="189" spans="1:21" ht="14.4" customHeight="1" x14ac:dyDescent="0.3">
      <c r="A189" s="471">
        <v>29</v>
      </c>
      <c r="B189" s="472" t="s">
        <v>485</v>
      </c>
      <c r="C189" s="472" t="s">
        <v>780</v>
      </c>
      <c r="D189" s="549" t="s">
        <v>1746</v>
      </c>
      <c r="E189" s="550" t="s">
        <v>786</v>
      </c>
      <c r="F189" s="472" t="s">
        <v>777</v>
      </c>
      <c r="G189" s="472" t="s">
        <v>1213</v>
      </c>
      <c r="H189" s="472" t="s">
        <v>486</v>
      </c>
      <c r="I189" s="472" t="s">
        <v>1214</v>
      </c>
      <c r="J189" s="472" t="s">
        <v>1215</v>
      </c>
      <c r="K189" s="472" t="s">
        <v>1216</v>
      </c>
      <c r="L189" s="473">
        <v>0</v>
      </c>
      <c r="M189" s="473">
        <v>0</v>
      </c>
      <c r="N189" s="472">
        <v>1</v>
      </c>
      <c r="O189" s="551">
        <v>1</v>
      </c>
      <c r="P189" s="473">
        <v>0</v>
      </c>
      <c r="Q189" s="506"/>
      <c r="R189" s="472">
        <v>1</v>
      </c>
      <c r="S189" s="506">
        <v>1</v>
      </c>
      <c r="T189" s="551">
        <v>1</v>
      </c>
      <c r="U189" s="507">
        <v>1</v>
      </c>
    </row>
    <row r="190" spans="1:21" ht="14.4" customHeight="1" x14ac:dyDescent="0.3">
      <c r="A190" s="471">
        <v>29</v>
      </c>
      <c r="B190" s="472" t="s">
        <v>485</v>
      </c>
      <c r="C190" s="472" t="s">
        <v>780</v>
      </c>
      <c r="D190" s="549" t="s">
        <v>1746</v>
      </c>
      <c r="E190" s="550" t="s">
        <v>786</v>
      </c>
      <c r="F190" s="472" t="s">
        <v>779</v>
      </c>
      <c r="G190" s="472" t="s">
        <v>1217</v>
      </c>
      <c r="H190" s="472" t="s">
        <v>486</v>
      </c>
      <c r="I190" s="472" t="s">
        <v>1218</v>
      </c>
      <c r="J190" s="472" t="s">
        <v>1219</v>
      </c>
      <c r="K190" s="472" t="s">
        <v>1220</v>
      </c>
      <c r="L190" s="473">
        <v>681.75</v>
      </c>
      <c r="M190" s="473">
        <v>681.75</v>
      </c>
      <c r="N190" s="472">
        <v>1</v>
      </c>
      <c r="O190" s="551">
        <v>1</v>
      </c>
      <c r="P190" s="473"/>
      <c r="Q190" s="506">
        <v>0</v>
      </c>
      <c r="R190" s="472"/>
      <c r="S190" s="506">
        <v>0</v>
      </c>
      <c r="T190" s="551"/>
      <c r="U190" s="507">
        <v>0</v>
      </c>
    </row>
    <row r="191" spans="1:21" ht="14.4" customHeight="1" x14ac:dyDescent="0.3">
      <c r="A191" s="471">
        <v>29</v>
      </c>
      <c r="B191" s="472" t="s">
        <v>485</v>
      </c>
      <c r="C191" s="472" t="s">
        <v>780</v>
      </c>
      <c r="D191" s="549" t="s">
        <v>1746</v>
      </c>
      <c r="E191" s="550" t="s">
        <v>786</v>
      </c>
      <c r="F191" s="472" t="s">
        <v>779</v>
      </c>
      <c r="G191" s="472" t="s">
        <v>988</v>
      </c>
      <c r="H191" s="472" t="s">
        <v>486</v>
      </c>
      <c r="I191" s="472" t="s">
        <v>992</v>
      </c>
      <c r="J191" s="472" t="s">
        <v>993</v>
      </c>
      <c r="K191" s="472" t="s">
        <v>994</v>
      </c>
      <c r="L191" s="473">
        <v>25</v>
      </c>
      <c r="M191" s="473">
        <v>50</v>
      </c>
      <c r="N191" s="472">
        <v>2</v>
      </c>
      <c r="O191" s="551">
        <v>2</v>
      </c>
      <c r="P191" s="473"/>
      <c r="Q191" s="506">
        <v>0</v>
      </c>
      <c r="R191" s="472"/>
      <c r="S191" s="506">
        <v>0</v>
      </c>
      <c r="T191" s="551"/>
      <c r="U191" s="507">
        <v>0</v>
      </c>
    </row>
    <row r="192" spans="1:21" ht="14.4" customHeight="1" x14ac:dyDescent="0.3">
      <c r="A192" s="471">
        <v>29</v>
      </c>
      <c r="B192" s="472" t="s">
        <v>485</v>
      </c>
      <c r="C192" s="472" t="s">
        <v>780</v>
      </c>
      <c r="D192" s="549" t="s">
        <v>1746</v>
      </c>
      <c r="E192" s="550" t="s">
        <v>786</v>
      </c>
      <c r="F192" s="472" t="s">
        <v>779</v>
      </c>
      <c r="G192" s="472" t="s">
        <v>988</v>
      </c>
      <c r="H192" s="472" t="s">
        <v>486</v>
      </c>
      <c r="I192" s="472" t="s">
        <v>995</v>
      </c>
      <c r="J192" s="472" t="s">
        <v>993</v>
      </c>
      <c r="K192" s="472" t="s">
        <v>996</v>
      </c>
      <c r="L192" s="473">
        <v>175.15</v>
      </c>
      <c r="M192" s="473">
        <v>700.6</v>
      </c>
      <c r="N192" s="472">
        <v>4</v>
      </c>
      <c r="O192" s="551">
        <v>4</v>
      </c>
      <c r="P192" s="473">
        <v>525.45000000000005</v>
      </c>
      <c r="Q192" s="506">
        <v>0.75</v>
      </c>
      <c r="R192" s="472">
        <v>3</v>
      </c>
      <c r="S192" s="506">
        <v>0.75</v>
      </c>
      <c r="T192" s="551">
        <v>3</v>
      </c>
      <c r="U192" s="507">
        <v>0.75</v>
      </c>
    </row>
    <row r="193" spans="1:21" ht="14.4" customHeight="1" x14ac:dyDescent="0.3">
      <c r="A193" s="471">
        <v>29</v>
      </c>
      <c r="B193" s="472" t="s">
        <v>485</v>
      </c>
      <c r="C193" s="472" t="s">
        <v>780</v>
      </c>
      <c r="D193" s="549" t="s">
        <v>1746</v>
      </c>
      <c r="E193" s="550" t="s">
        <v>786</v>
      </c>
      <c r="F193" s="472" t="s">
        <v>779</v>
      </c>
      <c r="G193" s="472" t="s">
        <v>988</v>
      </c>
      <c r="H193" s="472" t="s">
        <v>486</v>
      </c>
      <c r="I193" s="472" t="s">
        <v>995</v>
      </c>
      <c r="J193" s="472" t="s">
        <v>993</v>
      </c>
      <c r="K193" s="472" t="s">
        <v>996</v>
      </c>
      <c r="L193" s="473">
        <v>56.25</v>
      </c>
      <c r="M193" s="473">
        <v>168.75</v>
      </c>
      <c r="N193" s="472">
        <v>3</v>
      </c>
      <c r="O193" s="551">
        <v>3</v>
      </c>
      <c r="P193" s="473">
        <v>168.75</v>
      </c>
      <c r="Q193" s="506">
        <v>1</v>
      </c>
      <c r="R193" s="472">
        <v>3</v>
      </c>
      <c r="S193" s="506">
        <v>1</v>
      </c>
      <c r="T193" s="551">
        <v>3</v>
      </c>
      <c r="U193" s="507">
        <v>1</v>
      </c>
    </row>
    <row r="194" spans="1:21" ht="14.4" customHeight="1" x14ac:dyDescent="0.3">
      <c r="A194" s="471">
        <v>29</v>
      </c>
      <c r="B194" s="472" t="s">
        <v>485</v>
      </c>
      <c r="C194" s="472" t="s">
        <v>780</v>
      </c>
      <c r="D194" s="549" t="s">
        <v>1746</v>
      </c>
      <c r="E194" s="550" t="s">
        <v>786</v>
      </c>
      <c r="F194" s="472" t="s">
        <v>779</v>
      </c>
      <c r="G194" s="472" t="s">
        <v>988</v>
      </c>
      <c r="H194" s="472" t="s">
        <v>486</v>
      </c>
      <c r="I194" s="472" t="s">
        <v>997</v>
      </c>
      <c r="J194" s="472" t="s">
        <v>993</v>
      </c>
      <c r="K194" s="472" t="s">
        <v>998</v>
      </c>
      <c r="L194" s="473">
        <v>100</v>
      </c>
      <c r="M194" s="473">
        <v>1500</v>
      </c>
      <c r="N194" s="472">
        <v>15</v>
      </c>
      <c r="O194" s="551">
        <v>13</v>
      </c>
      <c r="P194" s="473">
        <v>1300</v>
      </c>
      <c r="Q194" s="506">
        <v>0.8666666666666667</v>
      </c>
      <c r="R194" s="472">
        <v>13</v>
      </c>
      <c r="S194" s="506">
        <v>0.8666666666666667</v>
      </c>
      <c r="T194" s="551">
        <v>11</v>
      </c>
      <c r="U194" s="507">
        <v>0.84615384615384615</v>
      </c>
    </row>
    <row r="195" spans="1:21" ht="14.4" customHeight="1" x14ac:dyDescent="0.3">
      <c r="A195" s="471">
        <v>29</v>
      </c>
      <c r="B195" s="472" t="s">
        <v>485</v>
      </c>
      <c r="C195" s="472" t="s">
        <v>780</v>
      </c>
      <c r="D195" s="549" t="s">
        <v>1746</v>
      </c>
      <c r="E195" s="550" t="s">
        <v>786</v>
      </c>
      <c r="F195" s="472" t="s">
        <v>779</v>
      </c>
      <c r="G195" s="472" t="s">
        <v>988</v>
      </c>
      <c r="H195" s="472" t="s">
        <v>486</v>
      </c>
      <c r="I195" s="472" t="s">
        <v>997</v>
      </c>
      <c r="J195" s="472" t="s">
        <v>993</v>
      </c>
      <c r="K195" s="472" t="s">
        <v>998</v>
      </c>
      <c r="L195" s="473">
        <v>200</v>
      </c>
      <c r="M195" s="473">
        <v>4000</v>
      </c>
      <c r="N195" s="472">
        <v>20</v>
      </c>
      <c r="O195" s="551">
        <v>12</v>
      </c>
      <c r="P195" s="473">
        <v>2400</v>
      </c>
      <c r="Q195" s="506">
        <v>0.6</v>
      </c>
      <c r="R195" s="472">
        <v>12</v>
      </c>
      <c r="S195" s="506">
        <v>0.6</v>
      </c>
      <c r="T195" s="551">
        <v>7</v>
      </c>
      <c r="U195" s="507">
        <v>0.58333333333333337</v>
      </c>
    </row>
    <row r="196" spans="1:21" ht="14.4" customHeight="1" x14ac:dyDescent="0.3">
      <c r="A196" s="471">
        <v>29</v>
      </c>
      <c r="B196" s="472" t="s">
        <v>485</v>
      </c>
      <c r="C196" s="472" t="s">
        <v>780</v>
      </c>
      <c r="D196" s="549" t="s">
        <v>1746</v>
      </c>
      <c r="E196" s="550" t="s">
        <v>786</v>
      </c>
      <c r="F196" s="472" t="s">
        <v>779</v>
      </c>
      <c r="G196" s="472" t="s">
        <v>988</v>
      </c>
      <c r="H196" s="472" t="s">
        <v>486</v>
      </c>
      <c r="I196" s="472" t="s">
        <v>1005</v>
      </c>
      <c r="J196" s="472" t="s">
        <v>1006</v>
      </c>
      <c r="K196" s="472" t="s">
        <v>1007</v>
      </c>
      <c r="L196" s="473">
        <v>128</v>
      </c>
      <c r="M196" s="473">
        <v>128</v>
      </c>
      <c r="N196" s="472">
        <v>1</v>
      </c>
      <c r="O196" s="551">
        <v>1</v>
      </c>
      <c r="P196" s="473">
        <v>128</v>
      </c>
      <c r="Q196" s="506">
        <v>1</v>
      </c>
      <c r="R196" s="472">
        <v>1</v>
      </c>
      <c r="S196" s="506">
        <v>1</v>
      </c>
      <c r="T196" s="551">
        <v>1</v>
      </c>
      <c r="U196" s="507">
        <v>1</v>
      </c>
    </row>
    <row r="197" spans="1:21" ht="14.4" customHeight="1" x14ac:dyDescent="0.3">
      <c r="A197" s="471">
        <v>29</v>
      </c>
      <c r="B197" s="472" t="s">
        <v>485</v>
      </c>
      <c r="C197" s="472" t="s">
        <v>780</v>
      </c>
      <c r="D197" s="549" t="s">
        <v>1746</v>
      </c>
      <c r="E197" s="550" t="s">
        <v>786</v>
      </c>
      <c r="F197" s="472" t="s">
        <v>779</v>
      </c>
      <c r="G197" s="472" t="s">
        <v>988</v>
      </c>
      <c r="H197" s="472" t="s">
        <v>486</v>
      </c>
      <c r="I197" s="472" t="s">
        <v>1008</v>
      </c>
      <c r="J197" s="472" t="s">
        <v>1006</v>
      </c>
      <c r="K197" s="472" t="s">
        <v>1009</v>
      </c>
      <c r="L197" s="473">
        <v>156</v>
      </c>
      <c r="M197" s="473">
        <v>1716</v>
      </c>
      <c r="N197" s="472">
        <v>11</v>
      </c>
      <c r="O197" s="551">
        <v>9</v>
      </c>
      <c r="P197" s="473">
        <v>1560</v>
      </c>
      <c r="Q197" s="506">
        <v>0.90909090909090906</v>
      </c>
      <c r="R197" s="472">
        <v>10</v>
      </c>
      <c r="S197" s="506">
        <v>0.90909090909090906</v>
      </c>
      <c r="T197" s="551">
        <v>8</v>
      </c>
      <c r="U197" s="507">
        <v>0.88888888888888884</v>
      </c>
    </row>
    <row r="198" spans="1:21" ht="14.4" customHeight="1" x14ac:dyDescent="0.3">
      <c r="A198" s="471">
        <v>29</v>
      </c>
      <c r="B198" s="472" t="s">
        <v>485</v>
      </c>
      <c r="C198" s="472" t="s">
        <v>780</v>
      </c>
      <c r="D198" s="549" t="s">
        <v>1746</v>
      </c>
      <c r="E198" s="550" t="s">
        <v>786</v>
      </c>
      <c r="F198" s="472" t="s">
        <v>779</v>
      </c>
      <c r="G198" s="472" t="s">
        <v>988</v>
      </c>
      <c r="H198" s="472" t="s">
        <v>486</v>
      </c>
      <c r="I198" s="472" t="s">
        <v>1051</v>
      </c>
      <c r="J198" s="472" t="s">
        <v>1006</v>
      </c>
      <c r="K198" s="472" t="s">
        <v>1052</v>
      </c>
      <c r="L198" s="473">
        <v>178</v>
      </c>
      <c r="M198" s="473">
        <v>356</v>
      </c>
      <c r="N198" s="472">
        <v>2</v>
      </c>
      <c r="O198" s="551">
        <v>1</v>
      </c>
      <c r="P198" s="473">
        <v>356</v>
      </c>
      <c r="Q198" s="506">
        <v>1</v>
      </c>
      <c r="R198" s="472">
        <v>2</v>
      </c>
      <c r="S198" s="506">
        <v>1</v>
      </c>
      <c r="T198" s="551">
        <v>1</v>
      </c>
      <c r="U198" s="507">
        <v>1</v>
      </c>
    </row>
    <row r="199" spans="1:21" ht="14.4" customHeight="1" x14ac:dyDescent="0.3">
      <c r="A199" s="471">
        <v>29</v>
      </c>
      <c r="B199" s="472" t="s">
        <v>485</v>
      </c>
      <c r="C199" s="472" t="s">
        <v>780</v>
      </c>
      <c r="D199" s="549" t="s">
        <v>1746</v>
      </c>
      <c r="E199" s="550" t="s">
        <v>786</v>
      </c>
      <c r="F199" s="472" t="s">
        <v>779</v>
      </c>
      <c r="G199" s="472" t="s">
        <v>988</v>
      </c>
      <c r="H199" s="472" t="s">
        <v>486</v>
      </c>
      <c r="I199" s="472" t="s">
        <v>1053</v>
      </c>
      <c r="J199" s="472" t="s">
        <v>1054</v>
      </c>
      <c r="K199" s="472" t="s">
        <v>991</v>
      </c>
      <c r="L199" s="473">
        <v>112.5</v>
      </c>
      <c r="M199" s="473">
        <v>112.5</v>
      </c>
      <c r="N199" s="472">
        <v>1</v>
      </c>
      <c r="O199" s="551">
        <v>1</v>
      </c>
      <c r="P199" s="473">
        <v>112.5</v>
      </c>
      <c r="Q199" s="506">
        <v>1</v>
      </c>
      <c r="R199" s="472">
        <v>1</v>
      </c>
      <c r="S199" s="506">
        <v>1</v>
      </c>
      <c r="T199" s="551">
        <v>1</v>
      </c>
      <c r="U199" s="507">
        <v>1</v>
      </c>
    </row>
    <row r="200" spans="1:21" ht="14.4" customHeight="1" x14ac:dyDescent="0.3">
      <c r="A200" s="471">
        <v>29</v>
      </c>
      <c r="B200" s="472" t="s">
        <v>485</v>
      </c>
      <c r="C200" s="472" t="s">
        <v>780</v>
      </c>
      <c r="D200" s="549" t="s">
        <v>1746</v>
      </c>
      <c r="E200" s="550" t="s">
        <v>786</v>
      </c>
      <c r="F200" s="472" t="s">
        <v>779</v>
      </c>
      <c r="G200" s="472" t="s">
        <v>988</v>
      </c>
      <c r="H200" s="472" t="s">
        <v>486</v>
      </c>
      <c r="I200" s="472" t="s">
        <v>1221</v>
      </c>
      <c r="J200" s="472" t="s">
        <v>1049</v>
      </c>
      <c r="K200" s="472" t="s">
        <v>1222</v>
      </c>
      <c r="L200" s="473">
        <v>1127.52</v>
      </c>
      <c r="M200" s="473">
        <v>3382.56</v>
      </c>
      <c r="N200" s="472">
        <v>3</v>
      </c>
      <c r="O200" s="551">
        <v>1</v>
      </c>
      <c r="P200" s="473">
        <v>3382.56</v>
      </c>
      <c r="Q200" s="506">
        <v>1</v>
      </c>
      <c r="R200" s="472">
        <v>3</v>
      </c>
      <c r="S200" s="506">
        <v>1</v>
      </c>
      <c r="T200" s="551">
        <v>1</v>
      </c>
      <c r="U200" s="507">
        <v>1</v>
      </c>
    </row>
    <row r="201" spans="1:21" ht="14.4" customHeight="1" x14ac:dyDescent="0.3">
      <c r="A201" s="471">
        <v>29</v>
      </c>
      <c r="B201" s="472" t="s">
        <v>485</v>
      </c>
      <c r="C201" s="472" t="s">
        <v>780</v>
      </c>
      <c r="D201" s="549" t="s">
        <v>1746</v>
      </c>
      <c r="E201" s="550" t="s">
        <v>786</v>
      </c>
      <c r="F201" s="472" t="s">
        <v>779</v>
      </c>
      <c r="G201" s="472" t="s">
        <v>988</v>
      </c>
      <c r="H201" s="472" t="s">
        <v>486</v>
      </c>
      <c r="I201" s="472" t="s">
        <v>1223</v>
      </c>
      <c r="J201" s="472" t="s">
        <v>1049</v>
      </c>
      <c r="K201" s="472" t="s">
        <v>1224</v>
      </c>
      <c r="L201" s="473">
        <v>886.16</v>
      </c>
      <c r="M201" s="473">
        <v>5316.96</v>
      </c>
      <c r="N201" s="472">
        <v>6</v>
      </c>
      <c r="O201" s="551">
        <v>2</v>
      </c>
      <c r="P201" s="473">
        <v>5316.96</v>
      </c>
      <c r="Q201" s="506">
        <v>1</v>
      </c>
      <c r="R201" s="472">
        <v>6</v>
      </c>
      <c r="S201" s="506">
        <v>1</v>
      </c>
      <c r="T201" s="551">
        <v>2</v>
      </c>
      <c r="U201" s="507">
        <v>1</v>
      </c>
    </row>
    <row r="202" spans="1:21" ht="14.4" customHeight="1" x14ac:dyDescent="0.3">
      <c r="A202" s="471">
        <v>29</v>
      </c>
      <c r="B202" s="472" t="s">
        <v>485</v>
      </c>
      <c r="C202" s="472" t="s">
        <v>780</v>
      </c>
      <c r="D202" s="549" t="s">
        <v>1746</v>
      </c>
      <c r="E202" s="550" t="s">
        <v>786</v>
      </c>
      <c r="F202" s="472" t="s">
        <v>779</v>
      </c>
      <c r="G202" s="472" t="s">
        <v>988</v>
      </c>
      <c r="H202" s="472" t="s">
        <v>486</v>
      </c>
      <c r="I202" s="472" t="s">
        <v>1225</v>
      </c>
      <c r="J202" s="472" t="s">
        <v>1017</v>
      </c>
      <c r="K202" s="472" t="s">
        <v>1226</v>
      </c>
      <c r="L202" s="473">
        <v>1600</v>
      </c>
      <c r="M202" s="473">
        <v>1600</v>
      </c>
      <c r="N202" s="472">
        <v>1</v>
      </c>
      <c r="O202" s="551">
        <v>1</v>
      </c>
      <c r="P202" s="473">
        <v>1600</v>
      </c>
      <c r="Q202" s="506">
        <v>1</v>
      </c>
      <c r="R202" s="472">
        <v>1</v>
      </c>
      <c r="S202" s="506">
        <v>1</v>
      </c>
      <c r="T202" s="551">
        <v>1</v>
      </c>
      <c r="U202" s="507">
        <v>1</v>
      </c>
    </row>
    <row r="203" spans="1:21" ht="14.4" customHeight="1" x14ac:dyDescent="0.3">
      <c r="A203" s="471">
        <v>29</v>
      </c>
      <c r="B203" s="472" t="s">
        <v>485</v>
      </c>
      <c r="C203" s="472" t="s">
        <v>780</v>
      </c>
      <c r="D203" s="549" t="s">
        <v>1746</v>
      </c>
      <c r="E203" s="550" t="s">
        <v>786</v>
      </c>
      <c r="F203" s="472" t="s">
        <v>779</v>
      </c>
      <c r="G203" s="472" t="s">
        <v>1074</v>
      </c>
      <c r="H203" s="472" t="s">
        <v>486</v>
      </c>
      <c r="I203" s="472" t="s">
        <v>1075</v>
      </c>
      <c r="J203" s="472" t="s">
        <v>1076</v>
      </c>
      <c r="K203" s="472" t="s">
        <v>1077</v>
      </c>
      <c r="L203" s="473">
        <v>410</v>
      </c>
      <c r="M203" s="473">
        <v>6560</v>
      </c>
      <c r="N203" s="472">
        <v>16</v>
      </c>
      <c r="O203" s="551">
        <v>11</v>
      </c>
      <c r="P203" s="473">
        <v>6560</v>
      </c>
      <c r="Q203" s="506">
        <v>1</v>
      </c>
      <c r="R203" s="472">
        <v>16</v>
      </c>
      <c r="S203" s="506">
        <v>1</v>
      </c>
      <c r="T203" s="551">
        <v>11</v>
      </c>
      <c r="U203" s="507">
        <v>1</v>
      </c>
    </row>
    <row r="204" spans="1:21" ht="14.4" customHeight="1" x14ac:dyDescent="0.3">
      <c r="A204" s="471">
        <v>29</v>
      </c>
      <c r="B204" s="472" t="s">
        <v>485</v>
      </c>
      <c r="C204" s="472" t="s">
        <v>780</v>
      </c>
      <c r="D204" s="549" t="s">
        <v>1746</v>
      </c>
      <c r="E204" s="550" t="s">
        <v>786</v>
      </c>
      <c r="F204" s="472" t="s">
        <v>779</v>
      </c>
      <c r="G204" s="472" t="s">
        <v>1074</v>
      </c>
      <c r="H204" s="472" t="s">
        <v>486</v>
      </c>
      <c r="I204" s="472" t="s">
        <v>1078</v>
      </c>
      <c r="J204" s="472" t="s">
        <v>1079</v>
      </c>
      <c r="K204" s="472" t="s">
        <v>1080</v>
      </c>
      <c r="L204" s="473">
        <v>566</v>
      </c>
      <c r="M204" s="473">
        <v>6226</v>
      </c>
      <c r="N204" s="472">
        <v>11</v>
      </c>
      <c r="O204" s="551">
        <v>7</v>
      </c>
      <c r="P204" s="473">
        <v>5660</v>
      </c>
      <c r="Q204" s="506">
        <v>0.90909090909090906</v>
      </c>
      <c r="R204" s="472">
        <v>10</v>
      </c>
      <c r="S204" s="506">
        <v>0.90909090909090906</v>
      </c>
      <c r="T204" s="551">
        <v>6</v>
      </c>
      <c r="U204" s="507">
        <v>0.8571428571428571</v>
      </c>
    </row>
    <row r="205" spans="1:21" ht="14.4" customHeight="1" x14ac:dyDescent="0.3">
      <c r="A205" s="471">
        <v>29</v>
      </c>
      <c r="B205" s="472" t="s">
        <v>485</v>
      </c>
      <c r="C205" s="472" t="s">
        <v>780</v>
      </c>
      <c r="D205" s="549" t="s">
        <v>1746</v>
      </c>
      <c r="E205" s="550" t="s">
        <v>786</v>
      </c>
      <c r="F205" s="472" t="s">
        <v>779</v>
      </c>
      <c r="G205" s="472" t="s">
        <v>1084</v>
      </c>
      <c r="H205" s="472" t="s">
        <v>486</v>
      </c>
      <c r="I205" s="472" t="s">
        <v>1088</v>
      </c>
      <c r="J205" s="472" t="s">
        <v>1089</v>
      </c>
      <c r="K205" s="472" t="s">
        <v>1090</v>
      </c>
      <c r="L205" s="473">
        <v>378.48</v>
      </c>
      <c r="M205" s="473">
        <v>378.48</v>
      </c>
      <c r="N205" s="472">
        <v>1</v>
      </c>
      <c r="O205" s="551">
        <v>1</v>
      </c>
      <c r="P205" s="473">
        <v>378.48</v>
      </c>
      <c r="Q205" s="506">
        <v>1</v>
      </c>
      <c r="R205" s="472">
        <v>1</v>
      </c>
      <c r="S205" s="506">
        <v>1</v>
      </c>
      <c r="T205" s="551">
        <v>1</v>
      </c>
      <c r="U205" s="507">
        <v>1</v>
      </c>
    </row>
    <row r="206" spans="1:21" ht="14.4" customHeight="1" x14ac:dyDescent="0.3">
      <c r="A206" s="471">
        <v>29</v>
      </c>
      <c r="B206" s="472" t="s">
        <v>485</v>
      </c>
      <c r="C206" s="472" t="s">
        <v>780</v>
      </c>
      <c r="D206" s="549" t="s">
        <v>1746</v>
      </c>
      <c r="E206" s="550" t="s">
        <v>786</v>
      </c>
      <c r="F206" s="472" t="s">
        <v>779</v>
      </c>
      <c r="G206" s="472" t="s">
        <v>1084</v>
      </c>
      <c r="H206" s="472" t="s">
        <v>486</v>
      </c>
      <c r="I206" s="472" t="s">
        <v>1094</v>
      </c>
      <c r="J206" s="472" t="s">
        <v>1095</v>
      </c>
      <c r="K206" s="472" t="s">
        <v>1096</v>
      </c>
      <c r="L206" s="473">
        <v>409.87</v>
      </c>
      <c r="M206" s="473">
        <v>819.74</v>
      </c>
      <c r="N206" s="472">
        <v>2</v>
      </c>
      <c r="O206" s="551">
        <v>2</v>
      </c>
      <c r="P206" s="473">
        <v>409.87</v>
      </c>
      <c r="Q206" s="506">
        <v>0.5</v>
      </c>
      <c r="R206" s="472">
        <v>1</v>
      </c>
      <c r="S206" s="506">
        <v>0.5</v>
      </c>
      <c r="T206" s="551">
        <v>1</v>
      </c>
      <c r="U206" s="507">
        <v>0.5</v>
      </c>
    </row>
    <row r="207" spans="1:21" ht="14.4" customHeight="1" x14ac:dyDescent="0.3">
      <c r="A207" s="471">
        <v>29</v>
      </c>
      <c r="B207" s="472" t="s">
        <v>485</v>
      </c>
      <c r="C207" s="472" t="s">
        <v>780</v>
      </c>
      <c r="D207" s="549" t="s">
        <v>1746</v>
      </c>
      <c r="E207" s="550" t="s">
        <v>786</v>
      </c>
      <c r="F207" s="472" t="s">
        <v>779</v>
      </c>
      <c r="G207" s="472" t="s">
        <v>1084</v>
      </c>
      <c r="H207" s="472" t="s">
        <v>486</v>
      </c>
      <c r="I207" s="472" t="s">
        <v>1097</v>
      </c>
      <c r="J207" s="472" t="s">
        <v>1098</v>
      </c>
      <c r="K207" s="472" t="s">
        <v>1099</v>
      </c>
      <c r="L207" s="473">
        <v>245.11</v>
      </c>
      <c r="M207" s="473">
        <v>245.11</v>
      </c>
      <c r="N207" s="472">
        <v>1</v>
      </c>
      <c r="O207" s="551">
        <v>1</v>
      </c>
      <c r="P207" s="473">
        <v>245.11</v>
      </c>
      <c r="Q207" s="506">
        <v>1</v>
      </c>
      <c r="R207" s="472">
        <v>1</v>
      </c>
      <c r="S207" s="506">
        <v>1</v>
      </c>
      <c r="T207" s="551">
        <v>1</v>
      </c>
      <c r="U207" s="507">
        <v>1</v>
      </c>
    </row>
    <row r="208" spans="1:21" ht="14.4" customHeight="1" x14ac:dyDescent="0.3">
      <c r="A208" s="471">
        <v>29</v>
      </c>
      <c r="B208" s="472" t="s">
        <v>485</v>
      </c>
      <c r="C208" s="472" t="s">
        <v>780</v>
      </c>
      <c r="D208" s="549" t="s">
        <v>1746</v>
      </c>
      <c r="E208" s="550" t="s">
        <v>786</v>
      </c>
      <c r="F208" s="472" t="s">
        <v>779</v>
      </c>
      <c r="G208" s="472" t="s">
        <v>1084</v>
      </c>
      <c r="H208" s="472" t="s">
        <v>486</v>
      </c>
      <c r="I208" s="472" t="s">
        <v>1100</v>
      </c>
      <c r="J208" s="472" t="s">
        <v>1086</v>
      </c>
      <c r="K208" s="472" t="s">
        <v>1101</v>
      </c>
      <c r="L208" s="473">
        <v>58.5</v>
      </c>
      <c r="M208" s="473">
        <v>58.5</v>
      </c>
      <c r="N208" s="472">
        <v>1</v>
      </c>
      <c r="O208" s="551">
        <v>1</v>
      </c>
      <c r="P208" s="473">
        <v>58.5</v>
      </c>
      <c r="Q208" s="506">
        <v>1</v>
      </c>
      <c r="R208" s="472">
        <v>1</v>
      </c>
      <c r="S208" s="506">
        <v>1</v>
      </c>
      <c r="T208" s="551">
        <v>1</v>
      </c>
      <c r="U208" s="507">
        <v>1</v>
      </c>
    </row>
    <row r="209" spans="1:21" ht="14.4" customHeight="1" x14ac:dyDescent="0.3">
      <c r="A209" s="471">
        <v>29</v>
      </c>
      <c r="B209" s="472" t="s">
        <v>485</v>
      </c>
      <c r="C209" s="472" t="s">
        <v>780</v>
      </c>
      <c r="D209" s="549" t="s">
        <v>1746</v>
      </c>
      <c r="E209" s="550" t="s">
        <v>786</v>
      </c>
      <c r="F209" s="472" t="s">
        <v>779</v>
      </c>
      <c r="G209" s="472" t="s">
        <v>1084</v>
      </c>
      <c r="H209" s="472" t="s">
        <v>486</v>
      </c>
      <c r="I209" s="472" t="s">
        <v>1227</v>
      </c>
      <c r="J209" s="472" t="s">
        <v>1228</v>
      </c>
      <c r="K209" s="472" t="s">
        <v>1229</v>
      </c>
      <c r="L209" s="473">
        <v>195.56</v>
      </c>
      <c r="M209" s="473">
        <v>195.56</v>
      </c>
      <c r="N209" s="472">
        <v>1</v>
      </c>
      <c r="O209" s="551">
        <v>1</v>
      </c>
      <c r="P209" s="473"/>
      <c r="Q209" s="506">
        <v>0</v>
      </c>
      <c r="R209" s="472"/>
      <c r="S209" s="506">
        <v>0</v>
      </c>
      <c r="T209" s="551"/>
      <c r="U209" s="507">
        <v>0</v>
      </c>
    </row>
    <row r="210" spans="1:21" ht="14.4" customHeight="1" x14ac:dyDescent="0.3">
      <c r="A210" s="471">
        <v>29</v>
      </c>
      <c r="B210" s="472" t="s">
        <v>485</v>
      </c>
      <c r="C210" s="472" t="s">
        <v>780</v>
      </c>
      <c r="D210" s="549" t="s">
        <v>1746</v>
      </c>
      <c r="E210" s="550" t="s">
        <v>786</v>
      </c>
      <c r="F210" s="472" t="s">
        <v>779</v>
      </c>
      <c r="G210" s="472" t="s">
        <v>1084</v>
      </c>
      <c r="H210" s="472" t="s">
        <v>486</v>
      </c>
      <c r="I210" s="472" t="s">
        <v>1114</v>
      </c>
      <c r="J210" s="472" t="s">
        <v>1115</v>
      </c>
      <c r="K210" s="472" t="s">
        <v>1116</v>
      </c>
      <c r="L210" s="473">
        <v>45.52</v>
      </c>
      <c r="M210" s="473">
        <v>182.08</v>
      </c>
      <c r="N210" s="472">
        <v>4</v>
      </c>
      <c r="O210" s="551">
        <v>4</v>
      </c>
      <c r="P210" s="473">
        <v>182.08</v>
      </c>
      <c r="Q210" s="506">
        <v>1</v>
      </c>
      <c r="R210" s="472">
        <v>4</v>
      </c>
      <c r="S210" s="506">
        <v>1</v>
      </c>
      <c r="T210" s="551">
        <v>4</v>
      </c>
      <c r="U210" s="507">
        <v>1</v>
      </c>
    </row>
    <row r="211" spans="1:21" ht="14.4" customHeight="1" x14ac:dyDescent="0.3">
      <c r="A211" s="471">
        <v>29</v>
      </c>
      <c r="B211" s="472" t="s">
        <v>485</v>
      </c>
      <c r="C211" s="472" t="s">
        <v>780</v>
      </c>
      <c r="D211" s="549" t="s">
        <v>1746</v>
      </c>
      <c r="E211" s="550" t="s">
        <v>786</v>
      </c>
      <c r="F211" s="472" t="s">
        <v>779</v>
      </c>
      <c r="G211" s="472" t="s">
        <v>1084</v>
      </c>
      <c r="H211" s="472" t="s">
        <v>486</v>
      </c>
      <c r="I211" s="472" t="s">
        <v>1230</v>
      </c>
      <c r="J211" s="472" t="s">
        <v>1231</v>
      </c>
      <c r="K211" s="472" t="s">
        <v>1232</v>
      </c>
      <c r="L211" s="473">
        <v>999.78</v>
      </c>
      <c r="M211" s="473">
        <v>1999.56</v>
      </c>
      <c r="N211" s="472">
        <v>2</v>
      </c>
      <c r="O211" s="551">
        <v>2</v>
      </c>
      <c r="P211" s="473">
        <v>999.78</v>
      </c>
      <c r="Q211" s="506">
        <v>0.5</v>
      </c>
      <c r="R211" s="472">
        <v>1</v>
      </c>
      <c r="S211" s="506">
        <v>0.5</v>
      </c>
      <c r="T211" s="551">
        <v>1</v>
      </c>
      <c r="U211" s="507">
        <v>0.5</v>
      </c>
    </row>
    <row r="212" spans="1:21" ht="14.4" customHeight="1" x14ac:dyDescent="0.3">
      <c r="A212" s="471">
        <v>29</v>
      </c>
      <c r="B212" s="472" t="s">
        <v>485</v>
      </c>
      <c r="C212" s="472" t="s">
        <v>780</v>
      </c>
      <c r="D212" s="549" t="s">
        <v>1746</v>
      </c>
      <c r="E212" s="550" t="s">
        <v>786</v>
      </c>
      <c r="F212" s="472" t="s">
        <v>779</v>
      </c>
      <c r="G212" s="472" t="s">
        <v>1084</v>
      </c>
      <c r="H212" s="472" t="s">
        <v>486</v>
      </c>
      <c r="I212" s="472" t="s">
        <v>1233</v>
      </c>
      <c r="J212" s="472" t="s">
        <v>1234</v>
      </c>
      <c r="K212" s="472" t="s">
        <v>1104</v>
      </c>
      <c r="L212" s="473">
        <v>250</v>
      </c>
      <c r="M212" s="473">
        <v>250</v>
      </c>
      <c r="N212" s="472">
        <v>1</v>
      </c>
      <c r="O212" s="551">
        <v>1</v>
      </c>
      <c r="P212" s="473"/>
      <c r="Q212" s="506">
        <v>0</v>
      </c>
      <c r="R212" s="472"/>
      <c r="S212" s="506">
        <v>0</v>
      </c>
      <c r="T212" s="551"/>
      <c r="U212" s="507">
        <v>0</v>
      </c>
    </row>
    <row r="213" spans="1:21" ht="14.4" customHeight="1" x14ac:dyDescent="0.3">
      <c r="A213" s="471">
        <v>29</v>
      </c>
      <c r="B213" s="472" t="s">
        <v>485</v>
      </c>
      <c r="C213" s="472" t="s">
        <v>780</v>
      </c>
      <c r="D213" s="549" t="s">
        <v>1746</v>
      </c>
      <c r="E213" s="550" t="s">
        <v>786</v>
      </c>
      <c r="F213" s="472" t="s">
        <v>779</v>
      </c>
      <c r="G213" s="472" t="s">
        <v>1084</v>
      </c>
      <c r="H213" s="472" t="s">
        <v>486</v>
      </c>
      <c r="I213" s="472" t="s">
        <v>1235</v>
      </c>
      <c r="J213" s="472" t="s">
        <v>1236</v>
      </c>
      <c r="K213" s="472" t="s">
        <v>1237</v>
      </c>
      <c r="L213" s="473">
        <v>1139.25</v>
      </c>
      <c r="M213" s="473">
        <v>1139.25</v>
      </c>
      <c r="N213" s="472">
        <v>1</v>
      </c>
      <c r="O213" s="551">
        <v>1</v>
      </c>
      <c r="P213" s="473"/>
      <c r="Q213" s="506">
        <v>0</v>
      </c>
      <c r="R213" s="472"/>
      <c r="S213" s="506">
        <v>0</v>
      </c>
      <c r="T213" s="551"/>
      <c r="U213" s="507">
        <v>0</v>
      </c>
    </row>
    <row r="214" spans="1:21" ht="14.4" customHeight="1" x14ac:dyDescent="0.3">
      <c r="A214" s="471">
        <v>29</v>
      </c>
      <c r="B214" s="472" t="s">
        <v>485</v>
      </c>
      <c r="C214" s="472" t="s">
        <v>780</v>
      </c>
      <c r="D214" s="549" t="s">
        <v>1746</v>
      </c>
      <c r="E214" s="550" t="s">
        <v>786</v>
      </c>
      <c r="F214" s="472" t="s">
        <v>779</v>
      </c>
      <c r="G214" s="472" t="s">
        <v>1084</v>
      </c>
      <c r="H214" s="472" t="s">
        <v>486</v>
      </c>
      <c r="I214" s="472" t="s">
        <v>1238</v>
      </c>
      <c r="J214" s="472" t="s">
        <v>1239</v>
      </c>
      <c r="K214" s="472" t="s">
        <v>1240</v>
      </c>
      <c r="L214" s="473">
        <v>331.32</v>
      </c>
      <c r="M214" s="473">
        <v>331.32</v>
      </c>
      <c r="N214" s="472">
        <v>1</v>
      </c>
      <c r="O214" s="551">
        <v>1</v>
      </c>
      <c r="P214" s="473"/>
      <c r="Q214" s="506">
        <v>0</v>
      </c>
      <c r="R214" s="472"/>
      <c r="S214" s="506">
        <v>0</v>
      </c>
      <c r="T214" s="551"/>
      <c r="U214" s="507">
        <v>0</v>
      </c>
    </row>
    <row r="215" spans="1:21" ht="14.4" customHeight="1" x14ac:dyDescent="0.3">
      <c r="A215" s="471">
        <v>29</v>
      </c>
      <c r="B215" s="472" t="s">
        <v>485</v>
      </c>
      <c r="C215" s="472" t="s">
        <v>780</v>
      </c>
      <c r="D215" s="549" t="s">
        <v>1746</v>
      </c>
      <c r="E215" s="550" t="s">
        <v>786</v>
      </c>
      <c r="F215" s="472" t="s">
        <v>779</v>
      </c>
      <c r="G215" s="472" t="s">
        <v>1084</v>
      </c>
      <c r="H215" s="472" t="s">
        <v>486</v>
      </c>
      <c r="I215" s="472" t="s">
        <v>1241</v>
      </c>
      <c r="J215" s="472" t="s">
        <v>1242</v>
      </c>
      <c r="K215" s="472" t="s">
        <v>1243</v>
      </c>
      <c r="L215" s="473">
        <v>731.31</v>
      </c>
      <c r="M215" s="473">
        <v>731.31</v>
      </c>
      <c r="N215" s="472">
        <v>1</v>
      </c>
      <c r="O215" s="551">
        <v>1</v>
      </c>
      <c r="P215" s="473">
        <v>731.31</v>
      </c>
      <c r="Q215" s="506">
        <v>1</v>
      </c>
      <c r="R215" s="472">
        <v>1</v>
      </c>
      <c r="S215" s="506">
        <v>1</v>
      </c>
      <c r="T215" s="551">
        <v>1</v>
      </c>
      <c r="U215" s="507">
        <v>1</v>
      </c>
    </row>
    <row r="216" spans="1:21" ht="14.4" customHeight="1" x14ac:dyDescent="0.3">
      <c r="A216" s="471">
        <v>29</v>
      </c>
      <c r="B216" s="472" t="s">
        <v>485</v>
      </c>
      <c r="C216" s="472" t="s">
        <v>780</v>
      </c>
      <c r="D216" s="549" t="s">
        <v>1746</v>
      </c>
      <c r="E216" s="550" t="s">
        <v>786</v>
      </c>
      <c r="F216" s="472" t="s">
        <v>779</v>
      </c>
      <c r="G216" s="472" t="s">
        <v>1084</v>
      </c>
      <c r="H216" s="472" t="s">
        <v>486</v>
      </c>
      <c r="I216" s="472" t="s">
        <v>1117</v>
      </c>
      <c r="J216" s="472" t="s">
        <v>1118</v>
      </c>
      <c r="K216" s="472" t="s">
        <v>1119</v>
      </c>
      <c r="L216" s="473">
        <v>345.18</v>
      </c>
      <c r="M216" s="473">
        <v>690.36</v>
      </c>
      <c r="N216" s="472">
        <v>2</v>
      </c>
      <c r="O216" s="551">
        <v>2</v>
      </c>
      <c r="P216" s="473">
        <v>690.36</v>
      </c>
      <c r="Q216" s="506">
        <v>1</v>
      </c>
      <c r="R216" s="472">
        <v>2</v>
      </c>
      <c r="S216" s="506">
        <v>1</v>
      </c>
      <c r="T216" s="551">
        <v>2</v>
      </c>
      <c r="U216" s="507">
        <v>1</v>
      </c>
    </row>
    <row r="217" spans="1:21" ht="14.4" customHeight="1" x14ac:dyDescent="0.3">
      <c r="A217" s="471">
        <v>29</v>
      </c>
      <c r="B217" s="472" t="s">
        <v>485</v>
      </c>
      <c r="C217" s="472" t="s">
        <v>780</v>
      </c>
      <c r="D217" s="549" t="s">
        <v>1746</v>
      </c>
      <c r="E217" s="550" t="s">
        <v>786</v>
      </c>
      <c r="F217" s="472" t="s">
        <v>779</v>
      </c>
      <c r="G217" s="472" t="s">
        <v>1084</v>
      </c>
      <c r="H217" s="472" t="s">
        <v>486</v>
      </c>
      <c r="I217" s="472" t="s">
        <v>1244</v>
      </c>
      <c r="J217" s="472" t="s">
        <v>1245</v>
      </c>
      <c r="K217" s="472" t="s">
        <v>1246</v>
      </c>
      <c r="L217" s="473">
        <v>318.76</v>
      </c>
      <c r="M217" s="473">
        <v>318.76</v>
      </c>
      <c r="N217" s="472">
        <v>1</v>
      </c>
      <c r="O217" s="551">
        <v>1</v>
      </c>
      <c r="P217" s="473"/>
      <c r="Q217" s="506">
        <v>0</v>
      </c>
      <c r="R217" s="472"/>
      <c r="S217" s="506">
        <v>0</v>
      </c>
      <c r="T217" s="551"/>
      <c r="U217" s="507">
        <v>0</v>
      </c>
    </row>
    <row r="218" spans="1:21" ht="14.4" customHeight="1" x14ac:dyDescent="0.3">
      <c r="A218" s="471">
        <v>29</v>
      </c>
      <c r="B218" s="472" t="s">
        <v>485</v>
      </c>
      <c r="C218" s="472" t="s">
        <v>780</v>
      </c>
      <c r="D218" s="549" t="s">
        <v>1746</v>
      </c>
      <c r="E218" s="550" t="s">
        <v>786</v>
      </c>
      <c r="F218" s="472" t="s">
        <v>779</v>
      </c>
      <c r="G218" s="472" t="s">
        <v>1084</v>
      </c>
      <c r="H218" s="472" t="s">
        <v>486</v>
      </c>
      <c r="I218" s="472" t="s">
        <v>1120</v>
      </c>
      <c r="J218" s="472" t="s">
        <v>1121</v>
      </c>
      <c r="K218" s="472" t="s">
        <v>1122</v>
      </c>
      <c r="L218" s="473">
        <v>246.48</v>
      </c>
      <c r="M218" s="473">
        <v>492.96</v>
      </c>
      <c r="N218" s="472">
        <v>2</v>
      </c>
      <c r="O218" s="551">
        <v>2</v>
      </c>
      <c r="P218" s="473">
        <v>246.48</v>
      </c>
      <c r="Q218" s="506">
        <v>0.5</v>
      </c>
      <c r="R218" s="472">
        <v>1</v>
      </c>
      <c r="S218" s="506">
        <v>0.5</v>
      </c>
      <c r="T218" s="551">
        <v>1</v>
      </c>
      <c r="U218" s="507">
        <v>0.5</v>
      </c>
    </row>
    <row r="219" spans="1:21" ht="14.4" customHeight="1" x14ac:dyDescent="0.3">
      <c r="A219" s="471">
        <v>29</v>
      </c>
      <c r="B219" s="472" t="s">
        <v>485</v>
      </c>
      <c r="C219" s="472" t="s">
        <v>780</v>
      </c>
      <c r="D219" s="549" t="s">
        <v>1746</v>
      </c>
      <c r="E219" s="550" t="s">
        <v>786</v>
      </c>
      <c r="F219" s="472" t="s">
        <v>779</v>
      </c>
      <c r="G219" s="472" t="s">
        <v>1084</v>
      </c>
      <c r="H219" s="472" t="s">
        <v>486</v>
      </c>
      <c r="I219" s="472" t="s">
        <v>1123</v>
      </c>
      <c r="J219" s="472" t="s">
        <v>1124</v>
      </c>
      <c r="K219" s="472" t="s">
        <v>1125</v>
      </c>
      <c r="L219" s="473">
        <v>999.46</v>
      </c>
      <c r="M219" s="473">
        <v>999.46</v>
      </c>
      <c r="N219" s="472">
        <v>1</v>
      </c>
      <c r="O219" s="551">
        <v>1</v>
      </c>
      <c r="P219" s="473">
        <v>999.46</v>
      </c>
      <c r="Q219" s="506">
        <v>1</v>
      </c>
      <c r="R219" s="472">
        <v>1</v>
      </c>
      <c r="S219" s="506">
        <v>1</v>
      </c>
      <c r="T219" s="551">
        <v>1</v>
      </c>
      <c r="U219" s="507">
        <v>1</v>
      </c>
    </row>
    <row r="220" spans="1:21" ht="14.4" customHeight="1" x14ac:dyDescent="0.3">
      <c r="A220" s="471">
        <v>29</v>
      </c>
      <c r="B220" s="472" t="s">
        <v>485</v>
      </c>
      <c r="C220" s="472" t="s">
        <v>780</v>
      </c>
      <c r="D220" s="549" t="s">
        <v>1746</v>
      </c>
      <c r="E220" s="550" t="s">
        <v>786</v>
      </c>
      <c r="F220" s="472" t="s">
        <v>779</v>
      </c>
      <c r="G220" s="472" t="s">
        <v>1129</v>
      </c>
      <c r="H220" s="472" t="s">
        <v>486</v>
      </c>
      <c r="I220" s="472" t="s">
        <v>1130</v>
      </c>
      <c r="J220" s="472" t="s">
        <v>1131</v>
      </c>
      <c r="K220" s="472" t="s">
        <v>1132</v>
      </c>
      <c r="L220" s="473">
        <v>200</v>
      </c>
      <c r="M220" s="473">
        <v>800</v>
      </c>
      <c r="N220" s="472">
        <v>4</v>
      </c>
      <c r="O220" s="551">
        <v>2</v>
      </c>
      <c r="P220" s="473">
        <v>800</v>
      </c>
      <c r="Q220" s="506">
        <v>1</v>
      </c>
      <c r="R220" s="472">
        <v>4</v>
      </c>
      <c r="S220" s="506">
        <v>1</v>
      </c>
      <c r="T220" s="551">
        <v>2</v>
      </c>
      <c r="U220" s="507">
        <v>1</v>
      </c>
    </row>
    <row r="221" spans="1:21" ht="14.4" customHeight="1" x14ac:dyDescent="0.3">
      <c r="A221" s="471">
        <v>29</v>
      </c>
      <c r="B221" s="472" t="s">
        <v>485</v>
      </c>
      <c r="C221" s="472" t="s">
        <v>780</v>
      </c>
      <c r="D221" s="549" t="s">
        <v>1746</v>
      </c>
      <c r="E221" s="550" t="s">
        <v>786</v>
      </c>
      <c r="F221" s="472" t="s">
        <v>779</v>
      </c>
      <c r="G221" s="472" t="s">
        <v>1142</v>
      </c>
      <c r="H221" s="472" t="s">
        <v>486</v>
      </c>
      <c r="I221" s="472" t="s">
        <v>1143</v>
      </c>
      <c r="J221" s="472" t="s">
        <v>1144</v>
      </c>
      <c r="K221" s="472"/>
      <c r="L221" s="473">
        <v>0</v>
      </c>
      <c r="M221" s="473">
        <v>0</v>
      </c>
      <c r="N221" s="472">
        <v>2</v>
      </c>
      <c r="O221" s="551">
        <v>2</v>
      </c>
      <c r="P221" s="473"/>
      <c r="Q221" s="506"/>
      <c r="R221" s="472"/>
      <c r="S221" s="506">
        <v>0</v>
      </c>
      <c r="T221" s="551"/>
      <c r="U221" s="507">
        <v>0</v>
      </c>
    </row>
    <row r="222" spans="1:21" ht="14.4" customHeight="1" x14ac:dyDescent="0.3">
      <c r="A222" s="471">
        <v>29</v>
      </c>
      <c r="B222" s="472" t="s">
        <v>485</v>
      </c>
      <c r="C222" s="472" t="s">
        <v>780</v>
      </c>
      <c r="D222" s="549" t="s">
        <v>1746</v>
      </c>
      <c r="E222" s="550" t="s">
        <v>787</v>
      </c>
      <c r="F222" s="472" t="s">
        <v>777</v>
      </c>
      <c r="G222" s="472" t="s">
        <v>800</v>
      </c>
      <c r="H222" s="472" t="s">
        <v>694</v>
      </c>
      <c r="I222" s="472" t="s">
        <v>801</v>
      </c>
      <c r="J222" s="472" t="s">
        <v>802</v>
      </c>
      <c r="K222" s="472" t="s">
        <v>803</v>
      </c>
      <c r="L222" s="473">
        <v>150.04</v>
      </c>
      <c r="M222" s="473">
        <v>150.04</v>
      </c>
      <c r="N222" s="472">
        <v>1</v>
      </c>
      <c r="O222" s="551">
        <v>0.5</v>
      </c>
      <c r="P222" s="473">
        <v>150.04</v>
      </c>
      <c r="Q222" s="506">
        <v>1</v>
      </c>
      <c r="R222" s="472">
        <v>1</v>
      </c>
      <c r="S222" s="506">
        <v>1</v>
      </c>
      <c r="T222" s="551">
        <v>0.5</v>
      </c>
      <c r="U222" s="507">
        <v>1</v>
      </c>
    </row>
    <row r="223" spans="1:21" ht="14.4" customHeight="1" x14ac:dyDescent="0.3">
      <c r="A223" s="471">
        <v>29</v>
      </c>
      <c r="B223" s="472" t="s">
        <v>485</v>
      </c>
      <c r="C223" s="472" t="s">
        <v>780</v>
      </c>
      <c r="D223" s="549" t="s">
        <v>1746</v>
      </c>
      <c r="E223" s="550" t="s">
        <v>787</v>
      </c>
      <c r="F223" s="472" t="s">
        <v>777</v>
      </c>
      <c r="G223" s="472" t="s">
        <v>800</v>
      </c>
      <c r="H223" s="472" t="s">
        <v>694</v>
      </c>
      <c r="I223" s="472" t="s">
        <v>801</v>
      </c>
      <c r="J223" s="472" t="s">
        <v>802</v>
      </c>
      <c r="K223" s="472" t="s">
        <v>803</v>
      </c>
      <c r="L223" s="473">
        <v>154.36000000000001</v>
      </c>
      <c r="M223" s="473">
        <v>2161.04</v>
      </c>
      <c r="N223" s="472">
        <v>14</v>
      </c>
      <c r="O223" s="551">
        <v>10.5</v>
      </c>
      <c r="P223" s="473">
        <v>926.16000000000008</v>
      </c>
      <c r="Q223" s="506">
        <v>0.4285714285714286</v>
      </c>
      <c r="R223" s="472">
        <v>6</v>
      </c>
      <c r="S223" s="506">
        <v>0.42857142857142855</v>
      </c>
      <c r="T223" s="551">
        <v>4.5</v>
      </c>
      <c r="U223" s="507">
        <v>0.42857142857142855</v>
      </c>
    </row>
    <row r="224" spans="1:21" ht="14.4" customHeight="1" x14ac:dyDescent="0.3">
      <c r="A224" s="471">
        <v>29</v>
      </c>
      <c r="B224" s="472" t="s">
        <v>485</v>
      </c>
      <c r="C224" s="472" t="s">
        <v>780</v>
      </c>
      <c r="D224" s="549" t="s">
        <v>1746</v>
      </c>
      <c r="E224" s="550" t="s">
        <v>787</v>
      </c>
      <c r="F224" s="472" t="s">
        <v>777</v>
      </c>
      <c r="G224" s="472" t="s">
        <v>800</v>
      </c>
      <c r="H224" s="472" t="s">
        <v>694</v>
      </c>
      <c r="I224" s="472" t="s">
        <v>1247</v>
      </c>
      <c r="J224" s="472" t="s">
        <v>1248</v>
      </c>
      <c r="K224" s="472" t="s">
        <v>1249</v>
      </c>
      <c r="L224" s="473">
        <v>66.08</v>
      </c>
      <c r="M224" s="473">
        <v>66.08</v>
      </c>
      <c r="N224" s="472">
        <v>1</v>
      </c>
      <c r="O224" s="551">
        <v>0.5</v>
      </c>
      <c r="P224" s="473">
        <v>66.08</v>
      </c>
      <c r="Q224" s="506">
        <v>1</v>
      </c>
      <c r="R224" s="472">
        <v>1</v>
      </c>
      <c r="S224" s="506">
        <v>1</v>
      </c>
      <c r="T224" s="551">
        <v>0.5</v>
      </c>
      <c r="U224" s="507">
        <v>1</v>
      </c>
    </row>
    <row r="225" spans="1:21" ht="14.4" customHeight="1" x14ac:dyDescent="0.3">
      <c r="A225" s="471">
        <v>29</v>
      </c>
      <c r="B225" s="472" t="s">
        <v>485</v>
      </c>
      <c r="C225" s="472" t="s">
        <v>780</v>
      </c>
      <c r="D225" s="549" t="s">
        <v>1746</v>
      </c>
      <c r="E225" s="550" t="s">
        <v>787</v>
      </c>
      <c r="F225" s="472" t="s">
        <v>777</v>
      </c>
      <c r="G225" s="472" t="s">
        <v>800</v>
      </c>
      <c r="H225" s="472" t="s">
        <v>694</v>
      </c>
      <c r="I225" s="472" t="s">
        <v>805</v>
      </c>
      <c r="J225" s="472" t="s">
        <v>802</v>
      </c>
      <c r="K225" s="472" t="s">
        <v>806</v>
      </c>
      <c r="L225" s="473">
        <v>225.06</v>
      </c>
      <c r="M225" s="473">
        <v>225.06</v>
      </c>
      <c r="N225" s="472">
        <v>1</v>
      </c>
      <c r="O225" s="551">
        <v>0.5</v>
      </c>
      <c r="P225" s="473">
        <v>225.06</v>
      </c>
      <c r="Q225" s="506">
        <v>1</v>
      </c>
      <c r="R225" s="472">
        <v>1</v>
      </c>
      <c r="S225" s="506">
        <v>1</v>
      </c>
      <c r="T225" s="551">
        <v>0.5</v>
      </c>
      <c r="U225" s="507">
        <v>1</v>
      </c>
    </row>
    <row r="226" spans="1:21" ht="14.4" customHeight="1" x14ac:dyDescent="0.3">
      <c r="A226" s="471">
        <v>29</v>
      </c>
      <c r="B226" s="472" t="s">
        <v>485</v>
      </c>
      <c r="C226" s="472" t="s">
        <v>780</v>
      </c>
      <c r="D226" s="549" t="s">
        <v>1746</v>
      </c>
      <c r="E226" s="550" t="s">
        <v>787</v>
      </c>
      <c r="F226" s="472" t="s">
        <v>777</v>
      </c>
      <c r="G226" s="472" t="s">
        <v>1250</v>
      </c>
      <c r="H226" s="472" t="s">
        <v>486</v>
      </c>
      <c r="I226" s="472" t="s">
        <v>1251</v>
      </c>
      <c r="J226" s="472" t="s">
        <v>1252</v>
      </c>
      <c r="K226" s="472" t="s">
        <v>880</v>
      </c>
      <c r="L226" s="473">
        <v>43.76</v>
      </c>
      <c r="M226" s="473">
        <v>131.28</v>
      </c>
      <c r="N226" s="472">
        <v>3</v>
      </c>
      <c r="O226" s="551">
        <v>2</v>
      </c>
      <c r="P226" s="473">
        <v>131.28</v>
      </c>
      <c r="Q226" s="506">
        <v>1</v>
      </c>
      <c r="R226" s="472">
        <v>3</v>
      </c>
      <c r="S226" s="506">
        <v>1</v>
      </c>
      <c r="T226" s="551">
        <v>2</v>
      </c>
      <c r="U226" s="507">
        <v>1</v>
      </c>
    </row>
    <row r="227" spans="1:21" ht="14.4" customHeight="1" x14ac:dyDescent="0.3">
      <c r="A227" s="471">
        <v>29</v>
      </c>
      <c r="B227" s="472" t="s">
        <v>485</v>
      </c>
      <c r="C227" s="472" t="s">
        <v>780</v>
      </c>
      <c r="D227" s="549" t="s">
        <v>1746</v>
      </c>
      <c r="E227" s="550" t="s">
        <v>787</v>
      </c>
      <c r="F227" s="472" t="s">
        <v>777</v>
      </c>
      <c r="G227" s="472" t="s">
        <v>811</v>
      </c>
      <c r="H227" s="472" t="s">
        <v>486</v>
      </c>
      <c r="I227" s="472" t="s">
        <v>812</v>
      </c>
      <c r="J227" s="472" t="s">
        <v>813</v>
      </c>
      <c r="K227" s="472" t="s">
        <v>814</v>
      </c>
      <c r="L227" s="473">
        <v>0</v>
      </c>
      <c r="M227" s="473">
        <v>0</v>
      </c>
      <c r="N227" s="472">
        <v>13</v>
      </c>
      <c r="O227" s="551">
        <v>13</v>
      </c>
      <c r="P227" s="473">
        <v>0</v>
      </c>
      <c r="Q227" s="506"/>
      <c r="R227" s="472">
        <v>13</v>
      </c>
      <c r="S227" s="506">
        <v>1</v>
      </c>
      <c r="T227" s="551">
        <v>13</v>
      </c>
      <c r="U227" s="507">
        <v>1</v>
      </c>
    </row>
    <row r="228" spans="1:21" ht="14.4" customHeight="1" x14ac:dyDescent="0.3">
      <c r="A228" s="471">
        <v>29</v>
      </c>
      <c r="B228" s="472" t="s">
        <v>485</v>
      </c>
      <c r="C228" s="472" t="s">
        <v>780</v>
      </c>
      <c r="D228" s="549" t="s">
        <v>1746</v>
      </c>
      <c r="E228" s="550" t="s">
        <v>787</v>
      </c>
      <c r="F228" s="472" t="s">
        <v>777</v>
      </c>
      <c r="G228" s="472" t="s">
        <v>811</v>
      </c>
      <c r="H228" s="472" t="s">
        <v>486</v>
      </c>
      <c r="I228" s="472" t="s">
        <v>812</v>
      </c>
      <c r="J228" s="472" t="s">
        <v>813</v>
      </c>
      <c r="K228" s="472" t="s">
        <v>814</v>
      </c>
      <c r="L228" s="473">
        <v>55.22</v>
      </c>
      <c r="M228" s="473">
        <v>55.22</v>
      </c>
      <c r="N228" s="472">
        <v>1</v>
      </c>
      <c r="O228" s="551">
        <v>1</v>
      </c>
      <c r="P228" s="473">
        <v>55.22</v>
      </c>
      <c r="Q228" s="506">
        <v>1</v>
      </c>
      <c r="R228" s="472">
        <v>1</v>
      </c>
      <c r="S228" s="506">
        <v>1</v>
      </c>
      <c r="T228" s="551">
        <v>1</v>
      </c>
      <c r="U228" s="507">
        <v>1</v>
      </c>
    </row>
    <row r="229" spans="1:21" ht="14.4" customHeight="1" x14ac:dyDescent="0.3">
      <c r="A229" s="471">
        <v>29</v>
      </c>
      <c r="B229" s="472" t="s">
        <v>485</v>
      </c>
      <c r="C229" s="472" t="s">
        <v>780</v>
      </c>
      <c r="D229" s="549" t="s">
        <v>1746</v>
      </c>
      <c r="E229" s="550" t="s">
        <v>787</v>
      </c>
      <c r="F229" s="472" t="s">
        <v>777</v>
      </c>
      <c r="G229" s="472" t="s">
        <v>811</v>
      </c>
      <c r="H229" s="472" t="s">
        <v>486</v>
      </c>
      <c r="I229" s="472" t="s">
        <v>815</v>
      </c>
      <c r="J229" s="472" t="s">
        <v>813</v>
      </c>
      <c r="K229" s="472" t="s">
        <v>814</v>
      </c>
      <c r="L229" s="473">
        <v>0</v>
      </c>
      <c r="M229" s="473">
        <v>0</v>
      </c>
      <c r="N229" s="472">
        <v>26</v>
      </c>
      <c r="O229" s="551">
        <v>26</v>
      </c>
      <c r="P229" s="473">
        <v>0</v>
      </c>
      <c r="Q229" s="506"/>
      <c r="R229" s="472">
        <v>25</v>
      </c>
      <c r="S229" s="506">
        <v>0.96153846153846156</v>
      </c>
      <c r="T229" s="551">
        <v>25</v>
      </c>
      <c r="U229" s="507">
        <v>0.96153846153846156</v>
      </c>
    </row>
    <row r="230" spans="1:21" ht="14.4" customHeight="1" x14ac:dyDescent="0.3">
      <c r="A230" s="471">
        <v>29</v>
      </c>
      <c r="B230" s="472" t="s">
        <v>485</v>
      </c>
      <c r="C230" s="472" t="s">
        <v>780</v>
      </c>
      <c r="D230" s="549" t="s">
        <v>1746</v>
      </c>
      <c r="E230" s="550" t="s">
        <v>787</v>
      </c>
      <c r="F230" s="472" t="s">
        <v>777</v>
      </c>
      <c r="G230" s="472" t="s">
        <v>811</v>
      </c>
      <c r="H230" s="472" t="s">
        <v>486</v>
      </c>
      <c r="I230" s="472" t="s">
        <v>816</v>
      </c>
      <c r="J230" s="472" t="s">
        <v>813</v>
      </c>
      <c r="K230" s="472" t="s">
        <v>817</v>
      </c>
      <c r="L230" s="473">
        <v>264.07</v>
      </c>
      <c r="M230" s="473">
        <v>264.07</v>
      </c>
      <c r="N230" s="472">
        <v>1</v>
      </c>
      <c r="O230" s="551">
        <v>1</v>
      </c>
      <c r="P230" s="473">
        <v>264.07</v>
      </c>
      <c r="Q230" s="506">
        <v>1</v>
      </c>
      <c r="R230" s="472">
        <v>1</v>
      </c>
      <c r="S230" s="506">
        <v>1</v>
      </c>
      <c r="T230" s="551">
        <v>1</v>
      </c>
      <c r="U230" s="507">
        <v>1</v>
      </c>
    </row>
    <row r="231" spans="1:21" ht="14.4" customHeight="1" x14ac:dyDescent="0.3">
      <c r="A231" s="471">
        <v>29</v>
      </c>
      <c r="B231" s="472" t="s">
        <v>485</v>
      </c>
      <c r="C231" s="472" t="s">
        <v>780</v>
      </c>
      <c r="D231" s="549" t="s">
        <v>1746</v>
      </c>
      <c r="E231" s="550" t="s">
        <v>787</v>
      </c>
      <c r="F231" s="472" t="s">
        <v>777</v>
      </c>
      <c r="G231" s="472" t="s">
        <v>1253</v>
      </c>
      <c r="H231" s="472" t="s">
        <v>486</v>
      </c>
      <c r="I231" s="472" t="s">
        <v>1254</v>
      </c>
      <c r="J231" s="472" t="s">
        <v>1255</v>
      </c>
      <c r="K231" s="472" t="s">
        <v>1256</v>
      </c>
      <c r="L231" s="473">
        <v>0</v>
      </c>
      <c r="M231" s="473">
        <v>0</v>
      </c>
      <c r="N231" s="472">
        <v>1</v>
      </c>
      <c r="O231" s="551">
        <v>1</v>
      </c>
      <c r="P231" s="473"/>
      <c r="Q231" s="506"/>
      <c r="R231" s="472"/>
      <c r="S231" s="506">
        <v>0</v>
      </c>
      <c r="T231" s="551"/>
      <c r="U231" s="507">
        <v>0</v>
      </c>
    </row>
    <row r="232" spans="1:21" ht="14.4" customHeight="1" x14ac:dyDescent="0.3">
      <c r="A232" s="471">
        <v>29</v>
      </c>
      <c r="B232" s="472" t="s">
        <v>485</v>
      </c>
      <c r="C232" s="472" t="s">
        <v>780</v>
      </c>
      <c r="D232" s="549" t="s">
        <v>1746</v>
      </c>
      <c r="E232" s="550" t="s">
        <v>787</v>
      </c>
      <c r="F232" s="472" t="s">
        <v>777</v>
      </c>
      <c r="G232" s="472" t="s">
        <v>822</v>
      </c>
      <c r="H232" s="472" t="s">
        <v>486</v>
      </c>
      <c r="I232" s="472" t="s">
        <v>1257</v>
      </c>
      <c r="J232" s="472" t="s">
        <v>824</v>
      </c>
      <c r="K232" s="472" t="s">
        <v>829</v>
      </c>
      <c r="L232" s="473">
        <v>170.52</v>
      </c>
      <c r="M232" s="473">
        <v>1193.6400000000001</v>
      </c>
      <c r="N232" s="472">
        <v>7</v>
      </c>
      <c r="O232" s="551">
        <v>5.5</v>
      </c>
      <c r="P232" s="473">
        <v>1023.12</v>
      </c>
      <c r="Q232" s="506">
        <v>0.8571428571428571</v>
      </c>
      <c r="R232" s="472">
        <v>6</v>
      </c>
      <c r="S232" s="506">
        <v>0.8571428571428571</v>
      </c>
      <c r="T232" s="551">
        <v>4.5</v>
      </c>
      <c r="U232" s="507">
        <v>0.81818181818181823</v>
      </c>
    </row>
    <row r="233" spans="1:21" ht="14.4" customHeight="1" x14ac:dyDescent="0.3">
      <c r="A233" s="471">
        <v>29</v>
      </c>
      <c r="B233" s="472" t="s">
        <v>485</v>
      </c>
      <c r="C233" s="472" t="s">
        <v>780</v>
      </c>
      <c r="D233" s="549" t="s">
        <v>1746</v>
      </c>
      <c r="E233" s="550" t="s">
        <v>787</v>
      </c>
      <c r="F233" s="472" t="s">
        <v>777</v>
      </c>
      <c r="G233" s="472" t="s">
        <v>822</v>
      </c>
      <c r="H233" s="472" t="s">
        <v>486</v>
      </c>
      <c r="I233" s="472" t="s">
        <v>1157</v>
      </c>
      <c r="J233" s="472" t="s">
        <v>824</v>
      </c>
      <c r="K233" s="472" t="s">
        <v>829</v>
      </c>
      <c r="L233" s="473">
        <v>170.52</v>
      </c>
      <c r="M233" s="473">
        <v>1364.16</v>
      </c>
      <c r="N233" s="472">
        <v>8</v>
      </c>
      <c r="O233" s="551">
        <v>5</v>
      </c>
      <c r="P233" s="473">
        <v>1193.6400000000001</v>
      </c>
      <c r="Q233" s="506">
        <v>0.875</v>
      </c>
      <c r="R233" s="472">
        <v>7</v>
      </c>
      <c r="S233" s="506">
        <v>0.875</v>
      </c>
      <c r="T233" s="551">
        <v>4</v>
      </c>
      <c r="U233" s="507">
        <v>0.8</v>
      </c>
    </row>
    <row r="234" spans="1:21" ht="14.4" customHeight="1" x14ac:dyDescent="0.3">
      <c r="A234" s="471">
        <v>29</v>
      </c>
      <c r="B234" s="472" t="s">
        <v>485</v>
      </c>
      <c r="C234" s="472" t="s">
        <v>780</v>
      </c>
      <c r="D234" s="549" t="s">
        <v>1746</v>
      </c>
      <c r="E234" s="550" t="s">
        <v>787</v>
      </c>
      <c r="F234" s="472" t="s">
        <v>777</v>
      </c>
      <c r="G234" s="472" t="s">
        <v>1258</v>
      </c>
      <c r="H234" s="472" t="s">
        <v>486</v>
      </c>
      <c r="I234" s="472" t="s">
        <v>1259</v>
      </c>
      <c r="J234" s="472" t="s">
        <v>1260</v>
      </c>
      <c r="K234" s="472" t="s">
        <v>1261</v>
      </c>
      <c r="L234" s="473">
        <v>72.5</v>
      </c>
      <c r="M234" s="473">
        <v>72.5</v>
      </c>
      <c r="N234" s="472">
        <v>1</v>
      </c>
      <c r="O234" s="551">
        <v>0.5</v>
      </c>
      <c r="P234" s="473"/>
      <c r="Q234" s="506">
        <v>0</v>
      </c>
      <c r="R234" s="472"/>
      <c r="S234" s="506">
        <v>0</v>
      </c>
      <c r="T234" s="551"/>
      <c r="U234" s="507">
        <v>0</v>
      </c>
    </row>
    <row r="235" spans="1:21" ht="14.4" customHeight="1" x14ac:dyDescent="0.3">
      <c r="A235" s="471">
        <v>29</v>
      </c>
      <c r="B235" s="472" t="s">
        <v>485</v>
      </c>
      <c r="C235" s="472" t="s">
        <v>780</v>
      </c>
      <c r="D235" s="549" t="s">
        <v>1746</v>
      </c>
      <c r="E235" s="550" t="s">
        <v>787</v>
      </c>
      <c r="F235" s="472" t="s">
        <v>777</v>
      </c>
      <c r="G235" s="472" t="s">
        <v>826</v>
      </c>
      <c r="H235" s="472" t="s">
        <v>486</v>
      </c>
      <c r="I235" s="472" t="s">
        <v>827</v>
      </c>
      <c r="J235" s="472" t="s">
        <v>828</v>
      </c>
      <c r="K235" s="472" t="s">
        <v>829</v>
      </c>
      <c r="L235" s="473">
        <v>66.819999999999993</v>
      </c>
      <c r="M235" s="473">
        <v>66.819999999999993</v>
      </c>
      <c r="N235" s="472">
        <v>1</v>
      </c>
      <c r="O235" s="551">
        <v>1</v>
      </c>
      <c r="P235" s="473"/>
      <c r="Q235" s="506">
        <v>0</v>
      </c>
      <c r="R235" s="472"/>
      <c r="S235" s="506">
        <v>0</v>
      </c>
      <c r="T235" s="551"/>
      <c r="U235" s="507">
        <v>0</v>
      </c>
    </row>
    <row r="236" spans="1:21" ht="14.4" customHeight="1" x14ac:dyDescent="0.3">
      <c r="A236" s="471">
        <v>29</v>
      </c>
      <c r="B236" s="472" t="s">
        <v>485</v>
      </c>
      <c r="C236" s="472" t="s">
        <v>780</v>
      </c>
      <c r="D236" s="549" t="s">
        <v>1746</v>
      </c>
      <c r="E236" s="550" t="s">
        <v>787</v>
      </c>
      <c r="F236" s="472" t="s">
        <v>777</v>
      </c>
      <c r="G236" s="472" t="s">
        <v>826</v>
      </c>
      <c r="H236" s="472" t="s">
        <v>486</v>
      </c>
      <c r="I236" s="472" t="s">
        <v>827</v>
      </c>
      <c r="J236" s="472" t="s">
        <v>828</v>
      </c>
      <c r="K236" s="472" t="s">
        <v>829</v>
      </c>
      <c r="L236" s="473">
        <v>78.33</v>
      </c>
      <c r="M236" s="473">
        <v>939.95999999999992</v>
      </c>
      <c r="N236" s="472">
        <v>12</v>
      </c>
      <c r="O236" s="551">
        <v>6</v>
      </c>
      <c r="P236" s="473">
        <v>939.95999999999992</v>
      </c>
      <c r="Q236" s="506">
        <v>1</v>
      </c>
      <c r="R236" s="472">
        <v>12</v>
      </c>
      <c r="S236" s="506">
        <v>1</v>
      </c>
      <c r="T236" s="551">
        <v>6</v>
      </c>
      <c r="U236" s="507">
        <v>1</v>
      </c>
    </row>
    <row r="237" spans="1:21" ht="14.4" customHeight="1" x14ac:dyDescent="0.3">
      <c r="A237" s="471">
        <v>29</v>
      </c>
      <c r="B237" s="472" t="s">
        <v>485</v>
      </c>
      <c r="C237" s="472" t="s">
        <v>780</v>
      </c>
      <c r="D237" s="549" t="s">
        <v>1746</v>
      </c>
      <c r="E237" s="550" t="s">
        <v>787</v>
      </c>
      <c r="F237" s="472" t="s">
        <v>777</v>
      </c>
      <c r="G237" s="472" t="s">
        <v>830</v>
      </c>
      <c r="H237" s="472" t="s">
        <v>486</v>
      </c>
      <c r="I237" s="472" t="s">
        <v>1262</v>
      </c>
      <c r="J237" s="472" t="s">
        <v>1263</v>
      </c>
      <c r="K237" s="472" t="s">
        <v>821</v>
      </c>
      <c r="L237" s="473">
        <v>69.16</v>
      </c>
      <c r="M237" s="473">
        <v>69.16</v>
      </c>
      <c r="N237" s="472">
        <v>1</v>
      </c>
      <c r="O237" s="551">
        <v>0.5</v>
      </c>
      <c r="P237" s="473">
        <v>69.16</v>
      </c>
      <c r="Q237" s="506">
        <v>1</v>
      </c>
      <c r="R237" s="472">
        <v>1</v>
      </c>
      <c r="S237" s="506">
        <v>1</v>
      </c>
      <c r="T237" s="551">
        <v>0.5</v>
      </c>
      <c r="U237" s="507">
        <v>1</v>
      </c>
    </row>
    <row r="238" spans="1:21" ht="14.4" customHeight="1" x14ac:dyDescent="0.3">
      <c r="A238" s="471">
        <v>29</v>
      </c>
      <c r="B238" s="472" t="s">
        <v>485</v>
      </c>
      <c r="C238" s="472" t="s">
        <v>780</v>
      </c>
      <c r="D238" s="549" t="s">
        <v>1746</v>
      </c>
      <c r="E238" s="550" t="s">
        <v>787</v>
      </c>
      <c r="F238" s="472" t="s">
        <v>777</v>
      </c>
      <c r="G238" s="472" t="s">
        <v>1264</v>
      </c>
      <c r="H238" s="472" t="s">
        <v>486</v>
      </c>
      <c r="I238" s="472" t="s">
        <v>1265</v>
      </c>
      <c r="J238" s="472" t="s">
        <v>1266</v>
      </c>
      <c r="K238" s="472" t="s">
        <v>1267</v>
      </c>
      <c r="L238" s="473">
        <v>90.77</v>
      </c>
      <c r="M238" s="473">
        <v>90.77</v>
      </c>
      <c r="N238" s="472">
        <v>1</v>
      </c>
      <c r="O238" s="551">
        <v>0.5</v>
      </c>
      <c r="P238" s="473">
        <v>90.77</v>
      </c>
      <c r="Q238" s="506">
        <v>1</v>
      </c>
      <c r="R238" s="472">
        <v>1</v>
      </c>
      <c r="S238" s="506">
        <v>1</v>
      </c>
      <c r="T238" s="551">
        <v>0.5</v>
      </c>
      <c r="U238" s="507">
        <v>1</v>
      </c>
    </row>
    <row r="239" spans="1:21" ht="14.4" customHeight="1" x14ac:dyDescent="0.3">
      <c r="A239" s="471">
        <v>29</v>
      </c>
      <c r="B239" s="472" t="s">
        <v>485</v>
      </c>
      <c r="C239" s="472" t="s">
        <v>780</v>
      </c>
      <c r="D239" s="549" t="s">
        <v>1746</v>
      </c>
      <c r="E239" s="550" t="s">
        <v>787</v>
      </c>
      <c r="F239" s="472" t="s">
        <v>777</v>
      </c>
      <c r="G239" s="472" t="s">
        <v>834</v>
      </c>
      <c r="H239" s="472" t="s">
        <v>486</v>
      </c>
      <c r="I239" s="472" t="s">
        <v>1158</v>
      </c>
      <c r="J239" s="472" t="s">
        <v>836</v>
      </c>
      <c r="K239" s="472" t="s">
        <v>1159</v>
      </c>
      <c r="L239" s="473">
        <v>110.28</v>
      </c>
      <c r="M239" s="473">
        <v>110.28</v>
      </c>
      <c r="N239" s="472">
        <v>1</v>
      </c>
      <c r="O239" s="551">
        <v>1</v>
      </c>
      <c r="P239" s="473">
        <v>110.28</v>
      </c>
      <c r="Q239" s="506">
        <v>1</v>
      </c>
      <c r="R239" s="472">
        <v>1</v>
      </c>
      <c r="S239" s="506">
        <v>1</v>
      </c>
      <c r="T239" s="551">
        <v>1</v>
      </c>
      <c r="U239" s="507">
        <v>1</v>
      </c>
    </row>
    <row r="240" spans="1:21" ht="14.4" customHeight="1" x14ac:dyDescent="0.3">
      <c r="A240" s="471">
        <v>29</v>
      </c>
      <c r="B240" s="472" t="s">
        <v>485</v>
      </c>
      <c r="C240" s="472" t="s">
        <v>780</v>
      </c>
      <c r="D240" s="549" t="s">
        <v>1746</v>
      </c>
      <c r="E240" s="550" t="s">
        <v>787</v>
      </c>
      <c r="F240" s="472" t="s">
        <v>777</v>
      </c>
      <c r="G240" s="472" t="s">
        <v>834</v>
      </c>
      <c r="H240" s="472" t="s">
        <v>486</v>
      </c>
      <c r="I240" s="472" t="s">
        <v>1268</v>
      </c>
      <c r="J240" s="472" t="s">
        <v>836</v>
      </c>
      <c r="K240" s="472" t="s">
        <v>1159</v>
      </c>
      <c r="L240" s="473">
        <v>110.28</v>
      </c>
      <c r="M240" s="473">
        <v>110.28</v>
      </c>
      <c r="N240" s="472">
        <v>1</v>
      </c>
      <c r="O240" s="551">
        <v>0.5</v>
      </c>
      <c r="P240" s="473">
        <v>110.28</v>
      </c>
      <c r="Q240" s="506">
        <v>1</v>
      </c>
      <c r="R240" s="472">
        <v>1</v>
      </c>
      <c r="S240" s="506">
        <v>1</v>
      </c>
      <c r="T240" s="551">
        <v>0.5</v>
      </c>
      <c r="U240" s="507">
        <v>1</v>
      </c>
    </row>
    <row r="241" spans="1:21" ht="14.4" customHeight="1" x14ac:dyDescent="0.3">
      <c r="A241" s="471">
        <v>29</v>
      </c>
      <c r="B241" s="472" t="s">
        <v>485</v>
      </c>
      <c r="C241" s="472" t="s">
        <v>780</v>
      </c>
      <c r="D241" s="549" t="s">
        <v>1746</v>
      </c>
      <c r="E241" s="550" t="s">
        <v>787</v>
      </c>
      <c r="F241" s="472" t="s">
        <v>777</v>
      </c>
      <c r="G241" s="472" t="s">
        <v>1269</v>
      </c>
      <c r="H241" s="472" t="s">
        <v>486</v>
      </c>
      <c r="I241" s="472" t="s">
        <v>1270</v>
      </c>
      <c r="J241" s="472" t="s">
        <v>1271</v>
      </c>
      <c r="K241" s="472" t="s">
        <v>1272</v>
      </c>
      <c r="L241" s="473">
        <v>39.74</v>
      </c>
      <c r="M241" s="473">
        <v>158.96</v>
      </c>
      <c r="N241" s="472">
        <v>4</v>
      </c>
      <c r="O241" s="551">
        <v>1</v>
      </c>
      <c r="P241" s="473">
        <v>158.96</v>
      </c>
      <c r="Q241" s="506">
        <v>1</v>
      </c>
      <c r="R241" s="472">
        <v>4</v>
      </c>
      <c r="S241" s="506">
        <v>1</v>
      </c>
      <c r="T241" s="551">
        <v>1</v>
      </c>
      <c r="U241" s="507">
        <v>1</v>
      </c>
    </row>
    <row r="242" spans="1:21" ht="14.4" customHeight="1" x14ac:dyDescent="0.3">
      <c r="A242" s="471">
        <v>29</v>
      </c>
      <c r="B242" s="472" t="s">
        <v>485</v>
      </c>
      <c r="C242" s="472" t="s">
        <v>780</v>
      </c>
      <c r="D242" s="549" t="s">
        <v>1746</v>
      </c>
      <c r="E242" s="550" t="s">
        <v>787</v>
      </c>
      <c r="F242" s="472" t="s">
        <v>777</v>
      </c>
      <c r="G242" s="472" t="s">
        <v>1273</v>
      </c>
      <c r="H242" s="472" t="s">
        <v>486</v>
      </c>
      <c r="I242" s="472" t="s">
        <v>1274</v>
      </c>
      <c r="J242" s="472" t="s">
        <v>1275</v>
      </c>
      <c r="K242" s="472" t="s">
        <v>1276</v>
      </c>
      <c r="L242" s="473">
        <v>173.14</v>
      </c>
      <c r="M242" s="473">
        <v>173.14</v>
      </c>
      <c r="N242" s="472">
        <v>1</v>
      </c>
      <c r="O242" s="551">
        <v>0.5</v>
      </c>
      <c r="P242" s="473"/>
      <c r="Q242" s="506">
        <v>0</v>
      </c>
      <c r="R242" s="472"/>
      <c r="S242" s="506">
        <v>0</v>
      </c>
      <c r="T242" s="551"/>
      <c r="U242" s="507">
        <v>0</v>
      </c>
    </row>
    <row r="243" spans="1:21" ht="14.4" customHeight="1" x14ac:dyDescent="0.3">
      <c r="A243" s="471">
        <v>29</v>
      </c>
      <c r="B243" s="472" t="s">
        <v>485</v>
      </c>
      <c r="C243" s="472" t="s">
        <v>780</v>
      </c>
      <c r="D243" s="549" t="s">
        <v>1746</v>
      </c>
      <c r="E243" s="550" t="s">
        <v>787</v>
      </c>
      <c r="F243" s="472" t="s">
        <v>777</v>
      </c>
      <c r="G243" s="472" t="s">
        <v>1164</v>
      </c>
      <c r="H243" s="472" t="s">
        <v>694</v>
      </c>
      <c r="I243" s="472" t="s">
        <v>1277</v>
      </c>
      <c r="J243" s="472" t="s">
        <v>1278</v>
      </c>
      <c r="K243" s="472" t="s">
        <v>1279</v>
      </c>
      <c r="L243" s="473">
        <v>107.42</v>
      </c>
      <c r="M243" s="473">
        <v>107.42</v>
      </c>
      <c r="N243" s="472">
        <v>1</v>
      </c>
      <c r="O243" s="551">
        <v>1</v>
      </c>
      <c r="P243" s="473">
        <v>107.42</v>
      </c>
      <c r="Q243" s="506">
        <v>1</v>
      </c>
      <c r="R243" s="472">
        <v>1</v>
      </c>
      <c r="S243" s="506">
        <v>1</v>
      </c>
      <c r="T243" s="551">
        <v>1</v>
      </c>
      <c r="U243" s="507">
        <v>1</v>
      </c>
    </row>
    <row r="244" spans="1:21" ht="14.4" customHeight="1" x14ac:dyDescent="0.3">
      <c r="A244" s="471">
        <v>29</v>
      </c>
      <c r="B244" s="472" t="s">
        <v>485</v>
      </c>
      <c r="C244" s="472" t="s">
        <v>780</v>
      </c>
      <c r="D244" s="549" t="s">
        <v>1746</v>
      </c>
      <c r="E244" s="550" t="s">
        <v>787</v>
      </c>
      <c r="F244" s="472" t="s">
        <v>777</v>
      </c>
      <c r="G244" s="472" t="s">
        <v>838</v>
      </c>
      <c r="H244" s="472" t="s">
        <v>486</v>
      </c>
      <c r="I244" s="472" t="s">
        <v>1280</v>
      </c>
      <c r="J244" s="472" t="s">
        <v>840</v>
      </c>
      <c r="K244" s="472" t="s">
        <v>841</v>
      </c>
      <c r="L244" s="473">
        <v>107.27</v>
      </c>
      <c r="M244" s="473">
        <v>429.08</v>
      </c>
      <c r="N244" s="472">
        <v>4</v>
      </c>
      <c r="O244" s="551">
        <v>2</v>
      </c>
      <c r="P244" s="473">
        <v>214.54</v>
      </c>
      <c r="Q244" s="506">
        <v>0.5</v>
      </c>
      <c r="R244" s="472">
        <v>2</v>
      </c>
      <c r="S244" s="506">
        <v>0.5</v>
      </c>
      <c r="T244" s="551">
        <v>1</v>
      </c>
      <c r="U244" s="507">
        <v>0.5</v>
      </c>
    </row>
    <row r="245" spans="1:21" ht="14.4" customHeight="1" x14ac:dyDescent="0.3">
      <c r="A245" s="471">
        <v>29</v>
      </c>
      <c r="B245" s="472" t="s">
        <v>485</v>
      </c>
      <c r="C245" s="472" t="s">
        <v>780</v>
      </c>
      <c r="D245" s="549" t="s">
        <v>1746</v>
      </c>
      <c r="E245" s="550" t="s">
        <v>787</v>
      </c>
      <c r="F245" s="472" t="s">
        <v>777</v>
      </c>
      <c r="G245" s="472" t="s">
        <v>1281</v>
      </c>
      <c r="H245" s="472" t="s">
        <v>486</v>
      </c>
      <c r="I245" s="472" t="s">
        <v>1282</v>
      </c>
      <c r="J245" s="472" t="s">
        <v>1283</v>
      </c>
      <c r="K245" s="472" t="s">
        <v>1284</v>
      </c>
      <c r="L245" s="473">
        <v>0</v>
      </c>
      <c r="M245" s="473">
        <v>0</v>
      </c>
      <c r="N245" s="472">
        <v>1</v>
      </c>
      <c r="O245" s="551">
        <v>0.5</v>
      </c>
      <c r="P245" s="473">
        <v>0</v>
      </c>
      <c r="Q245" s="506"/>
      <c r="R245" s="472">
        <v>1</v>
      </c>
      <c r="S245" s="506">
        <v>1</v>
      </c>
      <c r="T245" s="551">
        <v>0.5</v>
      </c>
      <c r="U245" s="507">
        <v>1</v>
      </c>
    </row>
    <row r="246" spans="1:21" ht="14.4" customHeight="1" x14ac:dyDescent="0.3">
      <c r="A246" s="471">
        <v>29</v>
      </c>
      <c r="B246" s="472" t="s">
        <v>485</v>
      </c>
      <c r="C246" s="472" t="s">
        <v>780</v>
      </c>
      <c r="D246" s="549" t="s">
        <v>1746</v>
      </c>
      <c r="E246" s="550" t="s">
        <v>787</v>
      </c>
      <c r="F246" s="472" t="s">
        <v>777</v>
      </c>
      <c r="G246" s="472" t="s">
        <v>1285</v>
      </c>
      <c r="H246" s="472" t="s">
        <v>486</v>
      </c>
      <c r="I246" s="472" t="s">
        <v>1286</v>
      </c>
      <c r="J246" s="472" t="s">
        <v>1287</v>
      </c>
      <c r="K246" s="472" t="s">
        <v>1288</v>
      </c>
      <c r="L246" s="473">
        <v>60.9</v>
      </c>
      <c r="M246" s="473">
        <v>243.6</v>
      </c>
      <c r="N246" s="472">
        <v>4</v>
      </c>
      <c r="O246" s="551">
        <v>2.5</v>
      </c>
      <c r="P246" s="473">
        <v>243.6</v>
      </c>
      <c r="Q246" s="506">
        <v>1</v>
      </c>
      <c r="R246" s="472">
        <v>4</v>
      </c>
      <c r="S246" s="506">
        <v>1</v>
      </c>
      <c r="T246" s="551">
        <v>2.5</v>
      </c>
      <c r="U246" s="507">
        <v>1</v>
      </c>
    </row>
    <row r="247" spans="1:21" ht="14.4" customHeight="1" x14ac:dyDescent="0.3">
      <c r="A247" s="471">
        <v>29</v>
      </c>
      <c r="B247" s="472" t="s">
        <v>485</v>
      </c>
      <c r="C247" s="472" t="s">
        <v>780</v>
      </c>
      <c r="D247" s="549" t="s">
        <v>1746</v>
      </c>
      <c r="E247" s="550" t="s">
        <v>787</v>
      </c>
      <c r="F247" s="472" t="s">
        <v>777</v>
      </c>
      <c r="G247" s="472" t="s">
        <v>845</v>
      </c>
      <c r="H247" s="472" t="s">
        <v>486</v>
      </c>
      <c r="I247" s="472" t="s">
        <v>677</v>
      </c>
      <c r="J247" s="472" t="s">
        <v>678</v>
      </c>
      <c r="K247" s="472" t="s">
        <v>846</v>
      </c>
      <c r="L247" s="473">
        <v>48.09</v>
      </c>
      <c r="M247" s="473">
        <v>288.54000000000002</v>
      </c>
      <c r="N247" s="472">
        <v>6</v>
      </c>
      <c r="O247" s="551">
        <v>4.5</v>
      </c>
      <c r="P247" s="473">
        <v>240.45000000000002</v>
      </c>
      <c r="Q247" s="506">
        <v>0.83333333333333337</v>
      </c>
      <c r="R247" s="472">
        <v>5</v>
      </c>
      <c r="S247" s="506">
        <v>0.83333333333333337</v>
      </c>
      <c r="T247" s="551">
        <v>3.5</v>
      </c>
      <c r="U247" s="507">
        <v>0.77777777777777779</v>
      </c>
    </row>
    <row r="248" spans="1:21" ht="14.4" customHeight="1" x14ac:dyDescent="0.3">
      <c r="A248" s="471">
        <v>29</v>
      </c>
      <c r="B248" s="472" t="s">
        <v>485</v>
      </c>
      <c r="C248" s="472" t="s">
        <v>780</v>
      </c>
      <c r="D248" s="549" t="s">
        <v>1746</v>
      </c>
      <c r="E248" s="550" t="s">
        <v>787</v>
      </c>
      <c r="F248" s="472" t="s">
        <v>777</v>
      </c>
      <c r="G248" s="472" t="s">
        <v>853</v>
      </c>
      <c r="H248" s="472" t="s">
        <v>486</v>
      </c>
      <c r="I248" s="472" t="s">
        <v>512</v>
      </c>
      <c r="J248" s="472" t="s">
        <v>513</v>
      </c>
      <c r="K248" s="472" t="s">
        <v>1289</v>
      </c>
      <c r="L248" s="473">
        <v>0</v>
      </c>
      <c r="M248" s="473">
        <v>0</v>
      </c>
      <c r="N248" s="472">
        <v>2</v>
      </c>
      <c r="O248" s="551">
        <v>1.5</v>
      </c>
      <c r="P248" s="473"/>
      <c r="Q248" s="506"/>
      <c r="R248" s="472"/>
      <c r="S248" s="506">
        <v>0</v>
      </c>
      <c r="T248" s="551"/>
      <c r="U248" s="507">
        <v>0</v>
      </c>
    </row>
    <row r="249" spans="1:21" ht="14.4" customHeight="1" x14ac:dyDescent="0.3">
      <c r="A249" s="471">
        <v>29</v>
      </c>
      <c r="B249" s="472" t="s">
        <v>485</v>
      </c>
      <c r="C249" s="472" t="s">
        <v>780</v>
      </c>
      <c r="D249" s="549" t="s">
        <v>1746</v>
      </c>
      <c r="E249" s="550" t="s">
        <v>787</v>
      </c>
      <c r="F249" s="472" t="s">
        <v>777</v>
      </c>
      <c r="G249" s="472" t="s">
        <v>856</v>
      </c>
      <c r="H249" s="472" t="s">
        <v>486</v>
      </c>
      <c r="I249" s="472" t="s">
        <v>857</v>
      </c>
      <c r="J249" s="472" t="s">
        <v>858</v>
      </c>
      <c r="K249" s="472" t="s">
        <v>859</v>
      </c>
      <c r="L249" s="473">
        <v>0</v>
      </c>
      <c r="M249" s="473">
        <v>0</v>
      </c>
      <c r="N249" s="472">
        <v>16</v>
      </c>
      <c r="O249" s="551">
        <v>7.5</v>
      </c>
      <c r="P249" s="473">
        <v>0</v>
      </c>
      <c r="Q249" s="506"/>
      <c r="R249" s="472">
        <v>10</v>
      </c>
      <c r="S249" s="506">
        <v>0.625</v>
      </c>
      <c r="T249" s="551">
        <v>5</v>
      </c>
      <c r="U249" s="507">
        <v>0.66666666666666663</v>
      </c>
    </row>
    <row r="250" spans="1:21" ht="14.4" customHeight="1" x14ac:dyDescent="0.3">
      <c r="A250" s="471">
        <v>29</v>
      </c>
      <c r="B250" s="472" t="s">
        <v>485</v>
      </c>
      <c r="C250" s="472" t="s">
        <v>780</v>
      </c>
      <c r="D250" s="549" t="s">
        <v>1746</v>
      </c>
      <c r="E250" s="550" t="s">
        <v>787</v>
      </c>
      <c r="F250" s="472" t="s">
        <v>777</v>
      </c>
      <c r="G250" s="472" t="s">
        <v>856</v>
      </c>
      <c r="H250" s="472" t="s">
        <v>486</v>
      </c>
      <c r="I250" s="472" t="s">
        <v>1168</v>
      </c>
      <c r="J250" s="472" t="s">
        <v>858</v>
      </c>
      <c r="K250" s="472" t="s">
        <v>1169</v>
      </c>
      <c r="L250" s="473">
        <v>0</v>
      </c>
      <c r="M250" s="473">
        <v>0</v>
      </c>
      <c r="N250" s="472">
        <v>4</v>
      </c>
      <c r="O250" s="551">
        <v>2</v>
      </c>
      <c r="P250" s="473">
        <v>0</v>
      </c>
      <c r="Q250" s="506"/>
      <c r="R250" s="472">
        <v>4</v>
      </c>
      <c r="S250" s="506">
        <v>1</v>
      </c>
      <c r="T250" s="551">
        <v>2</v>
      </c>
      <c r="U250" s="507">
        <v>1</v>
      </c>
    </row>
    <row r="251" spans="1:21" ht="14.4" customHeight="1" x14ac:dyDescent="0.3">
      <c r="A251" s="471">
        <v>29</v>
      </c>
      <c r="B251" s="472" t="s">
        <v>485</v>
      </c>
      <c r="C251" s="472" t="s">
        <v>780</v>
      </c>
      <c r="D251" s="549" t="s">
        <v>1746</v>
      </c>
      <c r="E251" s="550" t="s">
        <v>787</v>
      </c>
      <c r="F251" s="472" t="s">
        <v>777</v>
      </c>
      <c r="G251" s="472" t="s">
        <v>856</v>
      </c>
      <c r="H251" s="472" t="s">
        <v>486</v>
      </c>
      <c r="I251" s="472" t="s">
        <v>1290</v>
      </c>
      <c r="J251" s="472" t="s">
        <v>1291</v>
      </c>
      <c r="K251" s="472" t="s">
        <v>1292</v>
      </c>
      <c r="L251" s="473">
        <v>0</v>
      </c>
      <c r="M251" s="473">
        <v>0</v>
      </c>
      <c r="N251" s="472">
        <v>11</v>
      </c>
      <c r="O251" s="551">
        <v>5.5</v>
      </c>
      <c r="P251" s="473">
        <v>0</v>
      </c>
      <c r="Q251" s="506"/>
      <c r="R251" s="472">
        <v>2</v>
      </c>
      <c r="S251" s="506">
        <v>0.18181818181818182</v>
      </c>
      <c r="T251" s="551">
        <v>1</v>
      </c>
      <c r="U251" s="507">
        <v>0.18181818181818182</v>
      </c>
    </row>
    <row r="252" spans="1:21" ht="14.4" customHeight="1" x14ac:dyDescent="0.3">
      <c r="A252" s="471">
        <v>29</v>
      </c>
      <c r="B252" s="472" t="s">
        <v>485</v>
      </c>
      <c r="C252" s="472" t="s">
        <v>780</v>
      </c>
      <c r="D252" s="549" t="s">
        <v>1746</v>
      </c>
      <c r="E252" s="550" t="s">
        <v>787</v>
      </c>
      <c r="F252" s="472" t="s">
        <v>777</v>
      </c>
      <c r="G252" s="472" t="s">
        <v>1293</v>
      </c>
      <c r="H252" s="472" t="s">
        <v>486</v>
      </c>
      <c r="I252" s="472" t="s">
        <v>1294</v>
      </c>
      <c r="J252" s="472" t="s">
        <v>1295</v>
      </c>
      <c r="K252" s="472" t="s">
        <v>1296</v>
      </c>
      <c r="L252" s="473">
        <v>59.85</v>
      </c>
      <c r="M252" s="473">
        <v>59.85</v>
      </c>
      <c r="N252" s="472">
        <v>1</v>
      </c>
      <c r="O252" s="551">
        <v>1</v>
      </c>
      <c r="P252" s="473">
        <v>59.85</v>
      </c>
      <c r="Q252" s="506">
        <v>1</v>
      </c>
      <c r="R252" s="472">
        <v>1</v>
      </c>
      <c r="S252" s="506">
        <v>1</v>
      </c>
      <c r="T252" s="551">
        <v>1</v>
      </c>
      <c r="U252" s="507">
        <v>1</v>
      </c>
    </row>
    <row r="253" spans="1:21" ht="14.4" customHeight="1" x14ac:dyDescent="0.3">
      <c r="A253" s="471">
        <v>29</v>
      </c>
      <c r="B253" s="472" t="s">
        <v>485</v>
      </c>
      <c r="C253" s="472" t="s">
        <v>780</v>
      </c>
      <c r="D253" s="549" t="s">
        <v>1746</v>
      </c>
      <c r="E253" s="550" t="s">
        <v>787</v>
      </c>
      <c r="F253" s="472" t="s">
        <v>777</v>
      </c>
      <c r="G253" s="472" t="s">
        <v>1293</v>
      </c>
      <c r="H253" s="472" t="s">
        <v>486</v>
      </c>
      <c r="I253" s="472" t="s">
        <v>1297</v>
      </c>
      <c r="J253" s="472" t="s">
        <v>1295</v>
      </c>
      <c r="K253" s="472" t="s">
        <v>1298</v>
      </c>
      <c r="L253" s="473">
        <v>83.79</v>
      </c>
      <c r="M253" s="473">
        <v>83.79</v>
      </c>
      <c r="N253" s="472">
        <v>1</v>
      </c>
      <c r="O253" s="551">
        <v>0.5</v>
      </c>
      <c r="P253" s="473">
        <v>83.79</v>
      </c>
      <c r="Q253" s="506">
        <v>1</v>
      </c>
      <c r="R253" s="472">
        <v>1</v>
      </c>
      <c r="S253" s="506">
        <v>1</v>
      </c>
      <c r="T253" s="551">
        <v>0.5</v>
      </c>
      <c r="U253" s="507">
        <v>1</v>
      </c>
    </row>
    <row r="254" spans="1:21" ht="14.4" customHeight="1" x14ac:dyDescent="0.3">
      <c r="A254" s="471">
        <v>29</v>
      </c>
      <c r="B254" s="472" t="s">
        <v>485</v>
      </c>
      <c r="C254" s="472" t="s">
        <v>780</v>
      </c>
      <c r="D254" s="549" t="s">
        <v>1746</v>
      </c>
      <c r="E254" s="550" t="s">
        <v>787</v>
      </c>
      <c r="F254" s="472" t="s">
        <v>777</v>
      </c>
      <c r="G254" s="472" t="s">
        <v>868</v>
      </c>
      <c r="H254" s="472" t="s">
        <v>486</v>
      </c>
      <c r="I254" s="472" t="s">
        <v>872</v>
      </c>
      <c r="J254" s="472" t="s">
        <v>870</v>
      </c>
      <c r="K254" s="472" t="s">
        <v>873</v>
      </c>
      <c r="L254" s="473">
        <v>0</v>
      </c>
      <c r="M254" s="473">
        <v>0</v>
      </c>
      <c r="N254" s="472">
        <v>1</v>
      </c>
      <c r="O254" s="551">
        <v>1</v>
      </c>
      <c r="P254" s="473"/>
      <c r="Q254" s="506"/>
      <c r="R254" s="472"/>
      <c r="S254" s="506">
        <v>0</v>
      </c>
      <c r="T254" s="551"/>
      <c r="U254" s="507">
        <v>0</v>
      </c>
    </row>
    <row r="255" spans="1:21" ht="14.4" customHeight="1" x14ac:dyDescent="0.3">
      <c r="A255" s="471">
        <v>29</v>
      </c>
      <c r="B255" s="472" t="s">
        <v>485</v>
      </c>
      <c r="C255" s="472" t="s">
        <v>780</v>
      </c>
      <c r="D255" s="549" t="s">
        <v>1746</v>
      </c>
      <c r="E255" s="550" t="s">
        <v>787</v>
      </c>
      <c r="F255" s="472" t="s">
        <v>777</v>
      </c>
      <c r="G255" s="472" t="s">
        <v>1299</v>
      </c>
      <c r="H255" s="472" t="s">
        <v>486</v>
      </c>
      <c r="I255" s="472" t="s">
        <v>1300</v>
      </c>
      <c r="J255" s="472" t="s">
        <v>1301</v>
      </c>
      <c r="K255" s="472" t="s">
        <v>1302</v>
      </c>
      <c r="L255" s="473">
        <v>0</v>
      </c>
      <c r="M255" s="473">
        <v>0</v>
      </c>
      <c r="N255" s="472">
        <v>1</v>
      </c>
      <c r="O255" s="551">
        <v>1</v>
      </c>
      <c r="P255" s="473">
        <v>0</v>
      </c>
      <c r="Q255" s="506"/>
      <c r="R255" s="472">
        <v>1</v>
      </c>
      <c r="S255" s="506">
        <v>1</v>
      </c>
      <c r="T255" s="551">
        <v>1</v>
      </c>
      <c r="U255" s="507">
        <v>1</v>
      </c>
    </row>
    <row r="256" spans="1:21" ht="14.4" customHeight="1" x14ac:dyDescent="0.3">
      <c r="A256" s="471">
        <v>29</v>
      </c>
      <c r="B256" s="472" t="s">
        <v>485</v>
      </c>
      <c r="C256" s="472" t="s">
        <v>780</v>
      </c>
      <c r="D256" s="549" t="s">
        <v>1746</v>
      </c>
      <c r="E256" s="550" t="s">
        <v>787</v>
      </c>
      <c r="F256" s="472" t="s">
        <v>777</v>
      </c>
      <c r="G256" s="472" t="s">
        <v>1170</v>
      </c>
      <c r="H256" s="472" t="s">
        <v>486</v>
      </c>
      <c r="I256" s="472" t="s">
        <v>1171</v>
      </c>
      <c r="J256" s="472" t="s">
        <v>633</v>
      </c>
      <c r="K256" s="472" t="s">
        <v>976</v>
      </c>
      <c r="L256" s="473">
        <v>244.64</v>
      </c>
      <c r="M256" s="473">
        <v>244.64</v>
      </c>
      <c r="N256" s="472">
        <v>1</v>
      </c>
      <c r="O256" s="551">
        <v>1</v>
      </c>
      <c r="P256" s="473">
        <v>244.64</v>
      </c>
      <c r="Q256" s="506">
        <v>1</v>
      </c>
      <c r="R256" s="472">
        <v>1</v>
      </c>
      <c r="S256" s="506">
        <v>1</v>
      </c>
      <c r="T256" s="551">
        <v>1</v>
      </c>
      <c r="U256" s="507">
        <v>1</v>
      </c>
    </row>
    <row r="257" spans="1:21" ht="14.4" customHeight="1" x14ac:dyDescent="0.3">
      <c r="A257" s="471">
        <v>29</v>
      </c>
      <c r="B257" s="472" t="s">
        <v>485</v>
      </c>
      <c r="C257" s="472" t="s">
        <v>780</v>
      </c>
      <c r="D257" s="549" t="s">
        <v>1746</v>
      </c>
      <c r="E257" s="550" t="s">
        <v>787</v>
      </c>
      <c r="F257" s="472" t="s">
        <v>777</v>
      </c>
      <c r="G257" s="472" t="s">
        <v>1303</v>
      </c>
      <c r="H257" s="472" t="s">
        <v>486</v>
      </c>
      <c r="I257" s="472" t="s">
        <v>1304</v>
      </c>
      <c r="J257" s="472" t="s">
        <v>1305</v>
      </c>
      <c r="K257" s="472" t="s">
        <v>1306</v>
      </c>
      <c r="L257" s="473">
        <v>0</v>
      </c>
      <c r="M257" s="473">
        <v>0</v>
      </c>
      <c r="N257" s="472">
        <v>1</v>
      </c>
      <c r="O257" s="551">
        <v>0.5</v>
      </c>
      <c r="P257" s="473">
        <v>0</v>
      </c>
      <c r="Q257" s="506"/>
      <c r="R257" s="472">
        <v>1</v>
      </c>
      <c r="S257" s="506">
        <v>1</v>
      </c>
      <c r="T257" s="551">
        <v>0.5</v>
      </c>
      <c r="U257" s="507">
        <v>1</v>
      </c>
    </row>
    <row r="258" spans="1:21" ht="14.4" customHeight="1" x14ac:dyDescent="0.3">
      <c r="A258" s="471">
        <v>29</v>
      </c>
      <c r="B258" s="472" t="s">
        <v>485</v>
      </c>
      <c r="C258" s="472" t="s">
        <v>780</v>
      </c>
      <c r="D258" s="549" t="s">
        <v>1746</v>
      </c>
      <c r="E258" s="550" t="s">
        <v>787</v>
      </c>
      <c r="F258" s="472" t="s">
        <v>777</v>
      </c>
      <c r="G258" s="472" t="s">
        <v>879</v>
      </c>
      <c r="H258" s="472" t="s">
        <v>486</v>
      </c>
      <c r="I258" s="472" t="s">
        <v>681</v>
      </c>
      <c r="J258" s="472" t="s">
        <v>682</v>
      </c>
      <c r="K258" s="472" t="s">
        <v>880</v>
      </c>
      <c r="L258" s="473">
        <v>36.97</v>
      </c>
      <c r="M258" s="473">
        <v>369.69999999999993</v>
      </c>
      <c r="N258" s="472">
        <v>10</v>
      </c>
      <c r="O258" s="551">
        <v>9</v>
      </c>
      <c r="P258" s="473">
        <v>110.91</v>
      </c>
      <c r="Q258" s="506">
        <v>0.30000000000000004</v>
      </c>
      <c r="R258" s="472">
        <v>3</v>
      </c>
      <c r="S258" s="506">
        <v>0.3</v>
      </c>
      <c r="T258" s="551">
        <v>3</v>
      </c>
      <c r="U258" s="507">
        <v>0.33333333333333331</v>
      </c>
    </row>
    <row r="259" spans="1:21" ht="14.4" customHeight="1" x14ac:dyDescent="0.3">
      <c r="A259" s="471">
        <v>29</v>
      </c>
      <c r="B259" s="472" t="s">
        <v>485</v>
      </c>
      <c r="C259" s="472" t="s">
        <v>780</v>
      </c>
      <c r="D259" s="549" t="s">
        <v>1746</v>
      </c>
      <c r="E259" s="550" t="s">
        <v>787</v>
      </c>
      <c r="F259" s="472" t="s">
        <v>777</v>
      </c>
      <c r="G259" s="472" t="s">
        <v>881</v>
      </c>
      <c r="H259" s="472" t="s">
        <v>486</v>
      </c>
      <c r="I259" s="472" t="s">
        <v>1307</v>
      </c>
      <c r="J259" s="472" t="s">
        <v>1173</v>
      </c>
      <c r="K259" s="472" t="s">
        <v>910</v>
      </c>
      <c r="L259" s="473">
        <v>0</v>
      </c>
      <c r="M259" s="473">
        <v>0</v>
      </c>
      <c r="N259" s="472">
        <v>1</v>
      </c>
      <c r="O259" s="551">
        <v>1</v>
      </c>
      <c r="P259" s="473">
        <v>0</v>
      </c>
      <c r="Q259" s="506"/>
      <c r="R259" s="472">
        <v>1</v>
      </c>
      <c r="S259" s="506">
        <v>1</v>
      </c>
      <c r="T259" s="551">
        <v>1</v>
      </c>
      <c r="U259" s="507">
        <v>1</v>
      </c>
    </row>
    <row r="260" spans="1:21" ht="14.4" customHeight="1" x14ac:dyDescent="0.3">
      <c r="A260" s="471">
        <v>29</v>
      </c>
      <c r="B260" s="472" t="s">
        <v>485</v>
      </c>
      <c r="C260" s="472" t="s">
        <v>780</v>
      </c>
      <c r="D260" s="549" t="s">
        <v>1746</v>
      </c>
      <c r="E260" s="550" t="s">
        <v>787</v>
      </c>
      <c r="F260" s="472" t="s">
        <v>777</v>
      </c>
      <c r="G260" s="472" t="s">
        <v>881</v>
      </c>
      <c r="H260" s="472" t="s">
        <v>486</v>
      </c>
      <c r="I260" s="472" t="s">
        <v>1172</v>
      </c>
      <c r="J260" s="472" t="s">
        <v>1173</v>
      </c>
      <c r="K260" s="472" t="s">
        <v>1174</v>
      </c>
      <c r="L260" s="473">
        <v>0</v>
      </c>
      <c r="M260" s="473">
        <v>0</v>
      </c>
      <c r="N260" s="472">
        <v>2</v>
      </c>
      <c r="O260" s="551">
        <v>1</v>
      </c>
      <c r="P260" s="473">
        <v>0</v>
      </c>
      <c r="Q260" s="506"/>
      <c r="R260" s="472">
        <v>2</v>
      </c>
      <c r="S260" s="506">
        <v>1</v>
      </c>
      <c r="T260" s="551">
        <v>1</v>
      </c>
      <c r="U260" s="507">
        <v>1</v>
      </c>
    </row>
    <row r="261" spans="1:21" ht="14.4" customHeight="1" x14ac:dyDescent="0.3">
      <c r="A261" s="471">
        <v>29</v>
      </c>
      <c r="B261" s="472" t="s">
        <v>485</v>
      </c>
      <c r="C261" s="472" t="s">
        <v>780</v>
      </c>
      <c r="D261" s="549" t="s">
        <v>1746</v>
      </c>
      <c r="E261" s="550" t="s">
        <v>787</v>
      </c>
      <c r="F261" s="472" t="s">
        <v>777</v>
      </c>
      <c r="G261" s="472" t="s">
        <v>1179</v>
      </c>
      <c r="H261" s="472" t="s">
        <v>694</v>
      </c>
      <c r="I261" s="472" t="s">
        <v>1183</v>
      </c>
      <c r="J261" s="472" t="s">
        <v>1184</v>
      </c>
      <c r="K261" s="472" t="s">
        <v>1185</v>
      </c>
      <c r="L261" s="473">
        <v>21.13</v>
      </c>
      <c r="M261" s="473">
        <v>42.26</v>
      </c>
      <c r="N261" s="472">
        <v>2</v>
      </c>
      <c r="O261" s="551">
        <v>2</v>
      </c>
      <c r="P261" s="473">
        <v>42.26</v>
      </c>
      <c r="Q261" s="506">
        <v>1</v>
      </c>
      <c r="R261" s="472">
        <v>2</v>
      </c>
      <c r="S261" s="506">
        <v>1</v>
      </c>
      <c r="T261" s="551">
        <v>2</v>
      </c>
      <c r="U261" s="507">
        <v>1</v>
      </c>
    </row>
    <row r="262" spans="1:21" ht="14.4" customHeight="1" x14ac:dyDescent="0.3">
      <c r="A262" s="471">
        <v>29</v>
      </c>
      <c r="B262" s="472" t="s">
        <v>485</v>
      </c>
      <c r="C262" s="472" t="s">
        <v>780</v>
      </c>
      <c r="D262" s="549" t="s">
        <v>1746</v>
      </c>
      <c r="E262" s="550" t="s">
        <v>787</v>
      </c>
      <c r="F262" s="472" t="s">
        <v>777</v>
      </c>
      <c r="G262" s="472" t="s">
        <v>892</v>
      </c>
      <c r="H262" s="472" t="s">
        <v>486</v>
      </c>
      <c r="I262" s="472" t="s">
        <v>684</v>
      </c>
      <c r="J262" s="472" t="s">
        <v>685</v>
      </c>
      <c r="K262" s="472" t="s">
        <v>686</v>
      </c>
      <c r="L262" s="473">
        <v>115.13</v>
      </c>
      <c r="M262" s="473">
        <v>1151.3</v>
      </c>
      <c r="N262" s="472">
        <v>10</v>
      </c>
      <c r="O262" s="551">
        <v>8</v>
      </c>
      <c r="P262" s="473">
        <v>575.65</v>
      </c>
      <c r="Q262" s="506">
        <v>0.5</v>
      </c>
      <c r="R262" s="472">
        <v>5</v>
      </c>
      <c r="S262" s="506">
        <v>0.5</v>
      </c>
      <c r="T262" s="551">
        <v>4</v>
      </c>
      <c r="U262" s="507">
        <v>0.5</v>
      </c>
    </row>
    <row r="263" spans="1:21" ht="14.4" customHeight="1" x14ac:dyDescent="0.3">
      <c r="A263" s="471">
        <v>29</v>
      </c>
      <c r="B263" s="472" t="s">
        <v>485</v>
      </c>
      <c r="C263" s="472" t="s">
        <v>780</v>
      </c>
      <c r="D263" s="549" t="s">
        <v>1746</v>
      </c>
      <c r="E263" s="550" t="s">
        <v>787</v>
      </c>
      <c r="F263" s="472" t="s">
        <v>777</v>
      </c>
      <c r="G263" s="472" t="s">
        <v>893</v>
      </c>
      <c r="H263" s="472" t="s">
        <v>694</v>
      </c>
      <c r="I263" s="472" t="s">
        <v>894</v>
      </c>
      <c r="J263" s="472" t="s">
        <v>895</v>
      </c>
      <c r="K263" s="472" t="s">
        <v>896</v>
      </c>
      <c r="L263" s="473">
        <v>407.55</v>
      </c>
      <c r="M263" s="473">
        <v>407.55</v>
      </c>
      <c r="N263" s="472">
        <v>1</v>
      </c>
      <c r="O263" s="551">
        <v>0.5</v>
      </c>
      <c r="P263" s="473">
        <v>407.55</v>
      </c>
      <c r="Q263" s="506">
        <v>1</v>
      </c>
      <c r="R263" s="472">
        <v>1</v>
      </c>
      <c r="S263" s="506">
        <v>1</v>
      </c>
      <c r="T263" s="551">
        <v>0.5</v>
      </c>
      <c r="U263" s="507">
        <v>1</v>
      </c>
    </row>
    <row r="264" spans="1:21" ht="14.4" customHeight="1" x14ac:dyDescent="0.3">
      <c r="A264" s="471">
        <v>29</v>
      </c>
      <c r="B264" s="472" t="s">
        <v>485</v>
      </c>
      <c r="C264" s="472" t="s">
        <v>780</v>
      </c>
      <c r="D264" s="549" t="s">
        <v>1746</v>
      </c>
      <c r="E264" s="550" t="s">
        <v>787</v>
      </c>
      <c r="F264" s="472" t="s">
        <v>777</v>
      </c>
      <c r="G264" s="472" t="s">
        <v>893</v>
      </c>
      <c r="H264" s="472" t="s">
        <v>694</v>
      </c>
      <c r="I264" s="472" t="s">
        <v>897</v>
      </c>
      <c r="J264" s="472" t="s">
        <v>895</v>
      </c>
      <c r="K264" s="472" t="s">
        <v>898</v>
      </c>
      <c r="L264" s="473">
        <v>543.39</v>
      </c>
      <c r="M264" s="473">
        <v>543.39</v>
      </c>
      <c r="N264" s="472">
        <v>1</v>
      </c>
      <c r="O264" s="551">
        <v>1</v>
      </c>
      <c r="P264" s="473">
        <v>543.39</v>
      </c>
      <c r="Q264" s="506">
        <v>1</v>
      </c>
      <c r="R264" s="472">
        <v>1</v>
      </c>
      <c r="S264" s="506">
        <v>1</v>
      </c>
      <c r="T264" s="551">
        <v>1</v>
      </c>
      <c r="U264" s="507">
        <v>1</v>
      </c>
    </row>
    <row r="265" spans="1:21" ht="14.4" customHeight="1" x14ac:dyDescent="0.3">
      <c r="A265" s="471">
        <v>29</v>
      </c>
      <c r="B265" s="472" t="s">
        <v>485</v>
      </c>
      <c r="C265" s="472" t="s">
        <v>780</v>
      </c>
      <c r="D265" s="549" t="s">
        <v>1746</v>
      </c>
      <c r="E265" s="550" t="s">
        <v>787</v>
      </c>
      <c r="F265" s="472" t="s">
        <v>777</v>
      </c>
      <c r="G265" s="472" t="s">
        <v>893</v>
      </c>
      <c r="H265" s="472" t="s">
        <v>694</v>
      </c>
      <c r="I265" s="472" t="s">
        <v>1188</v>
      </c>
      <c r="J265" s="472" t="s">
        <v>895</v>
      </c>
      <c r="K265" s="472" t="s">
        <v>1189</v>
      </c>
      <c r="L265" s="473">
        <v>923.74</v>
      </c>
      <c r="M265" s="473">
        <v>923.74</v>
      </c>
      <c r="N265" s="472">
        <v>1</v>
      </c>
      <c r="O265" s="551">
        <v>1</v>
      </c>
      <c r="P265" s="473">
        <v>923.74</v>
      </c>
      <c r="Q265" s="506">
        <v>1</v>
      </c>
      <c r="R265" s="472">
        <v>1</v>
      </c>
      <c r="S265" s="506">
        <v>1</v>
      </c>
      <c r="T265" s="551">
        <v>1</v>
      </c>
      <c r="U265" s="507">
        <v>1</v>
      </c>
    </row>
    <row r="266" spans="1:21" ht="14.4" customHeight="1" x14ac:dyDescent="0.3">
      <c r="A266" s="471">
        <v>29</v>
      </c>
      <c r="B266" s="472" t="s">
        <v>485</v>
      </c>
      <c r="C266" s="472" t="s">
        <v>780</v>
      </c>
      <c r="D266" s="549" t="s">
        <v>1746</v>
      </c>
      <c r="E266" s="550" t="s">
        <v>787</v>
      </c>
      <c r="F266" s="472" t="s">
        <v>777</v>
      </c>
      <c r="G266" s="472" t="s">
        <v>905</v>
      </c>
      <c r="H266" s="472" t="s">
        <v>694</v>
      </c>
      <c r="I266" s="472" t="s">
        <v>909</v>
      </c>
      <c r="J266" s="472" t="s">
        <v>907</v>
      </c>
      <c r="K266" s="472" t="s">
        <v>910</v>
      </c>
      <c r="L266" s="473">
        <v>48.42</v>
      </c>
      <c r="M266" s="473">
        <v>96.84</v>
      </c>
      <c r="N266" s="472">
        <v>2</v>
      </c>
      <c r="O266" s="551">
        <v>1</v>
      </c>
      <c r="P266" s="473"/>
      <c r="Q266" s="506">
        <v>0</v>
      </c>
      <c r="R266" s="472"/>
      <c r="S266" s="506">
        <v>0</v>
      </c>
      <c r="T266" s="551"/>
      <c r="U266" s="507">
        <v>0</v>
      </c>
    </row>
    <row r="267" spans="1:21" ht="14.4" customHeight="1" x14ac:dyDescent="0.3">
      <c r="A267" s="471">
        <v>29</v>
      </c>
      <c r="B267" s="472" t="s">
        <v>485</v>
      </c>
      <c r="C267" s="472" t="s">
        <v>780</v>
      </c>
      <c r="D267" s="549" t="s">
        <v>1746</v>
      </c>
      <c r="E267" s="550" t="s">
        <v>787</v>
      </c>
      <c r="F267" s="472" t="s">
        <v>777</v>
      </c>
      <c r="G267" s="472" t="s">
        <v>905</v>
      </c>
      <c r="H267" s="472" t="s">
        <v>694</v>
      </c>
      <c r="I267" s="472" t="s">
        <v>909</v>
      </c>
      <c r="J267" s="472" t="s">
        <v>907</v>
      </c>
      <c r="K267" s="472" t="s">
        <v>910</v>
      </c>
      <c r="L267" s="473">
        <v>36.54</v>
      </c>
      <c r="M267" s="473">
        <v>36.54</v>
      </c>
      <c r="N267" s="472">
        <v>1</v>
      </c>
      <c r="O267" s="551">
        <v>0.5</v>
      </c>
      <c r="P267" s="473"/>
      <c r="Q267" s="506">
        <v>0</v>
      </c>
      <c r="R267" s="472"/>
      <c r="S267" s="506">
        <v>0</v>
      </c>
      <c r="T267" s="551"/>
      <c r="U267" s="507">
        <v>0</v>
      </c>
    </row>
    <row r="268" spans="1:21" ht="14.4" customHeight="1" x14ac:dyDescent="0.3">
      <c r="A268" s="471">
        <v>29</v>
      </c>
      <c r="B268" s="472" t="s">
        <v>485</v>
      </c>
      <c r="C268" s="472" t="s">
        <v>780</v>
      </c>
      <c r="D268" s="549" t="s">
        <v>1746</v>
      </c>
      <c r="E268" s="550" t="s">
        <v>787</v>
      </c>
      <c r="F268" s="472" t="s">
        <v>777</v>
      </c>
      <c r="G268" s="472" t="s">
        <v>905</v>
      </c>
      <c r="H268" s="472" t="s">
        <v>694</v>
      </c>
      <c r="I268" s="472" t="s">
        <v>911</v>
      </c>
      <c r="J268" s="472" t="s">
        <v>907</v>
      </c>
      <c r="K268" s="472" t="s">
        <v>912</v>
      </c>
      <c r="L268" s="473">
        <v>0</v>
      </c>
      <c r="M268" s="473">
        <v>0</v>
      </c>
      <c r="N268" s="472">
        <v>1</v>
      </c>
      <c r="O268" s="551">
        <v>0.5</v>
      </c>
      <c r="P268" s="473">
        <v>0</v>
      </c>
      <c r="Q268" s="506"/>
      <c r="R268" s="472">
        <v>1</v>
      </c>
      <c r="S268" s="506">
        <v>1</v>
      </c>
      <c r="T268" s="551">
        <v>0.5</v>
      </c>
      <c r="U268" s="507">
        <v>1</v>
      </c>
    </row>
    <row r="269" spans="1:21" ht="14.4" customHeight="1" x14ac:dyDescent="0.3">
      <c r="A269" s="471">
        <v>29</v>
      </c>
      <c r="B269" s="472" t="s">
        <v>485</v>
      </c>
      <c r="C269" s="472" t="s">
        <v>780</v>
      </c>
      <c r="D269" s="549" t="s">
        <v>1746</v>
      </c>
      <c r="E269" s="550" t="s">
        <v>787</v>
      </c>
      <c r="F269" s="472" t="s">
        <v>777</v>
      </c>
      <c r="G269" s="472" t="s">
        <v>905</v>
      </c>
      <c r="H269" s="472" t="s">
        <v>486</v>
      </c>
      <c r="I269" s="472" t="s">
        <v>1308</v>
      </c>
      <c r="J269" s="472" t="s">
        <v>1309</v>
      </c>
      <c r="K269" s="472" t="s">
        <v>1310</v>
      </c>
      <c r="L269" s="473">
        <v>0</v>
      </c>
      <c r="M269" s="473">
        <v>0</v>
      </c>
      <c r="N269" s="472">
        <v>1</v>
      </c>
      <c r="O269" s="551">
        <v>0.5</v>
      </c>
      <c r="P269" s="473">
        <v>0</v>
      </c>
      <c r="Q269" s="506"/>
      <c r="R269" s="472">
        <v>1</v>
      </c>
      <c r="S269" s="506">
        <v>1</v>
      </c>
      <c r="T269" s="551">
        <v>0.5</v>
      </c>
      <c r="U269" s="507">
        <v>1</v>
      </c>
    </row>
    <row r="270" spans="1:21" ht="14.4" customHeight="1" x14ac:dyDescent="0.3">
      <c r="A270" s="471">
        <v>29</v>
      </c>
      <c r="B270" s="472" t="s">
        <v>485</v>
      </c>
      <c r="C270" s="472" t="s">
        <v>780</v>
      </c>
      <c r="D270" s="549" t="s">
        <v>1746</v>
      </c>
      <c r="E270" s="550" t="s">
        <v>787</v>
      </c>
      <c r="F270" s="472" t="s">
        <v>777</v>
      </c>
      <c r="G270" s="472" t="s">
        <v>905</v>
      </c>
      <c r="H270" s="472" t="s">
        <v>486</v>
      </c>
      <c r="I270" s="472" t="s">
        <v>1311</v>
      </c>
      <c r="J270" s="472" t="s">
        <v>1309</v>
      </c>
      <c r="K270" s="472" t="s">
        <v>1312</v>
      </c>
      <c r="L270" s="473">
        <v>0</v>
      </c>
      <c r="M270" s="473">
        <v>0</v>
      </c>
      <c r="N270" s="472">
        <v>1</v>
      </c>
      <c r="O270" s="551">
        <v>1</v>
      </c>
      <c r="P270" s="473"/>
      <c r="Q270" s="506"/>
      <c r="R270" s="472"/>
      <c r="S270" s="506">
        <v>0</v>
      </c>
      <c r="T270" s="551"/>
      <c r="U270" s="507">
        <v>0</v>
      </c>
    </row>
    <row r="271" spans="1:21" ht="14.4" customHeight="1" x14ac:dyDescent="0.3">
      <c r="A271" s="471">
        <v>29</v>
      </c>
      <c r="B271" s="472" t="s">
        <v>485</v>
      </c>
      <c r="C271" s="472" t="s">
        <v>780</v>
      </c>
      <c r="D271" s="549" t="s">
        <v>1746</v>
      </c>
      <c r="E271" s="550" t="s">
        <v>787</v>
      </c>
      <c r="F271" s="472" t="s">
        <v>777</v>
      </c>
      <c r="G271" s="472" t="s">
        <v>905</v>
      </c>
      <c r="H271" s="472" t="s">
        <v>486</v>
      </c>
      <c r="I271" s="472" t="s">
        <v>1313</v>
      </c>
      <c r="J271" s="472" t="s">
        <v>1309</v>
      </c>
      <c r="K271" s="472" t="s">
        <v>1314</v>
      </c>
      <c r="L271" s="473">
        <v>0</v>
      </c>
      <c r="M271" s="473">
        <v>0</v>
      </c>
      <c r="N271" s="472">
        <v>2</v>
      </c>
      <c r="O271" s="551">
        <v>1</v>
      </c>
      <c r="P271" s="473"/>
      <c r="Q271" s="506"/>
      <c r="R271" s="472"/>
      <c r="S271" s="506">
        <v>0</v>
      </c>
      <c r="T271" s="551"/>
      <c r="U271" s="507">
        <v>0</v>
      </c>
    </row>
    <row r="272" spans="1:21" ht="14.4" customHeight="1" x14ac:dyDescent="0.3">
      <c r="A272" s="471">
        <v>29</v>
      </c>
      <c r="B272" s="472" t="s">
        <v>485</v>
      </c>
      <c r="C272" s="472" t="s">
        <v>780</v>
      </c>
      <c r="D272" s="549" t="s">
        <v>1746</v>
      </c>
      <c r="E272" s="550" t="s">
        <v>787</v>
      </c>
      <c r="F272" s="472" t="s">
        <v>777</v>
      </c>
      <c r="G272" s="472" t="s">
        <v>1315</v>
      </c>
      <c r="H272" s="472" t="s">
        <v>694</v>
      </c>
      <c r="I272" s="472" t="s">
        <v>1316</v>
      </c>
      <c r="J272" s="472" t="s">
        <v>1317</v>
      </c>
      <c r="K272" s="472" t="s">
        <v>1318</v>
      </c>
      <c r="L272" s="473">
        <v>28.81</v>
      </c>
      <c r="M272" s="473">
        <v>57.62</v>
      </c>
      <c r="N272" s="472">
        <v>2</v>
      </c>
      <c r="O272" s="551">
        <v>1.5</v>
      </c>
      <c r="P272" s="473">
        <v>57.62</v>
      </c>
      <c r="Q272" s="506">
        <v>1</v>
      </c>
      <c r="R272" s="472">
        <v>2</v>
      </c>
      <c r="S272" s="506">
        <v>1</v>
      </c>
      <c r="T272" s="551">
        <v>1.5</v>
      </c>
      <c r="U272" s="507">
        <v>1</v>
      </c>
    </row>
    <row r="273" spans="1:21" ht="14.4" customHeight="1" x14ac:dyDescent="0.3">
      <c r="A273" s="471">
        <v>29</v>
      </c>
      <c r="B273" s="472" t="s">
        <v>485</v>
      </c>
      <c r="C273" s="472" t="s">
        <v>780</v>
      </c>
      <c r="D273" s="549" t="s">
        <v>1746</v>
      </c>
      <c r="E273" s="550" t="s">
        <v>787</v>
      </c>
      <c r="F273" s="472" t="s">
        <v>777</v>
      </c>
      <c r="G273" s="472" t="s">
        <v>1315</v>
      </c>
      <c r="H273" s="472" t="s">
        <v>694</v>
      </c>
      <c r="I273" s="472" t="s">
        <v>1316</v>
      </c>
      <c r="J273" s="472" t="s">
        <v>1317</v>
      </c>
      <c r="K273" s="472" t="s">
        <v>1318</v>
      </c>
      <c r="L273" s="473">
        <v>46.85</v>
      </c>
      <c r="M273" s="473">
        <v>46.85</v>
      </c>
      <c r="N273" s="472">
        <v>1</v>
      </c>
      <c r="O273" s="551">
        <v>0.5</v>
      </c>
      <c r="P273" s="473">
        <v>46.85</v>
      </c>
      <c r="Q273" s="506">
        <v>1</v>
      </c>
      <c r="R273" s="472">
        <v>1</v>
      </c>
      <c r="S273" s="506">
        <v>1</v>
      </c>
      <c r="T273" s="551">
        <v>0.5</v>
      </c>
      <c r="U273" s="507">
        <v>1</v>
      </c>
    </row>
    <row r="274" spans="1:21" ht="14.4" customHeight="1" x14ac:dyDescent="0.3">
      <c r="A274" s="471">
        <v>29</v>
      </c>
      <c r="B274" s="472" t="s">
        <v>485</v>
      </c>
      <c r="C274" s="472" t="s">
        <v>780</v>
      </c>
      <c r="D274" s="549" t="s">
        <v>1746</v>
      </c>
      <c r="E274" s="550" t="s">
        <v>787</v>
      </c>
      <c r="F274" s="472" t="s">
        <v>777</v>
      </c>
      <c r="G274" s="472" t="s">
        <v>1315</v>
      </c>
      <c r="H274" s="472" t="s">
        <v>694</v>
      </c>
      <c r="I274" s="472" t="s">
        <v>1319</v>
      </c>
      <c r="J274" s="472" t="s">
        <v>1317</v>
      </c>
      <c r="K274" s="472" t="s">
        <v>1320</v>
      </c>
      <c r="L274" s="473">
        <v>0</v>
      </c>
      <c r="M274" s="473">
        <v>0</v>
      </c>
      <c r="N274" s="472">
        <v>1</v>
      </c>
      <c r="O274" s="551">
        <v>1</v>
      </c>
      <c r="P274" s="473">
        <v>0</v>
      </c>
      <c r="Q274" s="506"/>
      <c r="R274" s="472">
        <v>1</v>
      </c>
      <c r="S274" s="506">
        <v>1</v>
      </c>
      <c r="T274" s="551">
        <v>1</v>
      </c>
      <c r="U274" s="507">
        <v>1</v>
      </c>
    </row>
    <row r="275" spans="1:21" ht="14.4" customHeight="1" x14ac:dyDescent="0.3">
      <c r="A275" s="471">
        <v>29</v>
      </c>
      <c r="B275" s="472" t="s">
        <v>485</v>
      </c>
      <c r="C275" s="472" t="s">
        <v>780</v>
      </c>
      <c r="D275" s="549" t="s">
        <v>1746</v>
      </c>
      <c r="E275" s="550" t="s">
        <v>787</v>
      </c>
      <c r="F275" s="472" t="s">
        <v>777</v>
      </c>
      <c r="G275" s="472" t="s">
        <v>1315</v>
      </c>
      <c r="H275" s="472" t="s">
        <v>694</v>
      </c>
      <c r="I275" s="472" t="s">
        <v>1321</v>
      </c>
      <c r="J275" s="472" t="s">
        <v>1317</v>
      </c>
      <c r="K275" s="472" t="s">
        <v>1322</v>
      </c>
      <c r="L275" s="473">
        <v>23.42</v>
      </c>
      <c r="M275" s="473">
        <v>23.42</v>
      </c>
      <c r="N275" s="472">
        <v>1</v>
      </c>
      <c r="O275" s="551">
        <v>0.5</v>
      </c>
      <c r="P275" s="473">
        <v>23.42</v>
      </c>
      <c r="Q275" s="506">
        <v>1</v>
      </c>
      <c r="R275" s="472">
        <v>1</v>
      </c>
      <c r="S275" s="506">
        <v>1</v>
      </c>
      <c r="T275" s="551">
        <v>0.5</v>
      </c>
      <c r="U275" s="507">
        <v>1</v>
      </c>
    </row>
    <row r="276" spans="1:21" ht="14.4" customHeight="1" x14ac:dyDescent="0.3">
      <c r="A276" s="471">
        <v>29</v>
      </c>
      <c r="B276" s="472" t="s">
        <v>485</v>
      </c>
      <c r="C276" s="472" t="s">
        <v>780</v>
      </c>
      <c r="D276" s="549" t="s">
        <v>1746</v>
      </c>
      <c r="E276" s="550" t="s">
        <v>787</v>
      </c>
      <c r="F276" s="472" t="s">
        <v>777</v>
      </c>
      <c r="G276" s="472" t="s">
        <v>925</v>
      </c>
      <c r="H276" s="472" t="s">
        <v>486</v>
      </c>
      <c r="I276" s="472" t="s">
        <v>926</v>
      </c>
      <c r="J276" s="472" t="s">
        <v>927</v>
      </c>
      <c r="K276" s="472" t="s">
        <v>928</v>
      </c>
      <c r="L276" s="473">
        <v>27.49</v>
      </c>
      <c r="M276" s="473">
        <v>27.49</v>
      </c>
      <c r="N276" s="472">
        <v>1</v>
      </c>
      <c r="O276" s="551">
        <v>0.5</v>
      </c>
      <c r="P276" s="473">
        <v>27.49</v>
      </c>
      <c r="Q276" s="506">
        <v>1</v>
      </c>
      <c r="R276" s="472">
        <v>1</v>
      </c>
      <c r="S276" s="506">
        <v>1</v>
      </c>
      <c r="T276" s="551">
        <v>0.5</v>
      </c>
      <c r="U276" s="507">
        <v>1</v>
      </c>
    </row>
    <row r="277" spans="1:21" ht="14.4" customHeight="1" x14ac:dyDescent="0.3">
      <c r="A277" s="471">
        <v>29</v>
      </c>
      <c r="B277" s="472" t="s">
        <v>485</v>
      </c>
      <c r="C277" s="472" t="s">
        <v>780</v>
      </c>
      <c r="D277" s="549" t="s">
        <v>1746</v>
      </c>
      <c r="E277" s="550" t="s">
        <v>787</v>
      </c>
      <c r="F277" s="472" t="s">
        <v>777</v>
      </c>
      <c r="G277" s="472" t="s">
        <v>949</v>
      </c>
      <c r="H277" s="472" t="s">
        <v>486</v>
      </c>
      <c r="I277" s="472" t="s">
        <v>520</v>
      </c>
      <c r="J277" s="472" t="s">
        <v>950</v>
      </c>
      <c r="K277" s="472" t="s">
        <v>951</v>
      </c>
      <c r="L277" s="473">
        <v>0</v>
      </c>
      <c r="M277" s="473">
        <v>0</v>
      </c>
      <c r="N277" s="472">
        <v>55</v>
      </c>
      <c r="O277" s="551">
        <v>38.5</v>
      </c>
      <c r="P277" s="473">
        <v>0</v>
      </c>
      <c r="Q277" s="506"/>
      <c r="R277" s="472">
        <v>29</v>
      </c>
      <c r="S277" s="506">
        <v>0.52727272727272723</v>
      </c>
      <c r="T277" s="551">
        <v>20</v>
      </c>
      <c r="U277" s="507">
        <v>0.51948051948051943</v>
      </c>
    </row>
    <row r="278" spans="1:21" ht="14.4" customHeight="1" x14ac:dyDescent="0.3">
      <c r="A278" s="471">
        <v>29</v>
      </c>
      <c r="B278" s="472" t="s">
        <v>485</v>
      </c>
      <c r="C278" s="472" t="s">
        <v>780</v>
      </c>
      <c r="D278" s="549" t="s">
        <v>1746</v>
      </c>
      <c r="E278" s="550" t="s">
        <v>787</v>
      </c>
      <c r="F278" s="472" t="s">
        <v>777</v>
      </c>
      <c r="G278" s="472" t="s">
        <v>952</v>
      </c>
      <c r="H278" s="472" t="s">
        <v>486</v>
      </c>
      <c r="I278" s="472" t="s">
        <v>688</v>
      </c>
      <c r="J278" s="472" t="s">
        <v>689</v>
      </c>
      <c r="K278" s="472" t="s">
        <v>953</v>
      </c>
      <c r="L278" s="473">
        <v>96.42</v>
      </c>
      <c r="M278" s="473">
        <v>192.84</v>
      </c>
      <c r="N278" s="472">
        <v>2</v>
      </c>
      <c r="O278" s="551">
        <v>2</v>
      </c>
      <c r="P278" s="473">
        <v>192.84</v>
      </c>
      <c r="Q278" s="506">
        <v>1</v>
      </c>
      <c r="R278" s="472">
        <v>2</v>
      </c>
      <c r="S278" s="506">
        <v>1</v>
      </c>
      <c r="T278" s="551">
        <v>2</v>
      </c>
      <c r="U278" s="507">
        <v>1</v>
      </c>
    </row>
    <row r="279" spans="1:21" ht="14.4" customHeight="1" x14ac:dyDescent="0.3">
      <c r="A279" s="471">
        <v>29</v>
      </c>
      <c r="B279" s="472" t="s">
        <v>485</v>
      </c>
      <c r="C279" s="472" t="s">
        <v>780</v>
      </c>
      <c r="D279" s="549" t="s">
        <v>1746</v>
      </c>
      <c r="E279" s="550" t="s">
        <v>787</v>
      </c>
      <c r="F279" s="472" t="s">
        <v>777</v>
      </c>
      <c r="G279" s="472" t="s">
        <v>952</v>
      </c>
      <c r="H279" s="472" t="s">
        <v>486</v>
      </c>
      <c r="I279" s="472" t="s">
        <v>692</v>
      </c>
      <c r="J279" s="472" t="s">
        <v>689</v>
      </c>
      <c r="K279" s="472" t="s">
        <v>954</v>
      </c>
      <c r="L279" s="473">
        <v>289.27</v>
      </c>
      <c r="M279" s="473">
        <v>1735.62</v>
      </c>
      <c r="N279" s="472">
        <v>6</v>
      </c>
      <c r="O279" s="551">
        <v>5.5</v>
      </c>
      <c r="P279" s="473">
        <v>578.54</v>
      </c>
      <c r="Q279" s="506">
        <v>0.33333333333333331</v>
      </c>
      <c r="R279" s="472">
        <v>2</v>
      </c>
      <c r="S279" s="506">
        <v>0.33333333333333331</v>
      </c>
      <c r="T279" s="551">
        <v>1.5</v>
      </c>
      <c r="U279" s="507">
        <v>0.27272727272727271</v>
      </c>
    </row>
    <row r="280" spans="1:21" ht="14.4" customHeight="1" x14ac:dyDescent="0.3">
      <c r="A280" s="471">
        <v>29</v>
      </c>
      <c r="B280" s="472" t="s">
        <v>485</v>
      </c>
      <c r="C280" s="472" t="s">
        <v>780</v>
      </c>
      <c r="D280" s="549" t="s">
        <v>1746</v>
      </c>
      <c r="E280" s="550" t="s">
        <v>787</v>
      </c>
      <c r="F280" s="472" t="s">
        <v>777</v>
      </c>
      <c r="G280" s="472" t="s">
        <v>967</v>
      </c>
      <c r="H280" s="472" t="s">
        <v>486</v>
      </c>
      <c r="I280" s="472" t="s">
        <v>1323</v>
      </c>
      <c r="J280" s="472" t="s">
        <v>1324</v>
      </c>
      <c r="K280" s="472" t="s">
        <v>1325</v>
      </c>
      <c r="L280" s="473">
        <v>75.22</v>
      </c>
      <c r="M280" s="473">
        <v>150.44</v>
      </c>
      <c r="N280" s="472">
        <v>2</v>
      </c>
      <c r="O280" s="551">
        <v>1</v>
      </c>
      <c r="P280" s="473">
        <v>75.22</v>
      </c>
      <c r="Q280" s="506">
        <v>0.5</v>
      </c>
      <c r="R280" s="472">
        <v>1</v>
      </c>
      <c r="S280" s="506">
        <v>0.5</v>
      </c>
      <c r="T280" s="551">
        <v>0.5</v>
      </c>
      <c r="U280" s="507">
        <v>0.5</v>
      </c>
    </row>
    <row r="281" spans="1:21" ht="14.4" customHeight="1" x14ac:dyDescent="0.3">
      <c r="A281" s="471">
        <v>29</v>
      </c>
      <c r="B281" s="472" t="s">
        <v>485</v>
      </c>
      <c r="C281" s="472" t="s">
        <v>780</v>
      </c>
      <c r="D281" s="549" t="s">
        <v>1746</v>
      </c>
      <c r="E281" s="550" t="s">
        <v>787</v>
      </c>
      <c r="F281" s="472" t="s">
        <v>777</v>
      </c>
      <c r="G281" s="472" t="s">
        <v>967</v>
      </c>
      <c r="H281" s="472" t="s">
        <v>486</v>
      </c>
      <c r="I281" s="472" t="s">
        <v>971</v>
      </c>
      <c r="J281" s="472" t="s">
        <v>969</v>
      </c>
      <c r="K281" s="472" t="s">
        <v>972</v>
      </c>
      <c r="L281" s="473">
        <v>75.22</v>
      </c>
      <c r="M281" s="473">
        <v>676.98</v>
      </c>
      <c r="N281" s="472">
        <v>9</v>
      </c>
      <c r="O281" s="551">
        <v>6.5</v>
      </c>
      <c r="P281" s="473">
        <v>300.88</v>
      </c>
      <c r="Q281" s="506">
        <v>0.44444444444444442</v>
      </c>
      <c r="R281" s="472">
        <v>4</v>
      </c>
      <c r="S281" s="506">
        <v>0.44444444444444442</v>
      </c>
      <c r="T281" s="551">
        <v>2.5</v>
      </c>
      <c r="U281" s="507">
        <v>0.38461538461538464</v>
      </c>
    </row>
    <row r="282" spans="1:21" ht="14.4" customHeight="1" x14ac:dyDescent="0.3">
      <c r="A282" s="471">
        <v>29</v>
      </c>
      <c r="B282" s="472" t="s">
        <v>485</v>
      </c>
      <c r="C282" s="472" t="s">
        <v>780</v>
      </c>
      <c r="D282" s="549" t="s">
        <v>1746</v>
      </c>
      <c r="E282" s="550" t="s">
        <v>787</v>
      </c>
      <c r="F282" s="472" t="s">
        <v>777</v>
      </c>
      <c r="G282" s="472" t="s">
        <v>967</v>
      </c>
      <c r="H282" s="472" t="s">
        <v>486</v>
      </c>
      <c r="I282" s="472" t="s">
        <v>971</v>
      </c>
      <c r="J282" s="472" t="s">
        <v>969</v>
      </c>
      <c r="K282" s="472" t="s">
        <v>972</v>
      </c>
      <c r="L282" s="473">
        <v>50.32</v>
      </c>
      <c r="M282" s="473">
        <v>150.96</v>
      </c>
      <c r="N282" s="472">
        <v>3</v>
      </c>
      <c r="O282" s="551">
        <v>2</v>
      </c>
      <c r="P282" s="473">
        <v>100.64</v>
      </c>
      <c r="Q282" s="506">
        <v>0.66666666666666663</v>
      </c>
      <c r="R282" s="472">
        <v>2</v>
      </c>
      <c r="S282" s="506">
        <v>0.66666666666666663</v>
      </c>
      <c r="T282" s="551">
        <v>1</v>
      </c>
      <c r="U282" s="507">
        <v>0.5</v>
      </c>
    </row>
    <row r="283" spans="1:21" ht="14.4" customHeight="1" x14ac:dyDescent="0.3">
      <c r="A283" s="471">
        <v>29</v>
      </c>
      <c r="B283" s="472" t="s">
        <v>485</v>
      </c>
      <c r="C283" s="472" t="s">
        <v>780</v>
      </c>
      <c r="D283" s="549" t="s">
        <v>1746</v>
      </c>
      <c r="E283" s="550" t="s">
        <v>787</v>
      </c>
      <c r="F283" s="472" t="s">
        <v>777</v>
      </c>
      <c r="G283" s="472" t="s">
        <v>967</v>
      </c>
      <c r="H283" s="472" t="s">
        <v>486</v>
      </c>
      <c r="I283" s="472" t="s">
        <v>1326</v>
      </c>
      <c r="J283" s="472" t="s">
        <v>969</v>
      </c>
      <c r="K283" s="472" t="s">
        <v>1327</v>
      </c>
      <c r="L283" s="473">
        <v>150.43</v>
      </c>
      <c r="M283" s="473">
        <v>150.43</v>
      </c>
      <c r="N283" s="472">
        <v>1</v>
      </c>
      <c r="O283" s="551">
        <v>0.5</v>
      </c>
      <c r="P283" s="473">
        <v>150.43</v>
      </c>
      <c r="Q283" s="506">
        <v>1</v>
      </c>
      <c r="R283" s="472">
        <v>1</v>
      </c>
      <c r="S283" s="506">
        <v>1</v>
      </c>
      <c r="T283" s="551">
        <v>0.5</v>
      </c>
      <c r="U283" s="507">
        <v>1</v>
      </c>
    </row>
    <row r="284" spans="1:21" ht="14.4" customHeight="1" x14ac:dyDescent="0.3">
      <c r="A284" s="471">
        <v>29</v>
      </c>
      <c r="B284" s="472" t="s">
        <v>485</v>
      </c>
      <c r="C284" s="472" t="s">
        <v>780</v>
      </c>
      <c r="D284" s="549" t="s">
        <v>1746</v>
      </c>
      <c r="E284" s="550" t="s">
        <v>787</v>
      </c>
      <c r="F284" s="472" t="s">
        <v>779</v>
      </c>
      <c r="G284" s="472" t="s">
        <v>988</v>
      </c>
      <c r="H284" s="472" t="s">
        <v>486</v>
      </c>
      <c r="I284" s="472" t="s">
        <v>997</v>
      </c>
      <c r="J284" s="472" t="s">
        <v>993</v>
      </c>
      <c r="K284" s="472" t="s">
        <v>998</v>
      </c>
      <c r="L284" s="473">
        <v>100</v>
      </c>
      <c r="M284" s="473">
        <v>200</v>
      </c>
      <c r="N284" s="472">
        <v>2</v>
      </c>
      <c r="O284" s="551">
        <v>1</v>
      </c>
      <c r="P284" s="473">
        <v>200</v>
      </c>
      <c r="Q284" s="506">
        <v>1</v>
      </c>
      <c r="R284" s="472">
        <v>2</v>
      </c>
      <c r="S284" s="506">
        <v>1</v>
      </c>
      <c r="T284" s="551">
        <v>1</v>
      </c>
      <c r="U284" s="507">
        <v>1</v>
      </c>
    </row>
    <row r="285" spans="1:21" ht="14.4" customHeight="1" x14ac:dyDescent="0.3">
      <c r="A285" s="471">
        <v>29</v>
      </c>
      <c r="B285" s="472" t="s">
        <v>485</v>
      </c>
      <c r="C285" s="472" t="s">
        <v>780</v>
      </c>
      <c r="D285" s="549" t="s">
        <v>1746</v>
      </c>
      <c r="E285" s="550" t="s">
        <v>787</v>
      </c>
      <c r="F285" s="472" t="s">
        <v>779</v>
      </c>
      <c r="G285" s="472" t="s">
        <v>988</v>
      </c>
      <c r="H285" s="472" t="s">
        <v>486</v>
      </c>
      <c r="I285" s="472" t="s">
        <v>997</v>
      </c>
      <c r="J285" s="472" t="s">
        <v>993</v>
      </c>
      <c r="K285" s="472" t="s">
        <v>998</v>
      </c>
      <c r="L285" s="473">
        <v>200</v>
      </c>
      <c r="M285" s="473">
        <v>400</v>
      </c>
      <c r="N285" s="472">
        <v>2</v>
      </c>
      <c r="O285" s="551">
        <v>1</v>
      </c>
      <c r="P285" s="473"/>
      <c r="Q285" s="506">
        <v>0</v>
      </c>
      <c r="R285" s="472"/>
      <c r="S285" s="506">
        <v>0</v>
      </c>
      <c r="T285" s="551"/>
      <c r="U285" s="507">
        <v>0</v>
      </c>
    </row>
    <row r="286" spans="1:21" ht="14.4" customHeight="1" x14ac:dyDescent="0.3">
      <c r="A286" s="471">
        <v>29</v>
      </c>
      <c r="B286" s="472" t="s">
        <v>485</v>
      </c>
      <c r="C286" s="472" t="s">
        <v>780</v>
      </c>
      <c r="D286" s="549" t="s">
        <v>1746</v>
      </c>
      <c r="E286" s="550" t="s">
        <v>787</v>
      </c>
      <c r="F286" s="472" t="s">
        <v>779</v>
      </c>
      <c r="G286" s="472" t="s">
        <v>988</v>
      </c>
      <c r="H286" s="472" t="s">
        <v>486</v>
      </c>
      <c r="I286" s="472" t="s">
        <v>999</v>
      </c>
      <c r="J286" s="472" t="s">
        <v>1000</v>
      </c>
      <c r="K286" s="472" t="s">
        <v>1001</v>
      </c>
      <c r="L286" s="473">
        <v>774.12</v>
      </c>
      <c r="M286" s="473">
        <v>774.12</v>
      </c>
      <c r="N286" s="472">
        <v>1</v>
      </c>
      <c r="O286" s="551">
        <v>1</v>
      </c>
      <c r="P286" s="473">
        <v>774.12</v>
      </c>
      <c r="Q286" s="506">
        <v>1</v>
      </c>
      <c r="R286" s="472">
        <v>1</v>
      </c>
      <c r="S286" s="506">
        <v>1</v>
      </c>
      <c r="T286" s="551">
        <v>1</v>
      </c>
      <c r="U286" s="507">
        <v>1</v>
      </c>
    </row>
    <row r="287" spans="1:21" ht="14.4" customHeight="1" x14ac:dyDescent="0.3">
      <c r="A287" s="471">
        <v>29</v>
      </c>
      <c r="B287" s="472" t="s">
        <v>485</v>
      </c>
      <c r="C287" s="472" t="s">
        <v>780</v>
      </c>
      <c r="D287" s="549" t="s">
        <v>1746</v>
      </c>
      <c r="E287" s="550" t="s">
        <v>787</v>
      </c>
      <c r="F287" s="472" t="s">
        <v>779</v>
      </c>
      <c r="G287" s="472" t="s">
        <v>988</v>
      </c>
      <c r="H287" s="472" t="s">
        <v>486</v>
      </c>
      <c r="I287" s="472" t="s">
        <v>1013</v>
      </c>
      <c r="J287" s="472" t="s">
        <v>1011</v>
      </c>
      <c r="K287" s="472" t="s">
        <v>1014</v>
      </c>
      <c r="L287" s="473">
        <v>1333.95</v>
      </c>
      <c r="M287" s="473">
        <v>2667.9</v>
      </c>
      <c r="N287" s="472">
        <v>2</v>
      </c>
      <c r="O287" s="551">
        <v>1</v>
      </c>
      <c r="P287" s="473">
        <v>2667.9</v>
      </c>
      <c r="Q287" s="506">
        <v>1</v>
      </c>
      <c r="R287" s="472">
        <v>2</v>
      </c>
      <c r="S287" s="506">
        <v>1</v>
      </c>
      <c r="T287" s="551">
        <v>1</v>
      </c>
      <c r="U287" s="507">
        <v>1</v>
      </c>
    </row>
    <row r="288" spans="1:21" ht="14.4" customHeight="1" x14ac:dyDescent="0.3">
      <c r="A288" s="471">
        <v>29</v>
      </c>
      <c r="B288" s="472" t="s">
        <v>485</v>
      </c>
      <c r="C288" s="472" t="s">
        <v>780</v>
      </c>
      <c r="D288" s="549" t="s">
        <v>1746</v>
      </c>
      <c r="E288" s="550" t="s">
        <v>787</v>
      </c>
      <c r="F288" s="472" t="s">
        <v>779</v>
      </c>
      <c r="G288" s="472" t="s">
        <v>988</v>
      </c>
      <c r="H288" s="472" t="s">
        <v>486</v>
      </c>
      <c r="I288" s="472" t="s">
        <v>1024</v>
      </c>
      <c r="J288" s="472" t="s">
        <v>1025</v>
      </c>
      <c r="K288" s="472" t="s">
        <v>1026</v>
      </c>
      <c r="L288" s="473">
        <v>1600</v>
      </c>
      <c r="M288" s="473">
        <v>1600</v>
      </c>
      <c r="N288" s="472">
        <v>1</v>
      </c>
      <c r="O288" s="551">
        <v>1</v>
      </c>
      <c r="P288" s="473">
        <v>1600</v>
      </c>
      <c r="Q288" s="506">
        <v>1</v>
      </c>
      <c r="R288" s="472">
        <v>1</v>
      </c>
      <c r="S288" s="506">
        <v>1</v>
      </c>
      <c r="T288" s="551">
        <v>1</v>
      </c>
      <c r="U288" s="507">
        <v>1</v>
      </c>
    </row>
    <row r="289" spans="1:21" ht="14.4" customHeight="1" x14ac:dyDescent="0.3">
      <c r="A289" s="471">
        <v>29</v>
      </c>
      <c r="B289" s="472" t="s">
        <v>485</v>
      </c>
      <c r="C289" s="472" t="s">
        <v>780</v>
      </c>
      <c r="D289" s="549" t="s">
        <v>1746</v>
      </c>
      <c r="E289" s="550" t="s">
        <v>787</v>
      </c>
      <c r="F289" s="472" t="s">
        <v>779</v>
      </c>
      <c r="G289" s="472" t="s">
        <v>988</v>
      </c>
      <c r="H289" s="472" t="s">
        <v>486</v>
      </c>
      <c r="I289" s="472" t="s">
        <v>1027</v>
      </c>
      <c r="J289" s="472" t="s">
        <v>1028</v>
      </c>
      <c r="K289" s="472" t="s">
        <v>1029</v>
      </c>
      <c r="L289" s="473">
        <v>8</v>
      </c>
      <c r="M289" s="473">
        <v>16</v>
      </c>
      <c r="N289" s="472">
        <v>2</v>
      </c>
      <c r="O289" s="551">
        <v>1</v>
      </c>
      <c r="P289" s="473"/>
      <c r="Q289" s="506">
        <v>0</v>
      </c>
      <c r="R289" s="472"/>
      <c r="S289" s="506">
        <v>0</v>
      </c>
      <c r="T289" s="551"/>
      <c r="U289" s="507">
        <v>0</v>
      </c>
    </row>
    <row r="290" spans="1:21" ht="14.4" customHeight="1" x14ac:dyDescent="0.3">
      <c r="A290" s="471">
        <v>29</v>
      </c>
      <c r="B290" s="472" t="s">
        <v>485</v>
      </c>
      <c r="C290" s="472" t="s">
        <v>780</v>
      </c>
      <c r="D290" s="549" t="s">
        <v>1746</v>
      </c>
      <c r="E290" s="550" t="s">
        <v>787</v>
      </c>
      <c r="F290" s="472" t="s">
        <v>779</v>
      </c>
      <c r="G290" s="472" t="s">
        <v>988</v>
      </c>
      <c r="H290" s="472" t="s">
        <v>486</v>
      </c>
      <c r="I290" s="472" t="s">
        <v>1328</v>
      </c>
      <c r="J290" s="472" t="s">
        <v>1329</v>
      </c>
      <c r="K290" s="472" t="s">
        <v>1330</v>
      </c>
      <c r="L290" s="473">
        <v>2400</v>
      </c>
      <c r="M290" s="473">
        <v>2400</v>
      </c>
      <c r="N290" s="472">
        <v>1</v>
      </c>
      <c r="O290" s="551">
        <v>1</v>
      </c>
      <c r="P290" s="473"/>
      <c r="Q290" s="506">
        <v>0</v>
      </c>
      <c r="R290" s="472"/>
      <c r="S290" s="506">
        <v>0</v>
      </c>
      <c r="T290" s="551"/>
      <c r="U290" s="507">
        <v>0</v>
      </c>
    </row>
    <row r="291" spans="1:21" ht="14.4" customHeight="1" x14ac:dyDescent="0.3">
      <c r="A291" s="471">
        <v>29</v>
      </c>
      <c r="B291" s="472" t="s">
        <v>485</v>
      </c>
      <c r="C291" s="472" t="s">
        <v>780</v>
      </c>
      <c r="D291" s="549" t="s">
        <v>1746</v>
      </c>
      <c r="E291" s="550" t="s">
        <v>787</v>
      </c>
      <c r="F291" s="472" t="s">
        <v>779</v>
      </c>
      <c r="G291" s="472" t="s">
        <v>1074</v>
      </c>
      <c r="H291" s="472" t="s">
        <v>486</v>
      </c>
      <c r="I291" s="472" t="s">
        <v>1075</v>
      </c>
      <c r="J291" s="472" t="s">
        <v>1076</v>
      </c>
      <c r="K291" s="472" t="s">
        <v>1077</v>
      </c>
      <c r="L291" s="473">
        <v>410</v>
      </c>
      <c r="M291" s="473">
        <v>10660</v>
      </c>
      <c r="N291" s="472">
        <v>26</v>
      </c>
      <c r="O291" s="551">
        <v>19</v>
      </c>
      <c r="P291" s="473">
        <v>9840</v>
      </c>
      <c r="Q291" s="506">
        <v>0.92307692307692313</v>
      </c>
      <c r="R291" s="472">
        <v>24</v>
      </c>
      <c r="S291" s="506">
        <v>0.92307692307692313</v>
      </c>
      <c r="T291" s="551">
        <v>18</v>
      </c>
      <c r="U291" s="507">
        <v>0.94736842105263153</v>
      </c>
    </row>
    <row r="292" spans="1:21" ht="14.4" customHeight="1" x14ac:dyDescent="0.3">
      <c r="A292" s="471">
        <v>29</v>
      </c>
      <c r="B292" s="472" t="s">
        <v>485</v>
      </c>
      <c r="C292" s="472" t="s">
        <v>780</v>
      </c>
      <c r="D292" s="549" t="s">
        <v>1746</v>
      </c>
      <c r="E292" s="550" t="s">
        <v>787</v>
      </c>
      <c r="F292" s="472" t="s">
        <v>779</v>
      </c>
      <c r="G292" s="472" t="s">
        <v>1074</v>
      </c>
      <c r="H292" s="472" t="s">
        <v>486</v>
      </c>
      <c r="I292" s="472" t="s">
        <v>1078</v>
      </c>
      <c r="J292" s="472" t="s">
        <v>1079</v>
      </c>
      <c r="K292" s="472" t="s">
        <v>1080</v>
      </c>
      <c r="L292" s="473">
        <v>566</v>
      </c>
      <c r="M292" s="473">
        <v>566</v>
      </c>
      <c r="N292" s="472">
        <v>1</v>
      </c>
      <c r="O292" s="551">
        <v>1</v>
      </c>
      <c r="P292" s="473">
        <v>566</v>
      </c>
      <c r="Q292" s="506">
        <v>1</v>
      </c>
      <c r="R292" s="472">
        <v>1</v>
      </c>
      <c r="S292" s="506">
        <v>1</v>
      </c>
      <c r="T292" s="551">
        <v>1</v>
      </c>
      <c r="U292" s="507">
        <v>1</v>
      </c>
    </row>
    <row r="293" spans="1:21" ht="14.4" customHeight="1" x14ac:dyDescent="0.3">
      <c r="A293" s="471">
        <v>29</v>
      </c>
      <c r="B293" s="472" t="s">
        <v>485</v>
      </c>
      <c r="C293" s="472" t="s">
        <v>780</v>
      </c>
      <c r="D293" s="549" t="s">
        <v>1746</v>
      </c>
      <c r="E293" s="550" t="s">
        <v>787</v>
      </c>
      <c r="F293" s="472" t="s">
        <v>779</v>
      </c>
      <c r="G293" s="472" t="s">
        <v>1074</v>
      </c>
      <c r="H293" s="472" t="s">
        <v>486</v>
      </c>
      <c r="I293" s="472" t="s">
        <v>1331</v>
      </c>
      <c r="J293" s="472" t="s">
        <v>1079</v>
      </c>
      <c r="K293" s="472" t="s">
        <v>1332</v>
      </c>
      <c r="L293" s="473">
        <v>566</v>
      </c>
      <c r="M293" s="473">
        <v>566</v>
      </c>
      <c r="N293" s="472">
        <v>1</v>
      </c>
      <c r="O293" s="551">
        <v>1</v>
      </c>
      <c r="P293" s="473">
        <v>566</v>
      </c>
      <c r="Q293" s="506">
        <v>1</v>
      </c>
      <c r="R293" s="472">
        <v>1</v>
      </c>
      <c r="S293" s="506">
        <v>1</v>
      </c>
      <c r="T293" s="551">
        <v>1</v>
      </c>
      <c r="U293" s="507">
        <v>1</v>
      </c>
    </row>
    <row r="294" spans="1:21" ht="14.4" customHeight="1" x14ac:dyDescent="0.3">
      <c r="A294" s="471">
        <v>29</v>
      </c>
      <c r="B294" s="472" t="s">
        <v>485</v>
      </c>
      <c r="C294" s="472" t="s">
        <v>780</v>
      </c>
      <c r="D294" s="549" t="s">
        <v>1746</v>
      </c>
      <c r="E294" s="550" t="s">
        <v>787</v>
      </c>
      <c r="F294" s="472" t="s">
        <v>779</v>
      </c>
      <c r="G294" s="472" t="s">
        <v>1084</v>
      </c>
      <c r="H294" s="472" t="s">
        <v>486</v>
      </c>
      <c r="I294" s="472" t="s">
        <v>1333</v>
      </c>
      <c r="J294" s="472" t="s">
        <v>1086</v>
      </c>
      <c r="K294" s="472" t="s">
        <v>1334</v>
      </c>
      <c r="L294" s="473">
        <v>58.5</v>
      </c>
      <c r="M294" s="473">
        <v>175.5</v>
      </c>
      <c r="N294" s="472">
        <v>3</v>
      </c>
      <c r="O294" s="551">
        <v>2</v>
      </c>
      <c r="P294" s="473">
        <v>58.5</v>
      </c>
      <c r="Q294" s="506">
        <v>0.33333333333333331</v>
      </c>
      <c r="R294" s="472">
        <v>1</v>
      </c>
      <c r="S294" s="506">
        <v>0.33333333333333331</v>
      </c>
      <c r="T294" s="551">
        <v>1</v>
      </c>
      <c r="U294" s="507">
        <v>0.5</v>
      </c>
    </row>
    <row r="295" spans="1:21" ht="14.4" customHeight="1" x14ac:dyDescent="0.3">
      <c r="A295" s="471">
        <v>29</v>
      </c>
      <c r="B295" s="472" t="s">
        <v>485</v>
      </c>
      <c r="C295" s="472" t="s">
        <v>780</v>
      </c>
      <c r="D295" s="549" t="s">
        <v>1746</v>
      </c>
      <c r="E295" s="550" t="s">
        <v>787</v>
      </c>
      <c r="F295" s="472" t="s">
        <v>779</v>
      </c>
      <c r="G295" s="472" t="s">
        <v>1084</v>
      </c>
      <c r="H295" s="472" t="s">
        <v>486</v>
      </c>
      <c r="I295" s="472" t="s">
        <v>1335</v>
      </c>
      <c r="J295" s="472" t="s">
        <v>1336</v>
      </c>
      <c r="K295" s="472" t="s">
        <v>1337</v>
      </c>
      <c r="L295" s="473">
        <v>378.48</v>
      </c>
      <c r="M295" s="473">
        <v>1135.44</v>
      </c>
      <c r="N295" s="472">
        <v>3</v>
      </c>
      <c r="O295" s="551">
        <v>3</v>
      </c>
      <c r="P295" s="473">
        <v>756.96</v>
      </c>
      <c r="Q295" s="506">
        <v>0.66666666666666663</v>
      </c>
      <c r="R295" s="472">
        <v>2</v>
      </c>
      <c r="S295" s="506">
        <v>0.66666666666666663</v>
      </c>
      <c r="T295" s="551">
        <v>2</v>
      </c>
      <c r="U295" s="507">
        <v>0.66666666666666663</v>
      </c>
    </row>
    <row r="296" spans="1:21" ht="14.4" customHeight="1" x14ac:dyDescent="0.3">
      <c r="A296" s="471">
        <v>29</v>
      </c>
      <c r="B296" s="472" t="s">
        <v>485</v>
      </c>
      <c r="C296" s="472" t="s">
        <v>780</v>
      </c>
      <c r="D296" s="549" t="s">
        <v>1746</v>
      </c>
      <c r="E296" s="550" t="s">
        <v>787</v>
      </c>
      <c r="F296" s="472" t="s">
        <v>779</v>
      </c>
      <c r="G296" s="472" t="s">
        <v>1084</v>
      </c>
      <c r="H296" s="472" t="s">
        <v>486</v>
      </c>
      <c r="I296" s="472" t="s">
        <v>1094</v>
      </c>
      <c r="J296" s="472" t="s">
        <v>1095</v>
      </c>
      <c r="K296" s="472" t="s">
        <v>1096</v>
      </c>
      <c r="L296" s="473">
        <v>409.87</v>
      </c>
      <c r="M296" s="473">
        <v>819.74</v>
      </c>
      <c r="N296" s="472">
        <v>2</v>
      </c>
      <c r="O296" s="551">
        <v>2</v>
      </c>
      <c r="P296" s="473">
        <v>819.74</v>
      </c>
      <c r="Q296" s="506">
        <v>1</v>
      </c>
      <c r="R296" s="472">
        <v>2</v>
      </c>
      <c r="S296" s="506">
        <v>1</v>
      </c>
      <c r="T296" s="551">
        <v>2</v>
      </c>
      <c r="U296" s="507">
        <v>1</v>
      </c>
    </row>
    <row r="297" spans="1:21" ht="14.4" customHeight="1" x14ac:dyDescent="0.3">
      <c r="A297" s="471">
        <v>29</v>
      </c>
      <c r="B297" s="472" t="s">
        <v>485</v>
      </c>
      <c r="C297" s="472" t="s">
        <v>780</v>
      </c>
      <c r="D297" s="549" t="s">
        <v>1746</v>
      </c>
      <c r="E297" s="550" t="s">
        <v>787</v>
      </c>
      <c r="F297" s="472" t="s">
        <v>779</v>
      </c>
      <c r="G297" s="472" t="s">
        <v>1084</v>
      </c>
      <c r="H297" s="472" t="s">
        <v>486</v>
      </c>
      <c r="I297" s="472" t="s">
        <v>1338</v>
      </c>
      <c r="J297" s="472" t="s">
        <v>1339</v>
      </c>
      <c r="K297" s="472" t="s">
        <v>1340</v>
      </c>
      <c r="L297" s="473">
        <v>600</v>
      </c>
      <c r="M297" s="473">
        <v>600</v>
      </c>
      <c r="N297" s="472">
        <v>1</v>
      </c>
      <c r="O297" s="551">
        <v>1</v>
      </c>
      <c r="P297" s="473">
        <v>600</v>
      </c>
      <c r="Q297" s="506">
        <v>1</v>
      </c>
      <c r="R297" s="472">
        <v>1</v>
      </c>
      <c r="S297" s="506">
        <v>1</v>
      </c>
      <c r="T297" s="551">
        <v>1</v>
      </c>
      <c r="U297" s="507">
        <v>1</v>
      </c>
    </row>
    <row r="298" spans="1:21" ht="14.4" customHeight="1" x14ac:dyDescent="0.3">
      <c r="A298" s="471">
        <v>29</v>
      </c>
      <c r="B298" s="472" t="s">
        <v>485</v>
      </c>
      <c r="C298" s="472" t="s">
        <v>780</v>
      </c>
      <c r="D298" s="549" t="s">
        <v>1746</v>
      </c>
      <c r="E298" s="550" t="s">
        <v>787</v>
      </c>
      <c r="F298" s="472" t="s">
        <v>779</v>
      </c>
      <c r="G298" s="472" t="s">
        <v>1084</v>
      </c>
      <c r="H298" s="472" t="s">
        <v>486</v>
      </c>
      <c r="I298" s="472" t="s">
        <v>1100</v>
      </c>
      <c r="J298" s="472" t="s">
        <v>1086</v>
      </c>
      <c r="K298" s="472" t="s">
        <v>1101</v>
      </c>
      <c r="L298" s="473">
        <v>58.5</v>
      </c>
      <c r="M298" s="473">
        <v>234</v>
      </c>
      <c r="N298" s="472">
        <v>4</v>
      </c>
      <c r="O298" s="551">
        <v>4</v>
      </c>
      <c r="P298" s="473">
        <v>234</v>
      </c>
      <c r="Q298" s="506">
        <v>1</v>
      </c>
      <c r="R298" s="472">
        <v>4</v>
      </c>
      <c r="S298" s="506">
        <v>1</v>
      </c>
      <c r="T298" s="551">
        <v>4</v>
      </c>
      <c r="U298" s="507">
        <v>1</v>
      </c>
    </row>
    <row r="299" spans="1:21" ht="14.4" customHeight="1" x14ac:dyDescent="0.3">
      <c r="A299" s="471">
        <v>29</v>
      </c>
      <c r="B299" s="472" t="s">
        <v>485</v>
      </c>
      <c r="C299" s="472" t="s">
        <v>780</v>
      </c>
      <c r="D299" s="549" t="s">
        <v>1746</v>
      </c>
      <c r="E299" s="550" t="s">
        <v>787</v>
      </c>
      <c r="F299" s="472" t="s">
        <v>779</v>
      </c>
      <c r="G299" s="472" t="s">
        <v>1084</v>
      </c>
      <c r="H299" s="472" t="s">
        <v>486</v>
      </c>
      <c r="I299" s="472" t="s">
        <v>1114</v>
      </c>
      <c r="J299" s="472" t="s">
        <v>1115</v>
      </c>
      <c r="K299" s="472" t="s">
        <v>1116</v>
      </c>
      <c r="L299" s="473">
        <v>45.52</v>
      </c>
      <c r="M299" s="473">
        <v>45.52</v>
      </c>
      <c r="N299" s="472">
        <v>1</v>
      </c>
      <c r="O299" s="551">
        <v>1</v>
      </c>
      <c r="P299" s="473">
        <v>45.52</v>
      </c>
      <c r="Q299" s="506">
        <v>1</v>
      </c>
      <c r="R299" s="472">
        <v>1</v>
      </c>
      <c r="S299" s="506">
        <v>1</v>
      </c>
      <c r="T299" s="551">
        <v>1</v>
      </c>
      <c r="U299" s="507">
        <v>1</v>
      </c>
    </row>
    <row r="300" spans="1:21" ht="14.4" customHeight="1" x14ac:dyDescent="0.3">
      <c r="A300" s="471">
        <v>29</v>
      </c>
      <c r="B300" s="472" t="s">
        <v>485</v>
      </c>
      <c r="C300" s="472" t="s">
        <v>780</v>
      </c>
      <c r="D300" s="549" t="s">
        <v>1746</v>
      </c>
      <c r="E300" s="550" t="s">
        <v>787</v>
      </c>
      <c r="F300" s="472" t="s">
        <v>779</v>
      </c>
      <c r="G300" s="472" t="s">
        <v>1084</v>
      </c>
      <c r="H300" s="472" t="s">
        <v>486</v>
      </c>
      <c r="I300" s="472" t="s">
        <v>1341</v>
      </c>
      <c r="J300" s="472" t="s">
        <v>1342</v>
      </c>
      <c r="K300" s="472" t="s">
        <v>1343</v>
      </c>
      <c r="L300" s="473">
        <v>748.13</v>
      </c>
      <c r="M300" s="473">
        <v>748.13</v>
      </c>
      <c r="N300" s="472">
        <v>1</v>
      </c>
      <c r="O300" s="551">
        <v>1</v>
      </c>
      <c r="P300" s="473"/>
      <c r="Q300" s="506">
        <v>0</v>
      </c>
      <c r="R300" s="472"/>
      <c r="S300" s="506">
        <v>0</v>
      </c>
      <c r="T300" s="551"/>
      <c r="U300" s="507">
        <v>0</v>
      </c>
    </row>
    <row r="301" spans="1:21" ht="14.4" customHeight="1" x14ac:dyDescent="0.3">
      <c r="A301" s="471">
        <v>29</v>
      </c>
      <c r="B301" s="472" t="s">
        <v>485</v>
      </c>
      <c r="C301" s="472" t="s">
        <v>780</v>
      </c>
      <c r="D301" s="549" t="s">
        <v>1746</v>
      </c>
      <c r="E301" s="550" t="s">
        <v>787</v>
      </c>
      <c r="F301" s="472" t="s">
        <v>779</v>
      </c>
      <c r="G301" s="472" t="s">
        <v>1084</v>
      </c>
      <c r="H301" s="472" t="s">
        <v>486</v>
      </c>
      <c r="I301" s="472" t="s">
        <v>1344</v>
      </c>
      <c r="J301" s="472" t="s">
        <v>1345</v>
      </c>
      <c r="K301" s="472" t="s">
        <v>1346</v>
      </c>
      <c r="L301" s="473">
        <v>713.95</v>
      </c>
      <c r="M301" s="473">
        <v>713.95</v>
      </c>
      <c r="N301" s="472">
        <v>1</v>
      </c>
      <c r="O301" s="551">
        <v>1</v>
      </c>
      <c r="P301" s="473"/>
      <c r="Q301" s="506">
        <v>0</v>
      </c>
      <c r="R301" s="472"/>
      <c r="S301" s="506">
        <v>0</v>
      </c>
      <c r="T301" s="551"/>
      <c r="U301" s="507">
        <v>0</v>
      </c>
    </row>
    <row r="302" spans="1:21" ht="14.4" customHeight="1" x14ac:dyDescent="0.3">
      <c r="A302" s="471">
        <v>29</v>
      </c>
      <c r="B302" s="472" t="s">
        <v>485</v>
      </c>
      <c r="C302" s="472" t="s">
        <v>780</v>
      </c>
      <c r="D302" s="549" t="s">
        <v>1746</v>
      </c>
      <c r="E302" s="550" t="s">
        <v>787</v>
      </c>
      <c r="F302" s="472" t="s">
        <v>779</v>
      </c>
      <c r="G302" s="472" t="s">
        <v>1084</v>
      </c>
      <c r="H302" s="472" t="s">
        <v>486</v>
      </c>
      <c r="I302" s="472" t="s">
        <v>1238</v>
      </c>
      <c r="J302" s="472" t="s">
        <v>1239</v>
      </c>
      <c r="K302" s="472" t="s">
        <v>1240</v>
      </c>
      <c r="L302" s="473">
        <v>331.32</v>
      </c>
      <c r="M302" s="473">
        <v>662.64</v>
      </c>
      <c r="N302" s="472">
        <v>2</v>
      </c>
      <c r="O302" s="551">
        <v>2</v>
      </c>
      <c r="P302" s="473">
        <v>331.32</v>
      </c>
      <c r="Q302" s="506">
        <v>0.5</v>
      </c>
      <c r="R302" s="472">
        <v>1</v>
      </c>
      <c r="S302" s="506">
        <v>0.5</v>
      </c>
      <c r="T302" s="551">
        <v>1</v>
      </c>
      <c r="U302" s="507">
        <v>0.5</v>
      </c>
    </row>
    <row r="303" spans="1:21" ht="14.4" customHeight="1" x14ac:dyDescent="0.3">
      <c r="A303" s="471">
        <v>29</v>
      </c>
      <c r="B303" s="472" t="s">
        <v>485</v>
      </c>
      <c r="C303" s="472" t="s">
        <v>780</v>
      </c>
      <c r="D303" s="549" t="s">
        <v>1746</v>
      </c>
      <c r="E303" s="550" t="s">
        <v>787</v>
      </c>
      <c r="F303" s="472" t="s">
        <v>779</v>
      </c>
      <c r="G303" s="472" t="s">
        <v>1084</v>
      </c>
      <c r="H303" s="472" t="s">
        <v>486</v>
      </c>
      <c r="I303" s="472" t="s">
        <v>1241</v>
      </c>
      <c r="J303" s="472" t="s">
        <v>1242</v>
      </c>
      <c r="K303" s="472" t="s">
        <v>1243</v>
      </c>
      <c r="L303" s="473">
        <v>731.31</v>
      </c>
      <c r="M303" s="473">
        <v>731.31</v>
      </c>
      <c r="N303" s="472">
        <v>1</v>
      </c>
      <c r="O303" s="551">
        <v>1</v>
      </c>
      <c r="P303" s="473">
        <v>731.31</v>
      </c>
      <c r="Q303" s="506">
        <v>1</v>
      </c>
      <c r="R303" s="472">
        <v>1</v>
      </c>
      <c r="S303" s="506">
        <v>1</v>
      </c>
      <c r="T303" s="551">
        <v>1</v>
      </c>
      <c r="U303" s="507">
        <v>1</v>
      </c>
    </row>
    <row r="304" spans="1:21" ht="14.4" customHeight="1" x14ac:dyDescent="0.3">
      <c r="A304" s="471">
        <v>29</v>
      </c>
      <c r="B304" s="472" t="s">
        <v>485</v>
      </c>
      <c r="C304" s="472" t="s">
        <v>780</v>
      </c>
      <c r="D304" s="549" t="s">
        <v>1746</v>
      </c>
      <c r="E304" s="550" t="s">
        <v>787</v>
      </c>
      <c r="F304" s="472" t="s">
        <v>779</v>
      </c>
      <c r="G304" s="472" t="s">
        <v>1084</v>
      </c>
      <c r="H304" s="472" t="s">
        <v>486</v>
      </c>
      <c r="I304" s="472" t="s">
        <v>1347</v>
      </c>
      <c r="J304" s="472" t="s">
        <v>1348</v>
      </c>
      <c r="K304" s="472" t="s">
        <v>1349</v>
      </c>
      <c r="L304" s="473">
        <v>63</v>
      </c>
      <c r="M304" s="473">
        <v>63</v>
      </c>
      <c r="N304" s="472">
        <v>1</v>
      </c>
      <c r="O304" s="551">
        <v>1</v>
      </c>
      <c r="P304" s="473">
        <v>63</v>
      </c>
      <c r="Q304" s="506">
        <v>1</v>
      </c>
      <c r="R304" s="472">
        <v>1</v>
      </c>
      <c r="S304" s="506">
        <v>1</v>
      </c>
      <c r="T304" s="551">
        <v>1</v>
      </c>
      <c r="U304" s="507">
        <v>1</v>
      </c>
    </row>
    <row r="305" spans="1:21" ht="14.4" customHeight="1" x14ac:dyDescent="0.3">
      <c r="A305" s="471">
        <v>29</v>
      </c>
      <c r="B305" s="472" t="s">
        <v>485</v>
      </c>
      <c r="C305" s="472" t="s">
        <v>780</v>
      </c>
      <c r="D305" s="549" t="s">
        <v>1746</v>
      </c>
      <c r="E305" s="550" t="s">
        <v>787</v>
      </c>
      <c r="F305" s="472" t="s">
        <v>779</v>
      </c>
      <c r="G305" s="472" t="s">
        <v>1084</v>
      </c>
      <c r="H305" s="472" t="s">
        <v>486</v>
      </c>
      <c r="I305" s="472" t="s">
        <v>1117</v>
      </c>
      <c r="J305" s="472" t="s">
        <v>1118</v>
      </c>
      <c r="K305" s="472" t="s">
        <v>1119</v>
      </c>
      <c r="L305" s="473">
        <v>345.18</v>
      </c>
      <c r="M305" s="473">
        <v>345.18</v>
      </c>
      <c r="N305" s="472">
        <v>1</v>
      </c>
      <c r="O305" s="551">
        <v>1</v>
      </c>
      <c r="P305" s="473">
        <v>345.18</v>
      </c>
      <c r="Q305" s="506">
        <v>1</v>
      </c>
      <c r="R305" s="472">
        <v>1</v>
      </c>
      <c r="S305" s="506">
        <v>1</v>
      </c>
      <c r="T305" s="551">
        <v>1</v>
      </c>
      <c r="U305" s="507">
        <v>1</v>
      </c>
    </row>
    <row r="306" spans="1:21" ht="14.4" customHeight="1" x14ac:dyDescent="0.3">
      <c r="A306" s="471">
        <v>29</v>
      </c>
      <c r="B306" s="472" t="s">
        <v>485</v>
      </c>
      <c r="C306" s="472" t="s">
        <v>780</v>
      </c>
      <c r="D306" s="549" t="s">
        <v>1746</v>
      </c>
      <c r="E306" s="550" t="s">
        <v>787</v>
      </c>
      <c r="F306" s="472" t="s">
        <v>779</v>
      </c>
      <c r="G306" s="472" t="s">
        <v>1084</v>
      </c>
      <c r="H306" s="472" t="s">
        <v>486</v>
      </c>
      <c r="I306" s="472" t="s">
        <v>1350</v>
      </c>
      <c r="J306" s="472" t="s">
        <v>1351</v>
      </c>
      <c r="K306" s="472" t="s">
        <v>1352</v>
      </c>
      <c r="L306" s="473">
        <v>509.64</v>
      </c>
      <c r="M306" s="473">
        <v>1019.28</v>
      </c>
      <c r="N306" s="472">
        <v>2</v>
      </c>
      <c r="O306" s="551">
        <v>2</v>
      </c>
      <c r="P306" s="473">
        <v>1019.28</v>
      </c>
      <c r="Q306" s="506">
        <v>1</v>
      </c>
      <c r="R306" s="472">
        <v>2</v>
      </c>
      <c r="S306" s="506">
        <v>1</v>
      </c>
      <c r="T306" s="551">
        <v>2</v>
      </c>
      <c r="U306" s="507">
        <v>1</v>
      </c>
    </row>
    <row r="307" spans="1:21" ht="14.4" customHeight="1" x14ac:dyDescent="0.3">
      <c r="A307" s="471">
        <v>29</v>
      </c>
      <c r="B307" s="472" t="s">
        <v>485</v>
      </c>
      <c r="C307" s="472" t="s">
        <v>780</v>
      </c>
      <c r="D307" s="549" t="s">
        <v>1746</v>
      </c>
      <c r="E307" s="550" t="s">
        <v>787</v>
      </c>
      <c r="F307" s="472" t="s">
        <v>779</v>
      </c>
      <c r="G307" s="472" t="s">
        <v>1084</v>
      </c>
      <c r="H307" s="472" t="s">
        <v>486</v>
      </c>
      <c r="I307" s="472" t="s">
        <v>1353</v>
      </c>
      <c r="J307" s="472" t="s">
        <v>1354</v>
      </c>
      <c r="K307" s="472" t="s">
        <v>1355</v>
      </c>
      <c r="L307" s="473">
        <v>543.55999999999995</v>
      </c>
      <c r="M307" s="473">
        <v>543.55999999999995</v>
      </c>
      <c r="N307" s="472">
        <v>1</v>
      </c>
      <c r="O307" s="551">
        <v>1</v>
      </c>
      <c r="P307" s="473">
        <v>543.55999999999995</v>
      </c>
      <c r="Q307" s="506">
        <v>1</v>
      </c>
      <c r="R307" s="472">
        <v>1</v>
      </c>
      <c r="S307" s="506">
        <v>1</v>
      </c>
      <c r="T307" s="551">
        <v>1</v>
      </c>
      <c r="U307" s="507">
        <v>1</v>
      </c>
    </row>
    <row r="308" spans="1:21" ht="14.4" customHeight="1" x14ac:dyDescent="0.3">
      <c r="A308" s="471">
        <v>29</v>
      </c>
      <c r="B308" s="472" t="s">
        <v>485</v>
      </c>
      <c r="C308" s="472" t="s">
        <v>780</v>
      </c>
      <c r="D308" s="549" t="s">
        <v>1746</v>
      </c>
      <c r="E308" s="550" t="s">
        <v>788</v>
      </c>
      <c r="F308" s="472" t="s">
        <v>777</v>
      </c>
      <c r="G308" s="472" t="s">
        <v>800</v>
      </c>
      <c r="H308" s="472" t="s">
        <v>486</v>
      </c>
      <c r="I308" s="472" t="s">
        <v>1148</v>
      </c>
      <c r="J308" s="472" t="s">
        <v>1149</v>
      </c>
      <c r="K308" s="472" t="s">
        <v>1150</v>
      </c>
      <c r="L308" s="473">
        <v>154.36000000000001</v>
      </c>
      <c r="M308" s="473">
        <v>2932.84</v>
      </c>
      <c r="N308" s="472">
        <v>19</v>
      </c>
      <c r="O308" s="551">
        <v>9.5</v>
      </c>
      <c r="P308" s="473">
        <v>1234.8800000000001</v>
      </c>
      <c r="Q308" s="506">
        <v>0.4210526315789474</v>
      </c>
      <c r="R308" s="472">
        <v>8</v>
      </c>
      <c r="S308" s="506">
        <v>0.42105263157894735</v>
      </c>
      <c r="T308" s="551">
        <v>4.5</v>
      </c>
      <c r="U308" s="507">
        <v>0.47368421052631576</v>
      </c>
    </row>
    <row r="309" spans="1:21" ht="14.4" customHeight="1" x14ac:dyDescent="0.3">
      <c r="A309" s="471">
        <v>29</v>
      </c>
      <c r="B309" s="472" t="s">
        <v>485</v>
      </c>
      <c r="C309" s="472" t="s">
        <v>780</v>
      </c>
      <c r="D309" s="549" t="s">
        <v>1746</v>
      </c>
      <c r="E309" s="550" t="s">
        <v>788</v>
      </c>
      <c r="F309" s="472" t="s">
        <v>777</v>
      </c>
      <c r="G309" s="472" t="s">
        <v>800</v>
      </c>
      <c r="H309" s="472" t="s">
        <v>694</v>
      </c>
      <c r="I309" s="472" t="s">
        <v>801</v>
      </c>
      <c r="J309" s="472" t="s">
        <v>802</v>
      </c>
      <c r="K309" s="472" t="s">
        <v>803</v>
      </c>
      <c r="L309" s="473">
        <v>154.36000000000001</v>
      </c>
      <c r="M309" s="473">
        <v>154.36000000000001</v>
      </c>
      <c r="N309" s="472">
        <v>1</v>
      </c>
      <c r="O309" s="551">
        <v>1</v>
      </c>
      <c r="P309" s="473"/>
      <c r="Q309" s="506">
        <v>0</v>
      </c>
      <c r="R309" s="472"/>
      <c r="S309" s="506">
        <v>0</v>
      </c>
      <c r="T309" s="551"/>
      <c r="U309" s="507">
        <v>0</v>
      </c>
    </row>
    <row r="310" spans="1:21" ht="14.4" customHeight="1" x14ac:dyDescent="0.3">
      <c r="A310" s="471">
        <v>29</v>
      </c>
      <c r="B310" s="472" t="s">
        <v>485</v>
      </c>
      <c r="C310" s="472" t="s">
        <v>780</v>
      </c>
      <c r="D310" s="549" t="s">
        <v>1746</v>
      </c>
      <c r="E310" s="550" t="s">
        <v>788</v>
      </c>
      <c r="F310" s="472" t="s">
        <v>777</v>
      </c>
      <c r="G310" s="472" t="s">
        <v>800</v>
      </c>
      <c r="H310" s="472" t="s">
        <v>486</v>
      </c>
      <c r="I310" s="472" t="s">
        <v>1356</v>
      </c>
      <c r="J310" s="472" t="s">
        <v>1149</v>
      </c>
      <c r="K310" s="472" t="s">
        <v>1357</v>
      </c>
      <c r="L310" s="473">
        <v>154.36000000000001</v>
      </c>
      <c r="M310" s="473">
        <v>154.36000000000001</v>
      </c>
      <c r="N310" s="472">
        <v>1</v>
      </c>
      <c r="O310" s="551">
        <v>1</v>
      </c>
      <c r="P310" s="473"/>
      <c r="Q310" s="506">
        <v>0</v>
      </c>
      <c r="R310" s="472"/>
      <c r="S310" s="506">
        <v>0</v>
      </c>
      <c r="T310" s="551"/>
      <c r="U310" s="507">
        <v>0</v>
      </c>
    </row>
    <row r="311" spans="1:21" ht="14.4" customHeight="1" x14ac:dyDescent="0.3">
      <c r="A311" s="471">
        <v>29</v>
      </c>
      <c r="B311" s="472" t="s">
        <v>485</v>
      </c>
      <c r="C311" s="472" t="s">
        <v>780</v>
      </c>
      <c r="D311" s="549" t="s">
        <v>1746</v>
      </c>
      <c r="E311" s="550" t="s">
        <v>788</v>
      </c>
      <c r="F311" s="472" t="s">
        <v>777</v>
      </c>
      <c r="G311" s="472" t="s">
        <v>800</v>
      </c>
      <c r="H311" s="472" t="s">
        <v>486</v>
      </c>
      <c r="I311" s="472" t="s">
        <v>1358</v>
      </c>
      <c r="J311" s="472" t="s">
        <v>1149</v>
      </c>
      <c r="K311" s="472" t="s">
        <v>803</v>
      </c>
      <c r="L311" s="473">
        <v>154.36000000000001</v>
      </c>
      <c r="M311" s="473">
        <v>154.36000000000001</v>
      </c>
      <c r="N311" s="472">
        <v>1</v>
      </c>
      <c r="O311" s="551">
        <v>0.5</v>
      </c>
      <c r="P311" s="473"/>
      <c r="Q311" s="506">
        <v>0</v>
      </c>
      <c r="R311" s="472"/>
      <c r="S311" s="506">
        <v>0</v>
      </c>
      <c r="T311" s="551"/>
      <c r="U311" s="507">
        <v>0</v>
      </c>
    </row>
    <row r="312" spans="1:21" ht="14.4" customHeight="1" x14ac:dyDescent="0.3">
      <c r="A312" s="471">
        <v>29</v>
      </c>
      <c r="B312" s="472" t="s">
        <v>485</v>
      </c>
      <c r="C312" s="472" t="s">
        <v>780</v>
      </c>
      <c r="D312" s="549" t="s">
        <v>1746</v>
      </c>
      <c r="E312" s="550" t="s">
        <v>788</v>
      </c>
      <c r="F312" s="472" t="s">
        <v>777</v>
      </c>
      <c r="G312" s="472" t="s">
        <v>811</v>
      </c>
      <c r="H312" s="472" t="s">
        <v>486</v>
      </c>
      <c r="I312" s="472" t="s">
        <v>812</v>
      </c>
      <c r="J312" s="472" t="s">
        <v>813</v>
      </c>
      <c r="K312" s="472" t="s">
        <v>814</v>
      </c>
      <c r="L312" s="473">
        <v>0</v>
      </c>
      <c r="M312" s="473">
        <v>0</v>
      </c>
      <c r="N312" s="472">
        <v>1</v>
      </c>
      <c r="O312" s="551">
        <v>1</v>
      </c>
      <c r="P312" s="473">
        <v>0</v>
      </c>
      <c r="Q312" s="506"/>
      <c r="R312" s="472">
        <v>1</v>
      </c>
      <c r="S312" s="506">
        <v>1</v>
      </c>
      <c r="T312" s="551">
        <v>1</v>
      </c>
      <c r="U312" s="507">
        <v>1</v>
      </c>
    </row>
    <row r="313" spans="1:21" ht="14.4" customHeight="1" x14ac:dyDescent="0.3">
      <c r="A313" s="471">
        <v>29</v>
      </c>
      <c r="B313" s="472" t="s">
        <v>485</v>
      </c>
      <c r="C313" s="472" t="s">
        <v>780</v>
      </c>
      <c r="D313" s="549" t="s">
        <v>1746</v>
      </c>
      <c r="E313" s="550" t="s">
        <v>788</v>
      </c>
      <c r="F313" s="472" t="s">
        <v>777</v>
      </c>
      <c r="G313" s="472" t="s">
        <v>1359</v>
      </c>
      <c r="H313" s="472" t="s">
        <v>486</v>
      </c>
      <c r="I313" s="472" t="s">
        <v>1360</v>
      </c>
      <c r="J313" s="472" t="s">
        <v>1361</v>
      </c>
      <c r="K313" s="472" t="s">
        <v>1362</v>
      </c>
      <c r="L313" s="473">
        <v>0</v>
      </c>
      <c r="M313" s="473">
        <v>0</v>
      </c>
      <c r="N313" s="472">
        <v>3</v>
      </c>
      <c r="O313" s="551">
        <v>2</v>
      </c>
      <c r="P313" s="473">
        <v>0</v>
      </c>
      <c r="Q313" s="506"/>
      <c r="R313" s="472">
        <v>2</v>
      </c>
      <c r="S313" s="506">
        <v>0.66666666666666663</v>
      </c>
      <c r="T313" s="551">
        <v>1</v>
      </c>
      <c r="U313" s="507">
        <v>0.5</v>
      </c>
    </row>
    <row r="314" spans="1:21" ht="14.4" customHeight="1" x14ac:dyDescent="0.3">
      <c r="A314" s="471">
        <v>29</v>
      </c>
      <c r="B314" s="472" t="s">
        <v>485</v>
      </c>
      <c r="C314" s="472" t="s">
        <v>780</v>
      </c>
      <c r="D314" s="549" t="s">
        <v>1746</v>
      </c>
      <c r="E314" s="550" t="s">
        <v>788</v>
      </c>
      <c r="F314" s="472" t="s">
        <v>777</v>
      </c>
      <c r="G314" s="472" t="s">
        <v>1363</v>
      </c>
      <c r="H314" s="472" t="s">
        <v>486</v>
      </c>
      <c r="I314" s="472" t="s">
        <v>1364</v>
      </c>
      <c r="J314" s="472" t="s">
        <v>1365</v>
      </c>
      <c r="K314" s="472" t="s">
        <v>1366</v>
      </c>
      <c r="L314" s="473">
        <v>43.76</v>
      </c>
      <c r="M314" s="473">
        <v>131.28</v>
      </c>
      <c r="N314" s="472">
        <v>3</v>
      </c>
      <c r="O314" s="551">
        <v>0.5</v>
      </c>
      <c r="P314" s="473"/>
      <c r="Q314" s="506">
        <v>0</v>
      </c>
      <c r="R314" s="472"/>
      <c r="S314" s="506">
        <v>0</v>
      </c>
      <c r="T314" s="551"/>
      <c r="U314" s="507">
        <v>0</v>
      </c>
    </row>
    <row r="315" spans="1:21" ht="14.4" customHeight="1" x14ac:dyDescent="0.3">
      <c r="A315" s="471">
        <v>29</v>
      </c>
      <c r="B315" s="472" t="s">
        <v>485</v>
      </c>
      <c r="C315" s="472" t="s">
        <v>780</v>
      </c>
      <c r="D315" s="549" t="s">
        <v>1746</v>
      </c>
      <c r="E315" s="550" t="s">
        <v>788</v>
      </c>
      <c r="F315" s="472" t="s">
        <v>777</v>
      </c>
      <c r="G315" s="472" t="s">
        <v>1367</v>
      </c>
      <c r="H315" s="472" t="s">
        <v>486</v>
      </c>
      <c r="I315" s="472" t="s">
        <v>1368</v>
      </c>
      <c r="J315" s="472" t="s">
        <v>1369</v>
      </c>
      <c r="K315" s="472" t="s">
        <v>1370</v>
      </c>
      <c r="L315" s="473">
        <v>0</v>
      </c>
      <c r="M315" s="473">
        <v>0</v>
      </c>
      <c r="N315" s="472">
        <v>1</v>
      </c>
      <c r="O315" s="551">
        <v>1</v>
      </c>
      <c r="P315" s="473">
        <v>0</v>
      </c>
      <c r="Q315" s="506"/>
      <c r="R315" s="472">
        <v>1</v>
      </c>
      <c r="S315" s="506">
        <v>1</v>
      </c>
      <c r="T315" s="551">
        <v>1</v>
      </c>
      <c r="U315" s="507">
        <v>1</v>
      </c>
    </row>
    <row r="316" spans="1:21" ht="14.4" customHeight="1" x14ac:dyDescent="0.3">
      <c r="A316" s="471">
        <v>29</v>
      </c>
      <c r="B316" s="472" t="s">
        <v>485</v>
      </c>
      <c r="C316" s="472" t="s">
        <v>780</v>
      </c>
      <c r="D316" s="549" t="s">
        <v>1746</v>
      </c>
      <c r="E316" s="550" t="s">
        <v>788</v>
      </c>
      <c r="F316" s="472" t="s">
        <v>777</v>
      </c>
      <c r="G316" s="472" t="s">
        <v>1367</v>
      </c>
      <c r="H316" s="472" t="s">
        <v>486</v>
      </c>
      <c r="I316" s="472" t="s">
        <v>1371</v>
      </c>
      <c r="J316" s="472" t="s">
        <v>1369</v>
      </c>
      <c r="K316" s="472" t="s">
        <v>1372</v>
      </c>
      <c r="L316" s="473">
        <v>0</v>
      </c>
      <c r="M316" s="473">
        <v>0</v>
      </c>
      <c r="N316" s="472">
        <v>1</v>
      </c>
      <c r="O316" s="551">
        <v>1</v>
      </c>
      <c r="P316" s="473"/>
      <c r="Q316" s="506"/>
      <c r="R316" s="472"/>
      <c r="S316" s="506">
        <v>0</v>
      </c>
      <c r="T316" s="551"/>
      <c r="U316" s="507">
        <v>0</v>
      </c>
    </row>
    <row r="317" spans="1:21" ht="14.4" customHeight="1" x14ac:dyDescent="0.3">
      <c r="A317" s="471">
        <v>29</v>
      </c>
      <c r="B317" s="472" t="s">
        <v>485</v>
      </c>
      <c r="C317" s="472" t="s">
        <v>780</v>
      </c>
      <c r="D317" s="549" t="s">
        <v>1746</v>
      </c>
      <c r="E317" s="550" t="s">
        <v>788</v>
      </c>
      <c r="F317" s="472" t="s">
        <v>777</v>
      </c>
      <c r="G317" s="472" t="s">
        <v>1373</v>
      </c>
      <c r="H317" s="472" t="s">
        <v>486</v>
      </c>
      <c r="I317" s="472" t="s">
        <v>1374</v>
      </c>
      <c r="J317" s="472" t="s">
        <v>1375</v>
      </c>
      <c r="K317" s="472" t="s">
        <v>1376</v>
      </c>
      <c r="L317" s="473">
        <v>71.930000000000007</v>
      </c>
      <c r="M317" s="473">
        <v>143.86000000000001</v>
      </c>
      <c r="N317" s="472">
        <v>2</v>
      </c>
      <c r="O317" s="551">
        <v>0.5</v>
      </c>
      <c r="P317" s="473"/>
      <c r="Q317" s="506">
        <v>0</v>
      </c>
      <c r="R317" s="472"/>
      <c r="S317" s="506">
        <v>0</v>
      </c>
      <c r="T317" s="551"/>
      <c r="U317" s="507">
        <v>0</v>
      </c>
    </row>
    <row r="318" spans="1:21" ht="14.4" customHeight="1" x14ac:dyDescent="0.3">
      <c r="A318" s="471">
        <v>29</v>
      </c>
      <c r="B318" s="472" t="s">
        <v>485</v>
      </c>
      <c r="C318" s="472" t="s">
        <v>780</v>
      </c>
      <c r="D318" s="549" t="s">
        <v>1746</v>
      </c>
      <c r="E318" s="550" t="s">
        <v>788</v>
      </c>
      <c r="F318" s="472" t="s">
        <v>777</v>
      </c>
      <c r="G318" s="472" t="s">
        <v>1377</v>
      </c>
      <c r="H318" s="472" t="s">
        <v>486</v>
      </c>
      <c r="I318" s="472" t="s">
        <v>1378</v>
      </c>
      <c r="J318" s="472" t="s">
        <v>1379</v>
      </c>
      <c r="K318" s="472" t="s">
        <v>1380</v>
      </c>
      <c r="L318" s="473">
        <v>0</v>
      </c>
      <c r="M318" s="473">
        <v>0</v>
      </c>
      <c r="N318" s="472">
        <v>1</v>
      </c>
      <c r="O318" s="551">
        <v>1</v>
      </c>
      <c r="P318" s="473">
        <v>0</v>
      </c>
      <c r="Q318" s="506"/>
      <c r="R318" s="472">
        <v>1</v>
      </c>
      <c r="S318" s="506">
        <v>1</v>
      </c>
      <c r="T318" s="551">
        <v>1</v>
      </c>
      <c r="U318" s="507">
        <v>1</v>
      </c>
    </row>
    <row r="319" spans="1:21" ht="14.4" customHeight="1" x14ac:dyDescent="0.3">
      <c r="A319" s="471">
        <v>29</v>
      </c>
      <c r="B319" s="472" t="s">
        <v>485</v>
      </c>
      <c r="C319" s="472" t="s">
        <v>780</v>
      </c>
      <c r="D319" s="549" t="s">
        <v>1746</v>
      </c>
      <c r="E319" s="550" t="s">
        <v>788</v>
      </c>
      <c r="F319" s="472" t="s">
        <v>777</v>
      </c>
      <c r="G319" s="472" t="s">
        <v>1381</v>
      </c>
      <c r="H319" s="472" t="s">
        <v>486</v>
      </c>
      <c r="I319" s="472" t="s">
        <v>1382</v>
      </c>
      <c r="J319" s="472" t="s">
        <v>1383</v>
      </c>
      <c r="K319" s="472" t="s">
        <v>1384</v>
      </c>
      <c r="L319" s="473">
        <v>61.97</v>
      </c>
      <c r="M319" s="473">
        <v>185.91</v>
      </c>
      <c r="N319" s="472">
        <v>3</v>
      </c>
      <c r="O319" s="551">
        <v>0.5</v>
      </c>
      <c r="P319" s="473"/>
      <c r="Q319" s="506">
        <v>0</v>
      </c>
      <c r="R319" s="472"/>
      <c r="S319" s="506">
        <v>0</v>
      </c>
      <c r="T319" s="551"/>
      <c r="U319" s="507">
        <v>0</v>
      </c>
    </row>
    <row r="320" spans="1:21" ht="14.4" customHeight="1" x14ac:dyDescent="0.3">
      <c r="A320" s="471">
        <v>29</v>
      </c>
      <c r="B320" s="472" t="s">
        <v>485</v>
      </c>
      <c r="C320" s="472" t="s">
        <v>780</v>
      </c>
      <c r="D320" s="549" t="s">
        <v>1746</v>
      </c>
      <c r="E320" s="550" t="s">
        <v>788</v>
      </c>
      <c r="F320" s="472" t="s">
        <v>777</v>
      </c>
      <c r="G320" s="472" t="s">
        <v>838</v>
      </c>
      <c r="H320" s="472" t="s">
        <v>486</v>
      </c>
      <c r="I320" s="472" t="s">
        <v>839</v>
      </c>
      <c r="J320" s="472" t="s">
        <v>840</v>
      </c>
      <c r="K320" s="472" t="s">
        <v>841</v>
      </c>
      <c r="L320" s="473">
        <v>107.27</v>
      </c>
      <c r="M320" s="473">
        <v>107.27</v>
      </c>
      <c r="N320" s="472">
        <v>1</v>
      </c>
      <c r="O320" s="551">
        <v>0.5</v>
      </c>
      <c r="P320" s="473">
        <v>107.27</v>
      </c>
      <c r="Q320" s="506">
        <v>1</v>
      </c>
      <c r="R320" s="472">
        <v>1</v>
      </c>
      <c r="S320" s="506">
        <v>1</v>
      </c>
      <c r="T320" s="551">
        <v>0.5</v>
      </c>
      <c r="U320" s="507">
        <v>1</v>
      </c>
    </row>
    <row r="321" spans="1:21" ht="14.4" customHeight="1" x14ac:dyDescent="0.3">
      <c r="A321" s="471">
        <v>29</v>
      </c>
      <c r="B321" s="472" t="s">
        <v>485</v>
      </c>
      <c r="C321" s="472" t="s">
        <v>780</v>
      </c>
      <c r="D321" s="549" t="s">
        <v>1746</v>
      </c>
      <c r="E321" s="550" t="s">
        <v>788</v>
      </c>
      <c r="F321" s="472" t="s">
        <v>777</v>
      </c>
      <c r="G321" s="472" t="s">
        <v>1385</v>
      </c>
      <c r="H321" s="472" t="s">
        <v>486</v>
      </c>
      <c r="I321" s="472" t="s">
        <v>1386</v>
      </c>
      <c r="J321" s="472" t="s">
        <v>1387</v>
      </c>
      <c r="K321" s="472" t="s">
        <v>1388</v>
      </c>
      <c r="L321" s="473">
        <v>0</v>
      </c>
      <c r="M321" s="473">
        <v>0</v>
      </c>
      <c r="N321" s="472">
        <v>1</v>
      </c>
      <c r="O321" s="551">
        <v>0.5</v>
      </c>
      <c r="P321" s="473"/>
      <c r="Q321" s="506"/>
      <c r="R321" s="472"/>
      <c r="S321" s="506">
        <v>0</v>
      </c>
      <c r="T321" s="551"/>
      <c r="U321" s="507">
        <v>0</v>
      </c>
    </row>
    <row r="322" spans="1:21" ht="14.4" customHeight="1" x14ac:dyDescent="0.3">
      <c r="A322" s="471">
        <v>29</v>
      </c>
      <c r="B322" s="472" t="s">
        <v>485</v>
      </c>
      <c r="C322" s="472" t="s">
        <v>780</v>
      </c>
      <c r="D322" s="549" t="s">
        <v>1746</v>
      </c>
      <c r="E322" s="550" t="s">
        <v>788</v>
      </c>
      <c r="F322" s="472" t="s">
        <v>777</v>
      </c>
      <c r="G322" s="472" t="s">
        <v>845</v>
      </c>
      <c r="H322" s="472" t="s">
        <v>486</v>
      </c>
      <c r="I322" s="472" t="s">
        <v>677</v>
      </c>
      <c r="J322" s="472" t="s">
        <v>678</v>
      </c>
      <c r="K322" s="472" t="s">
        <v>846</v>
      </c>
      <c r="L322" s="473">
        <v>48.09</v>
      </c>
      <c r="M322" s="473">
        <v>721.35000000000014</v>
      </c>
      <c r="N322" s="472">
        <v>15</v>
      </c>
      <c r="O322" s="551">
        <v>12.5</v>
      </c>
      <c r="P322" s="473">
        <v>432.81000000000006</v>
      </c>
      <c r="Q322" s="506">
        <v>0.6</v>
      </c>
      <c r="R322" s="472">
        <v>9</v>
      </c>
      <c r="S322" s="506">
        <v>0.6</v>
      </c>
      <c r="T322" s="551">
        <v>8</v>
      </c>
      <c r="U322" s="507">
        <v>0.64</v>
      </c>
    </row>
    <row r="323" spans="1:21" ht="14.4" customHeight="1" x14ac:dyDescent="0.3">
      <c r="A323" s="471">
        <v>29</v>
      </c>
      <c r="B323" s="472" t="s">
        <v>485</v>
      </c>
      <c r="C323" s="472" t="s">
        <v>780</v>
      </c>
      <c r="D323" s="549" t="s">
        <v>1746</v>
      </c>
      <c r="E323" s="550" t="s">
        <v>788</v>
      </c>
      <c r="F323" s="472" t="s">
        <v>777</v>
      </c>
      <c r="G323" s="472" t="s">
        <v>845</v>
      </c>
      <c r="H323" s="472" t="s">
        <v>486</v>
      </c>
      <c r="I323" s="472" t="s">
        <v>1389</v>
      </c>
      <c r="J323" s="472" t="s">
        <v>1390</v>
      </c>
      <c r="K323" s="472" t="s">
        <v>1391</v>
      </c>
      <c r="L323" s="473">
        <v>89.91</v>
      </c>
      <c r="M323" s="473">
        <v>179.82</v>
      </c>
      <c r="N323" s="472">
        <v>2</v>
      </c>
      <c r="O323" s="551">
        <v>0.5</v>
      </c>
      <c r="P323" s="473"/>
      <c r="Q323" s="506">
        <v>0</v>
      </c>
      <c r="R323" s="472"/>
      <c r="S323" s="506">
        <v>0</v>
      </c>
      <c r="T323" s="551"/>
      <c r="U323" s="507">
        <v>0</v>
      </c>
    </row>
    <row r="324" spans="1:21" ht="14.4" customHeight="1" x14ac:dyDescent="0.3">
      <c r="A324" s="471">
        <v>29</v>
      </c>
      <c r="B324" s="472" t="s">
        <v>485</v>
      </c>
      <c r="C324" s="472" t="s">
        <v>780</v>
      </c>
      <c r="D324" s="549" t="s">
        <v>1746</v>
      </c>
      <c r="E324" s="550" t="s">
        <v>788</v>
      </c>
      <c r="F324" s="472" t="s">
        <v>777</v>
      </c>
      <c r="G324" s="472" t="s">
        <v>856</v>
      </c>
      <c r="H324" s="472" t="s">
        <v>486</v>
      </c>
      <c r="I324" s="472" t="s">
        <v>857</v>
      </c>
      <c r="J324" s="472" t="s">
        <v>858</v>
      </c>
      <c r="K324" s="472" t="s">
        <v>859</v>
      </c>
      <c r="L324" s="473">
        <v>0</v>
      </c>
      <c r="M324" s="473">
        <v>0</v>
      </c>
      <c r="N324" s="472">
        <v>1</v>
      </c>
      <c r="O324" s="551">
        <v>0.5</v>
      </c>
      <c r="P324" s="473">
        <v>0</v>
      </c>
      <c r="Q324" s="506"/>
      <c r="R324" s="472">
        <v>1</v>
      </c>
      <c r="S324" s="506">
        <v>1</v>
      </c>
      <c r="T324" s="551">
        <v>0.5</v>
      </c>
      <c r="U324" s="507">
        <v>1</v>
      </c>
    </row>
    <row r="325" spans="1:21" ht="14.4" customHeight="1" x14ac:dyDescent="0.3">
      <c r="A325" s="471">
        <v>29</v>
      </c>
      <c r="B325" s="472" t="s">
        <v>485</v>
      </c>
      <c r="C325" s="472" t="s">
        <v>780</v>
      </c>
      <c r="D325" s="549" t="s">
        <v>1746</v>
      </c>
      <c r="E325" s="550" t="s">
        <v>788</v>
      </c>
      <c r="F325" s="472" t="s">
        <v>777</v>
      </c>
      <c r="G325" s="472" t="s">
        <v>860</v>
      </c>
      <c r="H325" s="472" t="s">
        <v>486</v>
      </c>
      <c r="I325" s="472" t="s">
        <v>570</v>
      </c>
      <c r="J325" s="472" t="s">
        <v>567</v>
      </c>
      <c r="K325" s="472" t="s">
        <v>863</v>
      </c>
      <c r="L325" s="473">
        <v>114</v>
      </c>
      <c r="M325" s="473">
        <v>684</v>
      </c>
      <c r="N325" s="472">
        <v>6</v>
      </c>
      <c r="O325" s="551">
        <v>5.5</v>
      </c>
      <c r="P325" s="473">
        <v>342</v>
      </c>
      <c r="Q325" s="506">
        <v>0.5</v>
      </c>
      <c r="R325" s="472">
        <v>3</v>
      </c>
      <c r="S325" s="506">
        <v>0.5</v>
      </c>
      <c r="T325" s="551">
        <v>3</v>
      </c>
      <c r="U325" s="507">
        <v>0.54545454545454541</v>
      </c>
    </row>
    <row r="326" spans="1:21" ht="14.4" customHeight="1" x14ac:dyDescent="0.3">
      <c r="A326" s="471">
        <v>29</v>
      </c>
      <c r="B326" s="472" t="s">
        <v>485</v>
      </c>
      <c r="C326" s="472" t="s">
        <v>780</v>
      </c>
      <c r="D326" s="549" t="s">
        <v>1746</v>
      </c>
      <c r="E326" s="550" t="s">
        <v>788</v>
      </c>
      <c r="F326" s="472" t="s">
        <v>777</v>
      </c>
      <c r="G326" s="472" t="s">
        <v>860</v>
      </c>
      <c r="H326" s="472" t="s">
        <v>486</v>
      </c>
      <c r="I326" s="472" t="s">
        <v>566</v>
      </c>
      <c r="J326" s="472" t="s">
        <v>567</v>
      </c>
      <c r="K326" s="472" t="s">
        <v>568</v>
      </c>
      <c r="L326" s="473">
        <v>210.22</v>
      </c>
      <c r="M326" s="473">
        <v>210.22</v>
      </c>
      <c r="N326" s="472">
        <v>1</v>
      </c>
      <c r="O326" s="551">
        <v>1</v>
      </c>
      <c r="P326" s="473">
        <v>210.22</v>
      </c>
      <c r="Q326" s="506">
        <v>1</v>
      </c>
      <c r="R326" s="472">
        <v>1</v>
      </c>
      <c r="S326" s="506">
        <v>1</v>
      </c>
      <c r="T326" s="551">
        <v>1</v>
      </c>
      <c r="U326" s="507">
        <v>1</v>
      </c>
    </row>
    <row r="327" spans="1:21" ht="14.4" customHeight="1" x14ac:dyDescent="0.3">
      <c r="A327" s="471">
        <v>29</v>
      </c>
      <c r="B327" s="472" t="s">
        <v>485</v>
      </c>
      <c r="C327" s="472" t="s">
        <v>780</v>
      </c>
      <c r="D327" s="549" t="s">
        <v>1746</v>
      </c>
      <c r="E327" s="550" t="s">
        <v>788</v>
      </c>
      <c r="F327" s="472" t="s">
        <v>777</v>
      </c>
      <c r="G327" s="472" t="s">
        <v>860</v>
      </c>
      <c r="H327" s="472" t="s">
        <v>486</v>
      </c>
      <c r="I327" s="472" t="s">
        <v>1392</v>
      </c>
      <c r="J327" s="472" t="s">
        <v>567</v>
      </c>
      <c r="K327" s="472" t="s">
        <v>1393</v>
      </c>
      <c r="L327" s="473">
        <v>0</v>
      </c>
      <c r="M327" s="473">
        <v>0</v>
      </c>
      <c r="N327" s="472">
        <v>1</v>
      </c>
      <c r="O327" s="551">
        <v>1</v>
      </c>
      <c r="P327" s="473">
        <v>0</v>
      </c>
      <c r="Q327" s="506"/>
      <c r="R327" s="472">
        <v>1</v>
      </c>
      <c r="S327" s="506">
        <v>1</v>
      </c>
      <c r="T327" s="551">
        <v>1</v>
      </c>
      <c r="U327" s="507">
        <v>1</v>
      </c>
    </row>
    <row r="328" spans="1:21" ht="14.4" customHeight="1" x14ac:dyDescent="0.3">
      <c r="A328" s="471">
        <v>29</v>
      </c>
      <c r="B328" s="472" t="s">
        <v>485</v>
      </c>
      <c r="C328" s="472" t="s">
        <v>780</v>
      </c>
      <c r="D328" s="549" t="s">
        <v>1746</v>
      </c>
      <c r="E328" s="550" t="s">
        <v>788</v>
      </c>
      <c r="F328" s="472" t="s">
        <v>777</v>
      </c>
      <c r="G328" s="472" t="s">
        <v>860</v>
      </c>
      <c r="H328" s="472" t="s">
        <v>486</v>
      </c>
      <c r="I328" s="472" t="s">
        <v>1394</v>
      </c>
      <c r="J328" s="472" t="s">
        <v>567</v>
      </c>
      <c r="K328" s="472" t="s">
        <v>1395</v>
      </c>
      <c r="L328" s="473">
        <v>0</v>
      </c>
      <c r="M328" s="473">
        <v>0</v>
      </c>
      <c r="N328" s="472">
        <v>1</v>
      </c>
      <c r="O328" s="551">
        <v>1</v>
      </c>
      <c r="P328" s="473">
        <v>0</v>
      </c>
      <c r="Q328" s="506"/>
      <c r="R328" s="472">
        <v>1</v>
      </c>
      <c r="S328" s="506">
        <v>1</v>
      </c>
      <c r="T328" s="551">
        <v>1</v>
      </c>
      <c r="U328" s="507">
        <v>1</v>
      </c>
    </row>
    <row r="329" spans="1:21" ht="14.4" customHeight="1" x14ac:dyDescent="0.3">
      <c r="A329" s="471">
        <v>29</v>
      </c>
      <c r="B329" s="472" t="s">
        <v>485</v>
      </c>
      <c r="C329" s="472" t="s">
        <v>780</v>
      </c>
      <c r="D329" s="549" t="s">
        <v>1746</v>
      </c>
      <c r="E329" s="550" t="s">
        <v>788</v>
      </c>
      <c r="F329" s="472" t="s">
        <v>777</v>
      </c>
      <c r="G329" s="472" t="s">
        <v>1170</v>
      </c>
      <c r="H329" s="472" t="s">
        <v>486</v>
      </c>
      <c r="I329" s="472" t="s">
        <v>1171</v>
      </c>
      <c r="J329" s="472" t="s">
        <v>633</v>
      </c>
      <c r="K329" s="472" t="s">
        <v>976</v>
      </c>
      <c r="L329" s="473">
        <v>244.64</v>
      </c>
      <c r="M329" s="473">
        <v>244.64</v>
      </c>
      <c r="N329" s="472">
        <v>1</v>
      </c>
      <c r="O329" s="551">
        <v>1</v>
      </c>
      <c r="P329" s="473"/>
      <c r="Q329" s="506">
        <v>0</v>
      </c>
      <c r="R329" s="472"/>
      <c r="S329" s="506">
        <v>0</v>
      </c>
      <c r="T329" s="551"/>
      <c r="U329" s="507">
        <v>0</v>
      </c>
    </row>
    <row r="330" spans="1:21" ht="14.4" customHeight="1" x14ac:dyDescent="0.3">
      <c r="A330" s="471">
        <v>29</v>
      </c>
      <c r="B330" s="472" t="s">
        <v>485</v>
      </c>
      <c r="C330" s="472" t="s">
        <v>780</v>
      </c>
      <c r="D330" s="549" t="s">
        <v>1746</v>
      </c>
      <c r="E330" s="550" t="s">
        <v>788</v>
      </c>
      <c r="F330" s="472" t="s">
        <v>777</v>
      </c>
      <c r="G330" s="472" t="s">
        <v>1170</v>
      </c>
      <c r="H330" s="472" t="s">
        <v>486</v>
      </c>
      <c r="I330" s="472" t="s">
        <v>632</v>
      </c>
      <c r="J330" s="472" t="s">
        <v>633</v>
      </c>
      <c r="K330" s="472" t="s">
        <v>634</v>
      </c>
      <c r="L330" s="473">
        <v>0</v>
      </c>
      <c r="M330" s="473">
        <v>0</v>
      </c>
      <c r="N330" s="472">
        <v>3</v>
      </c>
      <c r="O330" s="551">
        <v>1</v>
      </c>
      <c r="P330" s="473"/>
      <c r="Q330" s="506"/>
      <c r="R330" s="472"/>
      <c r="S330" s="506">
        <v>0</v>
      </c>
      <c r="T330" s="551"/>
      <c r="U330" s="507">
        <v>0</v>
      </c>
    </row>
    <row r="331" spans="1:21" ht="14.4" customHeight="1" x14ac:dyDescent="0.3">
      <c r="A331" s="471">
        <v>29</v>
      </c>
      <c r="B331" s="472" t="s">
        <v>485</v>
      </c>
      <c r="C331" s="472" t="s">
        <v>780</v>
      </c>
      <c r="D331" s="549" t="s">
        <v>1746</v>
      </c>
      <c r="E331" s="550" t="s">
        <v>788</v>
      </c>
      <c r="F331" s="472" t="s">
        <v>777</v>
      </c>
      <c r="G331" s="472" t="s">
        <v>879</v>
      </c>
      <c r="H331" s="472" t="s">
        <v>486</v>
      </c>
      <c r="I331" s="472" t="s">
        <v>681</v>
      </c>
      <c r="J331" s="472" t="s">
        <v>682</v>
      </c>
      <c r="K331" s="472" t="s">
        <v>880</v>
      </c>
      <c r="L331" s="473">
        <v>36.97</v>
      </c>
      <c r="M331" s="473">
        <v>443.64</v>
      </c>
      <c r="N331" s="472">
        <v>12</v>
      </c>
      <c r="O331" s="551">
        <v>9.5</v>
      </c>
      <c r="P331" s="473">
        <v>147.88</v>
      </c>
      <c r="Q331" s="506">
        <v>0.33333333333333331</v>
      </c>
      <c r="R331" s="472">
        <v>4</v>
      </c>
      <c r="S331" s="506">
        <v>0.33333333333333331</v>
      </c>
      <c r="T331" s="551">
        <v>2.5</v>
      </c>
      <c r="U331" s="507">
        <v>0.26315789473684209</v>
      </c>
    </row>
    <row r="332" spans="1:21" ht="14.4" customHeight="1" x14ac:dyDescent="0.3">
      <c r="A332" s="471">
        <v>29</v>
      </c>
      <c r="B332" s="472" t="s">
        <v>485</v>
      </c>
      <c r="C332" s="472" t="s">
        <v>780</v>
      </c>
      <c r="D332" s="549" t="s">
        <v>1746</v>
      </c>
      <c r="E332" s="550" t="s">
        <v>788</v>
      </c>
      <c r="F332" s="472" t="s">
        <v>777</v>
      </c>
      <c r="G332" s="472" t="s">
        <v>879</v>
      </c>
      <c r="H332" s="472" t="s">
        <v>486</v>
      </c>
      <c r="I332" s="472" t="s">
        <v>681</v>
      </c>
      <c r="J332" s="472" t="s">
        <v>682</v>
      </c>
      <c r="K332" s="472" t="s">
        <v>880</v>
      </c>
      <c r="L332" s="473">
        <v>61.97</v>
      </c>
      <c r="M332" s="473">
        <v>123.94</v>
      </c>
      <c r="N332" s="472">
        <v>2</v>
      </c>
      <c r="O332" s="551">
        <v>2</v>
      </c>
      <c r="P332" s="473">
        <v>61.97</v>
      </c>
      <c r="Q332" s="506">
        <v>0.5</v>
      </c>
      <c r="R332" s="472">
        <v>1</v>
      </c>
      <c r="S332" s="506">
        <v>0.5</v>
      </c>
      <c r="T332" s="551">
        <v>1</v>
      </c>
      <c r="U332" s="507">
        <v>0.5</v>
      </c>
    </row>
    <row r="333" spans="1:21" ht="14.4" customHeight="1" x14ac:dyDescent="0.3">
      <c r="A333" s="471">
        <v>29</v>
      </c>
      <c r="B333" s="472" t="s">
        <v>485</v>
      </c>
      <c r="C333" s="472" t="s">
        <v>780</v>
      </c>
      <c r="D333" s="549" t="s">
        <v>1746</v>
      </c>
      <c r="E333" s="550" t="s">
        <v>788</v>
      </c>
      <c r="F333" s="472" t="s">
        <v>777</v>
      </c>
      <c r="G333" s="472" t="s">
        <v>1179</v>
      </c>
      <c r="H333" s="472" t="s">
        <v>694</v>
      </c>
      <c r="I333" s="472" t="s">
        <v>1183</v>
      </c>
      <c r="J333" s="472" t="s">
        <v>1184</v>
      </c>
      <c r="K333" s="472" t="s">
        <v>1185</v>
      </c>
      <c r="L333" s="473">
        <v>21.13</v>
      </c>
      <c r="M333" s="473">
        <v>126.77999999999999</v>
      </c>
      <c r="N333" s="472">
        <v>6</v>
      </c>
      <c r="O333" s="551">
        <v>6</v>
      </c>
      <c r="P333" s="473">
        <v>126.77999999999999</v>
      </c>
      <c r="Q333" s="506">
        <v>1</v>
      </c>
      <c r="R333" s="472">
        <v>6</v>
      </c>
      <c r="S333" s="506">
        <v>1</v>
      </c>
      <c r="T333" s="551">
        <v>6</v>
      </c>
      <c r="U333" s="507">
        <v>1</v>
      </c>
    </row>
    <row r="334" spans="1:21" ht="14.4" customHeight="1" x14ac:dyDescent="0.3">
      <c r="A334" s="471">
        <v>29</v>
      </c>
      <c r="B334" s="472" t="s">
        <v>485</v>
      </c>
      <c r="C334" s="472" t="s">
        <v>780</v>
      </c>
      <c r="D334" s="549" t="s">
        <v>1746</v>
      </c>
      <c r="E334" s="550" t="s">
        <v>788</v>
      </c>
      <c r="F334" s="472" t="s">
        <v>777</v>
      </c>
      <c r="G334" s="472" t="s">
        <v>892</v>
      </c>
      <c r="H334" s="472" t="s">
        <v>486</v>
      </c>
      <c r="I334" s="472" t="s">
        <v>684</v>
      </c>
      <c r="J334" s="472" t="s">
        <v>685</v>
      </c>
      <c r="K334" s="472" t="s">
        <v>686</v>
      </c>
      <c r="L334" s="473">
        <v>115.13</v>
      </c>
      <c r="M334" s="473">
        <v>460.52</v>
      </c>
      <c r="N334" s="472">
        <v>4</v>
      </c>
      <c r="O334" s="551">
        <v>4</v>
      </c>
      <c r="P334" s="473">
        <v>230.26</v>
      </c>
      <c r="Q334" s="506">
        <v>0.5</v>
      </c>
      <c r="R334" s="472">
        <v>2</v>
      </c>
      <c r="S334" s="506">
        <v>0.5</v>
      </c>
      <c r="T334" s="551">
        <v>2</v>
      </c>
      <c r="U334" s="507">
        <v>0.5</v>
      </c>
    </row>
    <row r="335" spans="1:21" ht="14.4" customHeight="1" x14ac:dyDescent="0.3">
      <c r="A335" s="471">
        <v>29</v>
      </c>
      <c r="B335" s="472" t="s">
        <v>485</v>
      </c>
      <c r="C335" s="472" t="s">
        <v>780</v>
      </c>
      <c r="D335" s="549" t="s">
        <v>1746</v>
      </c>
      <c r="E335" s="550" t="s">
        <v>788</v>
      </c>
      <c r="F335" s="472" t="s">
        <v>777</v>
      </c>
      <c r="G335" s="472" t="s">
        <v>893</v>
      </c>
      <c r="H335" s="472" t="s">
        <v>694</v>
      </c>
      <c r="I335" s="472" t="s">
        <v>897</v>
      </c>
      <c r="J335" s="472" t="s">
        <v>895</v>
      </c>
      <c r="K335" s="472" t="s">
        <v>898</v>
      </c>
      <c r="L335" s="473">
        <v>543.39</v>
      </c>
      <c r="M335" s="473">
        <v>1086.78</v>
      </c>
      <c r="N335" s="472">
        <v>2</v>
      </c>
      <c r="O335" s="551">
        <v>1</v>
      </c>
      <c r="P335" s="473"/>
      <c r="Q335" s="506">
        <v>0</v>
      </c>
      <c r="R335" s="472"/>
      <c r="S335" s="506">
        <v>0</v>
      </c>
      <c r="T335" s="551"/>
      <c r="U335" s="507">
        <v>0</v>
      </c>
    </row>
    <row r="336" spans="1:21" ht="14.4" customHeight="1" x14ac:dyDescent="0.3">
      <c r="A336" s="471">
        <v>29</v>
      </c>
      <c r="B336" s="472" t="s">
        <v>485</v>
      </c>
      <c r="C336" s="472" t="s">
        <v>780</v>
      </c>
      <c r="D336" s="549" t="s">
        <v>1746</v>
      </c>
      <c r="E336" s="550" t="s">
        <v>788</v>
      </c>
      <c r="F336" s="472" t="s">
        <v>777</v>
      </c>
      <c r="G336" s="472" t="s">
        <v>905</v>
      </c>
      <c r="H336" s="472" t="s">
        <v>486</v>
      </c>
      <c r="I336" s="472" t="s">
        <v>1396</v>
      </c>
      <c r="J336" s="472" t="s">
        <v>1397</v>
      </c>
      <c r="K336" s="472" t="s">
        <v>1398</v>
      </c>
      <c r="L336" s="473">
        <v>48.42</v>
      </c>
      <c r="M336" s="473">
        <v>145.26</v>
      </c>
      <c r="N336" s="472">
        <v>3</v>
      </c>
      <c r="O336" s="551">
        <v>1.5</v>
      </c>
      <c r="P336" s="473">
        <v>96.84</v>
      </c>
      <c r="Q336" s="506">
        <v>0.66666666666666674</v>
      </c>
      <c r="R336" s="472">
        <v>2</v>
      </c>
      <c r="S336" s="506">
        <v>0.66666666666666663</v>
      </c>
      <c r="T336" s="551">
        <v>1</v>
      </c>
      <c r="U336" s="507">
        <v>0.66666666666666663</v>
      </c>
    </row>
    <row r="337" spans="1:21" ht="14.4" customHeight="1" x14ac:dyDescent="0.3">
      <c r="A337" s="471">
        <v>29</v>
      </c>
      <c r="B337" s="472" t="s">
        <v>485</v>
      </c>
      <c r="C337" s="472" t="s">
        <v>780</v>
      </c>
      <c r="D337" s="549" t="s">
        <v>1746</v>
      </c>
      <c r="E337" s="550" t="s">
        <v>788</v>
      </c>
      <c r="F337" s="472" t="s">
        <v>777</v>
      </c>
      <c r="G337" s="472" t="s">
        <v>905</v>
      </c>
      <c r="H337" s="472" t="s">
        <v>486</v>
      </c>
      <c r="I337" s="472" t="s">
        <v>1396</v>
      </c>
      <c r="J337" s="472" t="s">
        <v>1397</v>
      </c>
      <c r="K337" s="472" t="s">
        <v>1398</v>
      </c>
      <c r="L337" s="473">
        <v>36.54</v>
      </c>
      <c r="M337" s="473">
        <v>146.16</v>
      </c>
      <c r="N337" s="472">
        <v>4</v>
      </c>
      <c r="O337" s="551">
        <v>0.5</v>
      </c>
      <c r="P337" s="473"/>
      <c r="Q337" s="506">
        <v>0</v>
      </c>
      <c r="R337" s="472"/>
      <c r="S337" s="506">
        <v>0</v>
      </c>
      <c r="T337" s="551"/>
      <c r="U337" s="507">
        <v>0</v>
      </c>
    </row>
    <row r="338" spans="1:21" ht="14.4" customHeight="1" x14ac:dyDescent="0.3">
      <c r="A338" s="471">
        <v>29</v>
      </c>
      <c r="B338" s="472" t="s">
        <v>485</v>
      </c>
      <c r="C338" s="472" t="s">
        <v>780</v>
      </c>
      <c r="D338" s="549" t="s">
        <v>1746</v>
      </c>
      <c r="E338" s="550" t="s">
        <v>788</v>
      </c>
      <c r="F338" s="472" t="s">
        <v>777</v>
      </c>
      <c r="G338" s="472" t="s">
        <v>934</v>
      </c>
      <c r="H338" s="472" t="s">
        <v>486</v>
      </c>
      <c r="I338" s="472" t="s">
        <v>1399</v>
      </c>
      <c r="J338" s="472" t="s">
        <v>936</v>
      </c>
      <c r="K338" s="472" t="s">
        <v>1400</v>
      </c>
      <c r="L338" s="473">
        <v>0</v>
      </c>
      <c r="M338" s="473">
        <v>0</v>
      </c>
      <c r="N338" s="472">
        <v>2</v>
      </c>
      <c r="O338" s="551">
        <v>0.5</v>
      </c>
      <c r="P338" s="473"/>
      <c r="Q338" s="506"/>
      <c r="R338" s="472"/>
      <c r="S338" s="506">
        <v>0</v>
      </c>
      <c r="T338" s="551"/>
      <c r="U338" s="507">
        <v>0</v>
      </c>
    </row>
    <row r="339" spans="1:21" ht="14.4" customHeight="1" x14ac:dyDescent="0.3">
      <c r="A339" s="471">
        <v>29</v>
      </c>
      <c r="B339" s="472" t="s">
        <v>485</v>
      </c>
      <c r="C339" s="472" t="s">
        <v>780</v>
      </c>
      <c r="D339" s="549" t="s">
        <v>1746</v>
      </c>
      <c r="E339" s="550" t="s">
        <v>788</v>
      </c>
      <c r="F339" s="472" t="s">
        <v>777</v>
      </c>
      <c r="G339" s="472" t="s">
        <v>934</v>
      </c>
      <c r="H339" s="472" t="s">
        <v>486</v>
      </c>
      <c r="I339" s="472" t="s">
        <v>1401</v>
      </c>
      <c r="J339" s="472" t="s">
        <v>936</v>
      </c>
      <c r="K339" s="472" t="s">
        <v>1402</v>
      </c>
      <c r="L339" s="473">
        <v>0</v>
      </c>
      <c r="M339" s="473">
        <v>0</v>
      </c>
      <c r="N339" s="472">
        <v>1</v>
      </c>
      <c r="O339" s="551">
        <v>1</v>
      </c>
      <c r="P339" s="473">
        <v>0</v>
      </c>
      <c r="Q339" s="506"/>
      <c r="R339" s="472">
        <v>1</v>
      </c>
      <c r="S339" s="506">
        <v>1</v>
      </c>
      <c r="T339" s="551">
        <v>1</v>
      </c>
      <c r="U339" s="507">
        <v>1</v>
      </c>
    </row>
    <row r="340" spans="1:21" ht="14.4" customHeight="1" x14ac:dyDescent="0.3">
      <c r="A340" s="471">
        <v>29</v>
      </c>
      <c r="B340" s="472" t="s">
        <v>485</v>
      </c>
      <c r="C340" s="472" t="s">
        <v>780</v>
      </c>
      <c r="D340" s="549" t="s">
        <v>1746</v>
      </c>
      <c r="E340" s="550" t="s">
        <v>788</v>
      </c>
      <c r="F340" s="472" t="s">
        <v>777</v>
      </c>
      <c r="G340" s="472" t="s">
        <v>1403</v>
      </c>
      <c r="H340" s="472" t="s">
        <v>694</v>
      </c>
      <c r="I340" s="472" t="s">
        <v>1404</v>
      </c>
      <c r="J340" s="472" t="s">
        <v>1405</v>
      </c>
      <c r="K340" s="472" t="s">
        <v>1406</v>
      </c>
      <c r="L340" s="473">
        <v>63.75</v>
      </c>
      <c r="M340" s="473">
        <v>127.5</v>
      </c>
      <c r="N340" s="472">
        <v>2</v>
      </c>
      <c r="O340" s="551">
        <v>1</v>
      </c>
      <c r="P340" s="473">
        <v>127.5</v>
      </c>
      <c r="Q340" s="506">
        <v>1</v>
      </c>
      <c r="R340" s="472">
        <v>2</v>
      </c>
      <c r="S340" s="506">
        <v>1</v>
      </c>
      <c r="T340" s="551">
        <v>1</v>
      </c>
      <c r="U340" s="507">
        <v>1</v>
      </c>
    </row>
    <row r="341" spans="1:21" ht="14.4" customHeight="1" x14ac:dyDescent="0.3">
      <c r="A341" s="471">
        <v>29</v>
      </c>
      <c r="B341" s="472" t="s">
        <v>485</v>
      </c>
      <c r="C341" s="472" t="s">
        <v>780</v>
      </c>
      <c r="D341" s="549" t="s">
        <v>1746</v>
      </c>
      <c r="E341" s="550" t="s">
        <v>788</v>
      </c>
      <c r="F341" s="472" t="s">
        <v>777</v>
      </c>
      <c r="G341" s="472" t="s">
        <v>949</v>
      </c>
      <c r="H341" s="472" t="s">
        <v>486</v>
      </c>
      <c r="I341" s="472" t="s">
        <v>520</v>
      </c>
      <c r="J341" s="472" t="s">
        <v>950</v>
      </c>
      <c r="K341" s="472" t="s">
        <v>951</v>
      </c>
      <c r="L341" s="473">
        <v>0</v>
      </c>
      <c r="M341" s="473">
        <v>0</v>
      </c>
      <c r="N341" s="472">
        <v>6</v>
      </c>
      <c r="O341" s="551">
        <v>4</v>
      </c>
      <c r="P341" s="473">
        <v>0</v>
      </c>
      <c r="Q341" s="506"/>
      <c r="R341" s="472">
        <v>5</v>
      </c>
      <c r="S341" s="506">
        <v>0.83333333333333337</v>
      </c>
      <c r="T341" s="551">
        <v>3.5</v>
      </c>
      <c r="U341" s="507">
        <v>0.875</v>
      </c>
    </row>
    <row r="342" spans="1:21" ht="14.4" customHeight="1" x14ac:dyDescent="0.3">
      <c r="A342" s="471">
        <v>29</v>
      </c>
      <c r="B342" s="472" t="s">
        <v>485</v>
      </c>
      <c r="C342" s="472" t="s">
        <v>780</v>
      </c>
      <c r="D342" s="549" t="s">
        <v>1746</v>
      </c>
      <c r="E342" s="550" t="s">
        <v>788</v>
      </c>
      <c r="F342" s="472" t="s">
        <v>777</v>
      </c>
      <c r="G342" s="472" t="s">
        <v>952</v>
      </c>
      <c r="H342" s="472" t="s">
        <v>486</v>
      </c>
      <c r="I342" s="472" t="s">
        <v>692</v>
      </c>
      <c r="J342" s="472" t="s">
        <v>689</v>
      </c>
      <c r="K342" s="472" t="s">
        <v>954</v>
      </c>
      <c r="L342" s="473">
        <v>289.27</v>
      </c>
      <c r="M342" s="473">
        <v>3760.5099999999998</v>
      </c>
      <c r="N342" s="472">
        <v>13</v>
      </c>
      <c r="O342" s="551">
        <v>11.5</v>
      </c>
      <c r="P342" s="473">
        <v>2603.4299999999998</v>
      </c>
      <c r="Q342" s="506">
        <v>0.69230769230769229</v>
      </c>
      <c r="R342" s="472">
        <v>9</v>
      </c>
      <c r="S342" s="506">
        <v>0.69230769230769229</v>
      </c>
      <c r="T342" s="551">
        <v>8</v>
      </c>
      <c r="U342" s="507">
        <v>0.69565217391304346</v>
      </c>
    </row>
    <row r="343" spans="1:21" ht="14.4" customHeight="1" x14ac:dyDescent="0.3">
      <c r="A343" s="471">
        <v>29</v>
      </c>
      <c r="B343" s="472" t="s">
        <v>485</v>
      </c>
      <c r="C343" s="472" t="s">
        <v>780</v>
      </c>
      <c r="D343" s="549" t="s">
        <v>1746</v>
      </c>
      <c r="E343" s="550" t="s">
        <v>788</v>
      </c>
      <c r="F343" s="472" t="s">
        <v>777</v>
      </c>
      <c r="G343" s="472" t="s">
        <v>959</v>
      </c>
      <c r="H343" s="472" t="s">
        <v>486</v>
      </c>
      <c r="I343" s="472" t="s">
        <v>960</v>
      </c>
      <c r="J343" s="472" t="s">
        <v>961</v>
      </c>
      <c r="K343" s="472" t="s">
        <v>962</v>
      </c>
      <c r="L343" s="473">
        <v>186.27</v>
      </c>
      <c r="M343" s="473">
        <v>372.54</v>
      </c>
      <c r="N343" s="472">
        <v>2</v>
      </c>
      <c r="O343" s="551">
        <v>1</v>
      </c>
      <c r="P343" s="473">
        <v>372.54</v>
      </c>
      <c r="Q343" s="506">
        <v>1</v>
      </c>
      <c r="R343" s="472">
        <v>2</v>
      </c>
      <c r="S343" s="506">
        <v>1</v>
      </c>
      <c r="T343" s="551">
        <v>1</v>
      </c>
      <c r="U343" s="507">
        <v>1</v>
      </c>
    </row>
    <row r="344" spans="1:21" ht="14.4" customHeight="1" x14ac:dyDescent="0.3">
      <c r="A344" s="471">
        <v>29</v>
      </c>
      <c r="B344" s="472" t="s">
        <v>485</v>
      </c>
      <c r="C344" s="472" t="s">
        <v>780</v>
      </c>
      <c r="D344" s="549" t="s">
        <v>1746</v>
      </c>
      <c r="E344" s="550" t="s">
        <v>788</v>
      </c>
      <c r="F344" s="472" t="s">
        <v>777</v>
      </c>
      <c r="G344" s="472" t="s">
        <v>967</v>
      </c>
      <c r="H344" s="472" t="s">
        <v>486</v>
      </c>
      <c r="I344" s="472" t="s">
        <v>1407</v>
      </c>
      <c r="J344" s="472" t="s">
        <v>969</v>
      </c>
      <c r="K344" s="472" t="s">
        <v>1408</v>
      </c>
      <c r="L344" s="473">
        <v>25.07</v>
      </c>
      <c r="M344" s="473">
        <v>50.14</v>
      </c>
      <c r="N344" s="472">
        <v>2</v>
      </c>
      <c r="O344" s="551">
        <v>1.5</v>
      </c>
      <c r="P344" s="473">
        <v>50.14</v>
      </c>
      <c r="Q344" s="506">
        <v>1</v>
      </c>
      <c r="R344" s="472">
        <v>2</v>
      </c>
      <c r="S344" s="506">
        <v>1</v>
      </c>
      <c r="T344" s="551">
        <v>1.5</v>
      </c>
      <c r="U344" s="507">
        <v>1</v>
      </c>
    </row>
    <row r="345" spans="1:21" ht="14.4" customHeight="1" x14ac:dyDescent="0.3">
      <c r="A345" s="471">
        <v>29</v>
      </c>
      <c r="B345" s="472" t="s">
        <v>485</v>
      </c>
      <c r="C345" s="472" t="s">
        <v>780</v>
      </c>
      <c r="D345" s="549" t="s">
        <v>1746</v>
      </c>
      <c r="E345" s="550" t="s">
        <v>788</v>
      </c>
      <c r="F345" s="472" t="s">
        <v>777</v>
      </c>
      <c r="G345" s="472" t="s">
        <v>967</v>
      </c>
      <c r="H345" s="472" t="s">
        <v>486</v>
      </c>
      <c r="I345" s="472" t="s">
        <v>971</v>
      </c>
      <c r="J345" s="472" t="s">
        <v>969</v>
      </c>
      <c r="K345" s="472" t="s">
        <v>972</v>
      </c>
      <c r="L345" s="473">
        <v>75.22</v>
      </c>
      <c r="M345" s="473">
        <v>75.22</v>
      </c>
      <c r="N345" s="472">
        <v>1</v>
      </c>
      <c r="O345" s="551">
        <v>0.5</v>
      </c>
      <c r="P345" s="473"/>
      <c r="Q345" s="506">
        <v>0</v>
      </c>
      <c r="R345" s="472"/>
      <c r="S345" s="506">
        <v>0</v>
      </c>
      <c r="T345" s="551"/>
      <c r="U345" s="507">
        <v>0</v>
      </c>
    </row>
    <row r="346" spans="1:21" ht="14.4" customHeight="1" x14ac:dyDescent="0.3">
      <c r="A346" s="471">
        <v>29</v>
      </c>
      <c r="B346" s="472" t="s">
        <v>485</v>
      </c>
      <c r="C346" s="472" t="s">
        <v>780</v>
      </c>
      <c r="D346" s="549" t="s">
        <v>1746</v>
      </c>
      <c r="E346" s="550" t="s">
        <v>788</v>
      </c>
      <c r="F346" s="472" t="s">
        <v>777</v>
      </c>
      <c r="G346" s="472" t="s">
        <v>967</v>
      </c>
      <c r="H346" s="472" t="s">
        <v>486</v>
      </c>
      <c r="I346" s="472" t="s">
        <v>1409</v>
      </c>
      <c r="J346" s="472" t="s">
        <v>969</v>
      </c>
      <c r="K346" s="472" t="s">
        <v>972</v>
      </c>
      <c r="L346" s="473">
        <v>75.22</v>
      </c>
      <c r="M346" s="473">
        <v>75.22</v>
      </c>
      <c r="N346" s="472">
        <v>1</v>
      </c>
      <c r="O346" s="551">
        <v>1</v>
      </c>
      <c r="P346" s="473">
        <v>75.22</v>
      </c>
      <c r="Q346" s="506">
        <v>1</v>
      </c>
      <c r="R346" s="472">
        <v>1</v>
      </c>
      <c r="S346" s="506">
        <v>1</v>
      </c>
      <c r="T346" s="551">
        <v>1</v>
      </c>
      <c r="U346" s="507">
        <v>1</v>
      </c>
    </row>
    <row r="347" spans="1:21" ht="14.4" customHeight="1" x14ac:dyDescent="0.3">
      <c r="A347" s="471">
        <v>29</v>
      </c>
      <c r="B347" s="472" t="s">
        <v>485</v>
      </c>
      <c r="C347" s="472" t="s">
        <v>780</v>
      </c>
      <c r="D347" s="549" t="s">
        <v>1746</v>
      </c>
      <c r="E347" s="550" t="s">
        <v>788</v>
      </c>
      <c r="F347" s="472" t="s">
        <v>777</v>
      </c>
      <c r="G347" s="472" t="s">
        <v>1410</v>
      </c>
      <c r="H347" s="472" t="s">
        <v>486</v>
      </c>
      <c r="I347" s="472" t="s">
        <v>1411</v>
      </c>
      <c r="J347" s="472" t="s">
        <v>1412</v>
      </c>
      <c r="K347" s="472" t="s">
        <v>1413</v>
      </c>
      <c r="L347" s="473">
        <v>0</v>
      </c>
      <c r="M347" s="473">
        <v>0</v>
      </c>
      <c r="N347" s="472">
        <v>1</v>
      </c>
      <c r="O347" s="551">
        <v>1</v>
      </c>
      <c r="P347" s="473"/>
      <c r="Q347" s="506"/>
      <c r="R347" s="472"/>
      <c r="S347" s="506">
        <v>0</v>
      </c>
      <c r="T347" s="551"/>
      <c r="U347" s="507">
        <v>0</v>
      </c>
    </row>
    <row r="348" spans="1:21" ht="14.4" customHeight="1" x14ac:dyDescent="0.3">
      <c r="A348" s="471">
        <v>29</v>
      </c>
      <c r="B348" s="472" t="s">
        <v>485</v>
      </c>
      <c r="C348" s="472" t="s">
        <v>780</v>
      </c>
      <c r="D348" s="549" t="s">
        <v>1746</v>
      </c>
      <c r="E348" s="550" t="s">
        <v>788</v>
      </c>
      <c r="F348" s="472" t="s">
        <v>779</v>
      </c>
      <c r="G348" s="472" t="s">
        <v>988</v>
      </c>
      <c r="H348" s="472" t="s">
        <v>486</v>
      </c>
      <c r="I348" s="472" t="s">
        <v>992</v>
      </c>
      <c r="J348" s="472" t="s">
        <v>993</v>
      </c>
      <c r="K348" s="472" t="s">
        <v>994</v>
      </c>
      <c r="L348" s="473">
        <v>133.69</v>
      </c>
      <c r="M348" s="473">
        <v>401.07</v>
      </c>
      <c r="N348" s="472">
        <v>3</v>
      </c>
      <c r="O348" s="551">
        <v>3</v>
      </c>
      <c r="P348" s="473">
        <v>401.07</v>
      </c>
      <c r="Q348" s="506">
        <v>1</v>
      </c>
      <c r="R348" s="472">
        <v>3</v>
      </c>
      <c r="S348" s="506">
        <v>1</v>
      </c>
      <c r="T348" s="551">
        <v>3</v>
      </c>
      <c r="U348" s="507">
        <v>1</v>
      </c>
    </row>
    <row r="349" spans="1:21" ht="14.4" customHeight="1" x14ac:dyDescent="0.3">
      <c r="A349" s="471">
        <v>29</v>
      </c>
      <c r="B349" s="472" t="s">
        <v>485</v>
      </c>
      <c r="C349" s="472" t="s">
        <v>780</v>
      </c>
      <c r="D349" s="549" t="s">
        <v>1746</v>
      </c>
      <c r="E349" s="550" t="s">
        <v>788</v>
      </c>
      <c r="F349" s="472" t="s">
        <v>779</v>
      </c>
      <c r="G349" s="472" t="s">
        <v>988</v>
      </c>
      <c r="H349" s="472" t="s">
        <v>486</v>
      </c>
      <c r="I349" s="472" t="s">
        <v>992</v>
      </c>
      <c r="J349" s="472" t="s">
        <v>993</v>
      </c>
      <c r="K349" s="472" t="s">
        <v>994</v>
      </c>
      <c r="L349" s="473">
        <v>25</v>
      </c>
      <c r="M349" s="473">
        <v>200</v>
      </c>
      <c r="N349" s="472">
        <v>8</v>
      </c>
      <c r="O349" s="551">
        <v>6</v>
      </c>
      <c r="P349" s="473">
        <v>75</v>
      </c>
      <c r="Q349" s="506">
        <v>0.375</v>
      </c>
      <c r="R349" s="472">
        <v>3</v>
      </c>
      <c r="S349" s="506">
        <v>0.375</v>
      </c>
      <c r="T349" s="551">
        <v>3</v>
      </c>
      <c r="U349" s="507">
        <v>0.5</v>
      </c>
    </row>
    <row r="350" spans="1:21" ht="14.4" customHeight="1" x14ac:dyDescent="0.3">
      <c r="A350" s="471">
        <v>29</v>
      </c>
      <c r="B350" s="472" t="s">
        <v>485</v>
      </c>
      <c r="C350" s="472" t="s">
        <v>780</v>
      </c>
      <c r="D350" s="549" t="s">
        <v>1746</v>
      </c>
      <c r="E350" s="550" t="s">
        <v>788</v>
      </c>
      <c r="F350" s="472" t="s">
        <v>779</v>
      </c>
      <c r="G350" s="472" t="s">
        <v>988</v>
      </c>
      <c r="H350" s="472" t="s">
        <v>486</v>
      </c>
      <c r="I350" s="472" t="s">
        <v>995</v>
      </c>
      <c r="J350" s="472" t="s">
        <v>993</v>
      </c>
      <c r="K350" s="472" t="s">
        <v>996</v>
      </c>
      <c r="L350" s="473">
        <v>175.15</v>
      </c>
      <c r="M350" s="473">
        <v>875.75</v>
      </c>
      <c r="N350" s="472">
        <v>5</v>
      </c>
      <c r="O350" s="551">
        <v>3</v>
      </c>
      <c r="P350" s="473">
        <v>875.75</v>
      </c>
      <c r="Q350" s="506">
        <v>1</v>
      </c>
      <c r="R350" s="472">
        <v>5</v>
      </c>
      <c r="S350" s="506">
        <v>1</v>
      </c>
      <c r="T350" s="551">
        <v>3</v>
      </c>
      <c r="U350" s="507">
        <v>1</v>
      </c>
    </row>
    <row r="351" spans="1:21" ht="14.4" customHeight="1" x14ac:dyDescent="0.3">
      <c r="A351" s="471">
        <v>29</v>
      </c>
      <c r="B351" s="472" t="s">
        <v>485</v>
      </c>
      <c r="C351" s="472" t="s">
        <v>780</v>
      </c>
      <c r="D351" s="549" t="s">
        <v>1746</v>
      </c>
      <c r="E351" s="550" t="s">
        <v>788</v>
      </c>
      <c r="F351" s="472" t="s">
        <v>779</v>
      </c>
      <c r="G351" s="472" t="s">
        <v>988</v>
      </c>
      <c r="H351" s="472" t="s">
        <v>486</v>
      </c>
      <c r="I351" s="472" t="s">
        <v>995</v>
      </c>
      <c r="J351" s="472" t="s">
        <v>993</v>
      </c>
      <c r="K351" s="472" t="s">
        <v>996</v>
      </c>
      <c r="L351" s="473">
        <v>56.25</v>
      </c>
      <c r="M351" s="473">
        <v>956.25</v>
      </c>
      <c r="N351" s="472">
        <v>17</v>
      </c>
      <c r="O351" s="551">
        <v>8</v>
      </c>
      <c r="P351" s="473">
        <v>562.5</v>
      </c>
      <c r="Q351" s="506">
        <v>0.58823529411764708</v>
      </c>
      <c r="R351" s="472">
        <v>10</v>
      </c>
      <c r="S351" s="506">
        <v>0.58823529411764708</v>
      </c>
      <c r="T351" s="551">
        <v>5</v>
      </c>
      <c r="U351" s="507">
        <v>0.625</v>
      </c>
    </row>
    <row r="352" spans="1:21" ht="14.4" customHeight="1" x14ac:dyDescent="0.3">
      <c r="A352" s="471">
        <v>29</v>
      </c>
      <c r="B352" s="472" t="s">
        <v>485</v>
      </c>
      <c r="C352" s="472" t="s">
        <v>780</v>
      </c>
      <c r="D352" s="549" t="s">
        <v>1746</v>
      </c>
      <c r="E352" s="550" t="s">
        <v>788</v>
      </c>
      <c r="F352" s="472" t="s">
        <v>779</v>
      </c>
      <c r="G352" s="472" t="s">
        <v>988</v>
      </c>
      <c r="H352" s="472" t="s">
        <v>486</v>
      </c>
      <c r="I352" s="472" t="s">
        <v>997</v>
      </c>
      <c r="J352" s="472" t="s">
        <v>993</v>
      </c>
      <c r="K352" s="472" t="s">
        <v>998</v>
      </c>
      <c r="L352" s="473">
        <v>100</v>
      </c>
      <c r="M352" s="473">
        <v>2700</v>
      </c>
      <c r="N352" s="472">
        <v>27</v>
      </c>
      <c r="O352" s="551">
        <v>8</v>
      </c>
      <c r="P352" s="473">
        <v>2500</v>
      </c>
      <c r="Q352" s="506">
        <v>0.92592592592592593</v>
      </c>
      <c r="R352" s="472">
        <v>25</v>
      </c>
      <c r="S352" s="506">
        <v>0.92592592592592593</v>
      </c>
      <c r="T352" s="551">
        <v>7</v>
      </c>
      <c r="U352" s="507">
        <v>0.875</v>
      </c>
    </row>
    <row r="353" spans="1:21" ht="14.4" customHeight="1" x14ac:dyDescent="0.3">
      <c r="A353" s="471">
        <v>29</v>
      </c>
      <c r="B353" s="472" t="s">
        <v>485</v>
      </c>
      <c r="C353" s="472" t="s">
        <v>780</v>
      </c>
      <c r="D353" s="549" t="s">
        <v>1746</v>
      </c>
      <c r="E353" s="550" t="s">
        <v>788</v>
      </c>
      <c r="F353" s="472" t="s">
        <v>779</v>
      </c>
      <c r="G353" s="472" t="s">
        <v>988</v>
      </c>
      <c r="H353" s="472" t="s">
        <v>486</v>
      </c>
      <c r="I353" s="472" t="s">
        <v>997</v>
      </c>
      <c r="J353" s="472" t="s">
        <v>993</v>
      </c>
      <c r="K353" s="472" t="s">
        <v>998</v>
      </c>
      <c r="L353" s="473">
        <v>200</v>
      </c>
      <c r="M353" s="473">
        <v>6600</v>
      </c>
      <c r="N353" s="472">
        <v>33</v>
      </c>
      <c r="O353" s="551">
        <v>15</v>
      </c>
      <c r="P353" s="473">
        <v>5000</v>
      </c>
      <c r="Q353" s="506">
        <v>0.75757575757575757</v>
      </c>
      <c r="R353" s="472">
        <v>25</v>
      </c>
      <c r="S353" s="506">
        <v>0.75757575757575757</v>
      </c>
      <c r="T353" s="551">
        <v>12</v>
      </c>
      <c r="U353" s="507">
        <v>0.8</v>
      </c>
    </row>
    <row r="354" spans="1:21" ht="14.4" customHeight="1" x14ac:dyDescent="0.3">
      <c r="A354" s="471">
        <v>29</v>
      </c>
      <c r="B354" s="472" t="s">
        <v>485</v>
      </c>
      <c r="C354" s="472" t="s">
        <v>780</v>
      </c>
      <c r="D354" s="549" t="s">
        <v>1746</v>
      </c>
      <c r="E354" s="550" t="s">
        <v>788</v>
      </c>
      <c r="F354" s="472" t="s">
        <v>779</v>
      </c>
      <c r="G354" s="472" t="s">
        <v>988</v>
      </c>
      <c r="H354" s="472" t="s">
        <v>486</v>
      </c>
      <c r="I354" s="472" t="s">
        <v>1008</v>
      </c>
      <c r="J354" s="472" t="s">
        <v>1006</v>
      </c>
      <c r="K354" s="472" t="s">
        <v>1009</v>
      </c>
      <c r="L354" s="473">
        <v>156</v>
      </c>
      <c r="M354" s="473">
        <v>312</v>
      </c>
      <c r="N354" s="472">
        <v>2</v>
      </c>
      <c r="O354" s="551">
        <v>1</v>
      </c>
      <c r="P354" s="473"/>
      <c r="Q354" s="506">
        <v>0</v>
      </c>
      <c r="R354" s="472"/>
      <c r="S354" s="506">
        <v>0</v>
      </c>
      <c r="T354" s="551"/>
      <c r="U354" s="507">
        <v>0</v>
      </c>
    </row>
    <row r="355" spans="1:21" ht="14.4" customHeight="1" x14ac:dyDescent="0.3">
      <c r="A355" s="471">
        <v>29</v>
      </c>
      <c r="B355" s="472" t="s">
        <v>485</v>
      </c>
      <c r="C355" s="472" t="s">
        <v>780</v>
      </c>
      <c r="D355" s="549" t="s">
        <v>1746</v>
      </c>
      <c r="E355" s="550" t="s">
        <v>788</v>
      </c>
      <c r="F355" s="472" t="s">
        <v>779</v>
      </c>
      <c r="G355" s="472" t="s">
        <v>988</v>
      </c>
      <c r="H355" s="472" t="s">
        <v>486</v>
      </c>
      <c r="I355" s="472" t="s">
        <v>1221</v>
      </c>
      <c r="J355" s="472" t="s">
        <v>1049</v>
      </c>
      <c r="K355" s="472" t="s">
        <v>1222</v>
      </c>
      <c r="L355" s="473">
        <v>1127.52</v>
      </c>
      <c r="M355" s="473">
        <v>3382.56</v>
      </c>
      <c r="N355" s="472">
        <v>3</v>
      </c>
      <c r="O355" s="551">
        <v>1</v>
      </c>
      <c r="P355" s="473">
        <v>3382.56</v>
      </c>
      <c r="Q355" s="506">
        <v>1</v>
      </c>
      <c r="R355" s="472">
        <v>3</v>
      </c>
      <c r="S355" s="506">
        <v>1</v>
      </c>
      <c r="T355" s="551">
        <v>1</v>
      </c>
      <c r="U355" s="507">
        <v>1</v>
      </c>
    </row>
    <row r="356" spans="1:21" ht="14.4" customHeight="1" x14ac:dyDescent="0.3">
      <c r="A356" s="471">
        <v>29</v>
      </c>
      <c r="B356" s="472" t="s">
        <v>485</v>
      </c>
      <c r="C356" s="472" t="s">
        <v>780</v>
      </c>
      <c r="D356" s="549" t="s">
        <v>1746</v>
      </c>
      <c r="E356" s="550" t="s">
        <v>788</v>
      </c>
      <c r="F356" s="472" t="s">
        <v>779</v>
      </c>
      <c r="G356" s="472" t="s">
        <v>1074</v>
      </c>
      <c r="H356" s="472" t="s">
        <v>486</v>
      </c>
      <c r="I356" s="472" t="s">
        <v>1414</v>
      </c>
      <c r="J356" s="472" t="s">
        <v>1076</v>
      </c>
      <c r="K356" s="472" t="s">
        <v>1415</v>
      </c>
      <c r="L356" s="473">
        <v>410</v>
      </c>
      <c r="M356" s="473">
        <v>820</v>
      </c>
      <c r="N356" s="472">
        <v>2</v>
      </c>
      <c r="O356" s="551">
        <v>1</v>
      </c>
      <c r="P356" s="473">
        <v>820</v>
      </c>
      <c r="Q356" s="506">
        <v>1</v>
      </c>
      <c r="R356" s="472">
        <v>2</v>
      </c>
      <c r="S356" s="506">
        <v>1</v>
      </c>
      <c r="T356" s="551">
        <v>1</v>
      </c>
      <c r="U356" s="507">
        <v>1</v>
      </c>
    </row>
    <row r="357" spans="1:21" ht="14.4" customHeight="1" x14ac:dyDescent="0.3">
      <c r="A357" s="471">
        <v>29</v>
      </c>
      <c r="B357" s="472" t="s">
        <v>485</v>
      </c>
      <c r="C357" s="472" t="s">
        <v>780</v>
      </c>
      <c r="D357" s="549" t="s">
        <v>1746</v>
      </c>
      <c r="E357" s="550" t="s">
        <v>788</v>
      </c>
      <c r="F357" s="472" t="s">
        <v>779</v>
      </c>
      <c r="G357" s="472" t="s">
        <v>1074</v>
      </c>
      <c r="H357" s="472" t="s">
        <v>486</v>
      </c>
      <c r="I357" s="472" t="s">
        <v>1075</v>
      </c>
      <c r="J357" s="472" t="s">
        <v>1076</v>
      </c>
      <c r="K357" s="472" t="s">
        <v>1077</v>
      </c>
      <c r="L357" s="473">
        <v>410</v>
      </c>
      <c r="M357" s="473">
        <v>8200</v>
      </c>
      <c r="N357" s="472">
        <v>20</v>
      </c>
      <c r="O357" s="551">
        <v>15</v>
      </c>
      <c r="P357" s="473">
        <v>8200</v>
      </c>
      <c r="Q357" s="506">
        <v>1</v>
      </c>
      <c r="R357" s="472">
        <v>20</v>
      </c>
      <c r="S357" s="506">
        <v>1</v>
      </c>
      <c r="T357" s="551">
        <v>15</v>
      </c>
      <c r="U357" s="507">
        <v>1</v>
      </c>
    </row>
    <row r="358" spans="1:21" ht="14.4" customHeight="1" x14ac:dyDescent="0.3">
      <c r="A358" s="471">
        <v>29</v>
      </c>
      <c r="B358" s="472" t="s">
        <v>485</v>
      </c>
      <c r="C358" s="472" t="s">
        <v>780</v>
      </c>
      <c r="D358" s="549" t="s">
        <v>1746</v>
      </c>
      <c r="E358" s="550" t="s">
        <v>788</v>
      </c>
      <c r="F358" s="472" t="s">
        <v>779</v>
      </c>
      <c r="G358" s="472" t="s">
        <v>1074</v>
      </c>
      <c r="H358" s="472" t="s">
        <v>486</v>
      </c>
      <c r="I358" s="472" t="s">
        <v>1078</v>
      </c>
      <c r="J358" s="472" t="s">
        <v>1079</v>
      </c>
      <c r="K358" s="472" t="s">
        <v>1080</v>
      </c>
      <c r="L358" s="473">
        <v>566</v>
      </c>
      <c r="M358" s="473">
        <v>6226</v>
      </c>
      <c r="N358" s="472">
        <v>11</v>
      </c>
      <c r="O358" s="551">
        <v>10</v>
      </c>
      <c r="P358" s="473">
        <v>5094</v>
      </c>
      <c r="Q358" s="506">
        <v>0.81818181818181823</v>
      </c>
      <c r="R358" s="472">
        <v>9</v>
      </c>
      <c r="S358" s="506">
        <v>0.81818181818181823</v>
      </c>
      <c r="T358" s="551">
        <v>8</v>
      </c>
      <c r="U358" s="507">
        <v>0.8</v>
      </c>
    </row>
    <row r="359" spans="1:21" ht="14.4" customHeight="1" x14ac:dyDescent="0.3">
      <c r="A359" s="471">
        <v>29</v>
      </c>
      <c r="B359" s="472" t="s">
        <v>485</v>
      </c>
      <c r="C359" s="472" t="s">
        <v>780</v>
      </c>
      <c r="D359" s="549" t="s">
        <v>1746</v>
      </c>
      <c r="E359" s="550" t="s">
        <v>788</v>
      </c>
      <c r="F359" s="472" t="s">
        <v>779</v>
      </c>
      <c r="G359" s="472" t="s">
        <v>1074</v>
      </c>
      <c r="H359" s="472" t="s">
        <v>486</v>
      </c>
      <c r="I359" s="472" t="s">
        <v>1416</v>
      </c>
      <c r="J359" s="472" t="s">
        <v>1079</v>
      </c>
      <c r="K359" s="472" t="s">
        <v>1417</v>
      </c>
      <c r="L359" s="473">
        <v>600</v>
      </c>
      <c r="M359" s="473">
        <v>600</v>
      </c>
      <c r="N359" s="472">
        <v>1</v>
      </c>
      <c r="O359" s="551">
        <v>1</v>
      </c>
      <c r="P359" s="473">
        <v>600</v>
      </c>
      <c r="Q359" s="506">
        <v>1</v>
      </c>
      <c r="R359" s="472">
        <v>1</v>
      </c>
      <c r="S359" s="506">
        <v>1</v>
      </c>
      <c r="T359" s="551">
        <v>1</v>
      </c>
      <c r="U359" s="507">
        <v>1</v>
      </c>
    </row>
    <row r="360" spans="1:21" ht="14.4" customHeight="1" x14ac:dyDescent="0.3">
      <c r="A360" s="471">
        <v>29</v>
      </c>
      <c r="B360" s="472" t="s">
        <v>485</v>
      </c>
      <c r="C360" s="472" t="s">
        <v>780</v>
      </c>
      <c r="D360" s="549" t="s">
        <v>1746</v>
      </c>
      <c r="E360" s="550" t="s">
        <v>788</v>
      </c>
      <c r="F360" s="472" t="s">
        <v>779</v>
      </c>
      <c r="G360" s="472" t="s">
        <v>1084</v>
      </c>
      <c r="H360" s="472" t="s">
        <v>486</v>
      </c>
      <c r="I360" s="472" t="s">
        <v>1085</v>
      </c>
      <c r="J360" s="472" t="s">
        <v>1086</v>
      </c>
      <c r="K360" s="472" t="s">
        <v>1087</v>
      </c>
      <c r="L360" s="473">
        <v>50.5</v>
      </c>
      <c r="M360" s="473">
        <v>50.5</v>
      </c>
      <c r="N360" s="472">
        <v>1</v>
      </c>
      <c r="O360" s="551">
        <v>1</v>
      </c>
      <c r="P360" s="473">
        <v>50.5</v>
      </c>
      <c r="Q360" s="506">
        <v>1</v>
      </c>
      <c r="R360" s="472">
        <v>1</v>
      </c>
      <c r="S360" s="506">
        <v>1</v>
      </c>
      <c r="T360" s="551">
        <v>1</v>
      </c>
      <c r="U360" s="507">
        <v>1</v>
      </c>
    </row>
    <row r="361" spans="1:21" ht="14.4" customHeight="1" x14ac:dyDescent="0.3">
      <c r="A361" s="471">
        <v>29</v>
      </c>
      <c r="B361" s="472" t="s">
        <v>485</v>
      </c>
      <c r="C361" s="472" t="s">
        <v>780</v>
      </c>
      <c r="D361" s="549" t="s">
        <v>1746</v>
      </c>
      <c r="E361" s="550" t="s">
        <v>788</v>
      </c>
      <c r="F361" s="472" t="s">
        <v>779</v>
      </c>
      <c r="G361" s="472" t="s">
        <v>1084</v>
      </c>
      <c r="H361" s="472" t="s">
        <v>486</v>
      </c>
      <c r="I361" s="472" t="s">
        <v>1335</v>
      </c>
      <c r="J361" s="472" t="s">
        <v>1336</v>
      </c>
      <c r="K361" s="472" t="s">
        <v>1337</v>
      </c>
      <c r="L361" s="473">
        <v>378.48</v>
      </c>
      <c r="M361" s="473">
        <v>378.48</v>
      </c>
      <c r="N361" s="472">
        <v>1</v>
      </c>
      <c r="O361" s="551">
        <v>1</v>
      </c>
      <c r="P361" s="473">
        <v>378.48</v>
      </c>
      <c r="Q361" s="506">
        <v>1</v>
      </c>
      <c r="R361" s="472">
        <v>1</v>
      </c>
      <c r="S361" s="506">
        <v>1</v>
      </c>
      <c r="T361" s="551">
        <v>1</v>
      </c>
      <c r="U361" s="507">
        <v>1</v>
      </c>
    </row>
    <row r="362" spans="1:21" ht="14.4" customHeight="1" x14ac:dyDescent="0.3">
      <c r="A362" s="471">
        <v>29</v>
      </c>
      <c r="B362" s="472" t="s">
        <v>485</v>
      </c>
      <c r="C362" s="472" t="s">
        <v>780</v>
      </c>
      <c r="D362" s="549" t="s">
        <v>1746</v>
      </c>
      <c r="E362" s="550" t="s">
        <v>788</v>
      </c>
      <c r="F362" s="472" t="s">
        <v>779</v>
      </c>
      <c r="G362" s="472" t="s">
        <v>1084</v>
      </c>
      <c r="H362" s="472" t="s">
        <v>486</v>
      </c>
      <c r="I362" s="472" t="s">
        <v>1418</v>
      </c>
      <c r="J362" s="472" t="s">
        <v>1419</v>
      </c>
      <c r="K362" s="472" t="s">
        <v>1420</v>
      </c>
      <c r="L362" s="473">
        <v>378.48</v>
      </c>
      <c r="M362" s="473">
        <v>756.96</v>
      </c>
      <c r="N362" s="472">
        <v>2</v>
      </c>
      <c r="O362" s="551">
        <v>2</v>
      </c>
      <c r="P362" s="473">
        <v>756.96</v>
      </c>
      <c r="Q362" s="506">
        <v>1</v>
      </c>
      <c r="R362" s="472">
        <v>2</v>
      </c>
      <c r="S362" s="506">
        <v>1</v>
      </c>
      <c r="T362" s="551">
        <v>2</v>
      </c>
      <c r="U362" s="507">
        <v>1</v>
      </c>
    </row>
    <row r="363" spans="1:21" ht="14.4" customHeight="1" x14ac:dyDescent="0.3">
      <c r="A363" s="471">
        <v>29</v>
      </c>
      <c r="B363" s="472" t="s">
        <v>485</v>
      </c>
      <c r="C363" s="472" t="s">
        <v>780</v>
      </c>
      <c r="D363" s="549" t="s">
        <v>1746</v>
      </c>
      <c r="E363" s="550" t="s">
        <v>788</v>
      </c>
      <c r="F363" s="472" t="s">
        <v>779</v>
      </c>
      <c r="G363" s="472" t="s">
        <v>1084</v>
      </c>
      <c r="H363" s="472" t="s">
        <v>486</v>
      </c>
      <c r="I363" s="472" t="s">
        <v>1094</v>
      </c>
      <c r="J363" s="472" t="s">
        <v>1095</v>
      </c>
      <c r="K363" s="472" t="s">
        <v>1096</v>
      </c>
      <c r="L363" s="473">
        <v>409.87</v>
      </c>
      <c r="M363" s="473">
        <v>1229.6100000000001</v>
      </c>
      <c r="N363" s="472">
        <v>3</v>
      </c>
      <c r="O363" s="551">
        <v>3</v>
      </c>
      <c r="P363" s="473">
        <v>1229.6100000000001</v>
      </c>
      <c r="Q363" s="506">
        <v>1</v>
      </c>
      <c r="R363" s="472">
        <v>3</v>
      </c>
      <c r="S363" s="506">
        <v>1</v>
      </c>
      <c r="T363" s="551">
        <v>3</v>
      </c>
      <c r="U363" s="507">
        <v>1</v>
      </c>
    </row>
    <row r="364" spans="1:21" ht="14.4" customHeight="1" x14ac:dyDescent="0.3">
      <c r="A364" s="471">
        <v>29</v>
      </c>
      <c r="B364" s="472" t="s">
        <v>485</v>
      </c>
      <c r="C364" s="472" t="s">
        <v>780</v>
      </c>
      <c r="D364" s="549" t="s">
        <v>1746</v>
      </c>
      <c r="E364" s="550" t="s">
        <v>788</v>
      </c>
      <c r="F364" s="472" t="s">
        <v>779</v>
      </c>
      <c r="G364" s="472" t="s">
        <v>1084</v>
      </c>
      <c r="H364" s="472" t="s">
        <v>486</v>
      </c>
      <c r="I364" s="472" t="s">
        <v>1100</v>
      </c>
      <c r="J364" s="472" t="s">
        <v>1086</v>
      </c>
      <c r="K364" s="472" t="s">
        <v>1101</v>
      </c>
      <c r="L364" s="473">
        <v>58.5</v>
      </c>
      <c r="M364" s="473">
        <v>292.5</v>
      </c>
      <c r="N364" s="472">
        <v>5</v>
      </c>
      <c r="O364" s="551">
        <v>2</v>
      </c>
      <c r="P364" s="473">
        <v>292.5</v>
      </c>
      <c r="Q364" s="506">
        <v>1</v>
      </c>
      <c r="R364" s="472">
        <v>5</v>
      </c>
      <c r="S364" s="506">
        <v>1</v>
      </c>
      <c r="T364" s="551">
        <v>2</v>
      </c>
      <c r="U364" s="507">
        <v>1</v>
      </c>
    </row>
    <row r="365" spans="1:21" ht="14.4" customHeight="1" x14ac:dyDescent="0.3">
      <c r="A365" s="471">
        <v>29</v>
      </c>
      <c r="B365" s="472" t="s">
        <v>485</v>
      </c>
      <c r="C365" s="472" t="s">
        <v>780</v>
      </c>
      <c r="D365" s="549" t="s">
        <v>1746</v>
      </c>
      <c r="E365" s="550" t="s">
        <v>788</v>
      </c>
      <c r="F365" s="472" t="s">
        <v>779</v>
      </c>
      <c r="G365" s="472" t="s">
        <v>1129</v>
      </c>
      <c r="H365" s="472" t="s">
        <v>486</v>
      </c>
      <c r="I365" s="472" t="s">
        <v>1421</v>
      </c>
      <c r="J365" s="472" t="s">
        <v>1422</v>
      </c>
      <c r="K365" s="472" t="s">
        <v>1423</v>
      </c>
      <c r="L365" s="473">
        <v>271.52</v>
      </c>
      <c r="M365" s="473">
        <v>271.52</v>
      </c>
      <c r="N365" s="472">
        <v>1</v>
      </c>
      <c r="O365" s="551">
        <v>1</v>
      </c>
      <c r="P365" s="473">
        <v>271.52</v>
      </c>
      <c r="Q365" s="506">
        <v>1</v>
      </c>
      <c r="R365" s="472">
        <v>1</v>
      </c>
      <c r="S365" s="506">
        <v>1</v>
      </c>
      <c r="T365" s="551">
        <v>1</v>
      </c>
      <c r="U365" s="507">
        <v>1</v>
      </c>
    </row>
    <row r="366" spans="1:21" ht="14.4" customHeight="1" x14ac:dyDescent="0.3">
      <c r="A366" s="471">
        <v>29</v>
      </c>
      <c r="B366" s="472" t="s">
        <v>485</v>
      </c>
      <c r="C366" s="472" t="s">
        <v>780</v>
      </c>
      <c r="D366" s="549" t="s">
        <v>1746</v>
      </c>
      <c r="E366" s="550" t="s">
        <v>788</v>
      </c>
      <c r="F366" s="472" t="s">
        <v>779</v>
      </c>
      <c r="G366" s="472" t="s">
        <v>1142</v>
      </c>
      <c r="H366" s="472" t="s">
        <v>486</v>
      </c>
      <c r="I366" s="472" t="s">
        <v>1143</v>
      </c>
      <c r="J366" s="472" t="s">
        <v>1144</v>
      </c>
      <c r="K366" s="472"/>
      <c r="L366" s="473">
        <v>0</v>
      </c>
      <c r="M366" s="473">
        <v>0</v>
      </c>
      <c r="N366" s="472">
        <v>2</v>
      </c>
      <c r="O366" s="551">
        <v>2</v>
      </c>
      <c r="P366" s="473"/>
      <c r="Q366" s="506"/>
      <c r="R366" s="472"/>
      <c r="S366" s="506">
        <v>0</v>
      </c>
      <c r="T366" s="551"/>
      <c r="U366" s="507">
        <v>0</v>
      </c>
    </row>
    <row r="367" spans="1:21" ht="14.4" customHeight="1" x14ac:dyDescent="0.3">
      <c r="A367" s="471">
        <v>29</v>
      </c>
      <c r="B367" s="472" t="s">
        <v>485</v>
      </c>
      <c r="C367" s="472" t="s">
        <v>780</v>
      </c>
      <c r="D367" s="549" t="s">
        <v>1746</v>
      </c>
      <c r="E367" s="550" t="s">
        <v>789</v>
      </c>
      <c r="F367" s="472" t="s">
        <v>777</v>
      </c>
      <c r="G367" s="472" t="s">
        <v>800</v>
      </c>
      <c r="H367" s="472" t="s">
        <v>694</v>
      </c>
      <c r="I367" s="472" t="s">
        <v>1247</v>
      </c>
      <c r="J367" s="472" t="s">
        <v>1248</v>
      </c>
      <c r="K367" s="472" t="s">
        <v>1249</v>
      </c>
      <c r="L367" s="473">
        <v>66.08</v>
      </c>
      <c r="M367" s="473">
        <v>66.08</v>
      </c>
      <c r="N367" s="472">
        <v>1</v>
      </c>
      <c r="O367" s="551">
        <v>1</v>
      </c>
      <c r="P367" s="473"/>
      <c r="Q367" s="506">
        <v>0</v>
      </c>
      <c r="R367" s="472"/>
      <c r="S367" s="506">
        <v>0</v>
      </c>
      <c r="T367" s="551"/>
      <c r="U367" s="507">
        <v>0</v>
      </c>
    </row>
    <row r="368" spans="1:21" ht="14.4" customHeight="1" x14ac:dyDescent="0.3">
      <c r="A368" s="471">
        <v>29</v>
      </c>
      <c r="B368" s="472" t="s">
        <v>485</v>
      </c>
      <c r="C368" s="472" t="s">
        <v>780</v>
      </c>
      <c r="D368" s="549" t="s">
        <v>1746</v>
      </c>
      <c r="E368" s="550" t="s">
        <v>789</v>
      </c>
      <c r="F368" s="472" t="s">
        <v>777</v>
      </c>
      <c r="G368" s="472" t="s">
        <v>800</v>
      </c>
      <c r="H368" s="472" t="s">
        <v>694</v>
      </c>
      <c r="I368" s="472" t="s">
        <v>1424</v>
      </c>
      <c r="J368" s="472" t="s">
        <v>1425</v>
      </c>
      <c r="K368" s="472" t="s">
        <v>806</v>
      </c>
      <c r="L368" s="473">
        <v>111.22</v>
      </c>
      <c r="M368" s="473">
        <v>111.22</v>
      </c>
      <c r="N368" s="472">
        <v>1</v>
      </c>
      <c r="O368" s="551">
        <v>1</v>
      </c>
      <c r="P368" s="473"/>
      <c r="Q368" s="506">
        <v>0</v>
      </c>
      <c r="R368" s="472"/>
      <c r="S368" s="506">
        <v>0</v>
      </c>
      <c r="T368" s="551"/>
      <c r="U368" s="507">
        <v>0</v>
      </c>
    </row>
    <row r="369" spans="1:21" ht="14.4" customHeight="1" x14ac:dyDescent="0.3">
      <c r="A369" s="471">
        <v>29</v>
      </c>
      <c r="B369" s="472" t="s">
        <v>485</v>
      </c>
      <c r="C369" s="472" t="s">
        <v>780</v>
      </c>
      <c r="D369" s="549" t="s">
        <v>1746</v>
      </c>
      <c r="E369" s="550" t="s">
        <v>789</v>
      </c>
      <c r="F369" s="472" t="s">
        <v>777</v>
      </c>
      <c r="G369" s="472" t="s">
        <v>811</v>
      </c>
      <c r="H369" s="472" t="s">
        <v>486</v>
      </c>
      <c r="I369" s="472" t="s">
        <v>812</v>
      </c>
      <c r="J369" s="472" t="s">
        <v>813</v>
      </c>
      <c r="K369" s="472" t="s">
        <v>814</v>
      </c>
      <c r="L369" s="473">
        <v>0</v>
      </c>
      <c r="M369" s="473">
        <v>0</v>
      </c>
      <c r="N369" s="472">
        <v>5</v>
      </c>
      <c r="O369" s="551">
        <v>5</v>
      </c>
      <c r="P369" s="473">
        <v>0</v>
      </c>
      <c r="Q369" s="506"/>
      <c r="R369" s="472">
        <v>5</v>
      </c>
      <c r="S369" s="506">
        <v>1</v>
      </c>
      <c r="T369" s="551">
        <v>5</v>
      </c>
      <c r="U369" s="507">
        <v>1</v>
      </c>
    </row>
    <row r="370" spans="1:21" ht="14.4" customHeight="1" x14ac:dyDescent="0.3">
      <c r="A370" s="471">
        <v>29</v>
      </c>
      <c r="B370" s="472" t="s">
        <v>485</v>
      </c>
      <c r="C370" s="472" t="s">
        <v>780</v>
      </c>
      <c r="D370" s="549" t="s">
        <v>1746</v>
      </c>
      <c r="E370" s="550" t="s">
        <v>789</v>
      </c>
      <c r="F370" s="472" t="s">
        <v>777</v>
      </c>
      <c r="G370" s="472" t="s">
        <v>811</v>
      </c>
      <c r="H370" s="472" t="s">
        <v>486</v>
      </c>
      <c r="I370" s="472" t="s">
        <v>812</v>
      </c>
      <c r="J370" s="472" t="s">
        <v>813</v>
      </c>
      <c r="K370" s="472" t="s">
        <v>814</v>
      </c>
      <c r="L370" s="473">
        <v>55.22</v>
      </c>
      <c r="M370" s="473">
        <v>55.22</v>
      </c>
      <c r="N370" s="472">
        <v>1</v>
      </c>
      <c r="O370" s="551">
        <v>1</v>
      </c>
      <c r="P370" s="473">
        <v>55.22</v>
      </c>
      <c r="Q370" s="506">
        <v>1</v>
      </c>
      <c r="R370" s="472">
        <v>1</v>
      </c>
      <c r="S370" s="506">
        <v>1</v>
      </c>
      <c r="T370" s="551">
        <v>1</v>
      </c>
      <c r="U370" s="507">
        <v>1</v>
      </c>
    </row>
    <row r="371" spans="1:21" ht="14.4" customHeight="1" x14ac:dyDescent="0.3">
      <c r="A371" s="471">
        <v>29</v>
      </c>
      <c r="B371" s="472" t="s">
        <v>485</v>
      </c>
      <c r="C371" s="472" t="s">
        <v>780</v>
      </c>
      <c r="D371" s="549" t="s">
        <v>1746</v>
      </c>
      <c r="E371" s="550" t="s">
        <v>789</v>
      </c>
      <c r="F371" s="472" t="s">
        <v>777</v>
      </c>
      <c r="G371" s="472" t="s">
        <v>811</v>
      </c>
      <c r="H371" s="472" t="s">
        <v>486</v>
      </c>
      <c r="I371" s="472" t="s">
        <v>815</v>
      </c>
      <c r="J371" s="472" t="s">
        <v>813</v>
      </c>
      <c r="K371" s="472" t="s">
        <v>814</v>
      </c>
      <c r="L371" s="473">
        <v>0</v>
      </c>
      <c r="M371" s="473">
        <v>0</v>
      </c>
      <c r="N371" s="472">
        <v>3</v>
      </c>
      <c r="O371" s="551">
        <v>3</v>
      </c>
      <c r="P371" s="473">
        <v>0</v>
      </c>
      <c r="Q371" s="506"/>
      <c r="R371" s="472">
        <v>2</v>
      </c>
      <c r="S371" s="506">
        <v>0.66666666666666663</v>
      </c>
      <c r="T371" s="551">
        <v>2</v>
      </c>
      <c r="U371" s="507">
        <v>0.66666666666666663</v>
      </c>
    </row>
    <row r="372" spans="1:21" ht="14.4" customHeight="1" x14ac:dyDescent="0.3">
      <c r="A372" s="471">
        <v>29</v>
      </c>
      <c r="B372" s="472" t="s">
        <v>485</v>
      </c>
      <c r="C372" s="472" t="s">
        <v>780</v>
      </c>
      <c r="D372" s="549" t="s">
        <v>1746</v>
      </c>
      <c r="E372" s="550" t="s">
        <v>789</v>
      </c>
      <c r="F372" s="472" t="s">
        <v>777</v>
      </c>
      <c r="G372" s="472" t="s">
        <v>811</v>
      </c>
      <c r="H372" s="472" t="s">
        <v>486</v>
      </c>
      <c r="I372" s="472" t="s">
        <v>816</v>
      </c>
      <c r="J372" s="472" t="s">
        <v>813</v>
      </c>
      <c r="K372" s="472" t="s">
        <v>817</v>
      </c>
      <c r="L372" s="473">
        <v>264.07</v>
      </c>
      <c r="M372" s="473">
        <v>528.14</v>
      </c>
      <c r="N372" s="472">
        <v>2</v>
      </c>
      <c r="O372" s="551">
        <v>2</v>
      </c>
      <c r="P372" s="473">
        <v>528.14</v>
      </c>
      <c r="Q372" s="506">
        <v>1</v>
      </c>
      <c r="R372" s="472">
        <v>2</v>
      </c>
      <c r="S372" s="506">
        <v>1</v>
      </c>
      <c r="T372" s="551">
        <v>2</v>
      </c>
      <c r="U372" s="507">
        <v>1</v>
      </c>
    </row>
    <row r="373" spans="1:21" ht="14.4" customHeight="1" x14ac:dyDescent="0.3">
      <c r="A373" s="471">
        <v>29</v>
      </c>
      <c r="B373" s="472" t="s">
        <v>485</v>
      </c>
      <c r="C373" s="472" t="s">
        <v>780</v>
      </c>
      <c r="D373" s="549" t="s">
        <v>1746</v>
      </c>
      <c r="E373" s="550" t="s">
        <v>789</v>
      </c>
      <c r="F373" s="472" t="s">
        <v>777</v>
      </c>
      <c r="G373" s="472" t="s">
        <v>822</v>
      </c>
      <c r="H373" s="472" t="s">
        <v>486</v>
      </c>
      <c r="I373" s="472" t="s">
        <v>1157</v>
      </c>
      <c r="J373" s="472" t="s">
        <v>824</v>
      </c>
      <c r="K373" s="472" t="s">
        <v>829</v>
      </c>
      <c r="L373" s="473">
        <v>170.52</v>
      </c>
      <c r="M373" s="473">
        <v>341.04</v>
      </c>
      <c r="N373" s="472">
        <v>2</v>
      </c>
      <c r="O373" s="551">
        <v>2</v>
      </c>
      <c r="P373" s="473">
        <v>170.52</v>
      </c>
      <c r="Q373" s="506">
        <v>0.5</v>
      </c>
      <c r="R373" s="472">
        <v>1</v>
      </c>
      <c r="S373" s="506">
        <v>0.5</v>
      </c>
      <c r="T373" s="551">
        <v>1</v>
      </c>
      <c r="U373" s="507">
        <v>0.5</v>
      </c>
    </row>
    <row r="374" spans="1:21" ht="14.4" customHeight="1" x14ac:dyDescent="0.3">
      <c r="A374" s="471">
        <v>29</v>
      </c>
      <c r="B374" s="472" t="s">
        <v>485</v>
      </c>
      <c r="C374" s="472" t="s">
        <v>780</v>
      </c>
      <c r="D374" s="549" t="s">
        <v>1746</v>
      </c>
      <c r="E374" s="550" t="s">
        <v>789</v>
      </c>
      <c r="F374" s="472" t="s">
        <v>777</v>
      </c>
      <c r="G374" s="472" t="s">
        <v>1426</v>
      </c>
      <c r="H374" s="472" t="s">
        <v>486</v>
      </c>
      <c r="I374" s="472" t="s">
        <v>1427</v>
      </c>
      <c r="J374" s="472" t="s">
        <v>1428</v>
      </c>
      <c r="K374" s="472" t="s">
        <v>1429</v>
      </c>
      <c r="L374" s="473">
        <v>0</v>
      </c>
      <c r="M374" s="473">
        <v>0</v>
      </c>
      <c r="N374" s="472">
        <v>1</v>
      </c>
      <c r="O374" s="551">
        <v>1</v>
      </c>
      <c r="P374" s="473"/>
      <c r="Q374" s="506"/>
      <c r="R374" s="472"/>
      <c r="S374" s="506">
        <v>0</v>
      </c>
      <c r="T374" s="551"/>
      <c r="U374" s="507">
        <v>0</v>
      </c>
    </row>
    <row r="375" spans="1:21" ht="14.4" customHeight="1" x14ac:dyDescent="0.3">
      <c r="A375" s="471">
        <v>29</v>
      </c>
      <c r="B375" s="472" t="s">
        <v>485</v>
      </c>
      <c r="C375" s="472" t="s">
        <v>780</v>
      </c>
      <c r="D375" s="549" t="s">
        <v>1746</v>
      </c>
      <c r="E375" s="550" t="s">
        <v>789</v>
      </c>
      <c r="F375" s="472" t="s">
        <v>777</v>
      </c>
      <c r="G375" s="472" t="s">
        <v>826</v>
      </c>
      <c r="H375" s="472" t="s">
        <v>486</v>
      </c>
      <c r="I375" s="472" t="s">
        <v>827</v>
      </c>
      <c r="J375" s="472" t="s">
        <v>828</v>
      </c>
      <c r="K375" s="472" t="s">
        <v>829</v>
      </c>
      <c r="L375" s="473">
        <v>78.33</v>
      </c>
      <c r="M375" s="473">
        <v>156.66</v>
      </c>
      <c r="N375" s="472">
        <v>2</v>
      </c>
      <c r="O375" s="551">
        <v>0.5</v>
      </c>
      <c r="P375" s="473"/>
      <c r="Q375" s="506">
        <v>0</v>
      </c>
      <c r="R375" s="472"/>
      <c r="S375" s="506">
        <v>0</v>
      </c>
      <c r="T375" s="551"/>
      <c r="U375" s="507">
        <v>0</v>
      </c>
    </row>
    <row r="376" spans="1:21" ht="14.4" customHeight="1" x14ac:dyDescent="0.3">
      <c r="A376" s="471">
        <v>29</v>
      </c>
      <c r="B376" s="472" t="s">
        <v>485</v>
      </c>
      <c r="C376" s="472" t="s">
        <v>780</v>
      </c>
      <c r="D376" s="549" t="s">
        <v>1746</v>
      </c>
      <c r="E376" s="550" t="s">
        <v>789</v>
      </c>
      <c r="F376" s="472" t="s">
        <v>777</v>
      </c>
      <c r="G376" s="472" t="s">
        <v>1430</v>
      </c>
      <c r="H376" s="472" t="s">
        <v>486</v>
      </c>
      <c r="I376" s="472" t="s">
        <v>1431</v>
      </c>
      <c r="J376" s="472" t="s">
        <v>560</v>
      </c>
      <c r="K376" s="472" t="s">
        <v>1432</v>
      </c>
      <c r="L376" s="473">
        <v>0</v>
      </c>
      <c r="M376" s="473">
        <v>0</v>
      </c>
      <c r="N376" s="472">
        <v>5</v>
      </c>
      <c r="O376" s="551">
        <v>1</v>
      </c>
      <c r="P376" s="473">
        <v>0</v>
      </c>
      <c r="Q376" s="506"/>
      <c r="R376" s="472">
        <v>5</v>
      </c>
      <c r="S376" s="506">
        <v>1</v>
      </c>
      <c r="T376" s="551">
        <v>1</v>
      </c>
      <c r="U376" s="507">
        <v>1</v>
      </c>
    </row>
    <row r="377" spans="1:21" ht="14.4" customHeight="1" x14ac:dyDescent="0.3">
      <c r="A377" s="471">
        <v>29</v>
      </c>
      <c r="B377" s="472" t="s">
        <v>485</v>
      </c>
      <c r="C377" s="472" t="s">
        <v>780</v>
      </c>
      <c r="D377" s="549" t="s">
        <v>1746</v>
      </c>
      <c r="E377" s="550" t="s">
        <v>789</v>
      </c>
      <c r="F377" s="472" t="s">
        <v>777</v>
      </c>
      <c r="G377" s="472" t="s">
        <v>1430</v>
      </c>
      <c r="H377" s="472" t="s">
        <v>486</v>
      </c>
      <c r="I377" s="472" t="s">
        <v>559</v>
      </c>
      <c r="J377" s="472" t="s">
        <v>560</v>
      </c>
      <c r="K377" s="472" t="s">
        <v>1433</v>
      </c>
      <c r="L377" s="473">
        <v>121.77</v>
      </c>
      <c r="M377" s="473">
        <v>730.62</v>
      </c>
      <c r="N377" s="472">
        <v>6</v>
      </c>
      <c r="O377" s="551">
        <v>1</v>
      </c>
      <c r="P377" s="473">
        <v>730.62</v>
      </c>
      <c r="Q377" s="506">
        <v>1</v>
      </c>
      <c r="R377" s="472">
        <v>6</v>
      </c>
      <c r="S377" s="506">
        <v>1</v>
      </c>
      <c r="T377" s="551">
        <v>1</v>
      </c>
      <c r="U377" s="507">
        <v>1</v>
      </c>
    </row>
    <row r="378" spans="1:21" ht="14.4" customHeight="1" x14ac:dyDescent="0.3">
      <c r="A378" s="471">
        <v>29</v>
      </c>
      <c r="B378" s="472" t="s">
        <v>485</v>
      </c>
      <c r="C378" s="472" t="s">
        <v>780</v>
      </c>
      <c r="D378" s="549" t="s">
        <v>1746</v>
      </c>
      <c r="E378" s="550" t="s">
        <v>789</v>
      </c>
      <c r="F378" s="472" t="s">
        <v>777</v>
      </c>
      <c r="G378" s="472" t="s">
        <v>838</v>
      </c>
      <c r="H378" s="472" t="s">
        <v>486</v>
      </c>
      <c r="I378" s="472" t="s">
        <v>839</v>
      </c>
      <c r="J378" s="472" t="s">
        <v>840</v>
      </c>
      <c r="K378" s="472" t="s">
        <v>841</v>
      </c>
      <c r="L378" s="473">
        <v>156.77000000000001</v>
      </c>
      <c r="M378" s="473">
        <v>627.08000000000004</v>
      </c>
      <c r="N378" s="472">
        <v>4</v>
      </c>
      <c r="O378" s="551">
        <v>2</v>
      </c>
      <c r="P378" s="473">
        <v>627.08000000000004</v>
      </c>
      <c r="Q378" s="506">
        <v>1</v>
      </c>
      <c r="R378" s="472">
        <v>4</v>
      </c>
      <c r="S378" s="506">
        <v>1</v>
      </c>
      <c r="T378" s="551">
        <v>2</v>
      </c>
      <c r="U378" s="507">
        <v>1</v>
      </c>
    </row>
    <row r="379" spans="1:21" ht="14.4" customHeight="1" x14ac:dyDescent="0.3">
      <c r="A379" s="471">
        <v>29</v>
      </c>
      <c r="B379" s="472" t="s">
        <v>485</v>
      </c>
      <c r="C379" s="472" t="s">
        <v>780</v>
      </c>
      <c r="D379" s="549" t="s">
        <v>1746</v>
      </c>
      <c r="E379" s="550" t="s">
        <v>789</v>
      </c>
      <c r="F379" s="472" t="s">
        <v>777</v>
      </c>
      <c r="G379" s="472" t="s">
        <v>838</v>
      </c>
      <c r="H379" s="472" t="s">
        <v>486</v>
      </c>
      <c r="I379" s="472" t="s">
        <v>839</v>
      </c>
      <c r="J379" s="472" t="s">
        <v>840</v>
      </c>
      <c r="K379" s="472" t="s">
        <v>841</v>
      </c>
      <c r="L379" s="473">
        <v>107.27</v>
      </c>
      <c r="M379" s="473">
        <v>214.54</v>
      </c>
      <c r="N379" s="472">
        <v>2</v>
      </c>
      <c r="O379" s="551">
        <v>1</v>
      </c>
      <c r="P379" s="473"/>
      <c r="Q379" s="506">
        <v>0</v>
      </c>
      <c r="R379" s="472"/>
      <c r="S379" s="506">
        <v>0</v>
      </c>
      <c r="T379" s="551"/>
      <c r="U379" s="507">
        <v>0</v>
      </c>
    </row>
    <row r="380" spans="1:21" ht="14.4" customHeight="1" x14ac:dyDescent="0.3">
      <c r="A380" s="471">
        <v>29</v>
      </c>
      <c r="B380" s="472" t="s">
        <v>485</v>
      </c>
      <c r="C380" s="472" t="s">
        <v>780</v>
      </c>
      <c r="D380" s="549" t="s">
        <v>1746</v>
      </c>
      <c r="E380" s="550" t="s">
        <v>789</v>
      </c>
      <c r="F380" s="472" t="s">
        <v>777</v>
      </c>
      <c r="G380" s="472" t="s">
        <v>1385</v>
      </c>
      <c r="H380" s="472" t="s">
        <v>486</v>
      </c>
      <c r="I380" s="472" t="s">
        <v>1386</v>
      </c>
      <c r="J380" s="472" t="s">
        <v>1387</v>
      </c>
      <c r="K380" s="472" t="s">
        <v>1388</v>
      </c>
      <c r="L380" s="473">
        <v>0</v>
      </c>
      <c r="M380" s="473">
        <v>0</v>
      </c>
      <c r="N380" s="472">
        <v>4</v>
      </c>
      <c r="O380" s="551">
        <v>2</v>
      </c>
      <c r="P380" s="473">
        <v>0</v>
      </c>
      <c r="Q380" s="506"/>
      <c r="R380" s="472">
        <v>2</v>
      </c>
      <c r="S380" s="506">
        <v>0.5</v>
      </c>
      <c r="T380" s="551">
        <v>1</v>
      </c>
      <c r="U380" s="507">
        <v>0.5</v>
      </c>
    </row>
    <row r="381" spans="1:21" ht="14.4" customHeight="1" x14ac:dyDescent="0.3">
      <c r="A381" s="471">
        <v>29</v>
      </c>
      <c r="B381" s="472" t="s">
        <v>485</v>
      </c>
      <c r="C381" s="472" t="s">
        <v>780</v>
      </c>
      <c r="D381" s="549" t="s">
        <v>1746</v>
      </c>
      <c r="E381" s="550" t="s">
        <v>789</v>
      </c>
      <c r="F381" s="472" t="s">
        <v>777</v>
      </c>
      <c r="G381" s="472" t="s">
        <v>845</v>
      </c>
      <c r="H381" s="472" t="s">
        <v>486</v>
      </c>
      <c r="I381" s="472" t="s">
        <v>677</v>
      </c>
      <c r="J381" s="472" t="s">
        <v>678</v>
      </c>
      <c r="K381" s="472" t="s">
        <v>846</v>
      </c>
      <c r="L381" s="473">
        <v>48.09</v>
      </c>
      <c r="M381" s="473">
        <v>96.18</v>
      </c>
      <c r="N381" s="472">
        <v>2</v>
      </c>
      <c r="O381" s="551">
        <v>2</v>
      </c>
      <c r="P381" s="473">
        <v>48.09</v>
      </c>
      <c r="Q381" s="506">
        <v>0.5</v>
      </c>
      <c r="R381" s="472">
        <v>1</v>
      </c>
      <c r="S381" s="506">
        <v>0.5</v>
      </c>
      <c r="T381" s="551">
        <v>1</v>
      </c>
      <c r="U381" s="507">
        <v>0.5</v>
      </c>
    </row>
    <row r="382" spans="1:21" ht="14.4" customHeight="1" x14ac:dyDescent="0.3">
      <c r="A382" s="471">
        <v>29</v>
      </c>
      <c r="B382" s="472" t="s">
        <v>485</v>
      </c>
      <c r="C382" s="472" t="s">
        <v>780</v>
      </c>
      <c r="D382" s="549" t="s">
        <v>1746</v>
      </c>
      <c r="E382" s="550" t="s">
        <v>789</v>
      </c>
      <c r="F382" s="472" t="s">
        <v>777</v>
      </c>
      <c r="G382" s="472" t="s">
        <v>856</v>
      </c>
      <c r="H382" s="472" t="s">
        <v>486</v>
      </c>
      <c r="I382" s="472" t="s">
        <v>1168</v>
      </c>
      <c r="J382" s="472" t="s">
        <v>858</v>
      </c>
      <c r="K382" s="472" t="s">
        <v>1169</v>
      </c>
      <c r="L382" s="473">
        <v>0</v>
      </c>
      <c r="M382" s="473">
        <v>0</v>
      </c>
      <c r="N382" s="472">
        <v>1</v>
      </c>
      <c r="O382" s="551">
        <v>1</v>
      </c>
      <c r="P382" s="473"/>
      <c r="Q382" s="506"/>
      <c r="R382" s="472"/>
      <c r="S382" s="506">
        <v>0</v>
      </c>
      <c r="T382" s="551"/>
      <c r="U382" s="507">
        <v>0</v>
      </c>
    </row>
    <row r="383" spans="1:21" ht="14.4" customHeight="1" x14ac:dyDescent="0.3">
      <c r="A383" s="471">
        <v>29</v>
      </c>
      <c r="B383" s="472" t="s">
        <v>485</v>
      </c>
      <c r="C383" s="472" t="s">
        <v>780</v>
      </c>
      <c r="D383" s="549" t="s">
        <v>1746</v>
      </c>
      <c r="E383" s="550" t="s">
        <v>789</v>
      </c>
      <c r="F383" s="472" t="s">
        <v>777</v>
      </c>
      <c r="G383" s="472" t="s">
        <v>860</v>
      </c>
      <c r="H383" s="472" t="s">
        <v>486</v>
      </c>
      <c r="I383" s="472" t="s">
        <v>570</v>
      </c>
      <c r="J383" s="472" t="s">
        <v>567</v>
      </c>
      <c r="K383" s="472" t="s">
        <v>863</v>
      </c>
      <c r="L383" s="473">
        <v>114</v>
      </c>
      <c r="M383" s="473">
        <v>114</v>
      </c>
      <c r="N383" s="472">
        <v>1</v>
      </c>
      <c r="O383" s="551">
        <v>1</v>
      </c>
      <c r="P383" s="473">
        <v>114</v>
      </c>
      <c r="Q383" s="506">
        <v>1</v>
      </c>
      <c r="R383" s="472">
        <v>1</v>
      </c>
      <c r="S383" s="506">
        <v>1</v>
      </c>
      <c r="T383" s="551">
        <v>1</v>
      </c>
      <c r="U383" s="507">
        <v>1</v>
      </c>
    </row>
    <row r="384" spans="1:21" ht="14.4" customHeight="1" x14ac:dyDescent="0.3">
      <c r="A384" s="471">
        <v>29</v>
      </c>
      <c r="B384" s="472" t="s">
        <v>485</v>
      </c>
      <c r="C384" s="472" t="s">
        <v>780</v>
      </c>
      <c r="D384" s="549" t="s">
        <v>1746</v>
      </c>
      <c r="E384" s="550" t="s">
        <v>789</v>
      </c>
      <c r="F384" s="472" t="s">
        <v>777</v>
      </c>
      <c r="G384" s="472" t="s">
        <v>860</v>
      </c>
      <c r="H384" s="472" t="s">
        <v>486</v>
      </c>
      <c r="I384" s="472" t="s">
        <v>566</v>
      </c>
      <c r="J384" s="472" t="s">
        <v>567</v>
      </c>
      <c r="K384" s="472" t="s">
        <v>568</v>
      </c>
      <c r="L384" s="473">
        <v>285.01</v>
      </c>
      <c r="M384" s="473">
        <v>285.01</v>
      </c>
      <c r="N384" s="472">
        <v>1</v>
      </c>
      <c r="O384" s="551">
        <v>1</v>
      </c>
      <c r="P384" s="473">
        <v>285.01</v>
      </c>
      <c r="Q384" s="506">
        <v>1</v>
      </c>
      <c r="R384" s="472">
        <v>1</v>
      </c>
      <c r="S384" s="506">
        <v>1</v>
      </c>
      <c r="T384" s="551">
        <v>1</v>
      </c>
      <c r="U384" s="507">
        <v>1</v>
      </c>
    </row>
    <row r="385" spans="1:21" ht="14.4" customHeight="1" x14ac:dyDescent="0.3">
      <c r="A385" s="471">
        <v>29</v>
      </c>
      <c r="B385" s="472" t="s">
        <v>485</v>
      </c>
      <c r="C385" s="472" t="s">
        <v>780</v>
      </c>
      <c r="D385" s="549" t="s">
        <v>1746</v>
      </c>
      <c r="E385" s="550" t="s">
        <v>789</v>
      </c>
      <c r="F385" s="472" t="s">
        <v>777</v>
      </c>
      <c r="G385" s="472" t="s">
        <v>860</v>
      </c>
      <c r="H385" s="472" t="s">
        <v>486</v>
      </c>
      <c r="I385" s="472" t="s">
        <v>1434</v>
      </c>
      <c r="J385" s="472" t="s">
        <v>567</v>
      </c>
      <c r="K385" s="472" t="s">
        <v>568</v>
      </c>
      <c r="L385" s="473">
        <v>0</v>
      </c>
      <c r="M385" s="473">
        <v>0</v>
      </c>
      <c r="N385" s="472">
        <v>1</v>
      </c>
      <c r="O385" s="551">
        <v>1</v>
      </c>
      <c r="P385" s="473">
        <v>0</v>
      </c>
      <c r="Q385" s="506"/>
      <c r="R385" s="472">
        <v>1</v>
      </c>
      <c r="S385" s="506">
        <v>1</v>
      </c>
      <c r="T385" s="551">
        <v>1</v>
      </c>
      <c r="U385" s="507">
        <v>1</v>
      </c>
    </row>
    <row r="386" spans="1:21" ht="14.4" customHeight="1" x14ac:dyDescent="0.3">
      <c r="A386" s="471">
        <v>29</v>
      </c>
      <c r="B386" s="472" t="s">
        <v>485</v>
      </c>
      <c r="C386" s="472" t="s">
        <v>780</v>
      </c>
      <c r="D386" s="549" t="s">
        <v>1746</v>
      </c>
      <c r="E386" s="550" t="s">
        <v>789</v>
      </c>
      <c r="F386" s="472" t="s">
        <v>777</v>
      </c>
      <c r="G386" s="472" t="s">
        <v>860</v>
      </c>
      <c r="H386" s="472" t="s">
        <v>486</v>
      </c>
      <c r="I386" s="472" t="s">
        <v>1435</v>
      </c>
      <c r="J386" s="472" t="s">
        <v>744</v>
      </c>
      <c r="K386" s="472" t="s">
        <v>1436</v>
      </c>
      <c r="L386" s="473">
        <v>124.82</v>
      </c>
      <c r="M386" s="473">
        <v>249.64</v>
      </c>
      <c r="N386" s="472">
        <v>2</v>
      </c>
      <c r="O386" s="551">
        <v>1</v>
      </c>
      <c r="P386" s="473">
        <v>249.64</v>
      </c>
      <c r="Q386" s="506">
        <v>1</v>
      </c>
      <c r="R386" s="472">
        <v>2</v>
      </c>
      <c r="S386" s="506">
        <v>1</v>
      </c>
      <c r="T386" s="551">
        <v>1</v>
      </c>
      <c r="U386" s="507">
        <v>1</v>
      </c>
    </row>
    <row r="387" spans="1:21" ht="14.4" customHeight="1" x14ac:dyDescent="0.3">
      <c r="A387" s="471">
        <v>29</v>
      </c>
      <c r="B387" s="472" t="s">
        <v>485</v>
      </c>
      <c r="C387" s="472" t="s">
        <v>780</v>
      </c>
      <c r="D387" s="549" t="s">
        <v>1746</v>
      </c>
      <c r="E387" s="550" t="s">
        <v>789</v>
      </c>
      <c r="F387" s="472" t="s">
        <v>777</v>
      </c>
      <c r="G387" s="472" t="s">
        <v>879</v>
      </c>
      <c r="H387" s="472" t="s">
        <v>486</v>
      </c>
      <c r="I387" s="472" t="s">
        <v>681</v>
      </c>
      <c r="J387" s="472" t="s">
        <v>682</v>
      </c>
      <c r="K387" s="472" t="s">
        <v>880</v>
      </c>
      <c r="L387" s="473">
        <v>36.97</v>
      </c>
      <c r="M387" s="473">
        <v>332.73</v>
      </c>
      <c r="N387" s="472">
        <v>9</v>
      </c>
      <c r="O387" s="551">
        <v>8</v>
      </c>
      <c r="P387" s="473">
        <v>184.85</v>
      </c>
      <c r="Q387" s="506">
        <v>0.55555555555555547</v>
      </c>
      <c r="R387" s="472">
        <v>5</v>
      </c>
      <c r="S387" s="506">
        <v>0.55555555555555558</v>
      </c>
      <c r="T387" s="551">
        <v>5</v>
      </c>
      <c r="U387" s="507">
        <v>0.625</v>
      </c>
    </row>
    <row r="388" spans="1:21" ht="14.4" customHeight="1" x14ac:dyDescent="0.3">
      <c r="A388" s="471">
        <v>29</v>
      </c>
      <c r="B388" s="472" t="s">
        <v>485</v>
      </c>
      <c r="C388" s="472" t="s">
        <v>780</v>
      </c>
      <c r="D388" s="549" t="s">
        <v>1746</v>
      </c>
      <c r="E388" s="550" t="s">
        <v>789</v>
      </c>
      <c r="F388" s="472" t="s">
        <v>777</v>
      </c>
      <c r="G388" s="472" t="s">
        <v>885</v>
      </c>
      <c r="H388" s="472" t="s">
        <v>694</v>
      </c>
      <c r="I388" s="472" t="s">
        <v>1437</v>
      </c>
      <c r="J388" s="472" t="s">
        <v>1438</v>
      </c>
      <c r="K388" s="472" t="s">
        <v>821</v>
      </c>
      <c r="L388" s="473">
        <v>113.66</v>
      </c>
      <c r="M388" s="473">
        <v>113.66</v>
      </c>
      <c r="N388" s="472">
        <v>1</v>
      </c>
      <c r="O388" s="551">
        <v>1</v>
      </c>
      <c r="P388" s="473"/>
      <c r="Q388" s="506">
        <v>0</v>
      </c>
      <c r="R388" s="472"/>
      <c r="S388" s="506">
        <v>0</v>
      </c>
      <c r="T388" s="551"/>
      <c r="U388" s="507">
        <v>0</v>
      </c>
    </row>
    <row r="389" spans="1:21" ht="14.4" customHeight="1" x14ac:dyDescent="0.3">
      <c r="A389" s="471">
        <v>29</v>
      </c>
      <c r="B389" s="472" t="s">
        <v>485</v>
      </c>
      <c r="C389" s="472" t="s">
        <v>780</v>
      </c>
      <c r="D389" s="549" t="s">
        <v>1746</v>
      </c>
      <c r="E389" s="550" t="s">
        <v>789</v>
      </c>
      <c r="F389" s="472" t="s">
        <v>777</v>
      </c>
      <c r="G389" s="472" t="s">
        <v>1179</v>
      </c>
      <c r="H389" s="472" t="s">
        <v>694</v>
      </c>
      <c r="I389" s="472" t="s">
        <v>1183</v>
      </c>
      <c r="J389" s="472" t="s">
        <v>1184</v>
      </c>
      <c r="K389" s="472" t="s">
        <v>1185</v>
      </c>
      <c r="L389" s="473">
        <v>21.13</v>
      </c>
      <c r="M389" s="473">
        <v>21.13</v>
      </c>
      <c r="N389" s="472">
        <v>1</v>
      </c>
      <c r="O389" s="551">
        <v>1</v>
      </c>
      <c r="P389" s="473">
        <v>21.13</v>
      </c>
      <c r="Q389" s="506">
        <v>1</v>
      </c>
      <c r="R389" s="472">
        <v>1</v>
      </c>
      <c r="S389" s="506">
        <v>1</v>
      </c>
      <c r="T389" s="551">
        <v>1</v>
      </c>
      <c r="U389" s="507">
        <v>1</v>
      </c>
    </row>
    <row r="390" spans="1:21" ht="14.4" customHeight="1" x14ac:dyDescent="0.3">
      <c r="A390" s="471">
        <v>29</v>
      </c>
      <c r="B390" s="472" t="s">
        <v>485</v>
      </c>
      <c r="C390" s="472" t="s">
        <v>780</v>
      </c>
      <c r="D390" s="549" t="s">
        <v>1746</v>
      </c>
      <c r="E390" s="550" t="s">
        <v>789</v>
      </c>
      <c r="F390" s="472" t="s">
        <v>777</v>
      </c>
      <c r="G390" s="472" t="s">
        <v>1439</v>
      </c>
      <c r="H390" s="472" t="s">
        <v>486</v>
      </c>
      <c r="I390" s="472" t="s">
        <v>1440</v>
      </c>
      <c r="J390" s="472" t="s">
        <v>1441</v>
      </c>
      <c r="K390" s="472" t="s">
        <v>1442</v>
      </c>
      <c r="L390" s="473">
        <v>0</v>
      </c>
      <c r="M390" s="473">
        <v>0</v>
      </c>
      <c r="N390" s="472">
        <v>1</v>
      </c>
      <c r="O390" s="551">
        <v>1</v>
      </c>
      <c r="P390" s="473"/>
      <c r="Q390" s="506"/>
      <c r="R390" s="472"/>
      <c r="S390" s="506">
        <v>0</v>
      </c>
      <c r="T390" s="551"/>
      <c r="U390" s="507">
        <v>0</v>
      </c>
    </row>
    <row r="391" spans="1:21" ht="14.4" customHeight="1" x14ac:dyDescent="0.3">
      <c r="A391" s="471">
        <v>29</v>
      </c>
      <c r="B391" s="472" t="s">
        <v>485</v>
      </c>
      <c r="C391" s="472" t="s">
        <v>780</v>
      </c>
      <c r="D391" s="549" t="s">
        <v>1746</v>
      </c>
      <c r="E391" s="550" t="s">
        <v>789</v>
      </c>
      <c r="F391" s="472" t="s">
        <v>777</v>
      </c>
      <c r="G391" s="472" t="s">
        <v>905</v>
      </c>
      <c r="H391" s="472" t="s">
        <v>694</v>
      </c>
      <c r="I391" s="472" t="s">
        <v>911</v>
      </c>
      <c r="J391" s="472" t="s">
        <v>907</v>
      </c>
      <c r="K391" s="472" t="s">
        <v>912</v>
      </c>
      <c r="L391" s="473">
        <v>0</v>
      </c>
      <c r="M391" s="473">
        <v>0</v>
      </c>
      <c r="N391" s="472">
        <v>1</v>
      </c>
      <c r="O391" s="551">
        <v>1</v>
      </c>
      <c r="P391" s="473">
        <v>0</v>
      </c>
      <c r="Q391" s="506"/>
      <c r="R391" s="472">
        <v>1</v>
      </c>
      <c r="S391" s="506">
        <v>1</v>
      </c>
      <c r="T391" s="551">
        <v>1</v>
      </c>
      <c r="U391" s="507">
        <v>1</v>
      </c>
    </row>
    <row r="392" spans="1:21" ht="14.4" customHeight="1" x14ac:dyDescent="0.3">
      <c r="A392" s="471">
        <v>29</v>
      </c>
      <c r="B392" s="472" t="s">
        <v>485</v>
      </c>
      <c r="C392" s="472" t="s">
        <v>780</v>
      </c>
      <c r="D392" s="549" t="s">
        <v>1746</v>
      </c>
      <c r="E392" s="550" t="s">
        <v>789</v>
      </c>
      <c r="F392" s="472" t="s">
        <v>777</v>
      </c>
      <c r="G392" s="472" t="s">
        <v>1443</v>
      </c>
      <c r="H392" s="472" t="s">
        <v>486</v>
      </c>
      <c r="I392" s="472" t="s">
        <v>1444</v>
      </c>
      <c r="J392" s="472" t="s">
        <v>1445</v>
      </c>
      <c r="K392" s="472" t="s">
        <v>1446</v>
      </c>
      <c r="L392" s="473">
        <v>0</v>
      </c>
      <c r="M392" s="473">
        <v>0</v>
      </c>
      <c r="N392" s="472">
        <v>1</v>
      </c>
      <c r="O392" s="551">
        <v>0.5</v>
      </c>
      <c r="P392" s="473"/>
      <c r="Q392" s="506"/>
      <c r="R392" s="472"/>
      <c r="S392" s="506">
        <v>0</v>
      </c>
      <c r="T392" s="551"/>
      <c r="U392" s="507">
        <v>0</v>
      </c>
    </row>
    <row r="393" spans="1:21" ht="14.4" customHeight="1" x14ac:dyDescent="0.3">
      <c r="A393" s="471">
        <v>29</v>
      </c>
      <c r="B393" s="472" t="s">
        <v>485</v>
      </c>
      <c r="C393" s="472" t="s">
        <v>780</v>
      </c>
      <c r="D393" s="549" t="s">
        <v>1746</v>
      </c>
      <c r="E393" s="550" t="s">
        <v>789</v>
      </c>
      <c r="F393" s="472" t="s">
        <v>777</v>
      </c>
      <c r="G393" s="472" t="s">
        <v>1447</v>
      </c>
      <c r="H393" s="472" t="s">
        <v>486</v>
      </c>
      <c r="I393" s="472" t="s">
        <v>1448</v>
      </c>
      <c r="J393" s="472" t="s">
        <v>1449</v>
      </c>
      <c r="K393" s="472" t="s">
        <v>1450</v>
      </c>
      <c r="L393" s="473">
        <v>0</v>
      </c>
      <c r="M393" s="473">
        <v>0</v>
      </c>
      <c r="N393" s="472">
        <v>1</v>
      </c>
      <c r="O393" s="551">
        <v>1</v>
      </c>
      <c r="P393" s="473">
        <v>0</v>
      </c>
      <c r="Q393" s="506"/>
      <c r="R393" s="472">
        <v>1</v>
      </c>
      <c r="S393" s="506">
        <v>1</v>
      </c>
      <c r="T393" s="551">
        <v>1</v>
      </c>
      <c r="U393" s="507">
        <v>1</v>
      </c>
    </row>
    <row r="394" spans="1:21" ht="14.4" customHeight="1" x14ac:dyDescent="0.3">
      <c r="A394" s="471">
        <v>29</v>
      </c>
      <c r="B394" s="472" t="s">
        <v>485</v>
      </c>
      <c r="C394" s="472" t="s">
        <v>780</v>
      </c>
      <c r="D394" s="549" t="s">
        <v>1746</v>
      </c>
      <c r="E394" s="550" t="s">
        <v>789</v>
      </c>
      <c r="F394" s="472" t="s">
        <v>777</v>
      </c>
      <c r="G394" s="472" t="s">
        <v>1451</v>
      </c>
      <c r="H394" s="472" t="s">
        <v>694</v>
      </c>
      <c r="I394" s="472" t="s">
        <v>1452</v>
      </c>
      <c r="J394" s="472" t="s">
        <v>1453</v>
      </c>
      <c r="K394" s="472" t="s">
        <v>1454</v>
      </c>
      <c r="L394" s="473">
        <v>291.82</v>
      </c>
      <c r="M394" s="473">
        <v>583.64</v>
      </c>
      <c r="N394" s="472">
        <v>2</v>
      </c>
      <c r="O394" s="551">
        <v>2</v>
      </c>
      <c r="P394" s="473"/>
      <c r="Q394" s="506">
        <v>0</v>
      </c>
      <c r="R394" s="472"/>
      <c r="S394" s="506">
        <v>0</v>
      </c>
      <c r="T394" s="551"/>
      <c r="U394" s="507">
        <v>0</v>
      </c>
    </row>
    <row r="395" spans="1:21" ht="14.4" customHeight="1" x14ac:dyDescent="0.3">
      <c r="A395" s="471">
        <v>29</v>
      </c>
      <c r="B395" s="472" t="s">
        <v>485</v>
      </c>
      <c r="C395" s="472" t="s">
        <v>780</v>
      </c>
      <c r="D395" s="549" t="s">
        <v>1746</v>
      </c>
      <c r="E395" s="550" t="s">
        <v>789</v>
      </c>
      <c r="F395" s="472" t="s">
        <v>777</v>
      </c>
      <c r="G395" s="472" t="s">
        <v>1455</v>
      </c>
      <c r="H395" s="472" t="s">
        <v>486</v>
      </c>
      <c r="I395" s="472" t="s">
        <v>1456</v>
      </c>
      <c r="J395" s="472" t="s">
        <v>1457</v>
      </c>
      <c r="K395" s="472" t="s">
        <v>1458</v>
      </c>
      <c r="L395" s="473">
        <v>24.78</v>
      </c>
      <c r="M395" s="473">
        <v>24.78</v>
      </c>
      <c r="N395" s="472">
        <v>1</v>
      </c>
      <c r="O395" s="551">
        <v>1</v>
      </c>
      <c r="P395" s="473">
        <v>24.78</v>
      </c>
      <c r="Q395" s="506">
        <v>1</v>
      </c>
      <c r="R395" s="472">
        <v>1</v>
      </c>
      <c r="S395" s="506">
        <v>1</v>
      </c>
      <c r="T395" s="551">
        <v>1</v>
      </c>
      <c r="U395" s="507">
        <v>1</v>
      </c>
    </row>
    <row r="396" spans="1:21" ht="14.4" customHeight="1" x14ac:dyDescent="0.3">
      <c r="A396" s="471">
        <v>29</v>
      </c>
      <c r="B396" s="472" t="s">
        <v>485</v>
      </c>
      <c r="C396" s="472" t="s">
        <v>780</v>
      </c>
      <c r="D396" s="549" t="s">
        <v>1746</v>
      </c>
      <c r="E396" s="550" t="s">
        <v>789</v>
      </c>
      <c r="F396" s="472" t="s">
        <v>777</v>
      </c>
      <c r="G396" s="472" t="s">
        <v>952</v>
      </c>
      <c r="H396" s="472" t="s">
        <v>486</v>
      </c>
      <c r="I396" s="472" t="s">
        <v>692</v>
      </c>
      <c r="J396" s="472" t="s">
        <v>689</v>
      </c>
      <c r="K396" s="472" t="s">
        <v>954</v>
      </c>
      <c r="L396" s="473">
        <v>289.27</v>
      </c>
      <c r="M396" s="473">
        <v>289.27</v>
      </c>
      <c r="N396" s="472">
        <v>1</v>
      </c>
      <c r="O396" s="551">
        <v>1</v>
      </c>
      <c r="P396" s="473">
        <v>289.27</v>
      </c>
      <c r="Q396" s="506">
        <v>1</v>
      </c>
      <c r="R396" s="472">
        <v>1</v>
      </c>
      <c r="S396" s="506">
        <v>1</v>
      </c>
      <c r="T396" s="551">
        <v>1</v>
      </c>
      <c r="U396" s="507">
        <v>1</v>
      </c>
    </row>
    <row r="397" spans="1:21" ht="14.4" customHeight="1" x14ac:dyDescent="0.3">
      <c r="A397" s="471">
        <v>29</v>
      </c>
      <c r="B397" s="472" t="s">
        <v>485</v>
      </c>
      <c r="C397" s="472" t="s">
        <v>780</v>
      </c>
      <c r="D397" s="549" t="s">
        <v>1746</v>
      </c>
      <c r="E397" s="550" t="s">
        <v>789</v>
      </c>
      <c r="F397" s="472" t="s">
        <v>777</v>
      </c>
      <c r="G397" s="472" t="s">
        <v>955</v>
      </c>
      <c r="H397" s="472" t="s">
        <v>486</v>
      </c>
      <c r="I397" s="472" t="s">
        <v>1459</v>
      </c>
      <c r="J397" s="472" t="s">
        <v>957</v>
      </c>
      <c r="K397" s="472" t="s">
        <v>1460</v>
      </c>
      <c r="L397" s="473">
        <v>22.44</v>
      </c>
      <c r="M397" s="473">
        <v>22.44</v>
      </c>
      <c r="N397" s="472">
        <v>1</v>
      </c>
      <c r="O397" s="551">
        <v>1</v>
      </c>
      <c r="P397" s="473">
        <v>22.44</v>
      </c>
      <c r="Q397" s="506">
        <v>1</v>
      </c>
      <c r="R397" s="472">
        <v>1</v>
      </c>
      <c r="S397" s="506">
        <v>1</v>
      </c>
      <c r="T397" s="551">
        <v>1</v>
      </c>
      <c r="U397" s="507">
        <v>1</v>
      </c>
    </row>
    <row r="398" spans="1:21" ht="14.4" customHeight="1" x14ac:dyDescent="0.3">
      <c r="A398" s="471">
        <v>29</v>
      </c>
      <c r="B398" s="472" t="s">
        <v>485</v>
      </c>
      <c r="C398" s="472" t="s">
        <v>780</v>
      </c>
      <c r="D398" s="549" t="s">
        <v>1746</v>
      </c>
      <c r="E398" s="550" t="s">
        <v>789</v>
      </c>
      <c r="F398" s="472" t="s">
        <v>777</v>
      </c>
      <c r="G398" s="472" t="s">
        <v>967</v>
      </c>
      <c r="H398" s="472" t="s">
        <v>486</v>
      </c>
      <c r="I398" s="472" t="s">
        <v>968</v>
      </c>
      <c r="J398" s="472" t="s">
        <v>969</v>
      </c>
      <c r="K398" s="472" t="s">
        <v>970</v>
      </c>
      <c r="L398" s="473">
        <v>50.14</v>
      </c>
      <c r="M398" s="473">
        <v>100.28</v>
      </c>
      <c r="N398" s="472">
        <v>2</v>
      </c>
      <c r="O398" s="551">
        <v>2</v>
      </c>
      <c r="P398" s="473">
        <v>100.28</v>
      </c>
      <c r="Q398" s="506">
        <v>1</v>
      </c>
      <c r="R398" s="472">
        <v>2</v>
      </c>
      <c r="S398" s="506">
        <v>1</v>
      </c>
      <c r="T398" s="551">
        <v>2</v>
      </c>
      <c r="U398" s="507">
        <v>1</v>
      </c>
    </row>
    <row r="399" spans="1:21" ht="14.4" customHeight="1" x14ac:dyDescent="0.3">
      <c r="A399" s="471">
        <v>29</v>
      </c>
      <c r="B399" s="472" t="s">
        <v>485</v>
      </c>
      <c r="C399" s="472" t="s">
        <v>780</v>
      </c>
      <c r="D399" s="549" t="s">
        <v>1746</v>
      </c>
      <c r="E399" s="550" t="s">
        <v>789</v>
      </c>
      <c r="F399" s="472" t="s">
        <v>777</v>
      </c>
      <c r="G399" s="472" t="s">
        <v>967</v>
      </c>
      <c r="H399" s="472" t="s">
        <v>486</v>
      </c>
      <c r="I399" s="472" t="s">
        <v>971</v>
      </c>
      <c r="J399" s="472" t="s">
        <v>969</v>
      </c>
      <c r="K399" s="472" t="s">
        <v>972</v>
      </c>
      <c r="L399" s="473">
        <v>75.22</v>
      </c>
      <c r="M399" s="473">
        <v>150.44</v>
      </c>
      <c r="N399" s="472">
        <v>2</v>
      </c>
      <c r="O399" s="551">
        <v>2</v>
      </c>
      <c r="P399" s="473">
        <v>75.22</v>
      </c>
      <c r="Q399" s="506">
        <v>0.5</v>
      </c>
      <c r="R399" s="472">
        <v>1</v>
      </c>
      <c r="S399" s="506">
        <v>0.5</v>
      </c>
      <c r="T399" s="551">
        <v>1</v>
      </c>
      <c r="U399" s="507">
        <v>0.5</v>
      </c>
    </row>
    <row r="400" spans="1:21" ht="14.4" customHeight="1" x14ac:dyDescent="0.3">
      <c r="A400" s="471">
        <v>29</v>
      </c>
      <c r="B400" s="472" t="s">
        <v>485</v>
      </c>
      <c r="C400" s="472" t="s">
        <v>780</v>
      </c>
      <c r="D400" s="549" t="s">
        <v>1746</v>
      </c>
      <c r="E400" s="550" t="s">
        <v>789</v>
      </c>
      <c r="F400" s="472" t="s">
        <v>777</v>
      </c>
      <c r="G400" s="472" t="s">
        <v>967</v>
      </c>
      <c r="H400" s="472" t="s">
        <v>486</v>
      </c>
      <c r="I400" s="472" t="s">
        <v>1211</v>
      </c>
      <c r="J400" s="472" t="s">
        <v>969</v>
      </c>
      <c r="K400" s="472" t="s">
        <v>1212</v>
      </c>
      <c r="L400" s="473">
        <v>83.86</v>
      </c>
      <c r="M400" s="473">
        <v>83.86</v>
      </c>
      <c r="N400" s="472">
        <v>1</v>
      </c>
      <c r="O400" s="551">
        <v>1</v>
      </c>
      <c r="P400" s="473"/>
      <c r="Q400" s="506">
        <v>0</v>
      </c>
      <c r="R400" s="472"/>
      <c r="S400" s="506">
        <v>0</v>
      </c>
      <c r="T400" s="551"/>
      <c r="U400" s="507">
        <v>0</v>
      </c>
    </row>
    <row r="401" spans="1:21" ht="14.4" customHeight="1" x14ac:dyDescent="0.3">
      <c r="A401" s="471">
        <v>29</v>
      </c>
      <c r="B401" s="472" t="s">
        <v>485</v>
      </c>
      <c r="C401" s="472" t="s">
        <v>780</v>
      </c>
      <c r="D401" s="549" t="s">
        <v>1746</v>
      </c>
      <c r="E401" s="550" t="s">
        <v>789</v>
      </c>
      <c r="F401" s="472" t="s">
        <v>778</v>
      </c>
      <c r="G401" s="472" t="s">
        <v>842</v>
      </c>
      <c r="H401" s="472" t="s">
        <v>486</v>
      </c>
      <c r="I401" s="472" t="s">
        <v>1461</v>
      </c>
      <c r="J401" s="472" t="s">
        <v>844</v>
      </c>
      <c r="K401" s="472"/>
      <c r="L401" s="473">
        <v>0</v>
      </c>
      <c r="M401" s="473">
        <v>0</v>
      </c>
      <c r="N401" s="472">
        <v>3</v>
      </c>
      <c r="O401" s="551">
        <v>2</v>
      </c>
      <c r="P401" s="473"/>
      <c r="Q401" s="506"/>
      <c r="R401" s="472"/>
      <c r="S401" s="506">
        <v>0</v>
      </c>
      <c r="T401" s="551"/>
      <c r="U401" s="507">
        <v>0</v>
      </c>
    </row>
    <row r="402" spans="1:21" ht="14.4" customHeight="1" x14ac:dyDescent="0.3">
      <c r="A402" s="471">
        <v>29</v>
      </c>
      <c r="B402" s="472" t="s">
        <v>485</v>
      </c>
      <c r="C402" s="472" t="s">
        <v>780</v>
      </c>
      <c r="D402" s="549" t="s">
        <v>1746</v>
      </c>
      <c r="E402" s="550" t="s">
        <v>789</v>
      </c>
      <c r="F402" s="472" t="s">
        <v>779</v>
      </c>
      <c r="G402" s="472" t="s">
        <v>1462</v>
      </c>
      <c r="H402" s="472" t="s">
        <v>486</v>
      </c>
      <c r="I402" s="472" t="s">
        <v>1463</v>
      </c>
      <c r="J402" s="472" t="s">
        <v>1464</v>
      </c>
      <c r="K402" s="472" t="s">
        <v>1465</v>
      </c>
      <c r="L402" s="473">
        <v>75</v>
      </c>
      <c r="M402" s="473">
        <v>75</v>
      </c>
      <c r="N402" s="472">
        <v>1</v>
      </c>
      <c r="O402" s="551">
        <v>1</v>
      </c>
      <c r="P402" s="473"/>
      <c r="Q402" s="506">
        <v>0</v>
      </c>
      <c r="R402" s="472"/>
      <c r="S402" s="506">
        <v>0</v>
      </c>
      <c r="T402" s="551"/>
      <c r="U402" s="507">
        <v>0</v>
      </c>
    </row>
    <row r="403" spans="1:21" ht="14.4" customHeight="1" x14ac:dyDescent="0.3">
      <c r="A403" s="471">
        <v>29</v>
      </c>
      <c r="B403" s="472" t="s">
        <v>485</v>
      </c>
      <c r="C403" s="472" t="s">
        <v>780</v>
      </c>
      <c r="D403" s="549" t="s">
        <v>1746</v>
      </c>
      <c r="E403" s="550" t="s">
        <v>789</v>
      </c>
      <c r="F403" s="472" t="s">
        <v>779</v>
      </c>
      <c r="G403" s="472" t="s">
        <v>1462</v>
      </c>
      <c r="H403" s="472" t="s">
        <v>486</v>
      </c>
      <c r="I403" s="472" t="s">
        <v>1466</v>
      </c>
      <c r="J403" s="472" t="s">
        <v>1467</v>
      </c>
      <c r="K403" s="472" t="s">
        <v>1468</v>
      </c>
      <c r="L403" s="473">
        <v>63.6</v>
      </c>
      <c r="M403" s="473">
        <v>190.8</v>
      </c>
      <c r="N403" s="472">
        <v>3</v>
      </c>
      <c r="O403" s="551">
        <v>3</v>
      </c>
      <c r="P403" s="473">
        <v>63.6</v>
      </c>
      <c r="Q403" s="506">
        <v>0.33333333333333331</v>
      </c>
      <c r="R403" s="472">
        <v>1</v>
      </c>
      <c r="S403" s="506">
        <v>0.33333333333333331</v>
      </c>
      <c r="T403" s="551">
        <v>1</v>
      </c>
      <c r="U403" s="507">
        <v>0.33333333333333331</v>
      </c>
    </row>
    <row r="404" spans="1:21" ht="14.4" customHeight="1" x14ac:dyDescent="0.3">
      <c r="A404" s="471">
        <v>29</v>
      </c>
      <c r="B404" s="472" t="s">
        <v>485</v>
      </c>
      <c r="C404" s="472" t="s">
        <v>780</v>
      </c>
      <c r="D404" s="549" t="s">
        <v>1746</v>
      </c>
      <c r="E404" s="550" t="s">
        <v>789</v>
      </c>
      <c r="F404" s="472" t="s">
        <v>779</v>
      </c>
      <c r="G404" s="472" t="s">
        <v>1462</v>
      </c>
      <c r="H404" s="472" t="s">
        <v>486</v>
      </c>
      <c r="I404" s="472" t="s">
        <v>1469</v>
      </c>
      <c r="J404" s="472" t="s">
        <v>1470</v>
      </c>
      <c r="K404" s="472" t="s">
        <v>1471</v>
      </c>
      <c r="L404" s="473">
        <v>63.6</v>
      </c>
      <c r="M404" s="473">
        <v>127.2</v>
      </c>
      <c r="N404" s="472">
        <v>2</v>
      </c>
      <c r="O404" s="551">
        <v>2</v>
      </c>
      <c r="P404" s="473">
        <v>63.6</v>
      </c>
      <c r="Q404" s="506">
        <v>0.5</v>
      </c>
      <c r="R404" s="472">
        <v>1</v>
      </c>
      <c r="S404" s="506">
        <v>0.5</v>
      </c>
      <c r="T404" s="551">
        <v>1</v>
      </c>
      <c r="U404" s="507">
        <v>0.5</v>
      </c>
    </row>
    <row r="405" spans="1:21" ht="14.4" customHeight="1" x14ac:dyDescent="0.3">
      <c r="A405" s="471">
        <v>29</v>
      </c>
      <c r="B405" s="472" t="s">
        <v>485</v>
      </c>
      <c r="C405" s="472" t="s">
        <v>780</v>
      </c>
      <c r="D405" s="549" t="s">
        <v>1746</v>
      </c>
      <c r="E405" s="550" t="s">
        <v>789</v>
      </c>
      <c r="F405" s="472" t="s">
        <v>779</v>
      </c>
      <c r="G405" s="472" t="s">
        <v>988</v>
      </c>
      <c r="H405" s="472" t="s">
        <v>486</v>
      </c>
      <c r="I405" s="472" t="s">
        <v>1472</v>
      </c>
      <c r="J405" s="472" t="s">
        <v>1473</v>
      </c>
      <c r="K405" s="472" t="s">
        <v>1474</v>
      </c>
      <c r="L405" s="473">
        <v>498.75</v>
      </c>
      <c r="M405" s="473">
        <v>997.5</v>
      </c>
      <c r="N405" s="472">
        <v>2</v>
      </c>
      <c r="O405" s="551">
        <v>1</v>
      </c>
      <c r="P405" s="473">
        <v>997.5</v>
      </c>
      <c r="Q405" s="506">
        <v>1</v>
      </c>
      <c r="R405" s="472">
        <v>2</v>
      </c>
      <c r="S405" s="506">
        <v>1</v>
      </c>
      <c r="T405" s="551">
        <v>1</v>
      </c>
      <c r="U405" s="507">
        <v>1</v>
      </c>
    </row>
    <row r="406" spans="1:21" ht="14.4" customHeight="1" x14ac:dyDescent="0.3">
      <c r="A406" s="471">
        <v>29</v>
      </c>
      <c r="B406" s="472" t="s">
        <v>485</v>
      </c>
      <c r="C406" s="472" t="s">
        <v>780</v>
      </c>
      <c r="D406" s="549" t="s">
        <v>1746</v>
      </c>
      <c r="E406" s="550" t="s">
        <v>789</v>
      </c>
      <c r="F406" s="472" t="s">
        <v>779</v>
      </c>
      <c r="G406" s="472" t="s">
        <v>988</v>
      </c>
      <c r="H406" s="472" t="s">
        <v>486</v>
      </c>
      <c r="I406" s="472" t="s">
        <v>989</v>
      </c>
      <c r="J406" s="472" t="s">
        <v>990</v>
      </c>
      <c r="K406" s="472" t="s">
        <v>991</v>
      </c>
      <c r="L406" s="473">
        <v>92.24</v>
      </c>
      <c r="M406" s="473">
        <v>276.71999999999997</v>
      </c>
      <c r="N406" s="472">
        <v>3</v>
      </c>
      <c r="O406" s="551">
        <v>1</v>
      </c>
      <c r="P406" s="473"/>
      <c r="Q406" s="506">
        <v>0</v>
      </c>
      <c r="R406" s="472"/>
      <c r="S406" s="506">
        <v>0</v>
      </c>
      <c r="T406" s="551"/>
      <c r="U406" s="507">
        <v>0</v>
      </c>
    </row>
    <row r="407" spans="1:21" ht="14.4" customHeight="1" x14ac:dyDescent="0.3">
      <c r="A407" s="471">
        <v>29</v>
      </c>
      <c r="B407" s="472" t="s">
        <v>485</v>
      </c>
      <c r="C407" s="472" t="s">
        <v>780</v>
      </c>
      <c r="D407" s="549" t="s">
        <v>1746</v>
      </c>
      <c r="E407" s="550" t="s">
        <v>789</v>
      </c>
      <c r="F407" s="472" t="s">
        <v>779</v>
      </c>
      <c r="G407" s="472" t="s">
        <v>988</v>
      </c>
      <c r="H407" s="472" t="s">
        <v>486</v>
      </c>
      <c r="I407" s="472" t="s">
        <v>992</v>
      </c>
      <c r="J407" s="472" t="s">
        <v>993</v>
      </c>
      <c r="K407" s="472" t="s">
        <v>994</v>
      </c>
      <c r="L407" s="473">
        <v>133.69</v>
      </c>
      <c r="M407" s="473">
        <v>133.69</v>
      </c>
      <c r="N407" s="472">
        <v>1</v>
      </c>
      <c r="O407" s="551">
        <v>1</v>
      </c>
      <c r="P407" s="473"/>
      <c r="Q407" s="506">
        <v>0</v>
      </c>
      <c r="R407" s="472"/>
      <c r="S407" s="506">
        <v>0</v>
      </c>
      <c r="T407" s="551"/>
      <c r="U407" s="507">
        <v>0</v>
      </c>
    </row>
    <row r="408" spans="1:21" ht="14.4" customHeight="1" x14ac:dyDescent="0.3">
      <c r="A408" s="471">
        <v>29</v>
      </c>
      <c r="B408" s="472" t="s">
        <v>485</v>
      </c>
      <c r="C408" s="472" t="s">
        <v>780</v>
      </c>
      <c r="D408" s="549" t="s">
        <v>1746</v>
      </c>
      <c r="E408" s="550" t="s">
        <v>789</v>
      </c>
      <c r="F408" s="472" t="s">
        <v>779</v>
      </c>
      <c r="G408" s="472" t="s">
        <v>988</v>
      </c>
      <c r="H408" s="472" t="s">
        <v>486</v>
      </c>
      <c r="I408" s="472" t="s">
        <v>995</v>
      </c>
      <c r="J408" s="472" t="s">
        <v>993</v>
      </c>
      <c r="K408" s="472" t="s">
        <v>996</v>
      </c>
      <c r="L408" s="473">
        <v>175.15</v>
      </c>
      <c r="M408" s="473">
        <v>525.45000000000005</v>
      </c>
      <c r="N408" s="472">
        <v>3</v>
      </c>
      <c r="O408" s="551">
        <v>1</v>
      </c>
      <c r="P408" s="473">
        <v>525.45000000000005</v>
      </c>
      <c r="Q408" s="506">
        <v>1</v>
      </c>
      <c r="R408" s="472">
        <v>3</v>
      </c>
      <c r="S408" s="506">
        <v>1</v>
      </c>
      <c r="T408" s="551">
        <v>1</v>
      </c>
      <c r="U408" s="507">
        <v>1</v>
      </c>
    </row>
    <row r="409" spans="1:21" ht="14.4" customHeight="1" x14ac:dyDescent="0.3">
      <c r="A409" s="471">
        <v>29</v>
      </c>
      <c r="B409" s="472" t="s">
        <v>485</v>
      </c>
      <c r="C409" s="472" t="s">
        <v>780</v>
      </c>
      <c r="D409" s="549" t="s">
        <v>1746</v>
      </c>
      <c r="E409" s="550" t="s">
        <v>789</v>
      </c>
      <c r="F409" s="472" t="s">
        <v>779</v>
      </c>
      <c r="G409" s="472" t="s">
        <v>988</v>
      </c>
      <c r="H409" s="472" t="s">
        <v>486</v>
      </c>
      <c r="I409" s="472" t="s">
        <v>995</v>
      </c>
      <c r="J409" s="472" t="s">
        <v>993</v>
      </c>
      <c r="K409" s="472" t="s">
        <v>996</v>
      </c>
      <c r="L409" s="473">
        <v>56.25</v>
      </c>
      <c r="M409" s="473">
        <v>393.75</v>
      </c>
      <c r="N409" s="472">
        <v>7</v>
      </c>
      <c r="O409" s="551">
        <v>2</v>
      </c>
      <c r="P409" s="473">
        <v>393.75</v>
      </c>
      <c r="Q409" s="506">
        <v>1</v>
      </c>
      <c r="R409" s="472">
        <v>7</v>
      </c>
      <c r="S409" s="506">
        <v>1</v>
      </c>
      <c r="T409" s="551">
        <v>2</v>
      </c>
      <c r="U409" s="507">
        <v>1</v>
      </c>
    </row>
    <row r="410" spans="1:21" ht="14.4" customHeight="1" x14ac:dyDescent="0.3">
      <c r="A410" s="471">
        <v>29</v>
      </c>
      <c r="B410" s="472" t="s">
        <v>485</v>
      </c>
      <c r="C410" s="472" t="s">
        <v>780</v>
      </c>
      <c r="D410" s="549" t="s">
        <v>1746</v>
      </c>
      <c r="E410" s="550" t="s">
        <v>789</v>
      </c>
      <c r="F410" s="472" t="s">
        <v>779</v>
      </c>
      <c r="G410" s="472" t="s">
        <v>988</v>
      </c>
      <c r="H410" s="472" t="s">
        <v>486</v>
      </c>
      <c r="I410" s="472" t="s">
        <v>1005</v>
      </c>
      <c r="J410" s="472" t="s">
        <v>1006</v>
      </c>
      <c r="K410" s="472" t="s">
        <v>1007</v>
      </c>
      <c r="L410" s="473">
        <v>128</v>
      </c>
      <c r="M410" s="473">
        <v>128</v>
      </c>
      <c r="N410" s="472">
        <v>1</v>
      </c>
      <c r="O410" s="551">
        <v>1</v>
      </c>
      <c r="P410" s="473">
        <v>128</v>
      </c>
      <c r="Q410" s="506">
        <v>1</v>
      </c>
      <c r="R410" s="472">
        <v>1</v>
      </c>
      <c r="S410" s="506">
        <v>1</v>
      </c>
      <c r="T410" s="551">
        <v>1</v>
      </c>
      <c r="U410" s="507">
        <v>1</v>
      </c>
    </row>
    <row r="411" spans="1:21" ht="14.4" customHeight="1" x14ac:dyDescent="0.3">
      <c r="A411" s="471">
        <v>29</v>
      </c>
      <c r="B411" s="472" t="s">
        <v>485</v>
      </c>
      <c r="C411" s="472" t="s">
        <v>780</v>
      </c>
      <c r="D411" s="549" t="s">
        <v>1746</v>
      </c>
      <c r="E411" s="550" t="s">
        <v>789</v>
      </c>
      <c r="F411" s="472" t="s">
        <v>779</v>
      </c>
      <c r="G411" s="472" t="s">
        <v>988</v>
      </c>
      <c r="H411" s="472" t="s">
        <v>486</v>
      </c>
      <c r="I411" s="472" t="s">
        <v>1475</v>
      </c>
      <c r="J411" s="472" t="s">
        <v>1476</v>
      </c>
      <c r="K411" s="472" t="s">
        <v>1477</v>
      </c>
      <c r="L411" s="473">
        <v>25</v>
      </c>
      <c r="M411" s="473">
        <v>75</v>
      </c>
      <c r="N411" s="472">
        <v>3</v>
      </c>
      <c r="O411" s="551">
        <v>1</v>
      </c>
      <c r="P411" s="473">
        <v>75</v>
      </c>
      <c r="Q411" s="506">
        <v>1</v>
      </c>
      <c r="R411" s="472">
        <v>3</v>
      </c>
      <c r="S411" s="506">
        <v>1</v>
      </c>
      <c r="T411" s="551">
        <v>1</v>
      </c>
      <c r="U411" s="507">
        <v>1</v>
      </c>
    </row>
    <row r="412" spans="1:21" ht="14.4" customHeight="1" x14ac:dyDescent="0.3">
      <c r="A412" s="471">
        <v>29</v>
      </c>
      <c r="B412" s="472" t="s">
        <v>485</v>
      </c>
      <c r="C412" s="472" t="s">
        <v>780</v>
      </c>
      <c r="D412" s="549" t="s">
        <v>1746</v>
      </c>
      <c r="E412" s="550" t="s">
        <v>789</v>
      </c>
      <c r="F412" s="472" t="s">
        <v>779</v>
      </c>
      <c r="G412" s="472" t="s">
        <v>988</v>
      </c>
      <c r="H412" s="472" t="s">
        <v>486</v>
      </c>
      <c r="I412" s="472" t="s">
        <v>1478</v>
      </c>
      <c r="J412" s="472" t="s">
        <v>1028</v>
      </c>
      <c r="K412" s="472" t="s">
        <v>1479</v>
      </c>
      <c r="L412" s="473">
        <v>4.87</v>
      </c>
      <c r="M412" s="473">
        <v>19.48</v>
      </c>
      <c r="N412" s="472">
        <v>4</v>
      </c>
      <c r="O412" s="551">
        <v>2</v>
      </c>
      <c r="P412" s="473">
        <v>19.48</v>
      </c>
      <c r="Q412" s="506">
        <v>1</v>
      </c>
      <c r="R412" s="472">
        <v>4</v>
      </c>
      <c r="S412" s="506">
        <v>1</v>
      </c>
      <c r="T412" s="551">
        <v>2</v>
      </c>
      <c r="U412" s="507">
        <v>1</v>
      </c>
    </row>
    <row r="413" spans="1:21" ht="14.4" customHeight="1" x14ac:dyDescent="0.3">
      <c r="A413" s="471">
        <v>29</v>
      </c>
      <c r="B413" s="472" t="s">
        <v>485</v>
      </c>
      <c r="C413" s="472" t="s">
        <v>780</v>
      </c>
      <c r="D413" s="549" t="s">
        <v>1746</v>
      </c>
      <c r="E413" s="550" t="s">
        <v>789</v>
      </c>
      <c r="F413" s="472" t="s">
        <v>779</v>
      </c>
      <c r="G413" s="472" t="s">
        <v>988</v>
      </c>
      <c r="H413" s="472" t="s">
        <v>486</v>
      </c>
      <c r="I413" s="472" t="s">
        <v>626</v>
      </c>
      <c r="J413" s="472" t="s">
        <v>1034</v>
      </c>
      <c r="K413" s="472" t="s">
        <v>1035</v>
      </c>
      <c r="L413" s="473">
        <v>1197.75</v>
      </c>
      <c r="M413" s="473">
        <v>2395.5</v>
      </c>
      <c r="N413" s="472">
        <v>2</v>
      </c>
      <c r="O413" s="551">
        <v>2</v>
      </c>
      <c r="P413" s="473">
        <v>2395.5</v>
      </c>
      <c r="Q413" s="506">
        <v>1</v>
      </c>
      <c r="R413" s="472">
        <v>2</v>
      </c>
      <c r="S413" s="506">
        <v>1</v>
      </c>
      <c r="T413" s="551">
        <v>2</v>
      </c>
      <c r="U413" s="507">
        <v>1</v>
      </c>
    </row>
    <row r="414" spans="1:21" ht="14.4" customHeight="1" x14ac:dyDescent="0.3">
      <c r="A414" s="471">
        <v>29</v>
      </c>
      <c r="B414" s="472" t="s">
        <v>485</v>
      </c>
      <c r="C414" s="472" t="s">
        <v>780</v>
      </c>
      <c r="D414" s="549" t="s">
        <v>1746</v>
      </c>
      <c r="E414" s="550" t="s">
        <v>789</v>
      </c>
      <c r="F414" s="472" t="s">
        <v>779</v>
      </c>
      <c r="G414" s="472" t="s">
        <v>1074</v>
      </c>
      <c r="H414" s="472" t="s">
        <v>486</v>
      </c>
      <c r="I414" s="472" t="s">
        <v>1075</v>
      </c>
      <c r="J414" s="472" t="s">
        <v>1076</v>
      </c>
      <c r="K414" s="472" t="s">
        <v>1077</v>
      </c>
      <c r="L414" s="473">
        <v>410</v>
      </c>
      <c r="M414" s="473">
        <v>410</v>
      </c>
      <c r="N414" s="472">
        <v>1</v>
      </c>
      <c r="O414" s="551">
        <v>1</v>
      </c>
      <c r="P414" s="473"/>
      <c r="Q414" s="506">
        <v>0</v>
      </c>
      <c r="R414" s="472"/>
      <c r="S414" s="506">
        <v>0</v>
      </c>
      <c r="T414" s="551"/>
      <c r="U414" s="507">
        <v>0</v>
      </c>
    </row>
    <row r="415" spans="1:21" ht="14.4" customHeight="1" x14ac:dyDescent="0.3">
      <c r="A415" s="471">
        <v>29</v>
      </c>
      <c r="B415" s="472" t="s">
        <v>485</v>
      </c>
      <c r="C415" s="472" t="s">
        <v>780</v>
      </c>
      <c r="D415" s="549" t="s">
        <v>1746</v>
      </c>
      <c r="E415" s="550" t="s">
        <v>789</v>
      </c>
      <c r="F415" s="472" t="s">
        <v>779</v>
      </c>
      <c r="G415" s="472" t="s">
        <v>1084</v>
      </c>
      <c r="H415" s="472" t="s">
        <v>486</v>
      </c>
      <c r="I415" s="472" t="s">
        <v>1335</v>
      </c>
      <c r="J415" s="472" t="s">
        <v>1336</v>
      </c>
      <c r="K415" s="472" t="s">
        <v>1337</v>
      </c>
      <c r="L415" s="473">
        <v>378.48</v>
      </c>
      <c r="M415" s="473">
        <v>378.48</v>
      </c>
      <c r="N415" s="472">
        <v>1</v>
      </c>
      <c r="O415" s="551">
        <v>1</v>
      </c>
      <c r="P415" s="473"/>
      <c r="Q415" s="506">
        <v>0</v>
      </c>
      <c r="R415" s="472"/>
      <c r="S415" s="506">
        <v>0</v>
      </c>
      <c r="T415" s="551"/>
      <c r="U415" s="507">
        <v>0</v>
      </c>
    </row>
    <row r="416" spans="1:21" ht="14.4" customHeight="1" x14ac:dyDescent="0.3">
      <c r="A416" s="471">
        <v>29</v>
      </c>
      <c r="B416" s="472" t="s">
        <v>485</v>
      </c>
      <c r="C416" s="472" t="s">
        <v>780</v>
      </c>
      <c r="D416" s="549" t="s">
        <v>1746</v>
      </c>
      <c r="E416" s="550" t="s">
        <v>789</v>
      </c>
      <c r="F416" s="472" t="s">
        <v>779</v>
      </c>
      <c r="G416" s="472" t="s">
        <v>1084</v>
      </c>
      <c r="H416" s="472" t="s">
        <v>486</v>
      </c>
      <c r="I416" s="472" t="s">
        <v>1480</v>
      </c>
      <c r="J416" s="472" t="s">
        <v>1481</v>
      </c>
      <c r="K416" s="472" t="s">
        <v>1482</v>
      </c>
      <c r="L416" s="473">
        <v>378.48</v>
      </c>
      <c r="M416" s="473">
        <v>378.48</v>
      </c>
      <c r="N416" s="472">
        <v>1</v>
      </c>
      <c r="O416" s="551">
        <v>1</v>
      </c>
      <c r="P416" s="473">
        <v>378.48</v>
      </c>
      <c r="Q416" s="506">
        <v>1</v>
      </c>
      <c r="R416" s="472">
        <v>1</v>
      </c>
      <c r="S416" s="506">
        <v>1</v>
      </c>
      <c r="T416" s="551">
        <v>1</v>
      </c>
      <c r="U416" s="507">
        <v>1</v>
      </c>
    </row>
    <row r="417" spans="1:21" ht="14.4" customHeight="1" x14ac:dyDescent="0.3">
      <c r="A417" s="471">
        <v>29</v>
      </c>
      <c r="B417" s="472" t="s">
        <v>485</v>
      </c>
      <c r="C417" s="472" t="s">
        <v>780</v>
      </c>
      <c r="D417" s="549" t="s">
        <v>1746</v>
      </c>
      <c r="E417" s="550" t="s">
        <v>789</v>
      </c>
      <c r="F417" s="472" t="s">
        <v>779</v>
      </c>
      <c r="G417" s="472" t="s">
        <v>1084</v>
      </c>
      <c r="H417" s="472" t="s">
        <v>486</v>
      </c>
      <c r="I417" s="472" t="s">
        <v>1091</v>
      </c>
      <c r="J417" s="472" t="s">
        <v>1092</v>
      </c>
      <c r="K417" s="472" t="s">
        <v>1093</v>
      </c>
      <c r="L417" s="473">
        <v>338.94</v>
      </c>
      <c r="M417" s="473">
        <v>338.94</v>
      </c>
      <c r="N417" s="472">
        <v>1</v>
      </c>
      <c r="O417" s="551">
        <v>1</v>
      </c>
      <c r="P417" s="473"/>
      <c r="Q417" s="506">
        <v>0</v>
      </c>
      <c r="R417" s="472"/>
      <c r="S417" s="506">
        <v>0</v>
      </c>
      <c r="T417" s="551"/>
      <c r="U417" s="507">
        <v>0</v>
      </c>
    </row>
    <row r="418" spans="1:21" ht="14.4" customHeight="1" x14ac:dyDescent="0.3">
      <c r="A418" s="471">
        <v>29</v>
      </c>
      <c r="B418" s="472" t="s">
        <v>485</v>
      </c>
      <c r="C418" s="472" t="s">
        <v>780</v>
      </c>
      <c r="D418" s="549" t="s">
        <v>1746</v>
      </c>
      <c r="E418" s="550" t="s">
        <v>789</v>
      </c>
      <c r="F418" s="472" t="s">
        <v>779</v>
      </c>
      <c r="G418" s="472" t="s">
        <v>1084</v>
      </c>
      <c r="H418" s="472" t="s">
        <v>486</v>
      </c>
      <c r="I418" s="472" t="s">
        <v>1483</v>
      </c>
      <c r="J418" s="472" t="s">
        <v>1484</v>
      </c>
      <c r="K418" s="472" t="s">
        <v>1485</v>
      </c>
      <c r="L418" s="473">
        <v>906.78</v>
      </c>
      <c r="M418" s="473">
        <v>906.78</v>
      </c>
      <c r="N418" s="472">
        <v>1</v>
      </c>
      <c r="O418" s="551">
        <v>1</v>
      </c>
      <c r="P418" s="473">
        <v>906.78</v>
      </c>
      <c r="Q418" s="506">
        <v>1</v>
      </c>
      <c r="R418" s="472">
        <v>1</v>
      </c>
      <c r="S418" s="506">
        <v>1</v>
      </c>
      <c r="T418" s="551">
        <v>1</v>
      </c>
      <c r="U418" s="507">
        <v>1</v>
      </c>
    </row>
    <row r="419" spans="1:21" ht="14.4" customHeight="1" x14ac:dyDescent="0.3">
      <c r="A419" s="471">
        <v>29</v>
      </c>
      <c r="B419" s="472" t="s">
        <v>485</v>
      </c>
      <c r="C419" s="472" t="s">
        <v>780</v>
      </c>
      <c r="D419" s="549" t="s">
        <v>1746</v>
      </c>
      <c r="E419" s="550" t="s">
        <v>789</v>
      </c>
      <c r="F419" s="472" t="s">
        <v>779</v>
      </c>
      <c r="G419" s="472" t="s">
        <v>1084</v>
      </c>
      <c r="H419" s="472" t="s">
        <v>486</v>
      </c>
      <c r="I419" s="472" t="s">
        <v>1094</v>
      </c>
      <c r="J419" s="472" t="s">
        <v>1095</v>
      </c>
      <c r="K419" s="472" t="s">
        <v>1096</v>
      </c>
      <c r="L419" s="473">
        <v>409.87</v>
      </c>
      <c r="M419" s="473">
        <v>409.87</v>
      </c>
      <c r="N419" s="472">
        <v>1</v>
      </c>
      <c r="O419" s="551">
        <v>1</v>
      </c>
      <c r="P419" s="473">
        <v>409.87</v>
      </c>
      <c r="Q419" s="506">
        <v>1</v>
      </c>
      <c r="R419" s="472">
        <v>1</v>
      </c>
      <c r="S419" s="506">
        <v>1</v>
      </c>
      <c r="T419" s="551">
        <v>1</v>
      </c>
      <c r="U419" s="507">
        <v>1</v>
      </c>
    </row>
    <row r="420" spans="1:21" ht="14.4" customHeight="1" x14ac:dyDescent="0.3">
      <c r="A420" s="471">
        <v>29</v>
      </c>
      <c r="B420" s="472" t="s">
        <v>485</v>
      </c>
      <c r="C420" s="472" t="s">
        <v>780</v>
      </c>
      <c r="D420" s="549" t="s">
        <v>1746</v>
      </c>
      <c r="E420" s="550" t="s">
        <v>789</v>
      </c>
      <c r="F420" s="472" t="s">
        <v>779</v>
      </c>
      <c r="G420" s="472" t="s">
        <v>1084</v>
      </c>
      <c r="H420" s="472" t="s">
        <v>486</v>
      </c>
      <c r="I420" s="472" t="s">
        <v>1230</v>
      </c>
      <c r="J420" s="472" t="s">
        <v>1231</v>
      </c>
      <c r="K420" s="472" t="s">
        <v>1232</v>
      </c>
      <c r="L420" s="473">
        <v>999.78</v>
      </c>
      <c r="M420" s="473">
        <v>1999.56</v>
      </c>
      <c r="N420" s="472">
        <v>2</v>
      </c>
      <c r="O420" s="551">
        <v>2</v>
      </c>
      <c r="P420" s="473">
        <v>999.78</v>
      </c>
      <c r="Q420" s="506">
        <v>0.5</v>
      </c>
      <c r="R420" s="472">
        <v>1</v>
      </c>
      <c r="S420" s="506">
        <v>0.5</v>
      </c>
      <c r="T420" s="551">
        <v>1</v>
      </c>
      <c r="U420" s="507">
        <v>0.5</v>
      </c>
    </row>
    <row r="421" spans="1:21" ht="14.4" customHeight="1" x14ac:dyDescent="0.3">
      <c r="A421" s="471">
        <v>29</v>
      </c>
      <c r="B421" s="472" t="s">
        <v>485</v>
      </c>
      <c r="C421" s="472" t="s">
        <v>780</v>
      </c>
      <c r="D421" s="549" t="s">
        <v>1746</v>
      </c>
      <c r="E421" s="550" t="s">
        <v>789</v>
      </c>
      <c r="F421" s="472" t="s">
        <v>779</v>
      </c>
      <c r="G421" s="472" t="s">
        <v>1084</v>
      </c>
      <c r="H421" s="472" t="s">
        <v>486</v>
      </c>
      <c r="I421" s="472" t="s">
        <v>1238</v>
      </c>
      <c r="J421" s="472" t="s">
        <v>1239</v>
      </c>
      <c r="K421" s="472" t="s">
        <v>1240</v>
      </c>
      <c r="L421" s="473">
        <v>331.32</v>
      </c>
      <c r="M421" s="473">
        <v>331.32</v>
      </c>
      <c r="N421" s="472">
        <v>1</v>
      </c>
      <c r="O421" s="551">
        <v>1</v>
      </c>
      <c r="P421" s="473">
        <v>331.32</v>
      </c>
      <c r="Q421" s="506">
        <v>1</v>
      </c>
      <c r="R421" s="472">
        <v>1</v>
      </c>
      <c r="S421" s="506">
        <v>1</v>
      </c>
      <c r="T421" s="551">
        <v>1</v>
      </c>
      <c r="U421" s="507">
        <v>1</v>
      </c>
    </row>
    <row r="422" spans="1:21" ht="14.4" customHeight="1" x14ac:dyDescent="0.3">
      <c r="A422" s="471">
        <v>29</v>
      </c>
      <c r="B422" s="472" t="s">
        <v>485</v>
      </c>
      <c r="C422" s="472" t="s">
        <v>780</v>
      </c>
      <c r="D422" s="549" t="s">
        <v>1746</v>
      </c>
      <c r="E422" s="550" t="s">
        <v>789</v>
      </c>
      <c r="F422" s="472" t="s">
        <v>779</v>
      </c>
      <c r="G422" s="472" t="s">
        <v>1129</v>
      </c>
      <c r="H422" s="472" t="s">
        <v>486</v>
      </c>
      <c r="I422" s="472" t="s">
        <v>1133</v>
      </c>
      <c r="J422" s="472" t="s">
        <v>1134</v>
      </c>
      <c r="K422" s="472" t="s">
        <v>1135</v>
      </c>
      <c r="L422" s="473">
        <v>260</v>
      </c>
      <c r="M422" s="473">
        <v>780</v>
      </c>
      <c r="N422" s="472">
        <v>3</v>
      </c>
      <c r="O422" s="551">
        <v>2</v>
      </c>
      <c r="P422" s="473">
        <v>260</v>
      </c>
      <c r="Q422" s="506">
        <v>0.33333333333333331</v>
      </c>
      <c r="R422" s="472">
        <v>1</v>
      </c>
      <c r="S422" s="506">
        <v>0.33333333333333331</v>
      </c>
      <c r="T422" s="551">
        <v>1</v>
      </c>
      <c r="U422" s="507">
        <v>0.5</v>
      </c>
    </row>
    <row r="423" spans="1:21" ht="14.4" customHeight="1" x14ac:dyDescent="0.3">
      <c r="A423" s="471">
        <v>29</v>
      </c>
      <c r="B423" s="472" t="s">
        <v>485</v>
      </c>
      <c r="C423" s="472" t="s">
        <v>780</v>
      </c>
      <c r="D423" s="549" t="s">
        <v>1746</v>
      </c>
      <c r="E423" s="550" t="s">
        <v>789</v>
      </c>
      <c r="F423" s="472" t="s">
        <v>779</v>
      </c>
      <c r="G423" s="472" t="s">
        <v>1129</v>
      </c>
      <c r="H423" s="472" t="s">
        <v>486</v>
      </c>
      <c r="I423" s="472" t="s">
        <v>1486</v>
      </c>
      <c r="J423" s="472" t="s">
        <v>1487</v>
      </c>
      <c r="K423" s="472" t="s">
        <v>1488</v>
      </c>
      <c r="L423" s="473">
        <v>1110</v>
      </c>
      <c r="M423" s="473">
        <v>1110</v>
      </c>
      <c r="N423" s="472">
        <v>1</v>
      </c>
      <c r="O423" s="551">
        <v>1</v>
      </c>
      <c r="P423" s="473"/>
      <c r="Q423" s="506">
        <v>0</v>
      </c>
      <c r="R423" s="472"/>
      <c r="S423" s="506">
        <v>0</v>
      </c>
      <c r="T423" s="551"/>
      <c r="U423" s="507">
        <v>0</v>
      </c>
    </row>
    <row r="424" spans="1:21" ht="14.4" customHeight="1" x14ac:dyDescent="0.3">
      <c r="A424" s="471">
        <v>29</v>
      </c>
      <c r="B424" s="472" t="s">
        <v>485</v>
      </c>
      <c r="C424" s="472" t="s">
        <v>780</v>
      </c>
      <c r="D424" s="549" t="s">
        <v>1746</v>
      </c>
      <c r="E424" s="550" t="s">
        <v>789</v>
      </c>
      <c r="F424" s="472" t="s">
        <v>779</v>
      </c>
      <c r="G424" s="472" t="s">
        <v>1142</v>
      </c>
      <c r="H424" s="472" t="s">
        <v>486</v>
      </c>
      <c r="I424" s="472" t="s">
        <v>1143</v>
      </c>
      <c r="J424" s="472" t="s">
        <v>1144</v>
      </c>
      <c r="K424" s="472"/>
      <c r="L424" s="473">
        <v>0</v>
      </c>
      <c r="M424" s="473">
        <v>0</v>
      </c>
      <c r="N424" s="472">
        <v>1</v>
      </c>
      <c r="O424" s="551">
        <v>1</v>
      </c>
      <c r="P424" s="473"/>
      <c r="Q424" s="506"/>
      <c r="R424" s="472"/>
      <c r="S424" s="506">
        <v>0</v>
      </c>
      <c r="T424" s="551"/>
      <c r="U424" s="507">
        <v>0</v>
      </c>
    </row>
    <row r="425" spans="1:21" ht="14.4" customHeight="1" x14ac:dyDescent="0.3">
      <c r="A425" s="471">
        <v>29</v>
      </c>
      <c r="B425" s="472" t="s">
        <v>485</v>
      </c>
      <c r="C425" s="472" t="s">
        <v>780</v>
      </c>
      <c r="D425" s="549" t="s">
        <v>1746</v>
      </c>
      <c r="E425" s="550" t="s">
        <v>790</v>
      </c>
      <c r="F425" s="472" t="s">
        <v>777</v>
      </c>
      <c r="G425" s="472" t="s">
        <v>800</v>
      </c>
      <c r="H425" s="472" t="s">
        <v>486</v>
      </c>
      <c r="I425" s="472" t="s">
        <v>1148</v>
      </c>
      <c r="J425" s="472" t="s">
        <v>1149</v>
      </c>
      <c r="K425" s="472" t="s">
        <v>1150</v>
      </c>
      <c r="L425" s="473">
        <v>154.36000000000001</v>
      </c>
      <c r="M425" s="473">
        <v>154.36000000000001</v>
      </c>
      <c r="N425" s="472">
        <v>1</v>
      </c>
      <c r="O425" s="551">
        <v>1</v>
      </c>
      <c r="P425" s="473">
        <v>154.36000000000001</v>
      </c>
      <c r="Q425" s="506">
        <v>1</v>
      </c>
      <c r="R425" s="472">
        <v>1</v>
      </c>
      <c r="S425" s="506">
        <v>1</v>
      </c>
      <c r="T425" s="551">
        <v>1</v>
      </c>
      <c r="U425" s="507">
        <v>1</v>
      </c>
    </row>
    <row r="426" spans="1:21" ht="14.4" customHeight="1" x14ac:dyDescent="0.3">
      <c r="A426" s="471">
        <v>29</v>
      </c>
      <c r="B426" s="472" t="s">
        <v>485</v>
      </c>
      <c r="C426" s="472" t="s">
        <v>780</v>
      </c>
      <c r="D426" s="549" t="s">
        <v>1746</v>
      </c>
      <c r="E426" s="550" t="s">
        <v>790</v>
      </c>
      <c r="F426" s="472" t="s">
        <v>777</v>
      </c>
      <c r="G426" s="472" t="s">
        <v>800</v>
      </c>
      <c r="H426" s="472" t="s">
        <v>694</v>
      </c>
      <c r="I426" s="472" t="s">
        <v>801</v>
      </c>
      <c r="J426" s="472" t="s">
        <v>802</v>
      </c>
      <c r="K426" s="472" t="s">
        <v>803</v>
      </c>
      <c r="L426" s="473">
        <v>150.04</v>
      </c>
      <c r="M426" s="473">
        <v>450.12</v>
      </c>
      <c r="N426" s="472">
        <v>3</v>
      </c>
      <c r="O426" s="551">
        <v>2.5</v>
      </c>
      <c r="P426" s="473">
        <v>300.08</v>
      </c>
      <c r="Q426" s="506">
        <v>0.66666666666666663</v>
      </c>
      <c r="R426" s="472">
        <v>2</v>
      </c>
      <c r="S426" s="506">
        <v>0.66666666666666663</v>
      </c>
      <c r="T426" s="551">
        <v>1.5</v>
      </c>
      <c r="U426" s="507">
        <v>0.6</v>
      </c>
    </row>
    <row r="427" spans="1:21" ht="14.4" customHeight="1" x14ac:dyDescent="0.3">
      <c r="A427" s="471">
        <v>29</v>
      </c>
      <c r="B427" s="472" t="s">
        <v>485</v>
      </c>
      <c r="C427" s="472" t="s">
        <v>780</v>
      </c>
      <c r="D427" s="549" t="s">
        <v>1746</v>
      </c>
      <c r="E427" s="550" t="s">
        <v>790</v>
      </c>
      <c r="F427" s="472" t="s">
        <v>777</v>
      </c>
      <c r="G427" s="472" t="s">
        <v>800</v>
      </c>
      <c r="H427" s="472" t="s">
        <v>694</v>
      </c>
      <c r="I427" s="472" t="s">
        <v>801</v>
      </c>
      <c r="J427" s="472" t="s">
        <v>802</v>
      </c>
      <c r="K427" s="472" t="s">
        <v>803</v>
      </c>
      <c r="L427" s="473">
        <v>154.36000000000001</v>
      </c>
      <c r="M427" s="473">
        <v>5556.9600000000028</v>
      </c>
      <c r="N427" s="472">
        <v>36</v>
      </c>
      <c r="O427" s="551">
        <v>30</v>
      </c>
      <c r="P427" s="473">
        <v>2778.4800000000014</v>
      </c>
      <c r="Q427" s="506">
        <v>0.5</v>
      </c>
      <c r="R427" s="472">
        <v>18</v>
      </c>
      <c r="S427" s="506">
        <v>0.5</v>
      </c>
      <c r="T427" s="551">
        <v>16</v>
      </c>
      <c r="U427" s="507">
        <v>0.53333333333333333</v>
      </c>
    </row>
    <row r="428" spans="1:21" ht="14.4" customHeight="1" x14ac:dyDescent="0.3">
      <c r="A428" s="471">
        <v>29</v>
      </c>
      <c r="B428" s="472" t="s">
        <v>485</v>
      </c>
      <c r="C428" s="472" t="s">
        <v>780</v>
      </c>
      <c r="D428" s="549" t="s">
        <v>1746</v>
      </c>
      <c r="E428" s="550" t="s">
        <v>790</v>
      </c>
      <c r="F428" s="472" t="s">
        <v>777</v>
      </c>
      <c r="G428" s="472" t="s">
        <v>800</v>
      </c>
      <c r="H428" s="472" t="s">
        <v>694</v>
      </c>
      <c r="I428" s="472" t="s">
        <v>1424</v>
      </c>
      <c r="J428" s="472" t="s">
        <v>1425</v>
      </c>
      <c r="K428" s="472" t="s">
        <v>806</v>
      </c>
      <c r="L428" s="473">
        <v>107.86</v>
      </c>
      <c r="M428" s="473">
        <v>107.86</v>
      </c>
      <c r="N428" s="472">
        <v>1</v>
      </c>
      <c r="O428" s="551">
        <v>1</v>
      </c>
      <c r="P428" s="473"/>
      <c r="Q428" s="506">
        <v>0</v>
      </c>
      <c r="R428" s="472"/>
      <c r="S428" s="506">
        <v>0</v>
      </c>
      <c r="T428" s="551"/>
      <c r="U428" s="507">
        <v>0</v>
      </c>
    </row>
    <row r="429" spans="1:21" ht="14.4" customHeight="1" x14ac:dyDescent="0.3">
      <c r="A429" s="471">
        <v>29</v>
      </c>
      <c r="B429" s="472" t="s">
        <v>485</v>
      </c>
      <c r="C429" s="472" t="s">
        <v>780</v>
      </c>
      <c r="D429" s="549" t="s">
        <v>1746</v>
      </c>
      <c r="E429" s="550" t="s">
        <v>790</v>
      </c>
      <c r="F429" s="472" t="s">
        <v>777</v>
      </c>
      <c r="G429" s="472" t="s">
        <v>800</v>
      </c>
      <c r="H429" s="472" t="s">
        <v>694</v>
      </c>
      <c r="I429" s="472" t="s">
        <v>1489</v>
      </c>
      <c r="J429" s="472" t="s">
        <v>1490</v>
      </c>
      <c r="K429" s="472" t="s">
        <v>806</v>
      </c>
      <c r="L429" s="473">
        <v>149.52000000000001</v>
      </c>
      <c r="M429" s="473">
        <v>598.08000000000004</v>
      </c>
      <c r="N429" s="472">
        <v>4</v>
      </c>
      <c r="O429" s="551">
        <v>3.5</v>
      </c>
      <c r="P429" s="473">
        <v>448.56000000000006</v>
      </c>
      <c r="Q429" s="506">
        <v>0.75</v>
      </c>
      <c r="R429" s="472">
        <v>3</v>
      </c>
      <c r="S429" s="506">
        <v>0.75</v>
      </c>
      <c r="T429" s="551">
        <v>2.5</v>
      </c>
      <c r="U429" s="507">
        <v>0.7142857142857143</v>
      </c>
    </row>
    <row r="430" spans="1:21" ht="14.4" customHeight="1" x14ac:dyDescent="0.3">
      <c r="A430" s="471">
        <v>29</v>
      </c>
      <c r="B430" s="472" t="s">
        <v>485</v>
      </c>
      <c r="C430" s="472" t="s">
        <v>780</v>
      </c>
      <c r="D430" s="549" t="s">
        <v>1746</v>
      </c>
      <c r="E430" s="550" t="s">
        <v>790</v>
      </c>
      <c r="F430" s="472" t="s">
        <v>777</v>
      </c>
      <c r="G430" s="472" t="s">
        <v>800</v>
      </c>
      <c r="H430" s="472" t="s">
        <v>694</v>
      </c>
      <c r="I430" s="472" t="s">
        <v>805</v>
      </c>
      <c r="J430" s="472" t="s">
        <v>802</v>
      </c>
      <c r="K430" s="472" t="s">
        <v>806</v>
      </c>
      <c r="L430" s="473">
        <v>225.06</v>
      </c>
      <c r="M430" s="473">
        <v>1350.3600000000001</v>
      </c>
      <c r="N430" s="472">
        <v>6</v>
      </c>
      <c r="O430" s="551">
        <v>5.5</v>
      </c>
      <c r="P430" s="473">
        <v>900.24</v>
      </c>
      <c r="Q430" s="506">
        <v>0.66666666666666663</v>
      </c>
      <c r="R430" s="472">
        <v>4</v>
      </c>
      <c r="S430" s="506">
        <v>0.66666666666666663</v>
      </c>
      <c r="T430" s="551">
        <v>3.5</v>
      </c>
      <c r="U430" s="507">
        <v>0.63636363636363635</v>
      </c>
    </row>
    <row r="431" spans="1:21" ht="14.4" customHeight="1" x14ac:dyDescent="0.3">
      <c r="A431" s="471">
        <v>29</v>
      </c>
      <c r="B431" s="472" t="s">
        <v>485</v>
      </c>
      <c r="C431" s="472" t="s">
        <v>780</v>
      </c>
      <c r="D431" s="549" t="s">
        <v>1746</v>
      </c>
      <c r="E431" s="550" t="s">
        <v>790</v>
      </c>
      <c r="F431" s="472" t="s">
        <v>777</v>
      </c>
      <c r="G431" s="472" t="s">
        <v>811</v>
      </c>
      <c r="H431" s="472" t="s">
        <v>486</v>
      </c>
      <c r="I431" s="472" t="s">
        <v>812</v>
      </c>
      <c r="J431" s="472" t="s">
        <v>813</v>
      </c>
      <c r="K431" s="472" t="s">
        <v>814</v>
      </c>
      <c r="L431" s="473">
        <v>0</v>
      </c>
      <c r="M431" s="473">
        <v>0</v>
      </c>
      <c r="N431" s="472">
        <v>5</v>
      </c>
      <c r="O431" s="551">
        <v>5</v>
      </c>
      <c r="P431" s="473">
        <v>0</v>
      </c>
      <c r="Q431" s="506"/>
      <c r="R431" s="472">
        <v>5</v>
      </c>
      <c r="S431" s="506">
        <v>1</v>
      </c>
      <c r="T431" s="551">
        <v>5</v>
      </c>
      <c r="U431" s="507">
        <v>1</v>
      </c>
    </row>
    <row r="432" spans="1:21" ht="14.4" customHeight="1" x14ac:dyDescent="0.3">
      <c r="A432" s="471">
        <v>29</v>
      </c>
      <c r="B432" s="472" t="s">
        <v>485</v>
      </c>
      <c r="C432" s="472" t="s">
        <v>780</v>
      </c>
      <c r="D432" s="549" t="s">
        <v>1746</v>
      </c>
      <c r="E432" s="550" t="s">
        <v>790</v>
      </c>
      <c r="F432" s="472" t="s">
        <v>777</v>
      </c>
      <c r="G432" s="472" t="s">
        <v>811</v>
      </c>
      <c r="H432" s="472" t="s">
        <v>486</v>
      </c>
      <c r="I432" s="472" t="s">
        <v>816</v>
      </c>
      <c r="J432" s="472" t="s">
        <v>813</v>
      </c>
      <c r="K432" s="472" t="s">
        <v>817</v>
      </c>
      <c r="L432" s="473">
        <v>264.07</v>
      </c>
      <c r="M432" s="473">
        <v>264.07</v>
      </c>
      <c r="N432" s="472">
        <v>1</v>
      </c>
      <c r="O432" s="551">
        <v>1</v>
      </c>
      <c r="P432" s="473">
        <v>264.07</v>
      </c>
      <c r="Q432" s="506">
        <v>1</v>
      </c>
      <c r="R432" s="472">
        <v>1</v>
      </c>
      <c r="S432" s="506">
        <v>1</v>
      </c>
      <c r="T432" s="551">
        <v>1</v>
      </c>
      <c r="U432" s="507">
        <v>1</v>
      </c>
    </row>
    <row r="433" spans="1:21" ht="14.4" customHeight="1" x14ac:dyDescent="0.3">
      <c r="A433" s="471">
        <v>29</v>
      </c>
      <c r="B433" s="472" t="s">
        <v>485</v>
      </c>
      <c r="C433" s="472" t="s">
        <v>780</v>
      </c>
      <c r="D433" s="549" t="s">
        <v>1746</v>
      </c>
      <c r="E433" s="550" t="s">
        <v>790</v>
      </c>
      <c r="F433" s="472" t="s">
        <v>777</v>
      </c>
      <c r="G433" s="472" t="s">
        <v>1359</v>
      </c>
      <c r="H433" s="472" t="s">
        <v>486</v>
      </c>
      <c r="I433" s="472" t="s">
        <v>1491</v>
      </c>
      <c r="J433" s="472" t="s">
        <v>1492</v>
      </c>
      <c r="K433" s="472" t="s">
        <v>1493</v>
      </c>
      <c r="L433" s="473">
        <v>0</v>
      </c>
      <c r="M433" s="473">
        <v>0</v>
      </c>
      <c r="N433" s="472">
        <v>1</v>
      </c>
      <c r="O433" s="551">
        <v>1</v>
      </c>
      <c r="P433" s="473"/>
      <c r="Q433" s="506"/>
      <c r="R433" s="472"/>
      <c r="S433" s="506">
        <v>0</v>
      </c>
      <c r="T433" s="551"/>
      <c r="U433" s="507">
        <v>0</v>
      </c>
    </row>
    <row r="434" spans="1:21" ht="14.4" customHeight="1" x14ac:dyDescent="0.3">
      <c r="A434" s="471">
        <v>29</v>
      </c>
      <c r="B434" s="472" t="s">
        <v>485</v>
      </c>
      <c r="C434" s="472" t="s">
        <v>780</v>
      </c>
      <c r="D434" s="549" t="s">
        <v>1746</v>
      </c>
      <c r="E434" s="550" t="s">
        <v>790</v>
      </c>
      <c r="F434" s="472" t="s">
        <v>777</v>
      </c>
      <c r="G434" s="472" t="s">
        <v>822</v>
      </c>
      <c r="H434" s="472" t="s">
        <v>486</v>
      </c>
      <c r="I434" s="472" t="s">
        <v>1157</v>
      </c>
      <c r="J434" s="472" t="s">
        <v>824</v>
      </c>
      <c r="K434" s="472" t="s">
        <v>829</v>
      </c>
      <c r="L434" s="473">
        <v>170.52</v>
      </c>
      <c r="M434" s="473">
        <v>341.04</v>
      </c>
      <c r="N434" s="472">
        <v>2</v>
      </c>
      <c r="O434" s="551">
        <v>2</v>
      </c>
      <c r="P434" s="473">
        <v>170.52</v>
      </c>
      <c r="Q434" s="506">
        <v>0.5</v>
      </c>
      <c r="R434" s="472">
        <v>1</v>
      </c>
      <c r="S434" s="506">
        <v>0.5</v>
      </c>
      <c r="T434" s="551">
        <v>1</v>
      </c>
      <c r="U434" s="507">
        <v>0.5</v>
      </c>
    </row>
    <row r="435" spans="1:21" ht="14.4" customHeight="1" x14ac:dyDescent="0.3">
      <c r="A435" s="471">
        <v>29</v>
      </c>
      <c r="B435" s="472" t="s">
        <v>485</v>
      </c>
      <c r="C435" s="472" t="s">
        <v>780</v>
      </c>
      <c r="D435" s="549" t="s">
        <v>1746</v>
      </c>
      <c r="E435" s="550" t="s">
        <v>790</v>
      </c>
      <c r="F435" s="472" t="s">
        <v>777</v>
      </c>
      <c r="G435" s="472" t="s">
        <v>822</v>
      </c>
      <c r="H435" s="472" t="s">
        <v>486</v>
      </c>
      <c r="I435" s="472" t="s">
        <v>823</v>
      </c>
      <c r="J435" s="472" t="s">
        <v>824</v>
      </c>
      <c r="K435" s="472" t="s">
        <v>825</v>
      </c>
      <c r="L435" s="473">
        <v>0</v>
      </c>
      <c r="M435" s="473">
        <v>0</v>
      </c>
      <c r="N435" s="472">
        <v>1</v>
      </c>
      <c r="O435" s="551">
        <v>0.5</v>
      </c>
      <c r="P435" s="473">
        <v>0</v>
      </c>
      <c r="Q435" s="506"/>
      <c r="R435" s="472">
        <v>1</v>
      </c>
      <c r="S435" s="506">
        <v>1</v>
      </c>
      <c r="T435" s="551">
        <v>0.5</v>
      </c>
      <c r="U435" s="507">
        <v>1</v>
      </c>
    </row>
    <row r="436" spans="1:21" ht="14.4" customHeight="1" x14ac:dyDescent="0.3">
      <c r="A436" s="471">
        <v>29</v>
      </c>
      <c r="B436" s="472" t="s">
        <v>485</v>
      </c>
      <c r="C436" s="472" t="s">
        <v>780</v>
      </c>
      <c r="D436" s="549" t="s">
        <v>1746</v>
      </c>
      <c r="E436" s="550" t="s">
        <v>790</v>
      </c>
      <c r="F436" s="472" t="s">
        <v>777</v>
      </c>
      <c r="G436" s="472" t="s">
        <v>826</v>
      </c>
      <c r="H436" s="472" t="s">
        <v>486</v>
      </c>
      <c r="I436" s="472" t="s">
        <v>827</v>
      </c>
      <c r="J436" s="472" t="s">
        <v>828</v>
      </c>
      <c r="K436" s="472" t="s">
        <v>829</v>
      </c>
      <c r="L436" s="473">
        <v>66.819999999999993</v>
      </c>
      <c r="M436" s="473">
        <v>267.27999999999997</v>
      </c>
      <c r="N436" s="472">
        <v>4</v>
      </c>
      <c r="O436" s="551">
        <v>1.5</v>
      </c>
      <c r="P436" s="473">
        <v>133.63999999999999</v>
      </c>
      <c r="Q436" s="506">
        <v>0.5</v>
      </c>
      <c r="R436" s="472">
        <v>2</v>
      </c>
      <c r="S436" s="506">
        <v>0.5</v>
      </c>
      <c r="T436" s="551">
        <v>1</v>
      </c>
      <c r="U436" s="507">
        <v>0.66666666666666663</v>
      </c>
    </row>
    <row r="437" spans="1:21" ht="14.4" customHeight="1" x14ac:dyDescent="0.3">
      <c r="A437" s="471">
        <v>29</v>
      </c>
      <c r="B437" s="472" t="s">
        <v>485</v>
      </c>
      <c r="C437" s="472" t="s">
        <v>780</v>
      </c>
      <c r="D437" s="549" t="s">
        <v>1746</v>
      </c>
      <c r="E437" s="550" t="s">
        <v>790</v>
      </c>
      <c r="F437" s="472" t="s">
        <v>777</v>
      </c>
      <c r="G437" s="472" t="s">
        <v>826</v>
      </c>
      <c r="H437" s="472" t="s">
        <v>486</v>
      </c>
      <c r="I437" s="472" t="s">
        <v>827</v>
      </c>
      <c r="J437" s="472" t="s">
        <v>828</v>
      </c>
      <c r="K437" s="472" t="s">
        <v>829</v>
      </c>
      <c r="L437" s="473">
        <v>78.33</v>
      </c>
      <c r="M437" s="473">
        <v>1018.29</v>
      </c>
      <c r="N437" s="472">
        <v>13</v>
      </c>
      <c r="O437" s="551">
        <v>7.5</v>
      </c>
      <c r="P437" s="473">
        <v>783.3</v>
      </c>
      <c r="Q437" s="506">
        <v>0.76923076923076916</v>
      </c>
      <c r="R437" s="472">
        <v>10</v>
      </c>
      <c r="S437" s="506">
        <v>0.76923076923076927</v>
      </c>
      <c r="T437" s="551">
        <v>6</v>
      </c>
      <c r="U437" s="507">
        <v>0.8</v>
      </c>
    </row>
    <row r="438" spans="1:21" ht="14.4" customHeight="1" x14ac:dyDescent="0.3">
      <c r="A438" s="471">
        <v>29</v>
      </c>
      <c r="B438" s="472" t="s">
        <v>485</v>
      </c>
      <c r="C438" s="472" t="s">
        <v>780</v>
      </c>
      <c r="D438" s="549" t="s">
        <v>1746</v>
      </c>
      <c r="E438" s="550" t="s">
        <v>790</v>
      </c>
      <c r="F438" s="472" t="s">
        <v>777</v>
      </c>
      <c r="G438" s="472" t="s">
        <v>826</v>
      </c>
      <c r="H438" s="472" t="s">
        <v>486</v>
      </c>
      <c r="I438" s="472" t="s">
        <v>1494</v>
      </c>
      <c r="J438" s="472" t="s">
        <v>1495</v>
      </c>
      <c r="K438" s="472" t="s">
        <v>1432</v>
      </c>
      <c r="L438" s="473">
        <v>0</v>
      </c>
      <c r="M438" s="473">
        <v>0</v>
      </c>
      <c r="N438" s="472">
        <v>1</v>
      </c>
      <c r="O438" s="551"/>
      <c r="P438" s="473">
        <v>0</v>
      </c>
      <c r="Q438" s="506"/>
      <c r="R438" s="472">
        <v>1</v>
      </c>
      <c r="S438" s="506">
        <v>1</v>
      </c>
      <c r="T438" s="551"/>
      <c r="U438" s="507"/>
    </row>
    <row r="439" spans="1:21" ht="14.4" customHeight="1" x14ac:dyDescent="0.3">
      <c r="A439" s="471">
        <v>29</v>
      </c>
      <c r="B439" s="472" t="s">
        <v>485</v>
      </c>
      <c r="C439" s="472" t="s">
        <v>780</v>
      </c>
      <c r="D439" s="549" t="s">
        <v>1746</v>
      </c>
      <c r="E439" s="550" t="s">
        <v>790</v>
      </c>
      <c r="F439" s="472" t="s">
        <v>777</v>
      </c>
      <c r="G439" s="472" t="s">
        <v>1496</v>
      </c>
      <c r="H439" s="472" t="s">
        <v>486</v>
      </c>
      <c r="I439" s="472" t="s">
        <v>1497</v>
      </c>
      <c r="J439" s="472" t="s">
        <v>1498</v>
      </c>
      <c r="K439" s="472" t="s">
        <v>1499</v>
      </c>
      <c r="L439" s="473">
        <v>72.64</v>
      </c>
      <c r="M439" s="473">
        <v>72.64</v>
      </c>
      <c r="N439" s="472">
        <v>1</v>
      </c>
      <c r="O439" s="551">
        <v>0.5</v>
      </c>
      <c r="P439" s="473">
        <v>72.64</v>
      </c>
      <c r="Q439" s="506">
        <v>1</v>
      </c>
      <c r="R439" s="472">
        <v>1</v>
      </c>
      <c r="S439" s="506">
        <v>1</v>
      </c>
      <c r="T439" s="551">
        <v>0.5</v>
      </c>
      <c r="U439" s="507">
        <v>1</v>
      </c>
    </row>
    <row r="440" spans="1:21" ht="14.4" customHeight="1" x14ac:dyDescent="0.3">
      <c r="A440" s="471">
        <v>29</v>
      </c>
      <c r="B440" s="472" t="s">
        <v>485</v>
      </c>
      <c r="C440" s="472" t="s">
        <v>780</v>
      </c>
      <c r="D440" s="549" t="s">
        <v>1746</v>
      </c>
      <c r="E440" s="550" t="s">
        <v>790</v>
      </c>
      <c r="F440" s="472" t="s">
        <v>777</v>
      </c>
      <c r="G440" s="472" t="s">
        <v>1496</v>
      </c>
      <c r="H440" s="472" t="s">
        <v>486</v>
      </c>
      <c r="I440" s="472" t="s">
        <v>1500</v>
      </c>
      <c r="J440" s="472" t="s">
        <v>1501</v>
      </c>
      <c r="K440" s="472" t="s">
        <v>1502</v>
      </c>
      <c r="L440" s="473">
        <v>48.42</v>
      </c>
      <c r="M440" s="473">
        <v>96.84</v>
      </c>
      <c r="N440" s="472">
        <v>2</v>
      </c>
      <c r="O440" s="551">
        <v>2</v>
      </c>
      <c r="P440" s="473"/>
      <c r="Q440" s="506">
        <v>0</v>
      </c>
      <c r="R440" s="472"/>
      <c r="S440" s="506">
        <v>0</v>
      </c>
      <c r="T440" s="551"/>
      <c r="U440" s="507">
        <v>0</v>
      </c>
    </row>
    <row r="441" spans="1:21" ht="14.4" customHeight="1" x14ac:dyDescent="0.3">
      <c r="A441" s="471">
        <v>29</v>
      </c>
      <c r="B441" s="472" t="s">
        <v>485</v>
      </c>
      <c r="C441" s="472" t="s">
        <v>780</v>
      </c>
      <c r="D441" s="549" t="s">
        <v>1746</v>
      </c>
      <c r="E441" s="550" t="s">
        <v>790</v>
      </c>
      <c r="F441" s="472" t="s">
        <v>777</v>
      </c>
      <c r="G441" s="472" t="s">
        <v>1496</v>
      </c>
      <c r="H441" s="472" t="s">
        <v>486</v>
      </c>
      <c r="I441" s="472" t="s">
        <v>1503</v>
      </c>
      <c r="J441" s="472" t="s">
        <v>1504</v>
      </c>
      <c r="K441" s="472" t="s">
        <v>1505</v>
      </c>
      <c r="L441" s="473">
        <v>64.56</v>
      </c>
      <c r="M441" s="473">
        <v>129.12</v>
      </c>
      <c r="N441" s="472">
        <v>2</v>
      </c>
      <c r="O441" s="551">
        <v>2</v>
      </c>
      <c r="P441" s="473">
        <v>129.12</v>
      </c>
      <c r="Q441" s="506">
        <v>1</v>
      </c>
      <c r="R441" s="472">
        <v>2</v>
      </c>
      <c r="S441" s="506">
        <v>1</v>
      </c>
      <c r="T441" s="551">
        <v>2</v>
      </c>
      <c r="U441" s="507">
        <v>1</v>
      </c>
    </row>
    <row r="442" spans="1:21" ht="14.4" customHeight="1" x14ac:dyDescent="0.3">
      <c r="A442" s="471">
        <v>29</v>
      </c>
      <c r="B442" s="472" t="s">
        <v>485</v>
      </c>
      <c r="C442" s="472" t="s">
        <v>780</v>
      </c>
      <c r="D442" s="549" t="s">
        <v>1746</v>
      </c>
      <c r="E442" s="550" t="s">
        <v>790</v>
      </c>
      <c r="F442" s="472" t="s">
        <v>777</v>
      </c>
      <c r="G442" s="472" t="s">
        <v>834</v>
      </c>
      <c r="H442" s="472" t="s">
        <v>486</v>
      </c>
      <c r="I442" s="472" t="s">
        <v>1158</v>
      </c>
      <c r="J442" s="472" t="s">
        <v>836</v>
      </c>
      <c r="K442" s="472" t="s">
        <v>1159</v>
      </c>
      <c r="L442" s="473">
        <v>110.28</v>
      </c>
      <c r="M442" s="473">
        <v>330.84000000000003</v>
      </c>
      <c r="N442" s="472">
        <v>3</v>
      </c>
      <c r="O442" s="551">
        <v>3</v>
      </c>
      <c r="P442" s="473">
        <v>110.28</v>
      </c>
      <c r="Q442" s="506">
        <v>0.33333333333333331</v>
      </c>
      <c r="R442" s="472">
        <v>1</v>
      </c>
      <c r="S442" s="506">
        <v>0.33333333333333331</v>
      </c>
      <c r="T442" s="551">
        <v>1</v>
      </c>
      <c r="U442" s="507">
        <v>0.33333333333333331</v>
      </c>
    </row>
    <row r="443" spans="1:21" ht="14.4" customHeight="1" x14ac:dyDescent="0.3">
      <c r="A443" s="471">
        <v>29</v>
      </c>
      <c r="B443" s="472" t="s">
        <v>485</v>
      </c>
      <c r="C443" s="472" t="s">
        <v>780</v>
      </c>
      <c r="D443" s="549" t="s">
        <v>1746</v>
      </c>
      <c r="E443" s="550" t="s">
        <v>790</v>
      </c>
      <c r="F443" s="472" t="s">
        <v>777</v>
      </c>
      <c r="G443" s="472" t="s">
        <v>834</v>
      </c>
      <c r="H443" s="472" t="s">
        <v>486</v>
      </c>
      <c r="I443" s="472" t="s">
        <v>1268</v>
      </c>
      <c r="J443" s="472" t="s">
        <v>836</v>
      </c>
      <c r="K443" s="472" t="s">
        <v>1159</v>
      </c>
      <c r="L443" s="473">
        <v>110.28</v>
      </c>
      <c r="M443" s="473">
        <v>330.84000000000003</v>
      </c>
      <c r="N443" s="472">
        <v>3</v>
      </c>
      <c r="O443" s="551">
        <v>1</v>
      </c>
      <c r="P443" s="473">
        <v>220.56</v>
      </c>
      <c r="Q443" s="506">
        <v>0.66666666666666663</v>
      </c>
      <c r="R443" s="472">
        <v>2</v>
      </c>
      <c r="S443" s="506">
        <v>0.66666666666666663</v>
      </c>
      <c r="T443" s="551">
        <v>0.5</v>
      </c>
      <c r="U443" s="507">
        <v>0.5</v>
      </c>
    </row>
    <row r="444" spans="1:21" ht="14.4" customHeight="1" x14ac:dyDescent="0.3">
      <c r="A444" s="471">
        <v>29</v>
      </c>
      <c r="B444" s="472" t="s">
        <v>485</v>
      </c>
      <c r="C444" s="472" t="s">
        <v>780</v>
      </c>
      <c r="D444" s="549" t="s">
        <v>1746</v>
      </c>
      <c r="E444" s="550" t="s">
        <v>790</v>
      </c>
      <c r="F444" s="472" t="s">
        <v>777</v>
      </c>
      <c r="G444" s="472" t="s">
        <v>834</v>
      </c>
      <c r="H444" s="472" t="s">
        <v>486</v>
      </c>
      <c r="I444" s="472" t="s">
        <v>1506</v>
      </c>
      <c r="J444" s="472" t="s">
        <v>836</v>
      </c>
      <c r="K444" s="472" t="s">
        <v>1159</v>
      </c>
      <c r="L444" s="473">
        <v>110.28</v>
      </c>
      <c r="M444" s="473">
        <v>110.28</v>
      </c>
      <c r="N444" s="472">
        <v>1</v>
      </c>
      <c r="O444" s="551">
        <v>1</v>
      </c>
      <c r="P444" s="473">
        <v>110.28</v>
      </c>
      <c r="Q444" s="506">
        <v>1</v>
      </c>
      <c r="R444" s="472">
        <v>1</v>
      </c>
      <c r="S444" s="506">
        <v>1</v>
      </c>
      <c r="T444" s="551">
        <v>1</v>
      </c>
      <c r="U444" s="507">
        <v>1</v>
      </c>
    </row>
    <row r="445" spans="1:21" ht="14.4" customHeight="1" x14ac:dyDescent="0.3">
      <c r="A445" s="471">
        <v>29</v>
      </c>
      <c r="B445" s="472" t="s">
        <v>485</v>
      </c>
      <c r="C445" s="472" t="s">
        <v>780</v>
      </c>
      <c r="D445" s="549" t="s">
        <v>1746</v>
      </c>
      <c r="E445" s="550" t="s">
        <v>790</v>
      </c>
      <c r="F445" s="472" t="s">
        <v>777</v>
      </c>
      <c r="G445" s="472" t="s">
        <v>1164</v>
      </c>
      <c r="H445" s="472" t="s">
        <v>694</v>
      </c>
      <c r="I445" s="472" t="s">
        <v>1277</v>
      </c>
      <c r="J445" s="472" t="s">
        <v>1278</v>
      </c>
      <c r="K445" s="472" t="s">
        <v>1279</v>
      </c>
      <c r="L445" s="473">
        <v>107.42</v>
      </c>
      <c r="M445" s="473">
        <v>107.42</v>
      </c>
      <c r="N445" s="472">
        <v>1</v>
      </c>
      <c r="O445" s="551">
        <v>0.5</v>
      </c>
      <c r="P445" s="473">
        <v>107.42</v>
      </c>
      <c r="Q445" s="506">
        <v>1</v>
      </c>
      <c r="R445" s="472">
        <v>1</v>
      </c>
      <c r="S445" s="506">
        <v>1</v>
      </c>
      <c r="T445" s="551">
        <v>0.5</v>
      </c>
      <c r="U445" s="507">
        <v>1</v>
      </c>
    </row>
    <row r="446" spans="1:21" ht="14.4" customHeight="1" x14ac:dyDescent="0.3">
      <c r="A446" s="471">
        <v>29</v>
      </c>
      <c r="B446" s="472" t="s">
        <v>485</v>
      </c>
      <c r="C446" s="472" t="s">
        <v>780</v>
      </c>
      <c r="D446" s="549" t="s">
        <v>1746</v>
      </c>
      <c r="E446" s="550" t="s">
        <v>790</v>
      </c>
      <c r="F446" s="472" t="s">
        <v>777</v>
      </c>
      <c r="G446" s="472" t="s">
        <v>1385</v>
      </c>
      <c r="H446" s="472" t="s">
        <v>486</v>
      </c>
      <c r="I446" s="472" t="s">
        <v>1386</v>
      </c>
      <c r="J446" s="472" t="s">
        <v>1387</v>
      </c>
      <c r="K446" s="472" t="s">
        <v>1388</v>
      </c>
      <c r="L446" s="473">
        <v>0</v>
      </c>
      <c r="M446" s="473">
        <v>0</v>
      </c>
      <c r="N446" s="472">
        <v>8</v>
      </c>
      <c r="O446" s="551">
        <v>5.5</v>
      </c>
      <c r="P446" s="473">
        <v>0</v>
      </c>
      <c r="Q446" s="506"/>
      <c r="R446" s="472">
        <v>3</v>
      </c>
      <c r="S446" s="506">
        <v>0.375</v>
      </c>
      <c r="T446" s="551">
        <v>2.5</v>
      </c>
      <c r="U446" s="507">
        <v>0.45454545454545453</v>
      </c>
    </row>
    <row r="447" spans="1:21" ht="14.4" customHeight="1" x14ac:dyDescent="0.3">
      <c r="A447" s="471">
        <v>29</v>
      </c>
      <c r="B447" s="472" t="s">
        <v>485</v>
      </c>
      <c r="C447" s="472" t="s">
        <v>780</v>
      </c>
      <c r="D447" s="549" t="s">
        <v>1746</v>
      </c>
      <c r="E447" s="550" t="s">
        <v>790</v>
      </c>
      <c r="F447" s="472" t="s">
        <v>777</v>
      </c>
      <c r="G447" s="472" t="s">
        <v>1507</v>
      </c>
      <c r="H447" s="472" t="s">
        <v>486</v>
      </c>
      <c r="I447" s="472" t="s">
        <v>1508</v>
      </c>
      <c r="J447" s="472" t="s">
        <v>1509</v>
      </c>
      <c r="K447" s="472" t="s">
        <v>1510</v>
      </c>
      <c r="L447" s="473">
        <v>0</v>
      </c>
      <c r="M447" s="473">
        <v>0</v>
      </c>
      <c r="N447" s="472">
        <v>1</v>
      </c>
      <c r="O447" s="551">
        <v>0.5</v>
      </c>
      <c r="P447" s="473"/>
      <c r="Q447" s="506"/>
      <c r="R447" s="472"/>
      <c r="S447" s="506">
        <v>0</v>
      </c>
      <c r="T447" s="551"/>
      <c r="U447" s="507">
        <v>0</v>
      </c>
    </row>
    <row r="448" spans="1:21" ht="14.4" customHeight="1" x14ac:dyDescent="0.3">
      <c r="A448" s="471">
        <v>29</v>
      </c>
      <c r="B448" s="472" t="s">
        <v>485</v>
      </c>
      <c r="C448" s="472" t="s">
        <v>780</v>
      </c>
      <c r="D448" s="549" t="s">
        <v>1746</v>
      </c>
      <c r="E448" s="550" t="s">
        <v>790</v>
      </c>
      <c r="F448" s="472" t="s">
        <v>777</v>
      </c>
      <c r="G448" s="472" t="s">
        <v>845</v>
      </c>
      <c r="H448" s="472" t="s">
        <v>486</v>
      </c>
      <c r="I448" s="472" t="s">
        <v>677</v>
      </c>
      <c r="J448" s="472" t="s">
        <v>678</v>
      </c>
      <c r="K448" s="472" t="s">
        <v>846</v>
      </c>
      <c r="L448" s="473">
        <v>48.09</v>
      </c>
      <c r="M448" s="473">
        <v>577.08000000000004</v>
      </c>
      <c r="N448" s="472">
        <v>12</v>
      </c>
      <c r="O448" s="551">
        <v>11</v>
      </c>
      <c r="P448" s="473">
        <v>240.45000000000002</v>
      </c>
      <c r="Q448" s="506">
        <v>0.41666666666666669</v>
      </c>
      <c r="R448" s="472">
        <v>5</v>
      </c>
      <c r="S448" s="506">
        <v>0.41666666666666669</v>
      </c>
      <c r="T448" s="551">
        <v>4</v>
      </c>
      <c r="U448" s="507">
        <v>0.36363636363636365</v>
      </c>
    </row>
    <row r="449" spans="1:21" ht="14.4" customHeight="1" x14ac:dyDescent="0.3">
      <c r="A449" s="471">
        <v>29</v>
      </c>
      <c r="B449" s="472" t="s">
        <v>485</v>
      </c>
      <c r="C449" s="472" t="s">
        <v>780</v>
      </c>
      <c r="D449" s="549" t="s">
        <v>1746</v>
      </c>
      <c r="E449" s="550" t="s">
        <v>790</v>
      </c>
      <c r="F449" s="472" t="s">
        <v>777</v>
      </c>
      <c r="G449" s="472" t="s">
        <v>856</v>
      </c>
      <c r="H449" s="472" t="s">
        <v>486</v>
      </c>
      <c r="I449" s="472" t="s">
        <v>857</v>
      </c>
      <c r="J449" s="472" t="s">
        <v>858</v>
      </c>
      <c r="K449" s="472" t="s">
        <v>859</v>
      </c>
      <c r="L449" s="473">
        <v>0</v>
      </c>
      <c r="M449" s="473">
        <v>0</v>
      </c>
      <c r="N449" s="472">
        <v>1</v>
      </c>
      <c r="O449" s="551">
        <v>0.5</v>
      </c>
      <c r="P449" s="473"/>
      <c r="Q449" s="506"/>
      <c r="R449" s="472"/>
      <c r="S449" s="506">
        <v>0</v>
      </c>
      <c r="T449" s="551"/>
      <c r="U449" s="507">
        <v>0</v>
      </c>
    </row>
    <row r="450" spans="1:21" ht="14.4" customHeight="1" x14ac:dyDescent="0.3">
      <c r="A450" s="471">
        <v>29</v>
      </c>
      <c r="B450" s="472" t="s">
        <v>485</v>
      </c>
      <c r="C450" s="472" t="s">
        <v>780</v>
      </c>
      <c r="D450" s="549" t="s">
        <v>1746</v>
      </c>
      <c r="E450" s="550" t="s">
        <v>790</v>
      </c>
      <c r="F450" s="472" t="s">
        <v>777</v>
      </c>
      <c r="G450" s="472" t="s">
        <v>856</v>
      </c>
      <c r="H450" s="472" t="s">
        <v>486</v>
      </c>
      <c r="I450" s="472" t="s">
        <v>1168</v>
      </c>
      <c r="J450" s="472" t="s">
        <v>858</v>
      </c>
      <c r="K450" s="472" t="s">
        <v>1169</v>
      </c>
      <c r="L450" s="473">
        <v>0</v>
      </c>
      <c r="M450" s="473">
        <v>0</v>
      </c>
      <c r="N450" s="472">
        <v>1</v>
      </c>
      <c r="O450" s="551">
        <v>0.5</v>
      </c>
      <c r="P450" s="473"/>
      <c r="Q450" s="506"/>
      <c r="R450" s="472"/>
      <c r="S450" s="506">
        <v>0</v>
      </c>
      <c r="T450" s="551"/>
      <c r="U450" s="507">
        <v>0</v>
      </c>
    </row>
    <row r="451" spans="1:21" ht="14.4" customHeight="1" x14ac:dyDescent="0.3">
      <c r="A451" s="471">
        <v>29</v>
      </c>
      <c r="B451" s="472" t="s">
        <v>485</v>
      </c>
      <c r="C451" s="472" t="s">
        <v>780</v>
      </c>
      <c r="D451" s="549" t="s">
        <v>1746</v>
      </c>
      <c r="E451" s="550" t="s">
        <v>790</v>
      </c>
      <c r="F451" s="472" t="s">
        <v>777</v>
      </c>
      <c r="G451" s="472" t="s">
        <v>856</v>
      </c>
      <c r="H451" s="472" t="s">
        <v>486</v>
      </c>
      <c r="I451" s="472" t="s">
        <v>1511</v>
      </c>
      <c r="J451" s="472" t="s">
        <v>858</v>
      </c>
      <c r="K451" s="472" t="s">
        <v>1512</v>
      </c>
      <c r="L451" s="473">
        <v>0</v>
      </c>
      <c r="M451" s="473">
        <v>0</v>
      </c>
      <c r="N451" s="472">
        <v>1</v>
      </c>
      <c r="O451" s="551">
        <v>1</v>
      </c>
      <c r="P451" s="473">
        <v>0</v>
      </c>
      <c r="Q451" s="506"/>
      <c r="R451" s="472">
        <v>1</v>
      </c>
      <c r="S451" s="506">
        <v>1</v>
      </c>
      <c r="T451" s="551">
        <v>1</v>
      </c>
      <c r="U451" s="507">
        <v>1</v>
      </c>
    </row>
    <row r="452" spans="1:21" ht="14.4" customHeight="1" x14ac:dyDescent="0.3">
      <c r="A452" s="471">
        <v>29</v>
      </c>
      <c r="B452" s="472" t="s">
        <v>485</v>
      </c>
      <c r="C452" s="472" t="s">
        <v>780</v>
      </c>
      <c r="D452" s="549" t="s">
        <v>1746</v>
      </c>
      <c r="E452" s="550" t="s">
        <v>790</v>
      </c>
      <c r="F452" s="472" t="s">
        <v>777</v>
      </c>
      <c r="G452" s="472" t="s">
        <v>860</v>
      </c>
      <c r="H452" s="472" t="s">
        <v>486</v>
      </c>
      <c r="I452" s="472" t="s">
        <v>570</v>
      </c>
      <c r="J452" s="472" t="s">
        <v>567</v>
      </c>
      <c r="K452" s="472" t="s">
        <v>863</v>
      </c>
      <c r="L452" s="473">
        <v>114</v>
      </c>
      <c r="M452" s="473">
        <v>114</v>
      </c>
      <c r="N452" s="472">
        <v>1</v>
      </c>
      <c r="O452" s="551">
        <v>1</v>
      </c>
      <c r="P452" s="473">
        <v>114</v>
      </c>
      <c r="Q452" s="506">
        <v>1</v>
      </c>
      <c r="R452" s="472">
        <v>1</v>
      </c>
      <c r="S452" s="506">
        <v>1</v>
      </c>
      <c r="T452" s="551">
        <v>1</v>
      </c>
      <c r="U452" s="507">
        <v>1</v>
      </c>
    </row>
    <row r="453" spans="1:21" ht="14.4" customHeight="1" x14ac:dyDescent="0.3">
      <c r="A453" s="471">
        <v>29</v>
      </c>
      <c r="B453" s="472" t="s">
        <v>485</v>
      </c>
      <c r="C453" s="472" t="s">
        <v>780</v>
      </c>
      <c r="D453" s="549" t="s">
        <v>1746</v>
      </c>
      <c r="E453" s="550" t="s">
        <v>790</v>
      </c>
      <c r="F453" s="472" t="s">
        <v>777</v>
      </c>
      <c r="G453" s="472" t="s">
        <v>860</v>
      </c>
      <c r="H453" s="472" t="s">
        <v>486</v>
      </c>
      <c r="I453" s="472" t="s">
        <v>570</v>
      </c>
      <c r="J453" s="472" t="s">
        <v>567</v>
      </c>
      <c r="K453" s="472" t="s">
        <v>863</v>
      </c>
      <c r="L453" s="473">
        <v>105.7</v>
      </c>
      <c r="M453" s="473">
        <v>105.7</v>
      </c>
      <c r="N453" s="472">
        <v>1</v>
      </c>
      <c r="O453" s="551">
        <v>1</v>
      </c>
      <c r="P453" s="473">
        <v>105.7</v>
      </c>
      <c r="Q453" s="506">
        <v>1</v>
      </c>
      <c r="R453" s="472">
        <v>1</v>
      </c>
      <c r="S453" s="506">
        <v>1</v>
      </c>
      <c r="T453" s="551">
        <v>1</v>
      </c>
      <c r="U453" s="507">
        <v>1</v>
      </c>
    </row>
    <row r="454" spans="1:21" ht="14.4" customHeight="1" x14ac:dyDescent="0.3">
      <c r="A454" s="471">
        <v>29</v>
      </c>
      <c r="B454" s="472" t="s">
        <v>485</v>
      </c>
      <c r="C454" s="472" t="s">
        <v>780</v>
      </c>
      <c r="D454" s="549" t="s">
        <v>1746</v>
      </c>
      <c r="E454" s="550" t="s">
        <v>790</v>
      </c>
      <c r="F454" s="472" t="s">
        <v>777</v>
      </c>
      <c r="G454" s="472" t="s">
        <v>860</v>
      </c>
      <c r="H454" s="472" t="s">
        <v>486</v>
      </c>
      <c r="I454" s="472" t="s">
        <v>566</v>
      </c>
      <c r="J454" s="472" t="s">
        <v>567</v>
      </c>
      <c r="K454" s="472" t="s">
        <v>568</v>
      </c>
      <c r="L454" s="473">
        <v>210.22</v>
      </c>
      <c r="M454" s="473">
        <v>420.44</v>
      </c>
      <c r="N454" s="472">
        <v>2</v>
      </c>
      <c r="O454" s="551">
        <v>2</v>
      </c>
      <c r="P454" s="473">
        <v>420.44</v>
      </c>
      <c r="Q454" s="506">
        <v>1</v>
      </c>
      <c r="R454" s="472">
        <v>2</v>
      </c>
      <c r="S454" s="506">
        <v>1</v>
      </c>
      <c r="T454" s="551">
        <v>2</v>
      </c>
      <c r="U454" s="507">
        <v>1</v>
      </c>
    </row>
    <row r="455" spans="1:21" ht="14.4" customHeight="1" x14ac:dyDescent="0.3">
      <c r="A455" s="471">
        <v>29</v>
      </c>
      <c r="B455" s="472" t="s">
        <v>485</v>
      </c>
      <c r="C455" s="472" t="s">
        <v>780</v>
      </c>
      <c r="D455" s="549" t="s">
        <v>1746</v>
      </c>
      <c r="E455" s="550" t="s">
        <v>790</v>
      </c>
      <c r="F455" s="472" t="s">
        <v>777</v>
      </c>
      <c r="G455" s="472" t="s">
        <v>860</v>
      </c>
      <c r="H455" s="472" t="s">
        <v>486</v>
      </c>
      <c r="I455" s="472" t="s">
        <v>566</v>
      </c>
      <c r="J455" s="472" t="s">
        <v>567</v>
      </c>
      <c r="K455" s="472" t="s">
        <v>568</v>
      </c>
      <c r="L455" s="473">
        <v>285.01</v>
      </c>
      <c r="M455" s="473">
        <v>285.01</v>
      </c>
      <c r="N455" s="472">
        <v>1</v>
      </c>
      <c r="O455" s="551">
        <v>1</v>
      </c>
      <c r="P455" s="473">
        <v>285.01</v>
      </c>
      <c r="Q455" s="506">
        <v>1</v>
      </c>
      <c r="R455" s="472">
        <v>1</v>
      </c>
      <c r="S455" s="506">
        <v>1</v>
      </c>
      <c r="T455" s="551">
        <v>1</v>
      </c>
      <c r="U455" s="507">
        <v>1</v>
      </c>
    </row>
    <row r="456" spans="1:21" ht="14.4" customHeight="1" x14ac:dyDescent="0.3">
      <c r="A456" s="471">
        <v>29</v>
      </c>
      <c r="B456" s="472" t="s">
        <v>485</v>
      </c>
      <c r="C456" s="472" t="s">
        <v>780</v>
      </c>
      <c r="D456" s="549" t="s">
        <v>1746</v>
      </c>
      <c r="E456" s="550" t="s">
        <v>790</v>
      </c>
      <c r="F456" s="472" t="s">
        <v>777</v>
      </c>
      <c r="G456" s="472" t="s">
        <v>860</v>
      </c>
      <c r="H456" s="472" t="s">
        <v>486</v>
      </c>
      <c r="I456" s="472" t="s">
        <v>1434</v>
      </c>
      <c r="J456" s="472" t="s">
        <v>567</v>
      </c>
      <c r="K456" s="472" t="s">
        <v>568</v>
      </c>
      <c r="L456" s="473">
        <v>0</v>
      </c>
      <c r="M456" s="473">
        <v>0</v>
      </c>
      <c r="N456" s="472">
        <v>2</v>
      </c>
      <c r="O456" s="551">
        <v>2</v>
      </c>
      <c r="P456" s="473">
        <v>0</v>
      </c>
      <c r="Q456" s="506"/>
      <c r="R456" s="472">
        <v>2</v>
      </c>
      <c r="S456" s="506">
        <v>1</v>
      </c>
      <c r="T456" s="551">
        <v>2</v>
      </c>
      <c r="U456" s="507">
        <v>1</v>
      </c>
    </row>
    <row r="457" spans="1:21" ht="14.4" customHeight="1" x14ac:dyDescent="0.3">
      <c r="A457" s="471">
        <v>29</v>
      </c>
      <c r="B457" s="472" t="s">
        <v>485</v>
      </c>
      <c r="C457" s="472" t="s">
        <v>780</v>
      </c>
      <c r="D457" s="549" t="s">
        <v>1746</v>
      </c>
      <c r="E457" s="550" t="s">
        <v>790</v>
      </c>
      <c r="F457" s="472" t="s">
        <v>777</v>
      </c>
      <c r="G457" s="472" t="s">
        <v>860</v>
      </c>
      <c r="H457" s="472" t="s">
        <v>486</v>
      </c>
      <c r="I457" s="472" t="s">
        <v>864</v>
      </c>
      <c r="J457" s="472" t="s">
        <v>744</v>
      </c>
      <c r="K457" s="472" t="s">
        <v>865</v>
      </c>
      <c r="L457" s="473">
        <v>0</v>
      </c>
      <c r="M457" s="473">
        <v>0</v>
      </c>
      <c r="N457" s="472">
        <v>1</v>
      </c>
      <c r="O457" s="551">
        <v>1</v>
      </c>
      <c r="P457" s="473"/>
      <c r="Q457" s="506"/>
      <c r="R457" s="472"/>
      <c r="S457" s="506">
        <v>0</v>
      </c>
      <c r="T457" s="551"/>
      <c r="U457" s="507">
        <v>0</v>
      </c>
    </row>
    <row r="458" spans="1:21" ht="14.4" customHeight="1" x14ac:dyDescent="0.3">
      <c r="A458" s="471">
        <v>29</v>
      </c>
      <c r="B458" s="472" t="s">
        <v>485</v>
      </c>
      <c r="C458" s="472" t="s">
        <v>780</v>
      </c>
      <c r="D458" s="549" t="s">
        <v>1746</v>
      </c>
      <c r="E458" s="550" t="s">
        <v>790</v>
      </c>
      <c r="F458" s="472" t="s">
        <v>777</v>
      </c>
      <c r="G458" s="472" t="s">
        <v>860</v>
      </c>
      <c r="H458" s="472" t="s">
        <v>486</v>
      </c>
      <c r="I458" s="472" t="s">
        <v>743</v>
      </c>
      <c r="J458" s="472" t="s">
        <v>744</v>
      </c>
      <c r="K458" s="472" t="s">
        <v>1513</v>
      </c>
      <c r="L458" s="473">
        <v>0</v>
      </c>
      <c r="M458" s="473">
        <v>0</v>
      </c>
      <c r="N458" s="472">
        <v>10</v>
      </c>
      <c r="O458" s="551">
        <v>10</v>
      </c>
      <c r="P458" s="473">
        <v>0</v>
      </c>
      <c r="Q458" s="506"/>
      <c r="R458" s="472">
        <v>3</v>
      </c>
      <c r="S458" s="506">
        <v>0.3</v>
      </c>
      <c r="T458" s="551">
        <v>3</v>
      </c>
      <c r="U458" s="507">
        <v>0.3</v>
      </c>
    </row>
    <row r="459" spans="1:21" ht="14.4" customHeight="1" x14ac:dyDescent="0.3">
      <c r="A459" s="471">
        <v>29</v>
      </c>
      <c r="B459" s="472" t="s">
        <v>485</v>
      </c>
      <c r="C459" s="472" t="s">
        <v>780</v>
      </c>
      <c r="D459" s="549" t="s">
        <v>1746</v>
      </c>
      <c r="E459" s="550" t="s">
        <v>790</v>
      </c>
      <c r="F459" s="472" t="s">
        <v>777</v>
      </c>
      <c r="G459" s="472" t="s">
        <v>860</v>
      </c>
      <c r="H459" s="472" t="s">
        <v>486</v>
      </c>
      <c r="I459" s="472" t="s">
        <v>524</v>
      </c>
      <c r="J459" s="472" t="s">
        <v>744</v>
      </c>
      <c r="K459" s="472" t="s">
        <v>866</v>
      </c>
      <c r="L459" s="473">
        <v>0</v>
      </c>
      <c r="M459" s="473">
        <v>0</v>
      </c>
      <c r="N459" s="472">
        <v>1</v>
      </c>
      <c r="O459" s="551">
        <v>1</v>
      </c>
      <c r="P459" s="473">
        <v>0</v>
      </c>
      <c r="Q459" s="506"/>
      <c r="R459" s="472">
        <v>1</v>
      </c>
      <c r="S459" s="506">
        <v>1</v>
      </c>
      <c r="T459" s="551">
        <v>1</v>
      </c>
      <c r="U459" s="507">
        <v>1</v>
      </c>
    </row>
    <row r="460" spans="1:21" ht="14.4" customHeight="1" x14ac:dyDescent="0.3">
      <c r="A460" s="471">
        <v>29</v>
      </c>
      <c r="B460" s="472" t="s">
        <v>485</v>
      </c>
      <c r="C460" s="472" t="s">
        <v>780</v>
      </c>
      <c r="D460" s="549" t="s">
        <v>1746</v>
      </c>
      <c r="E460" s="550" t="s">
        <v>790</v>
      </c>
      <c r="F460" s="472" t="s">
        <v>777</v>
      </c>
      <c r="G460" s="472" t="s">
        <v>860</v>
      </c>
      <c r="H460" s="472" t="s">
        <v>486</v>
      </c>
      <c r="I460" s="472" t="s">
        <v>1514</v>
      </c>
      <c r="J460" s="472" t="s">
        <v>744</v>
      </c>
      <c r="K460" s="472" t="s">
        <v>1515</v>
      </c>
      <c r="L460" s="473">
        <v>0</v>
      </c>
      <c r="M460" s="473">
        <v>0</v>
      </c>
      <c r="N460" s="472">
        <v>2</v>
      </c>
      <c r="O460" s="551">
        <v>2</v>
      </c>
      <c r="P460" s="473">
        <v>0</v>
      </c>
      <c r="Q460" s="506"/>
      <c r="R460" s="472">
        <v>1</v>
      </c>
      <c r="S460" s="506">
        <v>0.5</v>
      </c>
      <c r="T460" s="551">
        <v>1</v>
      </c>
      <c r="U460" s="507">
        <v>0.5</v>
      </c>
    </row>
    <row r="461" spans="1:21" ht="14.4" customHeight="1" x14ac:dyDescent="0.3">
      <c r="A461" s="471">
        <v>29</v>
      </c>
      <c r="B461" s="472" t="s">
        <v>485</v>
      </c>
      <c r="C461" s="472" t="s">
        <v>780</v>
      </c>
      <c r="D461" s="549" t="s">
        <v>1746</v>
      </c>
      <c r="E461" s="550" t="s">
        <v>790</v>
      </c>
      <c r="F461" s="472" t="s">
        <v>777</v>
      </c>
      <c r="G461" s="472" t="s">
        <v>868</v>
      </c>
      <c r="H461" s="472" t="s">
        <v>486</v>
      </c>
      <c r="I461" s="472" t="s">
        <v>869</v>
      </c>
      <c r="J461" s="472" t="s">
        <v>870</v>
      </c>
      <c r="K461" s="472" t="s">
        <v>871</v>
      </c>
      <c r="L461" s="473">
        <v>147.31</v>
      </c>
      <c r="M461" s="473">
        <v>441.93</v>
      </c>
      <c r="N461" s="472">
        <v>3</v>
      </c>
      <c r="O461" s="551">
        <v>1</v>
      </c>
      <c r="P461" s="473">
        <v>441.93</v>
      </c>
      <c r="Q461" s="506">
        <v>1</v>
      </c>
      <c r="R461" s="472">
        <v>3</v>
      </c>
      <c r="S461" s="506">
        <v>1</v>
      </c>
      <c r="T461" s="551">
        <v>1</v>
      </c>
      <c r="U461" s="507">
        <v>1</v>
      </c>
    </row>
    <row r="462" spans="1:21" ht="14.4" customHeight="1" x14ac:dyDescent="0.3">
      <c r="A462" s="471">
        <v>29</v>
      </c>
      <c r="B462" s="472" t="s">
        <v>485</v>
      </c>
      <c r="C462" s="472" t="s">
        <v>780</v>
      </c>
      <c r="D462" s="549" t="s">
        <v>1746</v>
      </c>
      <c r="E462" s="550" t="s">
        <v>790</v>
      </c>
      <c r="F462" s="472" t="s">
        <v>777</v>
      </c>
      <c r="G462" s="472" t="s">
        <v>868</v>
      </c>
      <c r="H462" s="472" t="s">
        <v>486</v>
      </c>
      <c r="I462" s="472" t="s">
        <v>869</v>
      </c>
      <c r="J462" s="472" t="s">
        <v>870</v>
      </c>
      <c r="K462" s="472" t="s">
        <v>871</v>
      </c>
      <c r="L462" s="473">
        <v>132.97999999999999</v>
      </c>
      <c r="M462" s="473">
        <v>132.97999999999999</v>
      </c>
      <c r="N462" s="472">
        <v>1</v>
      </c>
      <c r="O462" s="551">
        <v>1</v>
      </c>
      <c r="P462" s="473">
        <v>132.97999999999999</v>
      </c>
      <c r="Q462" s="506">
        <v>1</v>
      </c>
      <c r="R462" s="472">
        <v>1</v>
      </c>
      <c r="S462" s="506">
        <v>1</v>
      </c>
      <c r="T462" s="551">
        <v>1</v>
      </c>
      <c r="U462" s="507">
        <v>1</v>
      </c>
    </row>
    <row r="463" spans="1:21" ht="14.4" customHeight="1" x14ac:dyDescent="0.3">
      <c r="A463" s="471">
        <v>29</v>
      </c>
      <c r="B463" s="472" t="s">
        <v>485</v>
      </c>
      <c r="C463" s="472" t="s">
        <v>780</v>
      </c>
      <c r="D463" s="549" t="s">
        <v>1746</v>
      </c>
      <c r="E463" s="550" t="s">
        <v>790</v>
      </c>
      <c r="F463" s="472" t="s">
        <v>777</v>
      </c>
      <c r="G463" s="472" t="s">
        <v>868</v>
      </c>
      <c r="H463" s="472" t="s">
        <v>486</v>
      </c>
      <c r="I463" s="472" t="s">
        <v>874</v>
      </c>
      <c r="J463" s="472" t="s">
        <v>870</v>
      </c>
      <c r="K463" s="472" t="s">
        <v>871</v>
      </c>
      <c r="L463" s="473">
        <v>132.97999999999999</v>
      </c>
      <c r="M463" s="473">
        <v>265.95999999999998</v>
      </c>
      <c r="N463" s="472">
        <v>2</v>
      </c>
      <c r="O463" s="551">
        <v>1</v>
      </c>
      <c r="P463" s="473">
        <v>265.95999999999998</v>
      </c>
      <c r="Q463" s="506">
        <v>1</v>
      </c>
      <c r="R463" s="472">
        <v>2</v>
      </c>
      <c r="S463" s="506">
        <v>1</v>
      </c>
      <c r="T463" s="551">
        <v>1</v>
      </c>
      <c r="U463" s="507">
        <v>1</v>
      </c>
    </row>
    <row r="464" spans="1:21" ht="14.4" customHeight="1" x14ac:dyDescent="0.3">
      <c r="A464" s="471">
        <v>29</v>
      </c>
      <c r="B464" s="472" t="s">
        <v>485</v>
      </c>
      <c r="C464" s="472" t="s">
        <v>780</v>
      </c>
      <c r="D464" s="549" t="s">
        <v>1746</v>
      </c>
      <c r="E464" s="550" t="s">
        <v>790</v>
      </c>
      <c r="F464" s="472" t="s">
        <v>777</v>
      </c>
      <c r="G464" s="472" t="s">
        <v>879</v>
      </c>
      <c r="H464" s="472" t="s">
        <v>486</v>
      </c>
      <c r="I464" s="472" t="s">
        <v>681</v>
      </c>
      <c r="J464" s="472" t="s">
        <v>682</v>
      </c>
      <c r="K464" s="472" t="s">
        <v>880</v>
      </c>
      <c r="L464" s="473">
        <v>36.97</v>
      </c>
      <c r="M464" s="473">
        <v>813.34000000000015</v>
      </c>
      <c r="N464" s="472">
        <v>22</v>
      </c>
      <c r="O464" s="551">
        <v>17.5</v>
      </c>
      <c r="P464" s="473">
        <v>739.40000000000009</v>
      </c>
      <c r="Q464" s="506">
        <v>0.90909090909090906</v>
      </c>
      <c r="R464" s="472">
        <v>20</v>
      </c>
      <c r="S464" s="506">
        <v>0.90909090909090906</v>
      </c>
      <c r="T464" s="551">
        <v>15.5</v>
      </c>
      <c r="U464" s="507">
        <v>0.88571428571428568</v>
      </c>
    </row>
    <row r="465" spans="1:21" ht="14.4" customHeight="1" x14ac:dyDescent="0.3">
      <c r="A465" s="471">
        <v>29</v>
      </c>
      <c r="B465" s="472" t="s">
        <v>485</v>
      </c>
      <c r="C465" s="472" t="s">
        <v>780</v>
      </c>
      <c r="D465" s="549" t="s">
        <v>1746</v>
      </c>
      <c r="E465" s="550" t="s">
        <v>790</v>
      </c>
      <c r="F465" s="472" t="s">
        <v>777</v>
      </c>
      <c r="G465" s="472" t="s">
        <v>879</v>
      </c>
      <c r="H465" s="472" t="s">
        <v>486</v>
      </c>
      <c r="I465" s="472" t="s">
        <v>681</v>
      </c>
      <c r="J465" s="472" t="s">
        <v>682</v>
      </c>
      <c r="K465" s="472" t="s">
        <v>880</v>
      </c>
      <c r="L465" s="473">
        <v>61.97</v>
      </c>
      <c r="M465" s="473">
        <v>371.82</v>
      </c>
      <c r="N465" s="472">
        <v>6</v>
      </c>
      <c r="O465" s="551">
        <v>5</v>
      </c>
      <c r="P465" s="473">
        <v>185.91</v>
      </c>
      <c r="Q465" s="506">
        <v>0.5</v>
      </c>
      <c r="R465" s="472">
        <v>3</v>
      </c>
      <c r="S465" s="506">
        <v>0.5</v>
      </c>
      <c r="T465" s="551">
        <v>2</v>
      </c>
      <c r="U465" s="507">
        <v>0.4</v>
      </c>
    </row>
    <row r="466" spans="1:21" ht="14.4" customHeight="1" x14ac:dyDescent="0.3">
      <c r="A466" s="471">
        <v>29</v>
      </c>
      <c r="B466" s="472" t="s">
        <v>485</v>
      </c>
      <c r="C466" s="472" t="s">
        <v>780</v>
      </c>
      <c r="D466" s="549" t="s">
        <v>1746</v>
      </c>
      <c r="E466" s="550" t="s">
        <v>790</v>
      </c>
      <c r="F466" s="472" t="s">
        <v>777</v>
      </c>
      <c r="G466" s="472" t="s">
        <v>881</v>
      </c>
      <c r="H466" s="472" t="s">
        <v>486</v>
      </c>
      <c r="I466" s="472" t="s">
        <v>1516</v>
      </c>
      <c r="J466" s="472" t="s">
        <v>1173</v>
      </c>
      <c r="K466" s="472" t="s">
        <v>1517</v>
      </c>
      <c r="L466" s="473">
        <v>31.65</v>
      </c>
      <c r="M466" s="473">
        <v>31.65</v>
      </c>
      <c r="N466" s="472">
        <v>1</v>
      </c>
      <c r="O466" s="551">
        <v>1</v>
      </c>
      <c r="P466" s="473">
        <v>31.65</v>
      </c>
      <c r="Q466" s="506">
        <v>1</v>
      </c>
      <c r="R466" s="472">
        <v>1</v>
      </c>
      <c r="S466" s="506">
        <v>1</v>
      </c>
      <c r="T466" s="551">
        <v>1</v>
      </c>
      <c r="U466" s="507">
        <v>1</v>
      </c>
    </row>
    <row r="467" spans="1:21" ht="14.4" customHeight="1" x14ac:dyDescent="0.3">
      <c r="A467" s="471">
        <v>29</v>
      </c>
      <c r="B467" s="472" t="s">
        <v>485</v>
      </c>
      <c r="C467" s="472" t="s">
        <v>780</v>
      </c>
      <c r="D467" s="549" t="s">
        <v>1746</v>
      </c>
      <c r="E467" s="550" t="s">
        <v>790</v>
      </c>
      <c r="F467" s="472" t="s">
        <v>777</v>
      </c>
      <c r="G467" s="472" t="s">
        <v>881</v>
      </c>
      <c r="H467" s="472" t="s">
        <v>486</v>
      </c>
      <c r="I467" s="472" t="s">
        <v>1518</v>
      </c>
      <c r="J467" s="472" t="s">
        <v>1173</v>
      </c>
      <c r="K467" s="472" t="s">
        <v>1519</v>
      </c>
      <c r="L467" s="473">
        <v>10.55</v>
      </c>
      <c r="M467" s="473">
        <v>10.55</v>
      </c>
      <c r="N467" s="472">
        <v>1</v>
      </c>
      <c r="O467" s="551">
        <v>0.5</v>
      </c>
      <c r="P467" s="473">
        <v>10.55</v>
      </c>
      <c r="Q467" s="506">
        <v>1</v>
      </c>
      <c r="R467" s="472">
        <v>1</v>
      </c>
      <c r="S467" s="506">
        <v>1</v>
      </c>
      <c r="T467" s="551">
        <v>0.5</v>
      </c>
      <c r="U467" s="507">
        <v>1</v>
      </c>
    </row>
    <row r="468" spans="1:21" ht="14.4" customHeight="1" x14ac:dyDescent="0.3">
      <c r="A468" s="471">
        <v>29</v>
      </c>
      <c r="B468" s="472" t="s">
        <v>485</v>
      </c>
      <c r="C468" s="472" t="s">
        <v>780</v>
      </c>
      <c r="D468" s="549" t="s">
        <v>1746</v>
      </c>
      <c r="E468" s="550" t="s">
        <v>790</v>
      </c>
      <c r="F468" s="472" t="s">
        <v>777</v>
      </c>
      <c r="G468" s="472" t="s">
        <v>1520</v>
      </c>
      <c r="H468" s="472" t="s">
        <v>486</v>
      </c>
      <c r="I468" s="472" t="s">
        <v>1521</v>
      </c>
      <c r="J468" s="472" t="s">
        <v>1522</v>
      </c>
      <c r="K468" s="472" t="s">
        <v>1523</v>
      </c>
      <c r="L468" s="473">
        <v>256.67</v>
      </c>
      <c r="M468" s="473">
        <v>256.67</v>
      </c>
      <c r="N468" s="472">
        <v>1</v>
      </c>
      <c r="O468" s="551">
        <v>0.5</v>
      </c>
      <c r="P468" s="473">
        <v>256.67</v>
      </c>
      <c r="Q468" s="506">
        <v>1</v>
      </c>
      <c r="R468" s="472">
        <v>1</v>
      </c>
      <c r="S468" s="506">
        <v>1</v>
      </c>
      <c r="T468" s="551">
        <v>0.5</v>
      </c>
      <c r="U468" s="507">
        <v>1</v>
      </c>
    </row>
    <row r="469" spans="1:21" ht="14.4" customHeight="1" x14ac:dyDescent="0.3">
      <c r="A469" s="471">
        <v>29</v>
      </c>
      <c r="B469" s="472" t="s">
        <v>485</v>
      </c>
      <c r="C469" s="472" t="s">
        <v>780</v>
      </c>
      <c r="D469" s="549" t="s">
        <v>1746</v>
      </c>
      <c r="E469" s="550" t="s">
        <v>790</v>
      </c>
      <c r="F469" s="472" t="s">
        <v>777</v>
      </c>
      <c r="G469" s="472" t="s">
        <v>1179</v>
      </c>
      <c r="H469" s="472" t="s">
        <v>694</v>
      </c>
      <c r="I469" s="472" t="s">
        <v>1183</v>
      </c>
      <c r="J469" s="472" t="s">
        <v>1184</v>
      </c>
      <c r="K469" s="472" t="s">
        <v>1185</v>
      </c>
      <c r="L469" s="473">
        <v>21.13</v>
      </c>
      <c r="M469" s="473">
        <v>84.52</v>
      </c>
      <c r="N469" s="472">
        <v>4</v>
      </c>
      <c r="O469" s="551">
        <v>4</v>
      </c>
      <c r="P469" s="473">
        <v>84.52</v>
      </c>
      <c r="Q469" s="506">
        <v>1</v>
      </c>
      <c r="R469" s="472">
        <v>4</v>
      </c>
      <c r="S469" s="506">
        <v>1</v>
      </c>
      <c r="T469" s="551">
        <v>4</v>
      </c>
      <c r="U469" s="507">
        <v>1</v>
      </c>
    </row>
    <row r="470" spans="1:21" ht="14.4" customHeight="1" x14ac:dyDescent="0.3">
      <c r="A470" s="471">
        <v>29</v>
      </c>
      <c r="B470" s="472" t="s">
        <v>485</v>
      </c>
      <c r="C470" s="472" t="s">
        <v>780</v>
      </c>
      <c r="D470" s="549" t="s">
        <v>1746</v>
      </c>
      <c r="E470" s="550" t="s">
        <v>790</v>
      </c>
      <c r="F470" s="472" t="s">
        <v>777</v>
      </c>
      <c r="G470" s="472" t="s">
        <v>1524</v>
      </c>
      <c r="H470" s="472" t="s">
        <v>486</v>
      </c>
      <c r="I470" s="472" t="s">
        <v>1525</v>
      </c>
      <c r="J470" s="472" t="s">
        <v>1526</v>
      </c>
      <c r="K470" s="472" t="s">
        <v>1527</v>
      </c>
      <c r="L470" s="473">
        <v>34.19</v>
      </c>
      <c r="M470" s="473">
        <v>34.19</v>
      </c>
      <c r="N470" s="472">
        <v>1</v>
      </c>
      <c r="O470" s="551">
        <v>1</v>
      </c>
      <c r="P470" s="473">
        <v>34.19</v>
      </c>
      <c r="Q470" s="506">
        <v>1</v>
      </c>
      <c r="R470" s="472">
        <v>1</v>
      </c>
      <c r="S470" s="506">
        <v>1</v>
      </c>
      <c r="T470" s="551">
        <v>1</v>
      </c>
      <c r="U470" s="507">
        <v>1</v>
      </c>
    </row>
    <row r="471" spans="1:21" ht="14.4" customHeight="1" x14ac:dyDescent="0.3">
      <c r="A471" s="471">
        <v>29</v>
      </c>
      <c r="B471" s="472" t="s">
        <v>485</v>
      </c>
      <c r="C471" s="472" t="s">
        <v>780</v>
      </c>
      <c r="D471" s="549" t="s">
        <v>1746</v>
      </c>
      <c r="E471" s="550" t="s">
        <v>790</v>
      </c>
      <c r="F471" s="472" t="s">
        <v>777</v>
      </c>
      <c r="G471" s="472" t="s">
        <v>1524</v>
      </c>
      <c r="H471" s="472" t="s">
        <v>486</v>
      </c>
      <c r="I471" s="472" t="s">
        <v>1528</v>
      </c>
      <c r="J471" s="472" t="s">
        <v>1526</v>
      </c>
      <c r="K471" s="472" t="s">
        <v>1529</v>
      </c>
      <c r="L471" s="473">
        <v>34.19</v>
      </c>
      <c r="M471" s="473">
        <v>34.19</v>
      </c>
      <c r="N471" s="472">
        <v>1</v>
      </c>
      <c r="O471" s="551">
        <v>1</v>
      </c>
      <c r="P471" s="473"/>
      <c r="Q471" s="506">
        <v>0</v>
      </c>
      <c r="R471" s="472"/>
      <c r="S471" s="506">
        <v>0</v>
      </c>
      <c r="T471" s="551"/>
      <c r="U471" s="507">
        <v>0</v>
      </c>
    </row>
    <row r="472" spans="1:21" ht="14.4" customHeight="1" x14ac:dyDescent="0.3">
      <c r="A472" s="471">
        <v>29</v>
      </c>
      <c r="B472" s="472" t="s">
        <v>485</v>
      </c>
      <c r="C472" s="472" t="s">
        <v>780</v>
      </c>
      <c r="D472" s="549" t="s">
        <v>1746</v>
      </c>
      <c r="E472" s="550" t="s">
        <v>790</v>
      </c>
      <c r="F472" s="472" t="s">
        <v>777</v>
      </c>
      <c r="G472" s="472" t="s">
        <v>892</v>
      </c>
      <c r="H472" s="472" t="s">
        <v>486</v>
      </c>
      <c r="I472" s="472" t="s">
        <v>684</v>
      </c>
      <c r="J472" s="472" t="s">
        <v>685</v>
      </c>
      <c r="K472" s="472" t="s">
        <v>686</v>
      </c>
      <c r="L472" s="473">
        <v>115.13</v>
      </c>
      <c r="M472" s="473">
        <v>1496.69</v>
      </c>
      <c r="N472" s="472">
        <v>13</v>
      </c>
      <c r="O472" s="551">
        <v>11</v>
      </c>
      <c r="P472" s="473">
        <v>460.52</v>
      </c>
      <c r="Q472" s="506">
        <v>0.30769230769230765</v>
      </c>
      <c r="R472" s="472">
        <v>4</v>
      </c>
      <c r="S472" s="506">
        <v>0.30769230769230771</v>
      </c>
      <c r="T472" s="551">
        <v>4</v>
      </c>
      <c r="U472" s="507">
        <v>0.36363636363636365</v>
      </c>
    </row>
    <row r="473" spans="1:21" ht="14.4" customHeight="1" x14ac:dyDescent="0.3">
      <c r="A473" s="471">
        <v>29</v>
      </c>
      <c r="B473" s="472" t="s">
        <v>485</v>
      </c>
      <c r="C473" s="472" t="s">
        <v>780</v>
      </c>
      <c r="D473" s="549" t="s">
        <v>1746</v>
      </c>
      <c r="E473" s="550" t="s">
        <v>790</v>
      </c>
      <c r="F473" s="472" t="s">
        <v>777</v>
      </c>
      <c r="G473" s="472" t="s">
        <v>893</v>
      </c>
      <c r="H473" s="472" t="s">
        <v>694</v>
      </c>
      <c r="I473" s="472" t="s">
        <v>1530</v>
      </c>
      <c r="J473" s="472" t="s">
        <v>895</v>
      </c>
      <c r="K473" s="472" t="s">
        <v>1531</v>
      </c>
      <c r="L473" s="473">
        <v>0</v>
      </c>
      <c r="M473" s="473">
        <v>0</v>
      </c>
      <c r="N473" s="472">
        <v>4</v>
      </c>
      <c r="O473" s="551">
        <v>3.5</v>
      </c>
      <c r="P473" s="473">
        <v>0</v>
      </c>
      <c r="Q473" s="506"/>
      <c r="R473" s="472">
        <v>3</v>
      </c>
      <c r="S473" s="506">
        <v>0.75</v>
      </c>
      <c r="T473" s="551">
        <v>3</v>
      </c>
      <c r="U473" s="507">
        <v>0.8571428571428571</v>
      </c>
    </row>
    <row r="474" spans="1:21" ht="14.4" customHeight="1" x14ac:dyDescent="0.3">
      <c r="A474" s="471">
        <v>29</v>
      </c>
      <c r="B474" s="472" t="s">
        <v>485</v>
      </c>
      <c r="C474" s="472" t="s">
        <v>780</v>
      </c>
      <c r="D474" s="549" t="s">
        <v>1746</v>
      </c>
      <c r="E474" s="550" t="s">
        <v>790</v>
      </c>
      <c r="F474" s="472" t="s">
        <v>777</v>
      </c>
      <c r="G474" s="472" t="s">
        <v>893</v>
      </c>
      <c r="H474" s="472" t="s">
        <v>694</v>
      </c>
      <c r="I474" s="472" t="s">
        <v>897</v>
      </c>
      <c r="J474" s="472" t="s">
        <v>895</v>
      </c>
      <c r="K474" s="472" t="s">
        <v>898</v>
      </c>
      <c r="L474" s="473">
        <v>543.39</v>
      </c>
      <c r="M474" s="473">
        <v>543.39</v>
      </c>
      <c r="N474" s="472">
        <v>1</v>
      </c>
      <c r="O474" s="551">
        <v>1</v>
      </c>
      <c r="P474" s="473">
        <v>543.39</v>
      </c>
      <c r="Q474" s="506">
        <v>1</v>
      </c>
      <c r="R474" s="472">
        <v>1</v>
      </c>
      <c r="S474" s="506">
        <v>1</v>
      </c>
      <c r="T474" s="551">
        <v>1</v>
      </c>
      <c r="U474" s="507">
        <v>1</v>
      </c>
    </row>
    <row r="475" spans="1:21" ht="14.4" customHeight="1" x14ac:dyDescent="0.3">
      <c r="A475" s="471">
        <v>29</v>
      </c>
      <c r="B475" s="472" t="s">
        <v>485</v>
      </c>
      <c r="C475" s="472" t="s">
        <v>780</v>
      </c>
      <c r="D475" s="549" t="s">
        <v>1746</v>
      </c>
      <c r="E475" s="550" t="s">
        <v>790</v>
      </c>
      <c r="F475" s="472" t="s">
        <v>777</v>
      </c>
      <c r="G475" s="472" t="s">
        <v>893</v>
      </c>
      <c r="H475" s="472" t="s">
        <v>694</v>
      </c>
      <c r="I475" s="472" t="s">
        <v>1532</v>
      </c>
      <c r="J475" s="472" t="s">
        <v>895</v>
      </c>
      <c r="K475" s="472" t="s">
        <v>1533</v>
      </c>
      <c r="L475" s="473">
        <v>163.01</v>
      </c>
      <c r="M475" s="473">
        <v>163.01</v>
      </c>
      <c r="N475" s="472">
        <v>1</v>
      </c>
      <c r="O475" s="551">
        <v>1</v>
      </c>
      <c r="P475" s="473"/>
      <c r="Q475" s="506">
        <v>0</v>
      </c>
      <c r="R475" s="472"/>
      <c r="S475" s="506">
        <v>0</v>
      </c>
      <c r="T475" s="551"/>
      <c r="U475" s="507">
        <v>0</v>
      </c>
    </row>
    <row r="476" spans="1:21" ht="14.4" customHeight="1" x14ac:dyDescent="0.3">
      <c r="A476" s="471">
        <v>29</v>
      </c>
      <c r="B476" s="472" t="s">
        <v>485</v>
      </c>
      <c r="C476" s="472" t="s">
        <v>780</v>
      </c>
      <c r="D476" s="549" t="s">
        <v>1746</v>
      </c>
      <c r="E476" s="550" t="s">
        <v>790</v>
      </c>
      <c r="F476" s="472" t="s">
        <v>777</v>
      </c>
      <c r="G476" s="472" t="s">
        <v>893</v>
      </c>
      <c r="H476" s="472" t="s">
        <v>694</v>
      </c>
      <c r="I476" s="472" t="s">
        <v>899</v>
      </c>
      <c r="J476" s="472" t="s">
        <v>895</v>
      </c>
      <c r="K476" s="472" t="s">
        <v>900</v>
      </c>
      <c r="L476" s="473">
        <v>815.1</v>
      </c>
      <c r="M476" s="473">
        <v>2445.3000000000002</v>
      </c>
      <c r="N476" s="472">
        <v>3</v>
      </c>
      <c r="O476" s="551">
        <v>2.5</v>
      </c>
      <c r="P476" s="473">
        <v>1630.2</v>
      </c>
      <c r="Q476" s="506">
        <v>0.66666666666666663</v>
      </c>
      <c r="R476" s="472">
        <v>2</v>
      </c>
      <c r="S476" s="506">
        <v>0.66666666666666663</v>
      </c>
      <c r="T476" s="551">
        <v>1.5</v>
      </c>
      <c r="U476" s="507">
        <v>0.6</v>
      </c>
    </row>
    <row r="477" spans="1:21" ht="14.4" customHeight="1" x14ac:dyDescent="0.3">
      <c r="A477" s="471">
        <v>29</v>
      </c>
      <c r="B477" s="472" t="s">
        <v>485</v>
      </c>
      <c r="C477" s="472" t="s">
        <v>780</v>
      </c>
      <c r="D477" s="549" t="s">
        <v>1746</v>
      </c>
      <c r="E477" s="550" t="s">
        <v>790</v>
      </c>
      <c r="F477" s="472" t="s">
        <v>777</v>
      </c>
      <c r="G477" s="472" t="s">
        <v>893</v>
      </c>
      <c r="H477" s="472" t="s">
        <v>694</v>
      </c>
      <c r="I477" s="472" t="s">
        <v>1188</v>
      </c>
      <c r="J477" s="472" t="s">
        <v>895</v>
      </c>
      <c r="K477" s="472" t="s">
        <v>1189</v>
      </c>
      <c r="L477" s="473">
        <v>923.74</v>
      </c>
      <c r="M477" s="473">
        <v>1847.48</v>
      </c>
      <c r="N477" s="472">
        <v>2</v>
      </c>
      <c r="O477" s="551">
        <v>2</v>
      </c>
      <c r="P477" s="473">
        <v>1847.48</v>
      </c>
      <c r="Q477" s="506">
        <v>1</v>
      </c>
      <c r="R477" s="472">
        <v>2</v>
      </c>
      <c r="S477" s="506">
        <v>1</v>
      </c>
      <c r="T477" s="551">
        <v>2</v>
      </c>
      <c r="U477" s="507">
        <v>1</v>
      </c>
    </row>
    <row r="478" spans="1:21" ht="14.4" customHeight="1" x14ac:dyDescent="0.3">
      <c r="A478" s="471">
        <v>29</v>
      </c>
      <c r="B478" s="472" t="s">
        <v>485</v>
      </c>
      <c r="C478" s="472" t="s">
        <v>780</v>
      </c>
      <c r="D478" s="549" t="s">
        <v>1746</v>
      </c>
      <c r="E478" s="550" t="s">
        <v>790</v>
      </c>
      <c r="F478" s="472" t="s">
        <v>777</v>
      </c>
      <c r="G478" s="472" t="s">
        <v>893</v>
      </c>
      <c r="H478" s="472" t="s">
        <v>694</v>
      </c>
      <c r="I478" s="472" t="s">
        <v>1534</v>
      </c>
      <c r="J478" s="472" t="s">
        <v>895</v>
      </c>
      <c r="K478" s="472" t="s">
        <v>1535</v>
      </c>
      <c r="L478" s="473">
        <v>1154.68</v>
      </c>
      <c r="M478" s="473">
        <v>1154.68</v>
      </c>
      <c r="N478" s="472">
        <v>1</v>
      </c>
      <c r="O478" s="551">
        <v>1</v>
      </c>
      <c r="P478" s="473">
        <v>1154.68</v>
      </c>
      <c r="Q478" s="506">
        <v>1</v>
      </c>
      <c r="R478" s="472">
        <v>1</v>
      </c>
      <c r="S478" s="506">
        <v>1</v>
      </c>
      <c r="T478" s="551">
        <v>1</v>
      </c>
      <c r="U478" s="507">
        <v>1</v>
      </c>
    </row>
    <row r="479" spans="1:21" ht="14.4" customHeight="1" x14ac:dyDescent="0.3">
      <c r="A479" s="471">
        <v>29</v>
      </c>
      <c r="B479" s="472" t="s">
        <v>485</v>
      </c>
      <c r="C479" s="472" t="s">
        <v>780</v>
      </c>
      <c r="D479" s="549" t="s">
        <v>1746</v>
      </c>
      <c r="E479" s="550" t="s">
        <v>790</v>
      </c>
      <c r="F479" s="472" t="s">
        <v>777</v>
      </c>
      <c r="G479" s="472" t="s">
        <v>905</v>
      </c>
      <c r="H479" s="472" t="s">
        <v>694</v>
      </c>
      <c r="I479" s="472" t="s">
        <v>906</v>
      </c>
      <c r="J479" s="472" t="s">
        <v>907</v>
      </c>
      <c r="K479" s="472" t="s">
        <v>908</v>
      </c>
      <c r="L479" s="473">
        <v>18.260000000000002</v>
      </c>
      <c r="M479" s="473">
        <v>18.260000000000002</v>
      </c>
      <c r="N479" s="472">
        <v>1</v>
      </c>
      <c r="O479" s="551">
        <v>1</v>
      </c>
      <c r="P479" s="473">
        <v>18.260000000000002</v>
      </c>
      <c r="Q479" s="506">
        <v>1</v>
      </c>
      <c r="R479" s="472">
        <v>1</v>
      </c>
      <c r="S479" s="506">
        <v>1</v>
      </c>
      <c r="T479" s="551">
        <v>1</v>
      </c>
      <c r="U479" s="507">
        <v>1</v>
      </c>
    </row>
    <row r="480" spans="1:21" ht="14.4" customHeight="1" x14ac:dyDescent="0.3">
      <c r="A480" s="471">
        <v>29</v>
      </c>
      <c r="B480" s="472" t="s">
        <v>485</v>
      </c>
      <c r="C480" s="472" t="s">
        <v>780</v>
      </c>
      <c r="D480" s="549" t="s">
        <v>1746</v>
      </c>
      <c r="E480" s="550" t="s">
        <v>790</v>
      </c>
      <c r="F480" s="472" t="s">
        <v>777</v>
      </c>
      <c r="G480" s="472" t="s">
        <v>1536</v>
      </c>
      <c r="H480" s="472" t="s">
        <v>486</v>
      </c>
      <c r="I480" s="472" t="s">
        <v>1537</v>
      </c>
      <c r="J480" s="472" t="s">
        <v>1538</v>
      </c>
      <c r="K480" s="472" t="s">
        <v>1539</v>
      </c>
      <c r="L480" s="473">
        <v>78.33</v>
      </c>
      <c r="M480" s="473">
        <v>78.33</v>
      </c>
      <c r="N480" s="472">
        <v>1</v>
      </c>
      <c r="O480" s="551">
        <v>1</v>
      </c>
      <c r="P480" s="473">
        <v>78.33</v>
      </c>
      <c r="Q480" s="506">
        <v>1</v>
      </c>
      <c r="R480" s="472">
        <v>1</v>
      </c>
      <c r="S480" s="506">
        <v>1</v>
      </c>
      <c r="T480" s="551">
        <v>1</v>
      </c>
      <c r="U480" s="507">
        <v>1</v>
      </c>
    </row>
    <row r="481" spans="1:21" ht="14.4" customHeight="1" x14ac:dyDescent="0.3">
      <c r="A481" s="471">
        <v>29</v>
      </c>
      <c r="B481" s="472" t="s">
        <v>485</v>
      </c>
      <c r="C481" s="472" t="s">
        <v>780</v>
      </c>
      <c r="D481" s="549" t="s">
        <v>1746</v>
      </c>
      <c r="E481" s="550" t="s">
        <v>790</v>
      </c>
      <c r="F481" s="472" t="s">
        <v>777</v>
      </c>
      <c r="G481" s="472" t="s">
        <v>1447</v>
      </c>
      <c r="H481" s="472" t="s">
        <v>486</v>
      </c>
      <c r="I481" s="472" t="s">
        <v>1540</v>
      </c>
      <c r="J481" s="472" t="s">
        <v>1541</v>
      </c>
      <c r="K481" s="472" t="s">
        <v>1542</v>
      </c>
      <c r="L481" s="473">
        <v>0</v>
      </c>
      <c r="M481" s="473">
        <v>0</v>
      </c>
      <c r="N481" s="472">
        <v>1</v>
      </c>
      <c r="O481" s="551">
        <v>1</v>
      </c>
      <c r="P481" s="473">
        <v>0</v>
      </c>
      <c r="Q481" s="506"/>
      <c r="R481" s="472">
        <v>1</v>
      </c>
      <c r="S481" s="506">
        <v>1</v>
      </c>
      <c r="T481" s="551">
        <v>1</v>
      </c>
      <c r="U481" s="507">
        <v>1</v>
      </c>
    </row>
    <row r="482" spans="1:21" ht="14.4" customHeight="1" x14ac:dyDescent="0.3">
      <c r="A482" s="471">
        <v>29</v>
      </c>
      <c r="B482" s="472" t="s">
        <v>485</v>
      </c>
      <c r="C482" s="472" t="s">
        <v>780</v>
      </c>
      <c r="D482" s="549" t="s">
        <v>1746</v>
      </c>
      <c r="E482" s="550" t="s">
        <v>790</v>
      </c>
      <c r="F482" s="472" t="s">
        <v>777</v>
      </c>
      <c r="G482" s="472" t="s">
        <v>925</v>
      </c>
      <c r="H482" s="472" t="s">
        <v>486</v>
      </c>
      <c r="I482" s="472" t="s">
        <v>1543</v>
      </c>
      <c r="J482" s="472" t="s">
        <v>927</v>
      </c>
      <c r="K482" s="472" t="s">
        <v>1544</v>
      </c>
      <c r="L482" s="473">
        <v>161.66</v>
      </c>
      <c r="M482" s="473">
        <v>161.66</v>
      </c>
      <c r="N482" s="472">
        <v>1</v>
      </c>
      <c r="O482" s="551">
        <v>1</v>
      </c>
      <c r="P482" s="473"/>
      <c r="Q482" s="506">
        <v>0</v>
      </c>
      <c r="R482" s="472"/>
      <c r="S482" s="506">
        <v>0</v>
      </c>
      <c r="T482" s="551"/>
      <c r="U482" s="507">
        <v>0</v>
      </c>
    </row>
    <row r="483" spans="1:21" ht="14.4" customHeight="1" x14ac:dyDescent="0.3">
      <c r="A483" s="471">
        <v>29</v>
      </c>
      <c r="B483" s="472" t="s">
        <v>485</v>
      </c>
      <c r="C483" s="472" t="s">
        <v>780</v>
      </c>
      <c r="D483" s="549" t="s">
        <v>1746</v>
      </c>
      <c r="E483" s="550" t="s">
        <v>790</v>
      </c>
      <c r="F483" s="472" t="s">
        <v>777</v>
      </c>
      <c r="G483" s="472" t="s">
        <v>1545</v>
      </c>
      <c r="H483" s="472" t="s">
        <v>486</v>
      </c>
      <c r="I483" s="472" t="s">
        <v>1546</v>
      </c>
      <c r="J483" s="472" t="s">
        <v>1547</v>
      </c>
      <c r="K483" s="472" t="s">
        <v>1548</v>
      </c>
      <c r="L483" s="473">
        <v>54.55</v>
      </c>
      <c r="M483" s="473">
        <v>54.55</v>
      </c>
      <c r="N483" s="472">
        <v>1</v>
      </c>
      <c r="O483" s="551">
        <v>1</v>
      </c>
      <c r="P483" s="473">
        <v>54.55</v>
      </c>
      <c r="Q483" s="506">
        <v>1</v>
      </c>
      <c r="R483" s="472">
        <v>1</v>
      </c>
      <c r="S483" s="506">
        <v>1</v>
      </c>
      <c r="T483" s="551">
        <v>1</v>
      </c>
      <c r="U483" s="507">
        <v>1</v>
      </c>
    </row>
    <row r="484" spans="1:21" ht="14.4" customHeight="1" x14ac:dyDescent="0.3">
      <c r="A484" s="471">
        <v>29</v>
      </c>
      <c r="B484" s="472" t="s">
        <v>485</v>
      </c>
      <c r="C484" s="472" t="s">
        <v>780</v>
      </c>
      <c r="D484" s="549" t="s">
        <v>1746</v>
      </c>
      <c r="E484" s="550" t="s">
        <v>790</v>
      </c>
      <c r="F484" s="472" t="s">
        <v>777</v>
      </c>
      <c r="G484" s="472" t="s">
        <v>938</v>
      </c>
      <c r="H484" s="472" t="s">
        <v>694</v>
      </c>
      <c r="I484" s="472" t="s">
        <v>1549</v>
      </c>
      <c r="J484" s="472" t="s">
        <v>1550</v>
      </c>
      <c r="K484" s="472" t="s">
        <v>1551</v>
      </c>
      <c r="L484" s="473">
        <v>15.61</v>
      </c>
      <c r="M484" s="473">
        <v>15.61</v>
      </c>
      <c r="N484" s="472">
        <v>1</v>
      </c>
      <c r="O484" s="551">
        <v>1</v>
      </c>
      <c r="P484" s="473">
        <v>15.61</v>
      </c>
      <c r="Q484" s="506">
        <v>1</v>
      </c>
      <c r="R484" s="472">
        <v>1</v>
      </c>
      <c r="S484" s="506">
        <v>1</v>
      </c>
      <c r="T484" s="551">
        <v>1</v>
      </c>
      <c r="U484" s="507">
        <v>1</v>
      </c>
    </row>
    <row r="485" spans="1:21" ht="14.4" customHeight="1" x14ac:dyDescent="0.3">
      <c r="A485" s="471">
        <v>29</v>
      </c>
      <c r="B485" s="472" t="s">
        <v>485</v>
      </c>
      <c r="C485" s="472" t="s">
        <v>780</v>
      </c>
      <c r="D485" s="549" t="s">
        <v>1746</v>
      </c>
      <c r="E485" s="550" t="s">
        <v>790</v>
      </c>
      <c r="F485" s="472" t="s">
        <v>777</v>
      </c>
      <c r="G485" s="472" t="s">
        <v>949</v>
      </c>
      <c r="H485" s="472" t="s">
        <v>486</v>
      </c>
      <c r="I485" s="472" t="s">
        <v>520</v>
      </c>
      <c r="J485" s="472" t="s">
        <v>950</v>
      </c>
      <c r="K485" s="472" t="s">
        <v>951</v>
      </c>
      <c r="L485" s="473">
        <v>0</v>
      </c>
      <c r="M485" s="473">
        <v>0</v>
      </c>
      <c r="N485" s="472">
        <v>4</v>
      </c>
      <c r="O485" s="551">
        <v>3</v>
      </c>
      <c r="P485" s="473">
        <v>0</v>
      </c>
      <c r="Q485" s="506"/>
      <c r="R485" s="472">
        <v>2</v>
      </c>
      <c r="S485" s="506">
        <v>0.5</v>
      </c>
      <c r="T485" s="551">
        <v>1.5</v>
      </c>
      <c r="U485" s="507">
        <v>0.5</v>
      </c>
    </row>
    <row r="486" spans="1:21" ht="14.4" customHeight="1" x14ac:dyDescent="0.3">
      <c r="A486" s="471">
        <v>29</v>
      </c>
      <c r="B486" s="472" t="s">
        <v>485</v>
      </c>
      <c r="C486" s="472" t="s">
        <v>780</v>
      </c>
      <c r="D486" s="549" t="s">
        <v>1746</v>
      </c>
      <c r="E486" s="550" t="s">
        <v>790</v>
      </c>
      <c r="F486" s="472" t="s">
        <v>777</v>
      </c>
      <c r="G486" s="472" t="s">
        <v>952</v>
      </c>
      <c r="H486" s="472" t="s">
        <v>486</v>
      </c>
      <c r="I486" s="472" t="s">
        <v>688</v>
      </c>
      <c r="J486" s="472" t="s">
        <v>689</v>
      </c>
      <c r="K486" s="472" t="s">
        <v>953</v>
      </c>
      <c r="L486" s="473">
        <v>96.42</v>
      </c>
      <c r="M486" s="473">
        <v>964.2</v>
      </c>
      <c r="N486" s="472">
        <v>10</v>
      </c>
      <c r="O486" s="551">
        <v>7</v>
      </c>
      <c r="P486" s="473">
        <v>674.94</v>
      </c>
      <c r="Q486" s="506">
        <v>0.70000000000000007</v>
      </c>
      <c r="R486" s="472">
        <v>7</v>
      </c>
      <c r="S486" s="506">
        <v>0.7</v>
      </c>
      <c r="T486" s="551">
        <v>4</v>
      </c>
      <c r="U486" s="507">
        <v>0.5714285714285714</v>
      </c>
    </row>
    <row r="487" spans="1:21" ht="14.4" customHeight="1" x14ac:dyDescent="0.3">
      <c r="A487" s="471">
        <v>29</v>
      </c>
      <c r="B487" s="472" t="s">
        <v>485</v>
      </c>
      <c r="C487" s="472" t="s">
        <v>780</v>
      </c>
      <c r="D487" s="549" t="s">
        <v>1746</v>
      </c>
      <c r="E487" s="550" t="s">
        <v>790</v>
      </c>
      <c r="F487" s="472" t="s">
        <v>777</v>
      </c>
      <c r="G487" s="472" t="s">
        <v>952</v>
      </c>
      <c r="H487" s="472" t="s">
        <v>486</v>
      </c>
      <c r="I487" s="472" t="s">
        <v>1552</v>
      </c>
      <c r="J487" s="472" t="s">
        <v>689</v>
      </c>
      <c r="K487" s="472" t="s">
        <v>1553</v>
      </c>
      <c r="L487" s="473">
        <v>0</v>
      </c>
      <c r="M487" s="473">
        <v>0</v>
      </c>
      <c r="N487" s="472">
        <v>2</v>
      </c>
      <c r="O487" s="551">
        <v>2</v>
      </c>
      <c r="P487" s="473">
        <v>0</v>
      </c>
      <c r="Q487" s="506"/>
      <c r="R487" s="472">
        <v>2</v>
      </c>
      <c r="S487" s="506">
        <v>1</v>
      </c>
      <c r="T487" s="551">
        <v>2</v>
      </c>
      <c r="U487" s="507">
        <v>1</v>
      </c>
    </row>
    <row r="488" spans="1:21" ht="14.4" customHeight="1" x14ac:dyDescent="0.3">
      <c r="A488" s="471">
        <v>29</v>
      </c>
      <c r="B488" s="472" t="s">
        <v>485</v>
      </c>
      <c r="C488" s="472" t="s">
        <v>780</v>
      </c>
      <c r="D488" s="549" t="s">
        <v>1746</v>
      </c>
      <c r="E488" s="550" t="s">
        <v>790</v>
      </c>
      <c r="F488" s="472" t="s">
        <v>777</v>
      </c>
      <c r="G488" s="472" t="s">
        <v>952</v>
      </c>
      <c r="H488" s="472" t="s">
        <v>486</v>
      </c>
      <c r="I488" s="472" t="s">
        <v>692</v>
      </c>
      <c r="J488" s="472" t="s">
        <v>689</v>
      </c>
      <c r="K488" s="472" t="s">
        <v>954</v>
      </c>
      <c r="L488" s="473">
        <v>289.27</v>
      </c>
      <c r="M488" s="473">
        <v>18513.28</v>
      </c>
      <c r="N488" s="472">
        <v>64</v>
      </c>
      <c r="O488" s="551">
        <v>32.5</v>
      </c>
      <c r="P488" s="473">
        <v>11570.8</v>
      </c>
      <c r="Q488" s="506">
        <v>0.625</v>
      </c>
      <c r="R488" s="472">
        <v>40</v>
      </c>
      <c r="S488" s="506">
        <v>0.625</v>
      </c>
      <c r="T488" s="551">
        <v>18</v>
      </c>
      <c r="U488" s="507">
        <v>0.55384615384615388</v>
      </c>
    </row>
    <row r="489" spans="1:21" ht="14.4" customHeight="1" x14ac:dyDescent="0.3">
      <c r="A489" s="471">
        <v>29</v>
      </c>
      <c r="B489" s="472" t="s">
        <v>485</v>
      </c>
      <c r="C489" s="472" t="s">
        <v>780</v>
      </c>
      <c r="D489" s="549" t="s">
        <v>1746</v>
      </c>
      <c r="E489" s="550" t="s">
        <v>790</v>
      </c>
      <c r="F489" s="472" t="s">
        <v>777</v>
      </c>
      <c r="G489" s="472" t="s">
        <v>955</v>
      </c>
      <c r="H489" s="472" t="s">
        <v>486</v>
      </c>
      <c r="I489" s="472" t="s">
        <v>1459</v>
      </c>
      <c r="J489" s="472" t="s">
        <v>957</v>
      </c>
      <c r="K489" s="472" t="s">
        <v>1460</v>
      </c>
      <c r="L489" s="473">
        <v>22.44</v>
      </c>
      <c r="M489" s="473">
        <v>22.44</v>
      </c>
      <c r="N489" s="472">
        <v>1</v>
      </c>
      <c r="O489" s="551">
        <v>1</v>
      </c>
      <c r="P489" s="473"/>
      <c r="Q489" s="506">
        <v>0</v>
      </c>
      <c r="R489" s="472"/>
      <c r="S489" s="506">
        <v>0</v>
      </c>
      <c r="T489" s="551"/>
      <c r="U489" s="507">
        <v>0</v>
      </c>
    </row>
    <row r="490" spans="1:21" ht="14.4" customHeight="1" x14ac:dyDescent="0.3">
      <c r="A490" s="471">
        <v>29</v>
      </c>
      <c r="B490" s="472" t="s">
        <v>485</v>
      </c>
      <c r="C490" s="472" t="s">
        <v>780</v>
      </c>
      <c r="D490" s="549" t="s">
        <v>1746</v>
      </c>
      <c r="E490" s="550" t="s">
        <v>790</v>
      </c>
      <c r="F490" s="472" t="s">
        <v>777</v>
      </c>
      <c r="G490" s="472" t="s">
        <v>959</v>
      </c>
      <c r="H490" s="472" t="s">
        <v>486</v>
      </c>
      <c r="I490" s="472" t="s">
        <v>960</v>
      </c>
      <c r="J490" s="472" t="s">
        <v>961</v>
      </c>
      <c r="K490" s="472" t="s">
        <v>962</v>
      </c>
      <c r="L490" s="473">
        <v>186.27</v>
      </c>
      <c r="M490" s="473">
        <v>931.35</v>
      </c>
      <c r="N490" s="472">
        <v>5</v>
      </c>
      <c r="O490" s="551">
        <v>3.5</v>
      </c>
      <c r="P490" s="473">
        <v>186.27</v>
      </c>
      <c r="Q490" s="506">
        <v>0.2</v>
      </c>
      <c r="R490" s="472">
        <v>1</v>
      </c>
      <c r="S490" s="506">
        <v>0.2</v>
      </c>
      <c r="T490" s="551">
        <v>1</v>
      </c>
      <c r="U490" s="507">
        <v>0.2857142857142857</v>
      </c>
    </row>
    <row r="491" spans="1:21" ht="14.4" customHeight="1" x14ac:dyDescent="0.3">
      <c r="A491" s="471">
        <v>29</v>
      </c>
      <c r="B491" s="472" t="s">
        <v>485</v>
      </c>
      <c r="C491" s="472" t="s">
        <v>780</v>
      </c>
      <c r="D491" s="549" t="s">
        <v>1746</v>
      </c>
      <c r="E491" s="550" t="s">
        <v>790</v>
      </c>
      <c r="F491" s="472" t="s">
        <v>777</v>
      </c>
      <c r="G491" s="472" t="s">
        <v>1204</v>
      </c>
      <c r="H491" s="472" t="s">
        <v>694</v>
      </c>
      <c r="I491" s="472" t="s">
        <v>1208</v>
      </c>
      <c r="J491" s="472" t="s">
        <v>1209</v>
      </c>
      <c r="K491" s="472" t="s">
        <v>1210</v>
      </c>
      <c r="L491" s="473">
        <v>31.32</v>
      </c>
      <c r="M491" s="473">
        <v>31.32</v>
      </c>
      <c r="N491" s="472">
        <v>1</v>
      </c>
      <c r="O491" s="551">
        <v>0.5</v>
      </c>
      <c r="P491" s="473">
        <v>31.32</v>
      </c>
      <c r="Q491" s="506">
        <v>1</v>
      </c>
      <c r="R491" s="472">
        <v>1</v>
      </c>
      <c r="S491" s="506">
        <v>1</v>
      </c>
      <c r="T491" s="551">
        <v>0.5</v>
      </c>
      <c r="U491" s="507">
        <v>1</v>
      </c>
    </row>
    <row r="492" spans="1:21" ht="14.4" customHeight="1" x14ac:dyDescent="0.3">
      <c r="A492" s="471">
        <v>29</v>
      </c>
      <c r="B492" s="472" t="s">
        <v>485</v>
      </c>
      <c r="C492" s="472" t="s">
        <v>780</v>
      </c>
      <c r="D492" s="549" t="s">
        <v>1746</v>
      </c>
      <c r="E492" s="550" t="s">
        <v>790</v>
      </c>
      <c r="F492" s="472" t="s">
        <v>777</v>
      </c>
      <c r="G492" s="472" t="s">
        <v>967</v>
      </c>
      <c r="H492" s="472" t="s">
        <v>486</v>
      </c>
      <c r="I492" s="472" t="s">
        <v>1407</v>
      </c>
      <c r="J492" s="472" t="s">
        <v>969</v>
      </c>
      <c r="K492" s="472" t="s">
        <v>1408</v>
      </c>
      <c r="L492" s="473">
        <v>25.07</v>
      </c>
      <c r="M492" s="473">
        <v>200.56</v>
      </c>
      <c r="N492" s="472">
        <v>8</v>
      </c>
      <c r="O492" s="551">
        <v>7.5</v>
      </c>
      <c r="P492" s="473">
        <v>150.41999999999999</v>
      </c>
      <c r="Q492" s="506">
        <v>0.74999999999999989</v>
      </c>
      <c r="R492" s="472">
        <v>6</v>
      </c>
      <c r="S492" s="506">
        <v>0.75</v>
      </c>
      <c r="T492" s="551">
        <v>5.5</v>
      </c>
      <c r="U492" s="507">
        <v>0.73333333333333328</v>
      </c>
    </row>
    <row r="493" spans="1:21" ht="14.4" customHeight="1" x14ac:dyDescent="0.3">
      <c r="A493" s="471">
        <v>29</v>
      </c>
      <c r="B493" s="472" t="s">
        <v>485</v>
      </c>
      <c r="C493" s="472" t="s">
        <v>780</v>
      </c>
      <c r="D493" s="549" t="s">
        <v>1746</v>
      </c>
      <c r="E493" s="550" t="s">
        <v>790</v>
      </c>
      <c r="F493" s="472" t="s">
        <v>777</v>
      </c>
      <c r="G493" s="472" t="s">
        <v>967</v>
      </c>
      <c r="H493" s="472" t="s">
        <v>486</v>
      </c>
      <c r="I493" s="472" t="s">
        <v>968</v>
      </c>
      <c r="J493" s="472" t="s">
        <v>969</v>
      </c>
      <c r="K493" s="472" t="s">
        <v>970</v>
      </c>
      <c r="L493" s="473">
        <v>50.14</v>
      </c>
      <c r="M493" s="473">
        <v>350.98</v>
      </c>
      <c r="N493" s="472">
        <v>7</v>
      </c>
      <c r="O493" s="551">
        <v>6.5</v>
      </c>
      <c r="P493" s="473">
        <v>250.7</v>
      </c>
      <c r="Q493" s="506">
        <v>0.71428571428571419</v>
      </c>
      <c r="R493" s="472">
        <v>5</v>
      </c>
      <c r="S493" s="506">
        <v>0.7142857142857143</v>
      </c>
      <c r="T493" s="551">
        <v>4.5</v>
      </c>
      <c r="U493" s="507">
        <v>0.69230769230769229</v>
      </c>
    </row>
    <row r="494" spans="1:21" ht="14.4" customHeight="1" x14ac:dyDescent="0.3">
      <c r="A494" s="471">
        <v>29</v>
      </c>
      <c r="B494" s="472" t="s">
        <v>485</v>
      </c>
      <c r="C494" s="472" t="s">
        <v>780</v>
      </c>
      <c r="D494" s="549" t="s">
        <v>1746</v>
      </c>
      <c r="E494" s="550" t="s">
        <v>790</v>
      </c>
      <c r="F494" s="472" t="s">
        <v>777</v>
      </c>
      <c r="G494" s="472" t="s">
        <v>967</v>
      </c>
      <c r="H494" s="472" t="s">
        <v>486</v>
      </c>
      <c r="I494" s="472" t="s">
        <v>968</v>
      </c>
      <c r="J494" s="472" t="s">
        <v>969</v>
      </c>
      <c r="K494" s="472" t="s">
        <v>970</v>
      </c>
      <c r="L494" s="473">
        <v>33.549999999999997</v>
      </c>
      <c r="M494" s="473">
        <v>201.29999999999998</v>
      </c>
      <c r="N494" s="472">
        <v>6</v>
      </c>
      <c r="O494" s="551">
        <v>4</v>
      </c>
      <c r="P494" s="473">
        <v>134.19999999999999</v>
      </c>
      <c r="Q494" s="506">
        <v>0.66666666666666663</v>
      </c>
      <c r="R494" s="472">
        <v>4</v>
      </c>
      <c r="S494" s="506">
        <v>0.66666666666666663</v>
      </c>
      <c r="T494" s="551">
        <v>3</v>
      </c>
      <c r="U494" s="507">
        <v>0.75</v>
      </c>
    </row>
    <row r="495" spans="1:21" ht="14.4" customHeight="1" x14ac:dyDescent="0.3">
      <c r="A495" s="471">
        <v>29</v>
      </c>
      <c r="B495" s="472" t="s">
        <v>485</v>
      </c>
      <c r="C495" s="472" t="s">
        <v>780</v>
      </c>
      <c r="D495" s="549" t="s">
        <v>1746</v>
      </c>
      <c r="E495" s="550" t="s">
        <v>790</v>
      </c>
      <c r="F495" s="472" t="s">
        <v>777</v>
      </c>
      <c r="G495" s="472" t="s">
        <v>967</v>
      </c>
      <c r="H495" s="472" t="s">
        <v>486</v>
      </c>
      <c r="I495" s="472" t="s">
        <v>971</v>
      </c>
      <c r="J495" s="472" t="s">
        <v>969</v>
      </c>
      <c r="K495" s="472" t="s">
        <v>972</v>
      </c>
      <c r="L495" s="473">
        <v>75.22</v>
      </c>
      <c r="M495" s="473">
        <v>150.44</v>
      </c>
      <c r="N495" s="472">
        <v>2</v>
      </c>
      <c r="O495" s="551">
        <v>2</v>
      </c>
      <c r="P495" s="473">
        <v>75.22</v>
      </c>
      <c r="Q495" s="506">
        <v>0.5</v>
      </c>
      <c r="R495" s="472">
        <v>1</v>
      </c>
      <c r="S495" s="506">
        <v>0.5</v>
      </c>
      <c r="T495" s="551">
        <v>1</v>
      </c>
      <c r="U495" s="507">
        <v>0.5</v>
      </c>
    </row>
    <row r="496" spans="1:21" ht="14.4" customHeight="1" x14ac:dyDescent="0.3">
      <c r="A496" s="471">
        <v>29</v>
      </c>
      <c r="B496" s="472" t="s">
        <v>485</v>
      </c>
      <c r="C496" s="472" t="s">
        <v>780</v>
      </c>
      <c r="D496" s="549" t="s">
        <v>1746</v>
      </c>
      <c r="E496" s="550" t="s">
        <v>790</v>
      </c>
      <c r="F496" s="472" t="s">
        <v>777</v>
      </c>
      <c r="G496" s="472" t="s">
        <v>967</v>
      </c>
      <c r="H496" s="472" t="s">
        <v>486</v>
      </c>
      <c r="I496" s="472" t="s">
        <v>1211</v>
      </c>
      <c r="J496" s="472" t="s">
        <v>969</v>
      </c>
      <c r="K496" s="472" t="s">
        <v>1212</v>
      </c>
      <c r="L496" s="473">
        <v>83.86</v>
      </c>
      <c r="M496" s="473">
        <v>167.72</v>
      </c>
      <c r="N496" s="472">
        <v>2</v>
      </c>
      <c r="O496" s="551">
        <v>2</v>
      </c>
      <c r="P496" s="473"/>
      <c r="Q496" s="506">
        <v>0</v>
      </c>
      <c r="R496" s="472"/>
      <c r="S496" s="506">
        <v>0</v>
      </c>
      <c r="T496" s="551"/>
      <c r="U496" s="507">
        <v>0</v>
      </c>
    </row>
    <row r="497" spans="1:21" ht="14.4" customHeight="1" x14ac:dyDescent="0.3">
      <c r="A497" s="471">
        <v>29</v>
      </c>
      <c r="B497" s="472" t="s">
        <v>485</v>
      </c>
      <c r="C497" s="472" t="s">
        <v>780</v>
      </c>
      <c r="D497" s="549" t="s">
        <v>1746</v>
      </c>
      <c r="E497" s="550" t="s">
        <v>790</v>
      </c>
      <c r="F497" s="472" t="s">
        <v>777</v>
      </c>
      <c r="G497" s="472" t="s">
        <v>967</v>
      </c>
      <c r="H497" s="472" t="s">
        <v>486</v>
      </c>
      <c r="I497" s="472" t="s">
        <v>1554</v>
      </c>
      <c r="J497" s="472" t="s">
        <v>969</v>
      </c>
      <c r="K497" s="472" t="s">
        <v>1408</v>
      </c>
      <c r="L497" s="473">
        <v>25.07</v>
      </c>
      <c r="M497" s="473">
        <v>25.07</v>
      </c>
      <c r="N497" s="472">
        <v>1</v>
      </c>
      <c r="O497" s="551">
        <v>1</v>
      </c>
      <c r="P497" s="473"/>
      <c r="Q497" s="506">
        <v>0</v>
      </c>
      <c r="R497" s="472"/>
      <c r="S497" s="506">
        <v>0</v>
      </c>
      <c r="T497" s="551"/>
      <c r="U497" s="507">
        <v>0</v>
      </c>
    </row>
    <row r="498" spans="1:21" ht="14.4" customHeight="1" x14ac:dyDescent="0.3">
      <c r="A498" s="471">
        <v>29</v>
      </c>
      <c r="B498" s="472" t="s">
        <v>485</v>
      </c>
      <c r="C498" s="472" t="s">
        <v>780</v>
      </c>
      <c r="D498" s="549" t="s">
        <v>1746</v>
      </c>
      <c r="E498" s="550" t="s">
        <v>790</v>
      </c>
      <c r="F498" s="472" t="s">
        <v>778</v>
      </c>
      <c r="G498" s="472" t="s">
        <v>842</v>
      </c>
      <c r="H498" s="472" t="s">
        <v>486</v>
      </c>
      <c r="I498" s="472" t="s">
        <v>1555</v>
      </c>
      <c r="J498" s="472" t="s">
        <v>844</v>
      </c>
      <c r="K498" s="472"/>
      <c r="L498" s="473">
        <v>0</v>
      </c>
      <c r="M498" s="473">
        <v>0</v>
      </c>
      <c r="N498" s="472">
        <v>1</v>
      </c>
      <c r="O498" s="551">
        <v>1</v>
      </c>
      <c r="P498" s="473">
        <v>0</v>
      </c>
      <c r="Q498" s="506"/>
      <c r="R498" s="472">
        <v>1</v>
      </c>
      <c r="S498" s="506">
        <v>1</v>
      </c>
      <c r="T498" s="551">
        <v>1</v>
      </c>
      <c r="U498" s="507">
        <v>1</v>
      </c>
    </row>
    <row r="499" spans="1:21" ht="14.4" customHeight="1" x14ac:dyDescent="0.3">
      <c r="A499" s="471">
        <v>29</v>
      </c>
      <c r="B499" s="472" t="s">
        <v>485</v>
      </c>
      <c r="C499" s="472" t="s">
        <v>780</v>
      </c>
      <c r="D499" s="549" t="s">
        <v>1746</v>
      </c>
      <c r="E499" s="550" t="s">
        <v>790</v>
      </c>
      <c r="F499" s="472" t="s">
        <v>778</v>
      </c>
      <c r="G499" s="472" t="s">
        <v>842</v>
      </c>
      <c r="H499" s="472" t="s">
        <v>486</v>
      </c>
      <c r="I499" s="472" t="s">
        <v>1556</v>
      </c>
      <c r="J499" s="472" t="s">
        <v>844</v>
      </c>
      <c r="K499" s="472"/>
      <c r="L499" s="473">
        <v>0</v>
      </c>
      <c r="M499" s="473">
        <v>0</v>
      </c>
      <c r="N499" s="472">
        <v>3</v>
      </c>
      <c r="O499" s="551">
        <v>3</v>
      </c>
      <c r="P499" s="473">
        <v>0</v>
      </c>
      <c r="Q499" s="506"/>
      <c r="R499" s="472">
        <v>3</v>
      </c>
      <c r="S499" s="506">
        <v>1</v>
      </c>
      <c r="T499" s="551">
        <v>3</v>
      </c>
      <c r="U499" s="507">
        <v>1</v>
      </c>
    </row>
    <row r="500" spans="1:21" ht="14.4" customHeight="1" x14ac:dyDescent="0.3">
      <c r="A500" s="471">
        <v>29</v>
      </c>
      <c r="B500" s="472" t="s">
        <v>485</v>
      </c>
      <c r="C500" s="472" t="s">
        <v>780</v>
      </c>
      <c r="D500" s="549" t="s">
        <v>1746</v>
      </c>
      <c r="E500" s="550" t="s">
        <v>790</v>
      </c>
      <c r="F500" s="472" t="s">
        <v>779</v>
      </c>
      <c r="G500" s="472" t="s">
        <v>988</v>
      </c>
      <c r="H500" s="472" t="s">
        <v>486</v>
      </c>
      <c r="I500" s="472" t="s">
        <v>992</v>
      </c>
      <c r="J500" s="472" t="s">
        <v>993</v>
      </c>
      <c r="K500" s="472" t="s">
        <v>994</v>
      </c>
      <c r="L500" s="473">
        <v>133.69</v>
      </c>
      <c r="M500" s="473">
        <v>534.76</v>
      </c>
      <c r="N500" s="472">
        <v>4</v>
      </c>
      <c r="O500" s="551">
        <v>3</v>
      </c>
      <c r="P500" s="473">
        <v>534.76</v>
      </c>
      <c r="Q500" s="506">
        <v>1</v>
      </c>
      <c r="R500" s="472">
        <v>4</v>
      </c>
      <c r="S500" s="506">
        <v>1</v>
      </c>
      <c r="T500" s="551">
        <v>3</v>
      </c>
      <c r="U500" s="507">
        <v>1</v>
      </c>
    </row>
    <row r="501" spans="1:21" ht="14.4" customHeight="1" x14ac:dyDescent="0.3">
      <c r="A501" s="471">
        <v>29</v>
      </c>
      <c r="B501" s="472" t="s">
        <v>485</v>
      </c>
      <c r="C501" s="472" t="s">
        <v>780</v>
      </c>
      <c r="D501" s="549" t="s">
        <v>1746</v>
      </c>
      <c r="E501" s="550" t="s">
        <v>790</v>
      </c>
      <c r="F501" s="472" t="s">
        <v>779</v>
      </c>
      <c r="G501" s="472" t="s">
        <v>988</v>
      </c>
      <c r="H501" s="472" t="s">
        <v>486</v>
      </c>
      <c r="I501" s="472" t="s">
        <v>992</v>
      </c>
      <c r="J501" s="472" t="s">
        <v>993</v>
      </c>
      <c r="K501" s="472" t="s">
        <v>994</v>
      </c>
      <c r="L501" s="473">
        <v>25</v>
      </c>
      <c r="M501" s="473">
        <v>125</v>
      </c>
      <c r="N501" s="472">
        <v>5</v>
      </c>
      <c r="O501" s="551">
        <v>5</v>
      </c>
      <c r="P501" s="473">
        <v>50</v>
      </c>
      <c r="Q501" s="506">
        <v>0.4</v>
      </c>
      <c r="R501" s="472">
        <v>2</v>
      </c>
      <c r="S501" s="506">
        <v>0.4</v>
      </c>
      <c r="T501" s="551">
        <v>2</v>
      </c>
      <c r="U501" s="507">
        <v>0.4</v>
      </c>
    </row>
    <row r="502" spans="1:21" ht="14.4" customHeight="1" x14ac:dyDescent="0.3">
      <c r="A502" s="471">
        <v>29</v>
      </c>
      <c r="B502" s="472" t="s">
        <v>485</v>
      </c>
      <c r="C502" s="472" t="s">
        <v>780</v>
      </c>
      <c r="D502" s="549" t="s">
        <v>1746</v>
      </c>
      <c r="E502" s="550" t="s">
        <v>790</v>
      </c>
      <c r="F502" s="472" t="s">
        <v>779</v>
      </c>
      <c r="G502" s="472" t="s">
        <v>988</v>
      </c>
      <c r="H502" s="472" t="s">
        <v>486</v>
      </c>
      <c r="I502" s="472" t="s">
        <v>995</v>
      </c>
      <c r="J502" s="472" t="s">
        <v>993</v>
      </c>
      <c r="K502" s="472" t="s">
        <v>996</v>
      </c>
      <c r="L502" s="473">
        <v>175.15</v>
      </c>
      <c r="M502" s="473">
        <v>1576.35</v>
      </c>
      <c r="N502" s="472">
        <v>9</v>
      </c>
      <c r="O502" s="551">
        <v>8</v>
      </c>
      <c r="P502" s="473">
        <v>875.75</v>
      </c>
      <c r="Q502" s="506">
        <v>0.55555555555555558</v>
      </c>
      <c r="R502" s="472">
        <v>5</v>
      </c>
      <c r="S502" s="506">
        <v>0.55555555555555558</v>
      </c>
      <c r="T502" s="551">
        <v>4</v>
      </c>
      <c r="U502" s="507">
        <v>0.5</v>
      </c>
    </row>
    <row r="503" spans="1:21" ht="14.4" customHeight="1" x14ac:dyDescent="0.3">
      <c r="A503" s="471">
        <v>29</v>
      </c>
      <c r="B503" s="472" t="s">
        <v>485</v>
      </c>
      <c r="C503" s="472" t="s">
        <v>780</v>
      </c>
      <c r="D503" s="549" t="s">
        <v>1746</v>
      </c>
      <c r="E503" s="550" t="s">
        <v>790</v>
      </c>
      <c r="F503" s="472" t="s">
        <v>779</v>
      </c>
      <c r="G503" s="472" t="s">
        <v>988</v>
      </c>
      <c r="H503" s="472" t="s">
        <v>486</v>
      </c>
      <c r="I503" s="472" t="s">
        <v>995</v>
      </c>
      <c r="J503" s="472" t="s">
        <v>993</v>
      </c>
      <c r="K503" s="472" t="s">
        <v>996</v>
      </c>
      <c r="L503" s="473">
        <v>56.25</v>
      </c>
      <c r="M503" s="473">
        <v>618.75</v>
      </c>
      <c r="N503" s="472">
        <v>11</v>
      </c>
      <c r="O503" s="551">
        <v>6</v>
      </c>
      <c r="P503" s="473">
        <v>225</v>
      </c>
      <c r="Q503" s="506">
        <v>0.36363636363636365</v>
      </c>
      <c r="R503" s="472">
        <v>4</v>
      </c>
      <c r="S503" s="506">
        <v>0.36363636363636365</v>
      </c>
      <c r="T503" s="551">
        <v>2</v>
      </c>
      <c r="U503" s="507">
        <v>0.33333333333333331</v>
      </c>
    </row>
    <row r="504" spans="1:21" ht="14.4" customHeight="1" x14ac:dyDescent="0.3">
      <c r="A504" s="471">
        <v>29</v>
      </c>
      <c r="B504" s="472" t="s">
        <v>485</v>
      </c>
      <c r="C504" s="472" t="s">
        <v>780</v>
      </c>
      <c r="D504" s="549" t="s">
        <v>1746</v>
      </c>
      <c r="E504" s="550" t="s">
        <v>790</v>
      </c>
      <c r="F504" s="472" t="s">
        <v>779</v>
      </c>
      <c r="G504" s="472" t="s">
        <v>988</v>
      </c>
      <c r="H504" s="472" t="s">
        <v>486</v>
      </c>
      <c r="I504" s="472" t="s">
        <v>997</v>
      </c>
      <c r="J504" s="472" t="s">
        <v>993</v>
      </c>
      <c r="K504" s="472" t="s">
        <v>998</v>
      </c>
      <c r="L504" s="473">
        <v>100</v>
      </c>
      <c r="M504" s="473">
        <v>2800</v>
      </c>
      <c r="N504" s="472">
        <v>28</v>
      </c>
      <c r="O504" s="551">
        <v>16</v>
      </c>
      <c r="P504" s="473">
        <v>1200</v>
      </c>
      <c r="Q504" s="506">
        <v>0.42857142857142855</v>
      </c>
      <c r="R504" s="472">
        <v>12</v>
      </c>
      <c r="S504" s="506">
        <v>0.42857142857142855</v>
      </c>
      <c r="T504" s="551">
        <v>7</v>
      </c>
      <c r="U504" s="507">
        <v>0.4375</v>
      </c>
    </row>
    <row r="505" spans="1:21" ht="14.4" customHeight="1" x14ac:dyDescent="0.3">
      <c r="A505" s="471">
        <v>29</v>
      </c>
      <c r="B505" s="472" t="s">
        <v>485</v>
      </c>
      <c r="C505" s="472" t="s">
        <v>780</v>
      </c>
      <c r="D505" s="549" t="s">
        <v>1746</v>
      </c>
      <c r="E505" s="550" t="s">
        <v>790</v>
      </c>
      <c r="F505" s="472" t="s">
        <v>779</v>
      </c>
      <c r="G505" s="472" t="s">
        <v>988</v>
      </c>
      <c r="H505" s="472" t="s">
        <v>486</v>
      </c>
      <c r="I505" s="472" t="s">
        <v>997</v>
      </c>
      <c r="J505" s="472" t="s">
        <v>993</v>
      </c>
      <c r="K505" s="472" t="s">
        <v>998</v>
      </c>
      <c r="L505" s="473">
        <v>200</v>
      </c>
      <c r="M505" s="473">
        <v>10000</v>
      </c>
      <c r="N505" s="472">
        <v>50</v>
      </c>
      <c r="O505" s="551">
        <v>28</v>
      </c>
      <c r="P505" s="473">
        <v>9000</v>
      </c>
      <c r="Q505" s="506">
        <v>0.9</v>
      </c>
      <c r="R505" s="472">
        <v>45</v>
      </c>
      <c r="S505" s="506">
        <v>0.9</v>
      </c>
      <c r="T505" s="551">
        <v>25</v>
      </c>
      <c r="U505" s="507">
        <v>0.8928571428571429</v>
      </c>
    </row>
    <row r="506" spans="1:21" ht="14.4" customHeight="1" x14ac:dyDescent="0.3">
      <c r="A506" s="471">
        <v>29</v>
      </c>
      <c r="B506" s="472" t="s">
        <v>485</v>
      </c>
      <c r="C506" s="472" t="s">
        <v>780</v>
      </c>
      <c r="D506" s="549" t="s">
        <v>1746</v>
      </c>
      <c r="E506" s="550" t="s">
        <v>790</v>
      </c>
      <c r="F506" s="472" t="s">
        <v>779</v>
      </c>
      <c r="G506" s="472" t="s">
        <v>988</v>
      </c>
      <c r="H506" s="472" t="s">
        <v>486</v>
      </c>
      <c r="I506" s="472" t="s">
        <v>1557</v>
      </c>
      <c r="J506" s="472" t="s">
        <v>1558</v>
      </c>
      <c r="K506" s="472" t="s">
        <v>1559</v>
      </c>
      <c r="L506" s="473">
        <v>1041.3900000000001</v>
      </c>
      <c r="M506" s="473">
        <v>3124.17</v>
      </c>
      <c r="N506" s="472">
        <v>3</v>
      </c>
      <c r="O506" s="551">
        <v>1</v>
      </c>
      <c r="P506" s="473">
        <v>3124.17</v>
      </c>
      <c r="Q506" s="506">
        <v>1</v>
      </c>
      <c r="R506" s="472">
        <v>3</v>
      </c>
      <c r="S506" s="506">
        <v>1</v>
      </c>
      <c r="T506" s="551">
        <v>1</v>
      </c>
      <c r="U506" s="507">
        <v>1</v>
      </c>
    </row>
    <row r="507" spans="1:21" ht="14.4" customHeight="1" x14ac:dyDescent="0.3">
      <c r="A507" s="471">
        <v>29</v>
      </c>
      <c r="B507" s="472" t="s">
        <v>485</v>
      </c>
      <c r="C507" s="472" t="s">
        <v>780</v>
      </c>
      <c r="D507" s="549" t="s">
        <v>1746</v>
      </c>
      <c r="E507" s="550" t="s">
        <v>790</v>
      </c>
      <c r="F507" s="472" t="s">
        <v>779</v>
      </c>
      <c r="G507" s="472" t="s">
        <v>988</v>
      </c>
      <c r="H507" s="472" t="s">
        <v>486</v>
      </c>
      <c r="I507" s="472" t="s">
        <v>1560</v>
      </c>
      <c r="J507" s="472" t="s">
        <v>1558</v>
      </c>
      <c r="K507" s="472" t="s">
        <v>1561</v>
      </c>
      <c r="L507" s="473">
        <v>1269.81</v>
      </c>
      <c r="M507" s="473">
        <v>3809.43</v>
      </c>
      <c r="N507" s="472">
        <v>3</v>
      </c>
      <c r="O507" s="551">
        <v>1</v>
      </c>
      <c r="P507" s="473">
        <v>3809.43</v>
      </c>
      <c r="Q507" s="506">
        <v>1</v>
      </c>
      <c r="R507" s="472">
        <v>3</v>
      </c>
      <c r="S507" s="506">
        <v>1</v>
      </c>
      <c r="T507" s="551">
        <v>1</v>
      </c>
      <c r="U507" s="507">
        <v>1</v>
      </c>
    </row>
    <row r="508" spans="1:21" ht="14.4" customHeight="1" x14ac:dyDescent="0.3">
      <c r="A508" s="471">
        <v>29</v>
      </c>
      <c r="B508" s="472" t="s">
        <v>485</v>
      </c>
      <c r="C508" s="472" t="s">
        <v>780</v>
      </c>
      <c r="D508" s="549" t="s">
        <v>1746</v>
      </c>
      <c r="E508" s="550" t="s">
        <v>790</v>
      </c>
      <c r="F508" s="472" t="s">
        <v>779</v>
      </c>
      <c r="G508" s="472" t="s">
        <v>988</v>
      </c>
      <c r="H508" s="472" t="s">
        <v>486</v>
      </c>
      <c r="I508" s="472" t="s">
        <v>1005</v>
      </c>
      <c r="J508" s="472" t="s">
        <v>1006</v>
      </c>
      <c r="K508" s="472" t="s">
        <v>1007</v>
      </c>
      <c r="L508" s="473">
        <v>128</v>
      </c>
      <c r="M508" s="473">
        <v>640</v>
      </c>
      <c r="N508" s="472">
        <v>5</v>
      </c>
      <c r="O508" s="551">
        <v>4</v>
      </c>
      <c r="P508" s="473">
        <v>384</v>
      </c>
      <c r="Q508" s="506">
        <v>0.6</v>
      </c>
      <c r="R508" s="472">
        <v>3</v>
      </c>
      <c r="S508" s="506">
        <v>0.6</v>
      </c>
      <c r="T508" s="551">
        <v>2</v>
      </c>
      <c r="U508" s="507">
        <v>0.5</v>
      </c>
    </row>
    <row r="509" spans="1:21" ht="14.4" customHeight="1" x14ac:dyDescent="0.3">
      <c r="A509" s="471">
        <v>29</v>
      </c>
      <c r="B509" s="472" t="s">
        <v>485</v>
      </c>
      <c r="C509" s="472" t="s">
        <v>780</v>
      </c>
      <c r="D509" s="549" t="s">
        <v>1746</v>
      </c>
      <c r="E509" s="550" t="s">
        <v>790</v>
      </c>
      <c r="F509" s="472" t="s">
        <v>779</v>
      </c>
      <c r="G509" s="472" t="s">
        <v>988</v>
      </c>
      <c r="H509" s="472" t="s">
        <v>486</v>
      </c>
      <c r="I509" s="472" t="s">
        <v>1008</v>
      </c>
      <c r="J509" s="472" t="s">
        <v>1006</v>
      </c>
      <c r="K509" s="472" t="s">
        <v>1009</v>
      </c>
      <c r="L509" s="473">
        <v>156</v>
      </c>
      <c r="M509" s="473">
        <v>3120</v>
      </c>
      <c r="N509" s="472">
        <v>20</v>
      </c>
      <c r="O509" s="551">
        <v>16</v>
      </c>
      <c r="P509" s="473">
        <v>2808</v>
      </c>
      <c r="Q509" s="506">
        <v>0.9</v>
      </c>
      <c r="R509" s="472">
        <v>18</v>
      </c>
      <c r="S509" s="506">
        <v>0.9</v>
      </c>
      <c r="T509" s="551">
        <v>14</v>
      </c>
      <c r="U509" s="507">
        <v>0.875</v>
      </c>
    </row>
    <row r="510" spans="1:21" ht="14.4" customHeight="1" x14ac:dyDescent="0.3">
      <c r="A510" s="471">
        <v>29</v>
      </c>
      <c r="B510" s="472" t="s">
        <v>485</v>
      </c>
      <c r="C510" s="472" t="s">
        <v>780</v>
      </c>
      <c r="D510" s="549" t="s">
        <v>1746</v>
      </c>
      <c r="E510" s="550" t="s">
        <v>790</v>
      </c>
      <c r="F510" s="472" t="s">
        <v>779</v>
      </c>
      <c r="G510" s="472" t="s">
        <v>988</v>
      </c>
      <c r="H510" s="472" t="s">
        <v>486</v>
      </c>
      <c r="I510" s="472" t="s">
        <v>1562</v>
      </c>
      <c r="J510" s="472" t="s">
        <v>1563</v>
      </c>
      <c r="K510" s="472" t="s">
        <v>1564</v>
      </c>
      <c r="L510" s="473">
        <v>1600</v>
      </c>
      <c r="M510" s="473">
        <v>3200</v>
      </c>
      <c r="N510" s="472">
        <v>2</v>
      </c>
      <c r="O510" s="551">
        <v>1</v>
      </c>
      <c r="P510" s="473">
        <v>3200</v>
      </c>
      <c r="Q510" s="506">
        <v>1</v>
      </c>
      <c r="R510" s="472">
        <v>2</v>
      </c>
      <c r="S510" s="506">
        <v>1</v>
      </c>
      <c r="T510" s="551">
        <v>1</v>
      </c>
      <c r="U510" s="507">
        <v>1</v>
      </c>
    </row>
    <row r="511" spans="1:21" ht="14.4" customHeight="1" x14ac:dyDescent="0.3">
      <c r="A511" s="471">
        <v>29</v>
      </c>
      <c r="B511" s="472" t="s">
        <v>485</v>
      </c>
      <c r="C511" s="472" t="s">
        <v>780</v>
      </c>
      <c r="D511" s="549" t="s">
        <v>1746</v>
      </c>
      <c r="E511" s="550" t="s">
        <v>790</v>
      </c>
      <c r="F511" s="472" t="s">
        <v>779</v>
      </c>
      <c r="G511" s="472" t="s">
        <v>988</v>
      </c>
      <c r="H511" s="472" t="s">
        <v>486</v>
      </c>
      <c r="I511" s="472" t="s">
        <v>1016</v>
      </c>
      <c r="J511" s="472" t="s">
        <v>1017</v>
      </c>
      <c r="K511" s="472" t="s">
        <v>1018</v>
      </c>
      <c r="L511" s="473">
        <v>1512.58</v>
      </c>
      <c r="M511" s="473">
        <v>4537.74</v>
      </c>
      <c r="N511" s="472">
        <v>3</v>
      </c>
      <c r="O511" s="551">
        <v>2</v>
      </c>
      <c r="P511" s="473">
        <v>4537.74</v>
      </c>
      <c r="Q511" s="506">
        <v>1</v>
      </c>
      <c r="R511" s="472">
        <v>3</v>
      </c>
      <c r="S511" s="506">
        <v>1</v>
      </c>
      <c r="T511" s="551">
        <v>2</v>
      </c>
      <c r="U511" s="507">
        <v>1</v>
      </c>
    </row>
    <row r="512" spans="1:21" ht="14.4" customHeight="1" x14ac:dyDescent="0.3">
      <c r="A512" s="471">
        <v>29</v>
      </c>
      <c r="B512" s="472" t="s">
        <v>485</v>
      </c>
      <c r="C512" s="472" t="s">
        <v>780</v>
      </c>
      <c r="D512" s="549" t="s">
        <v>1746</v>
      </c>
      <c r="E512" s="550" t="s">
        <v>790</v>
      </c>
      <c r="F512" s="472" t="s">
        <v>779</v>
      </c>
      <c r="G512" s="472" t="s">
        <v>988</v>
      </c>
      <c r="H512" s="472" t="s">
        <v>486</v>
      </c>
      <c r="I512" s="472" t="s">
        <v>1022</v>
      </c>
      <c r="J512" s="472" t="s">
        <v>1011</v>
      </c>
      <c r="K512" s="472" t="s">
        <v>1565</v>
      </c>
      <c r="L512" s="473">
        <v>1127.46</v>
      </c>
      <c r="M512" s="473">
        <v>2254.92</v>
      </c>
      <c r="N512" s="472">
        <v>2</v>
      </c>
      <c r="O512" s="551">
        <v>1</v>
      </c>
      <c r="P512" s="473">
        <v>2254.92</v>
      </c>
      <c r="Q512" s="506">
        <v>1</v>
      </c>
      <c r="R512" s="472">
        <v>2</v>
      </c>
      <c r="S512" s="506">
        <v>1</v>
      </c>
      <c r="T512" s="551">
        <v>1</v>
      </c>
      <c r="U512" s="507">
        <v>1</v>
      </c>
    </row>
    <row r="513" spans="1:21" ht="14.4" customHeight="1" x14ac:dyDescent="0.3">
      <c r="A513" s="471">
        <v>29</v>
      </c>
      <c r="B513" s="472" t="s">
        <v>485</v>
      </c>
      <c r="C513" s="472" t="s">
        <v>780</v>
      </c>
      <c r="D513" s="549" t="s">
        <v>1746</v>
      </c>
      <c r="E513" s="550" t="s">
        <v>790</v>
      </c>
      <c r="F513" s="472" t="s">
        <v>779</v>
      </c>
      <c r="G513" s="472" t="s">
        <v>988</v>
      </c>
      <c r="H513" s="472" t="s">
        <v>486</v>
      </c>
      <c r="I513" s="472" t="s">
        <v>1566</v>
      </c>
      <c r="J513" s="472" t="s">
        <v>1567</v>
      </c>
      <c r="K513" s="472" t="s">
        <v>1018</v>
      </c>
      <c r="L513" s="473">
        <v>1496</v>
      </c>
      <c r="M513" s="473">
        <v>1496</v>
      </c>
      <c r="N513" s="472">
        <v>1</v>
      </c>
      <c r="O513" s="551">
        <v>1</v>
      </c>
      <c r="P513" s="473"/>
      <c r="Q513" s="506">
        <v>0</v>
      </c>
      <c r="R513" s="472"/>
      <c r="S513" s="506">
        <v>0</v>
      </c>
      <c r="T513" s="551"/>
      <c r="U513" s="507">
        <v>0</v>
      </c>
    </row>
    <row r="514" spans="1:21" ht="14.4" customHeight="1" x14ac:dyDescent="0.3">
      <c r="A514" s="471">
        <v>29</v>
      </c>
      <c r="B514" s="472" t="s">
        <v>485</v>
      </c>
      <c r="C514" s="472" t="s">
        <v>780</v>
      </c>
      <c r="D514" s="549" t="s">
        <v>1746</v>
      </c>
      <c r="E514" s="550" t="s">
        <v>790</v>
      </c>
      <c r="F514" s="472" t="s">
        <v>779</v>
      </c>
      <c r="G514" s="472" t="s">
        <v>988</v>
      </c>
      <c r="H514" s="472" t="s">
        <v>486</v>
      </c>
      <c r="I514" s="472" t="s">
        <v>1568</v>
      </c>
      <c r="J514" s="472" t="s">
        <v>1569</v>
      </c>
      <c r="K514" s="472" t="s">
        <v>1570</v>
      </c>
      <c r="L514" s="473">
        <v>159.6</v>
      </c>
      <c r="M514" s="473">
        <v>159.6</v>
      </c>
      <c r="N514" s="472">
        <v>1</v>
      </c>
      <c r="O514" s="551">
        <v>1</v>
      </c>
      <c r="P514" s="473">
        <v>159.6</v>
      </c>
      <c r="Q514" s="506">
        <v>1</v>
      </c>
      <c r="R514" s="472">
        <v>1</v>
      </c>
      <c r="S514" s="506">
        <v>1</v>
      </c>
      <c r="T514" s="551">
        <v>1</v>
      </c>
      <c r="U514" s="507">
        <v>1</v>
      </c>
    </row>
    <row r="515" spans="1:21" ht="14.4" customHeight="1" x14ac:dyDescent="0.3">
      <c r="A515" s="471">
        <v>29</v>
      </c>
      <c r="B515" s="472" t="s">
        <v>485</v>
      </c>
      <c r="C515" s="472" t="s">
        <v>780</v>
      </c>
      <c r="D515" s="549" t="s">
        <v>1746</v>
      </c>
      <c r="E515" s="550" t="s">
        <v>790</v>
      </c>
      <c r="F515" s="472" t="s">
        <v>779</v>
      </c>
      <c r="G515" s="472" t="s">
        <v>988</v>
      </c>
      <c r="H515" s="472" t="s">
        <v>486</v>
      </c>
      <c r="I515" s="472" t="s">
        <v>1027</v>
      </c>
      <c r="J515" s="472" t="s">
        <v>1028</v>
      </c>
      <c r="K515" s="472" t="s">
        <v>1029</v>
      </c>
      <c r="L515" s="473">
        <v>8</v>
      </c>
      <c r="M515" s="473">
        <v>16</v>
      </c>
      <c r="N515" s="472">
        <v>2</v>
      </c>
      <c r="O515" s="551">
        <v>1</v>
      </c>
      <c r="P515" s="473">
        <v>16</v>
      </c>
      <c r="Q515" s="506">
        <v>1</v>
      </c>
      <c r="R515" s="472">
        <v>2</v>
      </c>
      <c r="S515" s="506">
        <v>1</v>
      </c>
      <c r="T515" s="551">
        <v>1</v>
      </c>
      <c r="U515" s="507">
        <v>1</v>
      </c>
    </row>
    <row r="516" spans="1:21" ht="14.4" customHeight="1" x14ac:dyDescent="0.3">
      <c r="A516" s="471">
        <v>29</v>
      </c>
      <c r="B516" s="472" t="s">
        <v>485</v>
      </c>
      <c r="C516" s="472" t="s">
        <v>780</v>
      </c>
      <c r="D516" s="549" t="s">
        <v>1746</v>
      </c>
      <c r="E516" s="550" t="s">
        <v>790</v>
      </c>
      <c r="F516" s="472" t="s">
        <v>779</v>
      </c>
      <c r="G516" s="472" t="s">
        <v>988</v>
      </c>
      <c r="H516" s="472" t="s">
        <v>486</v>
      </c>
      <c r="I516" s="472" t="s">
        <v>1571</v>
      </c>
      <c r="J516" s="472" t="s">
        <v>1003</v>
      </c>
      <c r="K516" s="472" t="s">
        <v>1572</v>
      </c>
      <c r="L516" s="473">
        <v>30</v>
      </c>
      <c r="M516" s="473">
        <v>90</v>
      </c>
      <c r="N516" s="472">
        <v>3</v>
      </c>
      <c r="O516" s="551">
        <v>1</v>
      </c>
      <c r="P516" s="473">
        <v>90</v>
      </c>
      <c r="Q516" s="506">
        <v>1</v>
      </c>
      <c r="R516" s="472">
        <v>3</v>
      </c>
      <c r="S516" s="506">
        <v>1</v>
      </c>
      <c r="T516" s="551">
        <v>1</v>
      </c>
      <c r="U516" s="507">
        <v>1</v>
      </c>
    </row>
    <row r="517" spans="1:21" ht="14.4" customHeight="1" x14ac:dyDescent="0.3">
      <c r="A517" s="471">
        <v>29</v>
      </c>
      <c r="B517" s="472" t="s">
        <v>485</v>
      </c>
      <c r="C517" s="472" t="s">
        <v>780</v>
      </c>
      <c r="D517" s="549" t="s">
        <v>1746</v>
      </c>
      <c r="E517" s="550" t="s">
        <v>790</v>
      </c>
      <c r="F517" s="472" t="s">
        <v>779</v>
      </c>
      <c r="G517" s="472" t="s">
        <v>988</v>
      </c>
      <c r="H517" s="472" t="s">
        <v>486</v>
      </c>
      <c r="I517" s="472" t="s">
        <v>1475</v>
      </c>
      <c r="J517" s="472" t="s">
        <v>1476</v>
      </c>
      <c r="K517" s="472" t="s">
        <v>1477</v>
      </c>
      <c r="L517" s="473">
        <v>35</v>
      </c>
      <c r="M517" s="473">
        <v>35</v>
      </c>
      <c r="N517" s="472">
        <v>1</v>
      </c>
      <c r="O517" s="551">
        <v>1</v>
      </c>
      <c r="P517" s="473">
        <v>35</v>
      </c>
      <c r="Q517" s="506">
        <v>1</v>
      </c>
      <c r="R517" s="472">
        <v>1</v>
      </c>
      <c r="S517" s="506">
        <v>1</v>
      </c>
      <c r="T517" s="551">
        <v>1</v>
      </c>
      <c r="U517" s="507">
        <v>1</v>
      </c>
    </row>
    <row r="518" spans="1:21" ht="14.4" customHeight="1" x14ac:dyDescent="0.3">
      <c r="A518" s="471">
        <v>29</v>
      </c>
      <c r="B518" s="472" t="s">
        <v>485</v>
      </c>
      <c r="C518" s="472" t="s">
        <v>780</v>
      </c>
      <c r="D518" s="549" t="s">
        <v>1746</v>
      </c>
      <c r="E518" s="550" t="s">
        <v>790</v>
      </c>
      <c r="F518" s="472" t="s">
        <v>779</v>
      </c>
      <c r="G518" s="472" t="s">
        <v>988</v>
      </c>
      <c r="H518" s="472" t="s">
        <v>486</v>
      </c>
      <c r="I518" s="472" t="s">
        <v>1573</v>
      </c>
      <c r="J518" s="472" t="s">
        <v>1574</v>
      </c>
      <c r="K518" s="472" t="s">
        <v>1575</v>
      </c>
      <c r="L518" s="473">
        <v>734.52</v>
      </c>
      <c r="M518" s="473">
        <v>2938.08</v>
      </c>
      <c r="N518" s="472">
        <v>4</v>
      </c>
      <c r="O518" s="551">
        <v>3</v>
      </c>
      <c r="P518" s="473">
        <v>2938.08</v>
      </c>
      <c r="Q518" s="506">
        <v>1</v>
      </c>
      <c r="R518" s="472">
        <v>4</v>
      </c>
      <c r="S518" s="506">
        <v>1</v>
      </c>
      <c r="T518" s="551">
        <v>3</v>
      </c>
      <c r="U518" s="507">
        <v>1</v>
      </c>
    </row>
    <row r="519" spans="1:21" ht="14.4" customHeight="1" x14ac:dyDescent="0.3">
      <c r="A519" s="471">
        <v>29</v>
      </c>
      <c r="B519" s="472" t="s">
        <v>485</v>
      </c>
      <c r="C519" s="472" t="s">
        <v>780</v>
      </c>
      <c r="D519" s="549" t="s">
        <v>1746</v>
      </c>
      <c r="E519" s="550" t="s">
        <v>790</v>
      </c>
      <c r="F519" s="472" t="s">
        <v>779</v>
      </c>
      <c r="G519" s="472" t="s">
        <v>988</v>
      </c>
      <c r="H519" s="472" t="s">
        <v>486</v>
      </c>
      <c r="I519" s="472" t="s">
        <v>1478</v>
      </c>
      <c r="J519" s="472" t="s">
        <v>1028</v>
      </c>
      <c r="K519" s="472" t="s">
        <v>1479</v>
      </c>
      <c r="L519" s="473">
        <v>4.87</v>
      </c>
      <c r="M519" s="473">
        <v>14.61</v>
      </c>
      <c r="N519" s="472">
        <v>3</v>
      </c>
      <c r="O519" s="551">
        <v>1</v>
      </c>
      <c r="P519" s="473">
        <v>14.61</v>
      </c>
      <c r="Q519" s="506">
        <v>1</v>
      </c>
      <c r="R519" s="472">
        <v>3</v>
      </c>
      <c r="S519" s="506">
        <v>1</v>
      </c>
      <c r="T519" s="551">
        <v>1</v>
      </c>
      <c r="U519" s="507">
        <v>1</v>
      </c>
    </row>
    <row r="520" spans="1:21" ht="14.4" customHeight="1" x14ac:dyDescent="0.3">
      <c r="A520" s="471">
        <v>29</v>
      </c>
      <c r="B520" s="472" t="s">
        <v>485</v>
      </c>
      <c r="C520" s="472" t="s">
        <v>780</v>
      </c>
      <c r="D520" s="549" t="s">
        <v>1746</v>
      </c>
      <c r="E520" s="550" t="s">
        <v>790</v>
      </c>
      <c r="F520" s="472" t="s">
        <v>779</v>
      </c>
      <c r="G520" s="472" t="s">
        <v>988</v>
      </c>
      <c r="H520" s="472" t="s">
        <v>486</v>
      </c>
      <c r="I520" s="472" t="s">
        <v>1576</v>
      </c>
      <c r="J520" s="472" t="s">
        <v>1577</v>
      </c>
      <c r="K520" s="472" t="s">
        <v>1578</v>
      </c>
      <c r="L520" s="473">
        <v>181.88</v>
      </c>
      <c r="M520" s="473">
        <v>181.88</v>
      </c>
      <c r="N520" s="472">
        <v>1</v>
      </c>
      <c r="O520" s="551">
        <v>1</v>
      </c>
      <c r="P520" s="473"/>
      <c r="Q520" s="506">
        <v>0</v>
      </c>
      <c r="R520" s="472"/>
      <c r="S520" s="506">
        <v>0</v>
      </c>
      <c r="T520" s="551"/>
      <c r="U520" s="507">
        <v>0</v>
      </c>
    </row>
    <row r="521" spans="1:21" ht="14.4" customHeight="1" x14ac:dyDescent="0.3">
      <c r="A521" s="471">
        <v>29</v>
      </c>
      <c r="B521" s="472" t="s">
        <v>485</v>
      </c>
      <c r="C521" s="472" t="s">
        <v>780</v>
      </c>
      <c r="D521" s="549" t="s">
        <v>1746</v>
      </c>
      <c r="E521" s="550" t="s">
        <v>790</v>
      </c>
      <c r="F521" s="472" t="s">
        <v>779</v>
      </c>
      <c r="G521" s="472" t="s">
        <v>988</v>
      </c>
      <c r="H521" s="472" t="s">
        <v>486</v>
      </c>
      <c r="I521" s="472" t="s">
        <v>1048</v>
      </c>
      <c r="J521" s="472" t="s">
        <v>1049</v>
      </c>
      <c r="K521" s="472" t="s">
        <v>1050</v>
      </c>
      <c r="L521" s="473">
        <v>841.6</v>
      </c>
      <c r="M521" s="473">
        <v>6732.8</v>
      </c>
      <c r="N521" s="472">
        <v>8</v>
      </c>
      <c r="O521" s="551">
        <v>3</v>
      </c>
      <c r="P521" s="473">
        <v>6732.8</v>
      </c>
      <c r="Q521" s="506">
        <v>1</v>
      </c>
      <c r="R521" s="472">
        <v>8</v>
      </c>
      <c r="S521" s="506">
        <v>1</v>
      </c>
      <c r="T521" s="551">
        <v>3</v>
      </c>
      <c r="U521" s="507">
        <v>1</v>
      </c>
    </row>
    <row r="522" spans="1:21" ht="14.4" customHeight="1" x14ac:dyDescent="0.3">
      <c r="A522" s="471">
        <v>29</v>
      </c>
      <c r="B522" s="472" t="s">
        <v>485</v>
      </c>
      <c r="C522" s="472" t="s">
        <v>780</v>
      </c>
      <c r="D522" s="549" t="s">
        <v>1746</v>
      </c>
      <c r="E522" s="550" t="s">
        <v>790</v>
      </c>
      <c r="F522" s="472" t="s">
        <v>779</v>
      </c>
      <c r="G522" s="472" t="s">
        <v>988</v>
      </c>
      <c r="H522" s="472" t="s">
        <v>486</v>
      </c>
      <c r="I522" s="472" t="s">
        <v>1579</v>
      </c>
      <c r="J522" s="472" t="s">
        <v>1558</v>
      </c>
      <c r="K522" s="472" t="s">
        <v>1050</v>
      </c>
      <c r="L522" s="473">
        <v>859.41</v>
      </c>
      <c r="M522" s="473">
        <v>4297.05</v>
      </c>
      <c r="N522" s="472">
        <v>5</v>
      </c>
      <c r="O522" s="551">
        <v>3</v>
      </c>
      <c r="P522" s="473">
        <v>2578.23</v>
      </c>
      <c r="Q522" s="506">
        <v>0.6</v>
      </c>
      <c r="R522" s="472">
        <v>3</v>
      </c>
      <c r="S522" s="506">
        <v>0.6</v>
      </c>
      <c r="T522" s="551">
        <v>2</v>
      </c>
      <c r="U522" s="507">
        <v>0.66666666666666663</v>
      </c>
    </row>
    <row r="523" spans="1:21" ht="14.4" customHeight="1" x14ac:dyDescent="0.3">
      <c r="A523" s="471">
        <v>29</v>
      </c>
      <c r="B523" s="472" t="s">
        <v>485</v>
      </c>
      <c r="C523" s="472" t="s">
        <v>780</v>
      </c>
      <c r="D523" s="549" t="s">
        <v>1746</v>
      </c>
      <c r="E523" s="550" t="s">
        <v>790</v>
      </c>
      <c r="F523" s="472" t="s">
        <v>779</v>
      </c>
      <c r="G523" s="472" t="s">
        <v>988</v>
      </c>
      <c r="H523" s="472" t="s">
        <v>486</v>
      </c>
      <c r="I523" s="472" t="s">
        <v>1051</v>
      </c>
      <c r="J523" s="472" t="s">
        <v>1006</v>
      </c>
      <c r="K523" s="472" t="s">
        <v>1052</v>
      </c>
      <c r="L523" s="473">
        <v>178</v>
      </c>
      <c r="M523" s="473">
        <v>178</v>
      </c>
      <c r="N523" s="472">
        <v>1</v>
      </c>
      <c r="O523" s="551">
        <v>1</v>
      </c>
      <c r="P523" s="473"/>
      <c r="Q523" s="506">
        <v>0</v>
      </c>
      <c r="R523" s="472"/>
      <c r="S523" s="506">
        <v>0</v>
      </c>
      <c r="T523" s="551"/>
      <c r="U523" s="507">
        <v>0</v>
      </c>
    </row>
    <row r="524" spans="1:21" ht="14.4" customHeight="1" x14ac:dyDescent="0.3">
      <c r="A524" s="471">
        <v>29</v>
      </c>
      <c r="B524" s="472" t="s">
        <v>485</v>
      </c>
      <c r="C524" s="472" t="s">
        <v>780</v>
      </c>
      <c r="D524" s="549" t="s">
        <v>1746</v>
      </c>
      <c r="E524" s="550" t="s">
        <v>790</v>
      </c>
      <c r="F524" s="472" t="s">
        <v>779</v>
      </c>
      <c r="G524" s="472" t="s">
        <v>988</v>
      </c>
      <c r="H524" s="472" t="s">
        <v>486</v>
      </c>
      <c r="I524" s="472" t="s">
        <v>1580</v>
      </c>
      <c r="J524" s="472" t="s">
        <v>1581</v>
      </c>
      <c r="K524" s="472" t="s">
        <v>1582</v>
      </c>
      <c r="L524" s="473">
        <v>1156.58</v>
      </c>
      <c r="M524" s="473">
        <v>1156.58</v>
      </c>
      <c r="N524" s="472">
        <v>1</v>
      </c>
      <c r="O524" s="551">
        <v>1</v>
      </c>
      <c r="P524" s="473">
        <v>1156.58</v>
      </c>
      <c r="Q524" s="506">
        <v>1</v>
      </c>
      <c r="R524" s="472">
        <v>1</v>
      </c>
      <c r="S524" s="506">
        <v>1</v>
      </c>
      <c r="T524" s="551">
        <v>1</v>
      </c>
      <c r="U524" s="507">
        <v>1</v>
      </c>
    </row>
    <row r="525" spans="1:21" ht="14.4" customHeight="1" x14ac:dyDescent="0.3">
      <c r="A525" s="471">
        <v>29</v>
      </c>
      <c r="B525" s="472" t="s">
        <v>485</v>
      </c>
      <c r="C525" s="472" t="s">
        <v>780</v>
      </c>
      <c r="D525" s="549" t="s">
        <v>1746</v>
      </c>
      <c r="E525" s="550" t="s">
        <v>790</v>
      </c>
      <c r="F525" s="472" t="s">
        <v>779</v>
      </c>
      <c r="G525" s="472" t="s">
        <v>988</v>
      </c>
      <c r="H525" s="472" t="s">
        <v>486</v>
      </c>
      <c r="I525" s="472" t="s">
        <v>1053</v>
      </c>
      <c r="J525" s="472" t="s">
        <v>1054</v>
      </c>
      <c r="K525" s="472" t="s">
        <v>991</v>
      </c>
      <c r="L525" s="473">
        <v>112.5</v>
      </c>
      <c r="M525" s="473">
        <v>112.5</v>
      </c>
      <c r="N525" s="472">
        <v>1</v>
      </c>
      <c r="O525" s="551">
        <v>1</v>
      </c>
      <c r="P525" s="473"/>
      <c r="Q525" s="506">
        <v>0</v>
      </c>
      <c r="R525" s="472"/>
      <c r="S525" s="506">
        <v>0</v>
      </c>
      <c r="T525" s="551"/>
      <c r="U525" s="507">
        <v>0</v>
      </c>
    </row>
    <row r="526" spans="1:21" ht="14.4" customHeight="1" x14ac:dyDescent="0.3">
      <c r="A526" s="471">
        <v>29</v>
      </c>
      <c r="B526" s="472" t="s">
        <v>485</v>
      </c>
      <c r="C526" s="472" t="s">
        <v>780</v>
      </c>
      <c r="D526" s="549" t="s">
        <v>1746</v>
      </c>
      <c r="E526" s="550" t="s">
        <v>790</v>
      </c>
      <c r="F526" s="472" t="s">
        <v>779</v>
      </c>
      <c r="G526" s="472" t="s">
        <v>988</v>
      </c>
      <c r="H526" s="472" t="s">
        <v>486</v>
      </c>
      <c r="I526" s="472" t="s">
        <v>1583</v>
      </c>
      <c r="J526" s="472" t="s">
        <v>1584</v>
      </c>
      <c r="K526" s="472" t="s">
        <v>1585</v>
      </c>
      <c r="L526" s="473">
        <v>123.19</v>
      </c>
      <c r="M526" s="473">
        <v>123.19</v>
      </c>
      <c r="N526" s="472">
        <v>1</v>
      </c>
      <c r="O526" s="551">
        <v>1</v>
      </c>
      <c r="P526" s="473">
        <v>123.19</v>
      </c>
      <c r="Q526" s="506">
        <v>1</v>
      </c>
      <c r="R526" s="472">
        <v>1</v>
      </c>
      <c r="S526" s="506">
        <v>1</v>
      </c>
      <c r="T526" s="551">
        <v>1</v>
      </c>
      <c r="U526" s="507">
        <v>1</v>
      </c>
    </row>
    <row r="527" spans="1:21" ht="14.4" customHeight="1" x14ac:dyDescent="0.3">
      <c r="A527" s="471">
        <v>29</v>
      </c>
      <c r="B527" s="472" t="s">
        <v>485</v>
      </c>
      <c r="C527" s="472" t="s">
        <v>780</v>
      </c>
      <c r="D527" s="549" t="s">
        <v>1746</v>
      </c>
      <c r="E527" s="550" t="s">
        <v>790</v>
      </c>
      <c r="F527" s="472" t="s">
        <v>779</v>
      </c>
      <c r="G527" s="472" t="s">
        <v>988</v>
      </c>
      <c r="H527" s="472" t="s">
        <v>486</v>
      </c>
      <c r="I527" s="472" t="s">
        <v>1055</v>
      </c>
      <c r="J527" s="472" t="s">
        <v>1003</v>
      </c>
      <c r="K527" s="472" t="s">
        <v>1056</v>
      </c>
      <c r="L527" s="473">
        <v>30</v>
      </c>
      <c r="M527" s="473">
        <v>60</v>
      </c>
      <c r="N527" s="472">
        <v>2</v>
      </c>
      <c r="O527" s="551">
        <v>1</v>
      </c>
      <c r="P527" s="473">
        <v>60</v>
      </c>
      <c r="Q527" s="506">
        <v>1</v>
      </c>
      <c r="R527" s="472">
        <v>2</v>
      </c>
      <c r="S527" s="506">
        <v>1</v>
      </c>
      <c r="T527" s="551">
        <v>1</v>
      </c>
      <c r="U527" s="507">
        <v>1</v>
      </c>
    </row>
    <row r="528" spans="1:21" ht="14.4" customHeight="1" x14ac:dyDescent="0.3">
      <c r="A528" s="471">
        <v>29</v>
      </c>
      <c r="B528" s="472" t="s">
        <v>485</v>
      </c>
      <c r="C528" s="472" t="s">
        <v>780</v>
      </c>
      <c r="D528" s="549" t="s">
        <v>1746</v>
      </c>
      <c r="E528" s="550" t="s">
        <v>790</v>
      </c>
      <c r="F528" s="472" t="s">
        <v>779</v>
      </c>
      <c r="G528" s="472" t="s">
        <v>988</v>
      </c>
      <c r="H528" s="472" t="s">
        <v>486</v>
      </c>
      <c r="I528" s="472" t="s">
        <v>1586</v>
      </c>
      <c r="J528" s="472" t="s">
        <v>1587</v>
      </c>
      <c r="K528" s="472" t="s">
        <v>1588</v>
      </c>
      <c r="L528" s="473">
        <v>1370</v>
      </c>
      <c r="M528" s="473">
        <v>2740</v>
      </c>
      <c r="N528" s="472">
        <v>2</v>
      </c>
      <c r="O528" s="551">
        <v>1</v>
      </c>
      <c r="P528" s="473">
        <v>2740</v>
      </c>
      <c r="Q528" s="506">
        <v>1</v>
      </c>
      <c r="R528" s="472">
        <v>2</v>
      </c>
      <c r="S528" s="506">
        <v>1</v>
      </c>
      <c r="T528" s="551">
        <v>1</v>
      </c>
      <c r="U528" s="507">
        <v>1</v>
      </c>
    </row>
    <row r="529" spans="1:21" ht="14.4" customHeight="1" x14ac:dyDescent="0.3">
      <c r="A529" s="471">
        <v>29</v>
      </c>
      <c r="B529" s="472" t="s">
        <v>485</v>
      </c>
      <c r="C529" s="472" t="s">
        <v>780</v>
      </c>
      <c r="D529" s="549" t="s">
        <v>1746</v>
      </c>
      <c r="E529" s="550" t="s">
        <v>790</v>
      </c>
      <c r="F529" s="472" t="s">
        <v>779</v>
      </c>
      <c r="G529" s="472" t="s">
        <v>988</v>
      </c>
      <c r="H529" s="472" t="s">
        <v>486</v>
      </c>
      <c r="I529" s="472" t="s">
        <v>1589</v>
      </c>
      <c r="J529" s="472" t="s">
        <v>1590</v>
      </c>
      <c r="K529" s="472" t="s">
        <v>1591</v>
      </c>
      <c r="L529" s="473">
        <v>1544.18</v>
      </c>
      <c r="M529" s="473">
        <v>1544.18</v>
      </c>
      <c r="N529" s="472">
        <v>1</v>
      </c>
      <c r="O529" s="551">
        <v>1</v>
      </c>
      <c r="P529" s="473">
        <v>1544.18</v>
      </c>
      <c r="Q529" s="506">
        <v>1</v>
      </c>
      <c r="R529" s="472">
        <v>1</v>
      </c>
      <c r="S529" s="506">
        <v>1</v>
      </c>
      <c r="T529" s="551">
        <v>1</v>
      </c>
      <c r="U529" s="507">
        <v>1</v>
      </c>
    </row>
    <row r="530" spans="1:21" ht="14.4" customHeight="1" x14ac:dyDescent="0.3">
      <c r="A530" s="471">
        <v>29</v>
      </c>
      <c r="B530" s="472" t="s">
        <v>485</v>
      </c>
      <c r="C530" s="472" t="s">
        <v>780</v>
      </c>
      <c r="D530" s="549" t="s">
        <v>1746</v>
      </c>
      <c r="E530" s="550" t="s">
        <v>790</v>
      </c>
      <c r="F530" s="472" t="s">
        <v>779</v>
      </c>
      <c r="G530" s="472" t="s">
        <v>988</v>
      </c>
      <c r="H530" s="472" t="s">
        <v>486</v>
      </c>
      <c r="I530" s="472" t="s">
        <v>1221</v>
      </c>
      <c r="J530" s="472" t="s">
        <v>1049</v>
      </c>
      <c r="K530" s="472" t="s">
        <v>1222</v>
      </c>
      <c r="L530" s="473">
        <v>1127.52</v>
      </c>
      <c r="M530" s="473">
        <v>2255.04</v>
      </c>
      <c r="N530" s="472">
        <v>2</v>
      </c>
      <c r="O530" s="551">
        <v>1</v>
      </c>
      <c r="P530" s="473"/>
      <c r="Q530" s="506">
        <v>0</v>
      </c>
      <c r="R530" s="472"/>
      <c r="S530" s="506">
        <v>0</v>
      </c>
      <c r="T530" s="551"/>
      <c r="U530" s="507">
        <v>0</v>
      </c>
    </row>
    <row r="531" spans="1:21" ht="14.4" customHeight="1" x14ac:dyDescent="0.3">
      <c r="A531" s="471">
        <v>29</v>
      </c>
      <c r="B531" s="472" t="s">
        <v>485</v>
      </c>
      <c r="C531" s="472" t="s">
        <v>780</v>
      </c>
      <c r="D531" s="549" t="s">
        <v>1746</v>
      </c>
      <c r="E531" s="550" t="s">
        <v>790</v>
      </c>
      <c r="F531" s="472" t="s">
        <v>779</v>
      </c>
      <c r="G531" s="472" t="s">
        <v>988</v>
      </c>
      <c r="H531" s="472" t="s">
        <v>486</v>
      </c>
      <c r="I531" s="472" t="s">
        <v>1592</v>
      </c>
      <c r="J531" s="472" t="s">
        <v>1593</v>
      </c>
      <c r="K531" s="472" t="s">
        <v>1594</v>
      </c>
      <c r="L531" s="473">
        <v>160</v>
      </c>
      <c r="M531" s="473">
        <v>160</v>
      </c>
      <c r="N531" s="472">
        <v>1</v>
      </c>
      <c r="O531" s="551">
        <v>1</v>
      </c>
      <c r="P531" s="473">
        <v>160</v>
      </c>
      <c r="Q531" s="506">
        <v>1</v>
      </c>
      <c r="R531" s="472">
        <v>1</v>
      </c>
      <c r="S531" s="506">
        <v>1</v>
      </c>
      <c r="T531" s="551">
        <v>1</v>
      </c>
      <c r="U531" s="507">
        <v>1</v>
      </c>
    </row>
    <row r="532" spans="1:21" ht="14.4" customHeight="1" x14ac:dyDescent="0.3">
      <c r="A532" s="471">
        <v>29</v>
      </c>
      <c r="B532" s="472" t="s">
        <v>485</v>
      </c>
      <c r="C532" s="472" t="s">
        <v>780</v>
      </c>
      <c r="D532" s="549" t="s">
        <v>1746</v>
      </c>
      <c r="E532" s="550" t="s">
        <v>790</v>
      </c>
      <c r="F532" s="472" t="s">
        <v>779</v>
      </c>
      <c r="G532" s="472" t="s">
        <v>988</v>
      </c>
      <c r="H532" s="472" t="s">
        <v>486</v>
      </c>
      <c r="I532" s="472" t="s">
        <v>1595</v>
      </c>
      <c r="J532" s="472" t="s">
        <v>1596</v>
      </c>
      <c r="K532" s="472" t="s">
        <v>1597</v>
      </c>
      <c r="L532" s="473">
        <v>800</v>
      </c>
      <c r="M532" s="473">
        <v>1600</v>
      </c>
      <c r="N532" s="472">
        <v>2</v>
      </c>
      <c r="O532" s="551">
        <v>1</v>
      </c>
      <c r="P532" s="473"/>
      <c r="Q532" s="506">
        <v>0</v>
      </c>
      <c r="R532" s="472"/>
      <c r="S532" s="506">
        <v>0</v>
      </c>
      <c r="T532" s="551"/>
      <c r="U532" s="507">
        <v>0</v>
      </c>
    </row>
    <row r="533" spans="1:21" ht="14.4" customHeight="1" x14ac:dyDescent="0.3">
      <c r="A533" s="471">
        <v>29</v>
      </c>
      <c r="B533" s="472" t="s">
        <v>485</v>
      </c>
      <c r="C533" s="472" t="s">
        <v>780</v>
      </c>
      <c r="D533" s="549" t="s">
        <v>1746</v>
      </c>
      <c r="E533" s="550" t="s">
        <v>790</v>
      </c>
      <c r="F533" s="472" t="s">
        <v>779</v>
      </c>
      <c r="G533" s="472" t="s">
        <v>988</v>
      </c>
      <c r="H533" s="472" t="s">
        <v>486</v>
      </c>
      <c r="I533" s="472" t="s">
        <v>1598</v>
      </c>
      <c r="J533" s="472" t="s">
        <v>1011</v>
      </c>
      <c r="K533" s="472" t="s">
        <v>1599</v>
      </c>
      <c r="L533" s="473">
        <v>886.35</v>
      </c>
      <c r="M533" s="473">
        <v>1772.7</v>
      </c>
      <c r="N533" s="472">
        <v>2</v>
      </c>
      <c r="O533" s="551">
        <v>1</v>
      </c>
      <c r="P533" s="473">
        <v>1772.7</v>
      </c>
      <c r="Q533" s="506">
        <v>1</v>
      </c>
      <c r="R533" s="472">
        <v>2</v>
      </c>
      <c r="S533" s="506">
        <v>1</v>
      </c>
      <c r="T533" s="551">
        <v>1</v>
      </c>
      <c r="U533" s="507">
        <v>1</v>
      </c>
    </row>
    <row r="534" spans="1:21" ht="14.4" customHeight="1" x14ac:dyDescent="0.3">
      <c r="A534" s="471">
        <v>29</v>
      </c>
      <c r="B534" s="472" t="s">
        <v>485</v>
      </c>
      <c r="C534" s="472" t="s">
        <v>780</v>
      </c>
      <c r="D534" s="549" t="s">
        <v>1746</v>
      </c>
      <c r="E534" s="550" t="s">
        <v>790</v>
      </c>
      <c r="F534" s="472" t="s">
        <v>779</v>
      </c>
      <c r="G534" s="472" t="s">
        <v>988</v>
      </c>
      <c r="H534" s="472" t="s">
        <v>486</v>
      </c>
      <c r="I534" s="472" t="s">
        <v>1328</v>
      </c>
      <c r="J534" s="472" t="s">
        <v>1329</v>
      </c>
      <c r="K534" s="472" t="s">
        <v>1330</v>
      </c>
      <c r="L534" s="473">
        <v>2400</v>
      </c>
      <c r="M534" s="473">
        <v>2400</v>
      </c>
      <c r="N534" s="472">
        <v>1</v>
      </c>
      <c r="O534" s="551">
        <v>1</v>
      </c>
      <c r="P534" s="473"/>
      <c r="Q534" s="506">
        <v>0</v>
      </c>
      <c r="R534" s="472"/>
      <c r="S534" s="506">
        <v>0</v>
      </c>
      <c r="T534" s="551"/>
      <c r="U534" s="507">
        <v>0</v>
      </c>
    </row>
    <row r="535" spans="1:21" ht="14.4" customHeight="1" x14ac:dyDescent="0.3">
      <c r="A535" s="471">
        <v>29</v>
      </c>
      <c r="B535" s="472" t="s">
        <v>485</v>
      </c>
      <c r="C535" s="472" t="s">
        <v>780</v>
      </c>
      <c r="D535" s="549" t="s">
        <v>1746</v>
      </c>
      <c r="E535" s="550" t="s">
        <v>790</v>
      </c>
      <c r="F535" s="472" t="s">
        <v>779</v>
      </c>
      <c r="G535" s="472" t="s">
        <v>988</v>
      </c>
      <c r="H535" s="472" t="s">
        <v>486</v>
      </c>
      <c r="I535" s="472" t="s">
        <v>1600</v>
      </c>
      <c r="J535" s="472" t="s">
        <v>1601</v>
      </c>
      <c r="K535" s="472" t="s">
        <v>1582</v>
      </c>
      <c r="L535" s="473">
        <v>1305.82</v>
      </c>
      <c r="M535" s="473">
        <v>1305.82</v>
      </c>
      <c r="N535" s="472">
        <v>1</v>
      </c>
      <c r="O535" s="551">
        <v>1</v>
      </c>
      <c r="P535" s="473"/>
      <c r="Q535" s="506">
        <v>0</v>
      </c>
      <c r="R535" s="472"/>
      <c r="S535" s="506">
        <v>0</v>
      </c>
      <c r="T535" s="551"/>
      <c r="U535" s="507">
        <v>0</v>
      </c>
    </row>
    <row r="536" spans="1:21" ht="14.4" customHeight="1" x14ac:dyDescent="0.3">
      <c r="A536" s="471">
        <v>29</v>
      </c>
      <c r="B536" s="472" t="s">
        <v>485</v>
      </c>
      <c r="C536" s="472" t="s">
        <v>780</v>
      </c>
      <c r="D536" s="549" t="s">
        <v>1746</v>
      </c>
      <c r="E536" s="550" t="s">
        <v>790</v>
      </c>
      <c r="F536" s="472" t="s">
        <v>779</v>
      </c>
      <c r="G536" s="472" t="s">
        <v>988</v>
      </c>
      <c r="H536" s="472" t="s">
        <v>486</v>
      </c>
      <c r="I536" s="472" t="s">
        <v>1602</v>
      </c>
      <c r="J536" s="472" t="s">
        <v>1603</v>
      </c>
      <c r="K536" s="472" t="s">
        <v>1604</v>
      </c>
      <c r="L536" s="473">
        <v>4</v>
      </c>
      <c r="M536" s="473">
        <v>4</v>
      </c>
      <c r="N536" s="472">
        <v>1</v>
      </c>
      <c r="O536" s="551">
        <v>1</v>
      </c>
      <c r="P536" s="473">
        <v>4</v>
      </c>
      <c r="Q536" s="506">
        <v>1</v>
      </c>
      <c r="R536" s="472">
        <v>1</v>
      </c>
      <c r="S536" s="506">
        <v>1</v>
      </c>
      <c r="T536" s="551">
        <v>1</v>
      </c>
      <c r="U536" s="507">
        <v>1</v>
      </c>
    </row>
    <row r="537" spans="1:21" ht="14.4" customHeight="1" x14ac:dyDescent="0.3">
      <c r="A537" s="471">
        <v>29</v>
      </c>
      <c r="B537" s="472" t="s">
        <v>485</v>
      </c>
      <c r="C537" s="472" t="s">
        <v>780</v>
      </c>
      <c r="D537" s="549" t="s">
        <v>1746</v>
      </c>
      <c r="E537" s="550" t="s">
        <v>790</v>
      </c>
      <c r="F537" s="472" t="s">
        <v>779</v>
      </c>
      <c r="G537" s="472" t="s">
        <v>988</v>
      </c>
      <c r="H537" s="472" t="s">
        <v>486</v>
      </c>
      <c r="I537" s="472" t="s">
        <v>1605</v>
      </c>
      <c r="J537" s="472" t="s">
        <v>1593</v>
      </c>
      <c r="K537" s="472" t="s">
        <v>1606</v>
      </c>
      <c r="L537" s="473">
        <v>128</v>
      </c>
      <c r="M537" s="473">
        <v>512</v>
      </c>
      <c r="N537" s="472">
        <v>4</v>
      </c>
      <c r="O537" s="551">
        <v>2</v>
      </c>
      <c r="P537" s="473"/>
      <c r="Q537" s="506">
        <v>0</v>
      </c>
      <c r="R537" s="472"/>
      <c r="S537" s="506">
        <v>0</v>
      </c>
      <c r="T537" s="551"/>
      <c r="U537" s="507">
        <v>0</v>
      </c>
    </row>
    <row r="538" spans="1:21" ht="14.4" customHeight="1" x14ac:dyDescent="0.3">
      <c r="A538" s="471">
        <v>29</v>
      </c>
      <c r="B538" s="472" t="s">
        <v>485</v>
      </c>
      <c r="C538" s="472" t="s">
        <v>780</v>
      </c>
      <c r="D538" s="549" t="s">
        <v>1746</v>
      </c>
      <c r="E538" s="550" t="s">
        <v>790</v>
      </c>
      <c r="F538" s="472" t="s">
        <v>779</v>
      </c>
      <c r="G538" s="472" t="s">
        <v>1074</v>
      </c>
      <c r="H538" s="472" t="s">
        <v>486</v>
      </c>
      <c r="I538" s="472" t="s">
        <v>1075</v>
      </c>
      <c r="J538" s="472" t="s">
        <v>1076</v>
      </c>
      <c r="K538" s="472" t="s">
        <v>1077</v>
      </c>
      <c r="L538" s="473">
        <v>410</v>
      </c>
      <c r="M538" s="473">
        <v>54120</v>
      </c>
      <c r="N538" s="472">
        <v>132</v>
      </c>
      <c r="O538" s="551">
        <v>107</v>
      </c>
      <c r="P538" s="473">
        <v>50430</v>
      </c>
      <c r="Q538" s="506">
        <v>0.93181818181818177</v>
      </c>
      <c r="R538" s="472">
        <v>123</v>
      </c>
      <c r="S538" s="506">
        <v>0.93181818181818177</v>
      </c>
      <c r="T538" s="551">
        <v>99</v>
      </c>
      <c r="U538" s="507">
        <v>0.92523364485981308</v>
      </c>
    </row>
    <row r="539" spans="1:21" ht="14.4" customHeight="1" x14ac:dyDescent="0.3">
      <c r="A539" s="471">
        <v>29</v>
      </c>
      <c r="B539" s="472" t="s">
        <v>485</v>
      </c>
      <c r="C539" s="472" t="s">
        <v>780</v>
      </c>
      <c r="D539" s="549" t="s">
        <v>1746</v>
      </c>
      <c r="E539" s="550" t="s">
        <v>790</v>
      </c>
      <c r="F539" s="472" t="s">
        <v>779</v>
      </c>
      <c r="G539" s="472" t="s">
        <v>1074</v>
      </c>
      <c r="H539" s="472" t="s">
        <v>486</v>
      </c>
      <c r="I539" s="472" t="s">
        <v>1078</v>
      </c>
      <c r="J539" s="472" t="s">
        <v>1079</v>
      </c>
      <c r="K539" s="472" t="s">
        <v>1080</v>
      </c>
      <c r="L539" s="473">
        <v>566</v>
      </c>
      <c r="M539" s="473">
        <v>1132</v>
      </c>
      <c r="N539" s="472">
        <v>2</v>
      </c>
      <c r="O539" s="551">
        <v>2</v>
      </c>
      <c r="P539" s="473"/>
      <c r="Q539" s="506">
        <v>0</v>
      </c>
      <c r="R539" s="472"/>
      <c r="S539" s="506">
        <v>0</v>
      </c>
      <c r="T539" s="551"/>
      <c r="U539" s="507">
        <v>0</v>
      </c>
    </row>
    <row r="540" spans="1:21" ht="14.4" customHeight="1" x14ac:dyDescent="0.3">
      <c r="A540" s="471">
        <v>29</v>
      </c>
      <c r="B540" s="472" t="s">
        <v>485</v>
      </c>
      <c r="C540" s="472" t="s">
        <v>780</v>
      </c>
      <c r="D540" s="549" t="s">
        <v>1746</v>
      </c>
      <c r="E540" s="550" t="s">
        <v>790</v>
      </c>
      <c r="F540" s="472" t="s">
        <v>779</v>
      </c>
      <c r="G540" s="472" t="s">
        <v>1074</v>
      </c>
      <c r="H540" s="472" t="s">
        <v>486</v>
      </c>
      <c r="I540" s="472" t="s">
        <v>1081</v>
      </c>
      <c r="J540" s="472" t="s">
        <v>1082</v>
      </c>
      <c r="K540" s="472" t="s">
        <v>1083</v>
      </c>
      <c r="L540" s="473">
        <v>350</v>
      </c>
      <c r="M540" s="473">
        <v>350</v>
      </c>
      <c r="N540" s="472">
        <v>1</v>
      </c>
      <c r="O540" s="551">
        <v>1</v>
      </c>
      <c r="P540" s="473">
        <v>350</v>
      </c>
      <c r="Q540" s="506">
        <v>1</v>
      </c>
      <c r="R540" s="472">
        <v>1</v>
      </c>
      <c r="S540" s="506">
        <v>1</v>
      </c>
      <c r="T540" s="551">
        <v>1</v>
      </c>
      <c r="U540" s="507">
        <v>1</v>
      </c>
    </row>
    <row r="541" spans="1:21" ht="14.4" customHeight="1" x14ac:dyDescent="0.3">
      <c r="A541" s="471">
        <v>29</v>
      </c>
      <c r="B541" s="472" t="s">
        <v>485</v>
      </c>
      <c r="C541" s="472" t="s">
        <v>780</v>
      </c>
      <c r="D541" s="549" t="s">
        <v>1746</v>
      </c>
      <c r="E541" s="550" t="s">
        <v>790</v>
      </c>
      <c r="F541" s="472" t="s">
        <v>779</v>
      </c>
      <c r="G541" s="472" t="s">
        <v>1074</v>
      </c>
      <c r="H541" s="472" t="s">
        <v>486</v>
      </c>
      <c r="I541" s="472" t="s">
        <v>1607</v>
      </c>
      <c r="J541" s="472" t="s">
        <v>1076</v>
      </c>
      <c r="K541" s="472" t="s">
        <v>1608</v>
      </c>
      <c r="L541" s="473">
        <v>410</v>
      </c>
      <c r="M541" s="473">
        <v>410</v>
      </c>
      <c r="N541" s="472">
        <v>1</v>
      </c>
      <c r="O541" s="551">
        <v>1</v>
      </c>
      <c r="P541" s="473"/>
      <c r="Q541" s="506">
        <v>0</v>
      </c>
      <c r="R541" s="472"/>
      <c r="S541" s="506">
        <v>0</v>
      </c>
      <c r="T541" s="551"/>
      <c r="U541" s="507">
        <v>0</v>
      </c>
    </row>
    <row r="542" spans="1:21" ht="14.4" customHeight="1" x14ac:dyDescent="0.3">
      <c r="A542" s="471">
        <v>29</v>
      </c>
      <c r="B542" s="472" t="s">
        <v>485</v>
      </c>
      <c r="C542" s="472" t="s">
        <v>780</v>
      </c>
      <c r="D542" s="549" t="s">
        <v>1746</v>
      </c>
      <c r="E542" s="550" t="s">
        <v>790</v>
      </c>
      <c r="F542" s="472" t="s">
        <v>779</v>
      </c>
      <c r="G542" s="472" t="s">
        <v>1074</v>
      </c>
      <c r="H542" s="472" t="s">
        <v>486</v>
      </c>
      <c r="I542" s="472" t="s">
        <v>1609</v>
      </c>
      <c r="J542" s="472" t="s">
        <v>1079</v>
      </c>
      <c r="K542" s="472" t="s">
        <v>1610</v>
      </c>
      <c r="L542" s="473">
        <v>600</v>
      </c>
      <c r="M542" s="473">
        <v>600</v>
      </c>
      <c r="N542" s="472">
        <v>1</v>
      </c>
      <c r="O542" s="551">
        <v>1</v>
      </c>
      <c r="P542" s="473">
        <v>600</v>
      </c>
      <c r="Q542" s="506">
        <v>1</v>
      </c>
      <c r="R542" s="472">
        <v>1</v>
      </c>
      <c r="S542" s="506">
        <v>1</v>
      </c>
      <c r="T542" s="551">
        <v>1</v>
      </c>
      <c r="U542" s="507">
        <v>1</v>
      </c>
    </row>
    <row r="543" spans="1:21" ht="14.4" customHeight="1" x14ac:dyDescent="0.3">
      <c r="A543" s="471">
        <v>29</v>
      </c>
      <c r="B543" s="472" t="s">
        <v>485</v>
      </c>
      <c r="C543" s="472" t="s">
        <v>780</v>
      </c>
      <c r="D543" s="549" t="s">
        <v>1746</v>
      </c>
      <c r="E543" s="550" t="s">
        <v>790</v>
      </c>
      <c r="F543" s="472" t="s">
        <v>779</v>
      </c>
      <c r="G543" s="472" t="s">
        <v>1084</v>
      </c>
      <c r="H543" s="472" t="s">
        <v>486</v>
      </c>
      <c r="I543" s="472" t="s">
        <v>1085</v>
      </c>
      <c r="J543" s="472" t="s">
        <v>1086</v>
      </c>
      <c r="K543" s="472" t="s">
        <v>1087</v>
      </c>
      <c r="L543" s="473">
        <v>50.5</v>
      </c>
      <c r="M543" s="473">
        <v>50.5</v>
      </c>
      <c r="N543" s="472">
        <v>1</v>
      </c>
      <c r="O543" s="551">
        <v>1</v>
      </c>
      <c r="P543" s="473">
        <v>50.5</v>
      </c>
      <c r="Q543" s="506">
        <v>1</v>
      </c>
      <c r="R543" s="472">
        <v>1</v>
      </c>
      <c r="S543" s="506">
        <v>1</v>
      </c>
      <c r="T543" s="551">
        <v>1</v>
      </c>
      <c r="U543" s="507">
        <v>1</v>
      </c>
    </row>
    <row r="544" spans="1:21" ht="14.4" customHeight="1" x14ac:dyDescent="0.3">
      <c r="A544" s="471">
        <v>29</v>
      </c>
      <c r="B544" s="472" t="s">
        <v>485</v>
      </c>
      <c r="C544" s="472" t="s">
        <v>780</v>
      </c>
      <c r="D544" s="549" t="s">
        <v>1746</v>
      </c>
      <c r="E544" s="550" t="s">
        <v>790</v>
      </c>
      <c r="F544" s="472" t="s">
        <v>779</v>
      </c>
      <c r="G544" s="472" t="s">
        <v>1084</v>
      </c>
      <c r="H544" s="472" t="s">
        <v>486</v>
      </c>
      <c r="I544" s="472" t="s">
        <v>1611</v>
      </c>
      <c r="J544" s="472" t="s">
        <v>1612</v>
      </c>
      <c r="K544" s="472" t="s">
        <v>1613</v>
      </c>
      <c r="L544" s="473">
        <v>350</v>
      </c>
      <c r="M544" s="473">
        <v>350</v>
      </c>
      <c r="N544" s="472">
        <v>1</v>
      </c>
      <c r="O544" s="551">
        <v>1</v>
      </c>
      <c r="P544" s="473">
        <v>350</v>
      </c>
      <c r="Q544" s="506">
        <v>1</v>
      </c>
      <c r="R544" s="472">
        <v>1</v>
      </c>
      <c r="S544" s="506">
        <v>1</v>
      </c>
      <c r="T544" s="551">
        <v>1</v>
      </c>
      <c r="U544" s="507">
        <v>1</v>
      </c>
    </row>
    <row r="545" spans="1:21" ht="14.4" customHeight="1" x14ac:dyDescent="0.3">
      <c r="A545" s="471">
        <v>29</v>
      </c>
      <c r="B545" s="472" t="s">
        <v>485</v>
      </c>
      <c r="C545" s="472" t="s">
        <v>780</v>
      </c>
      <c r="D545" s="549" t="s">
        <v>1746</v>
      </c>
      <c r="E545" s="550" t="s">
        <v>790</v>
      </c>
      <c r="F545" s="472" t="s">
        <v>779</v>
      </c>
      <c r="G545" s="472" t="s">
        <v>1084</v>
      </c>
      <c r="H545" s="472" t="s">
        <v>486</v>
      </c>
      <c r="I545" s="472" t="s">
        <v>1335</v>
      </c>
      <c r="J545" s="472" t="s">
        <v>1336</v>
      </c>
      <c r="K545" s="472" t="s">
        <v>1337</v>
      </c>
      <c r="L545" s="473">
        <v>378.48</v>
      </c>
      <c r="M545" s="473">
        <v>378.48</v>
      </c>
      <c r="N545" s="472">
        <v>1</v>
      </c>
      <c r="O545" s="551">
        <v>1</v>
      </c>
      <c r="P545" s="473">
        <v>378.48</v>
      </c>
      <c r="Q545" s="506">
        <v>1</v>
      </c>
      <c r="R545" s="472">
        <v>1</v>
      </c>
      <c r="S545" s="506">
        <v>1</v>
      </c>
      <c r="T545" s="551">
        <v>1</v>
      </c>
      <c r="U545" s="507">
        <v>1</v>
      </c>
    </row>
    <row r="546" spans="1:21" ht="14.4" customHeight="1" x14ac:dyDescent="0.3">
      <c r="A546" s="471">
        <v>29</v>
      </c>
      <c r="B546" s="472" t="s">
        <v>485</v>
      </c>
      <c r="C546" s="472" t="s">
        <v>780</v>
      </c>
      <c r="D546" s="549" t="s">
        <v>1746</v>
      </c>
      <c r="E546" s="550" t="s">
        <v>790</v>
      </c>
      <c r="F546" s="472" t="s">
        <v>779</v>
      </c>
      <c r="G546" s="472" t="s">
        <v>1084</v>
      </c>
      <c r="H546" s="472" t="s">
        <v>486</v>
      </c>
      <c r="I546" s="472" t="s">
        <v>1480</v>
      </c>
      <c r="J546" s="472" t="s">
        <v>1481</v>
      </c>
      <c r="K546" s="472" t="s">
        <v>1482</v>
      </c>
      <c r="L546" s="473">
        <v>378.48</v>
      </c>
      <c r="M546" s="473">
        <v>756.96</v>
      </c>
      <c r="N546" s="472">
        <v>2</v>
      </c>
      <c r="O546" s="551">
        <v>2</v>
      </c>
      <c r="P546" s="473">
        <v>756.96</v>
      </c>
      <c r="Q546" s="506">
        <v>1</v>
      </c>
      <c r="R546" s="472">
        <v>2</v>
      </c>
      <c r="S546" s="506">
        <v>1</v>
      </c>
      <c r="T546" s="551">
        <v>2</v>
      </c>
      <c r="U546" s="507">
        <v>1</v>
      </c>
    </row>
    <row r="547" spans="1:21" ht="14.4" customHeight="1" x14ac:dyDescent="0.3">
      <c r="A547" s="471">
        <v>29</v>
      </c>
      <c r="B547" s="472" t="s">
        <v>485</v>
      </c>
      <c r="C547" s="472" t="s">
        <v>780</v>
      </c>
      <c r="D547" s="549" t="s">
        <v>1746</v>
      </c>
      <c r="E547" s="550" t="s">
        <v>790</v>
      </c>
      <c r="F547" s="472" t="s">
        <v>779</v>
      </c>
      <c r="G547" s="472" t="s">
        <v>1084</v>
      </c>
      <c r="H547" s="472" t="s">
        <v>486</v>
      </c>
      <c r="I547" s="472" t="s">
        <v>1088</v>
      </c>
      <c r="J547" s="472" t="s">
        <v>1089</v>
      </c>
      <c r="K547" s="472" t="s">
        <v>1090</v>
      </c>
      <c r="L547" s="473">
        <v>378.48</v>
      </c>
      <c r="M547" s="473">
        <v>378.48</v>
      </c>
      <c r="N547" s="472">
        <v>1</v>
      </c>
      <c r="O547" s="551">
        <v>1</v>
      </c>
      <c r="P547" s="473">
        <v>378.48</v>
      </c>
      <c r="Q547" s="506">
        <v>1</v>
      </c>
      <c r="R547" s="472">
        <v>1</v>
      </c>
      <c r="S547" s="506">
        <v>1</v>
      </c>
      <c r="T547" s="551">
        <v>1</v>
      </c>
      <c r="U547" s="507">
        <v>1</v>
      </c>
    </row>
    <row r="548" spans="1:21" ht="14.4" customHeight="1" x14ac:dyDescent="0.3">
      <c r="A548" s="471">
        <v>29</v>
      </c>
      <c r="B548" s="472" t="s">
        <v>485</v>
      </c>
      <c r="C548" s="472" t="s">
        <v>780</v>
      </c>
      <c r="D548" s="549" t="s">
        <v>1746</v>
      </c>
      <c r="E548" s="550" t="s">
        <v>790</v>
      </c>
      <c r="F548" s="472" t="s">
        <v>779</v>
      </c>
      <c r="G548" s="472" t="s">
        <v>1084</v>
      </c>
      <c r="H548" s="472" t="s">
        <v>486</v>
      </c>
      <c r="I548" s="472" t="s">
        <v>1614</v>
      </c>
      <c r="J548" s="472" t="s">
        <v>1615</v>
      </c>
      <c r="K548" s="472" t="s">
        <v>1616</v>
      </c>
      <c r="L548" s="473">
        <v>250</v>
      </c>
      <c r="M548" s="473">
        <v>250</v>
      </c>
      <c r="N548" s="472">
        <v>1</v>
      </c>
      <c r="O548" s="551">
        <v>1</v>
      </c>
      <c r="P548" s="473">
        <v>250</v>
      </c>
      <c r="Q548" s="506">
        <v>1</v>
      </c>
      <c r="R548" s="472">
        <v>1</v>
      </c>
      <c r="S548" s="506">
        <v>1</v>
      </c>
      <c r="T548" s="551">
        <v>1</v>
      </c>
      <c r="U548" s="507">
        <v>1</v>
      </c>
    </row>
    <row r="549" spans="1:21" ht="14.4" customHeight="1" x14ac:dyDescent="0.3">
      <c r="A549" s="471">
        <v>29</v>
      </c>
      <c r="B549" s="472" t="s">
        <v>485</v>
      </c>
      <c r="C549" s="472" t="s">
        <v>780</v>
      </c>
      <c r="D549" s="549" t="s">
        <v>1746</v>
      </c>
      <c r="E549" s="550" t="s">
        <v>790</v>
      </c>
      <c r="F549" s="472" t="s">
        <v>779</v>
      </c>
      <c r="G549" s="472" t="s">
        <v>1084</v>
      </c>
      <c r="H549" s="472" t="s">
        <v>486</v>
      </c>
      <c r="I549" s="472" t="s">
        <v>1617</v>
      </c>
      <c r="J549" s="472" t="s">
        <v>1618</v>
      </c>
      <c r="K549" s="472"/>
      <c r="L549" s="473">
        <v>80.349999999999994</v>
      </c>
      <c r="M549" s="473">
        <v>80.349999999999994</v>
      </c>
      <c r="N549" s="472">
        <v>1</v>
      </c>
      <c r="O549" s="551">
        <v>1</v>
      </c>
      <c r="P549" s="473">
        <v>80.349999999999994</v>
      </c>
      <c r="Q549" s="506">
        <v>1</v>
      </c>
      <c r="R549" s="472">
        <v>1</v>
      </c>
      <c r="S549" s="506">
        <v>1</v>
      </c>
      <c r="T549" s="551">
        <v>1</v>
      </c>
      <c r="U549" s="507">
        <v>1</v>
      </c>
    </row>
    <row r="550" spans="1:21" ht="14.4" customHeight="1" x14ac:dyDescent="0.3">
      <c r="A550" s="471">
        <v>29</v>
      </c>
      <c r="B550" s="472" t="s">
        <v>485</v>
      </c>
      <c r="C550" s="472" t="s">
        <v>780</v>
      </c>
      <c r="D550" s="549" t="s">
        <v>1746</v>
      </c>
      <c r="E550" s="550" t="s">
        <v>790</v>
      </c>
      <c r="F550" s="472" t="s">
        <v>779</v>
      </c>
      <c r="G550" s="472" t="s">
        <v>1084</v>
      </c>
      <c r="H550" s="472" t="s">
        <v>486</v>
      </c>
      <c r="I550" s="472" t="s">
        <v>1427</v>
      </c>
      <c r="J550" s="472" t="s">
        <v>1619</v>
      </c>
      <c r="K550" s="472" t="s">
        <v>1620</v>
      </c>
      <c r="L550" s="473">
        <v>350</v>
      </c>
      <c r="M550" s="473">
        <v>350</v>
      </c>
      <c r="N550" s="472">
        <v>1</v>
      </c>
      <c r="O550" s="551">
        <v>1</v>
      </c>
      <c r="P550" s="473"/>
      <c r="Q550" s="506">
        <v>0</v>
      </c>
      <c r="R550" s="472"/>
      <c r="S550" s="506">
        <v>0</v>
      </c>
      <c r="T550" s="551"/>
      <c r="U550" s="507">
        <v>0</v>
      </c>
    </row>
    <row r="551" spans="1:21" ht="14.4" customHeight="1" x14ac:dyDescent="0.3">
      <c r="A551" s="471">
        <v>29</v>
      </c>
      <c r="B551" s="472" t="s">
        <v>485</v>
      </c>
      <c r="C551" s="472" t="s">
        <v>780</v>
      </c>
      <c r="D551" s="549" t="s">
        <v>1746</v>
      </c>
      <c r="E551" s="550" t="s">
        <v>790</v>
      </c>
      <c r="F551" s="472" t="s">
        <v>779</v>
      </c>
      <c r="G551" s="472" t="s">
        <v>1084</v>
      </c>
      <c r="H551" s="472" t="s">
        <v>486</v>
      </c>
      <c r="I551" s="472" t="s">
        <v>1097</v>
      </c>
      <c r="J551" s="472" t="s">
        <v>1098</v>
      </c>
      <c r="K551" s="472" t="s">
        <v>1099</v>
      </c>
      <c r="L551" s="473">
        <v>245.11</v>
      </c>
      <c r="M551" s="473">
        <v>245.11</v>
      </c>
      <c r="N551" s="472">
        <v>1</v>
      </c>
      <c r="O551" s="551">
        <v>1</v>
      </c>
      <c r="P551" s="473">
        <v>245.11</v>
      </c>
      <c r="Q551" s="506">
        <v>1</v>
      </c>
      <c r="R551" s="472">
        <v>1</v>
      </c>
      <c r="S551" s="506">
        <v>1</v>
      </c>
      <c r="T551" s="551">
        <v>1</v>
      </c>
      <c r="U551" s="507">
        <v>1</v>
      </c>
    </row>
    <row r="552" spans="1:21" ht="14.4" customHeight="1" x14ac:dyDescent="0.3">
      <c r="A552" s="471">
        <v>29</v>
      </c>
      <c r="B552" s="472" t="s">
        <v>485</v>
      </c>
      <c r="C552" s="472" t="s">
        <v>780</v>
      </c>
      <c r="D552" s="549" t="s">
        <v>1746</v>
      </c>
      <c r="E552" s="550" t="s">
        <v>790</v>
      </c>
      <c r="F552" s="472" t="s">
        <v>779</v>
      </c>
      <c r="G552" s="472" t="s">
        <v>1084</v>
      </c>
      <c r="H552" s="472" t="s">
        <v>486</v>
      </c>
      <c r="I552" s="472" t="s">
        <v>1621</v>
      </c>
      <c r="J552" s="472" t="s">
        <v>1622</v>
      </c>
      <c r="K552" s="472" t="s">
        <v>1623</v>
      </c>
      <c r="L552" s="473">
        <v>350</v>
      </c>
      <c r="M552" s="473">
        <v>350</v>
      </c>
      <c r="N552" s="472">
        <v>1</v>
      </c>
      <c r="O552" s="551">
        <v>1</v>
      </c>
      <c r="P552" s="473"/>
      <c r="Q552" s="506">
        <v>0</v>
      </c>
      <c r="R552" s="472"/>
      <c r="S552" s="506">
        <v>0</v>
      </c>
      <c r="T552" s="551"/>
      <c r="U552" s="507">
        <v>0</v>
      </c>
    </row>
    <row r="553" spans="1:21" ht="14.4" customHeight="1" x14ac:dyDescent="0.3">
      <c r="A553" s="471">
        <v>29</v>
      </c>
      <c r="B553" s="472" t="s">
        <v>485</v>
      </c>
      <c r="C553" s="472" t="s">
        <v>780</v>
      </c>
      <c r="D553" s="549" t="s">
        <v>1746</v>
      </c>
      <c r="E553" s="550" t="s">
        <v>790</v>
      </c>
      <c r="F553" s="472" t="s">
        <v>779</v>
      </c>
      <c r="G553" s="472" t="s">
        <v>1084</v>
      </c>
      <c r="H553" s="472" t="s">
        <v>486</v>
      </c>
      <c r="I553" s="472" t="s">
        <v>1100</v>
      </c>
      <c r="J553" s="472" t="s">
        <v>1086</v>
      </c>
      <c r="K553" s="472" t="s">
        <v>1101</v>
      </c>
      <c r="L553" s="473">
        <v>58.5</v>
      </c>
      <c r="M553" s="473">
        <v>175.5</v>
      </c>
      <c r="N553" s="472">
        <v>3</v>
      </c>
      <c r="O553" s="551">
        <v>3</v>
      </c>
      <c r="P553" s="473">
        <v>175.5</v>
      </c>
      <c r="Q553" s="506">
        <v>1</v>
      </c>
      <c r="R553" s="472">
        <v>3</v>
      </c>
      <c r="S553" s="506">
        <v>1</v>
      </c>
      <c r="T553" s="551">
        <v>3</v>
      </c>
      <c r="U553" s="507">
        <v>1</v>
      </c>
    </row>
    <row r="554" spans="1:21" ht="14.4" customHeight="1" x14ac:dyDescent="0.3">
      <c r="A554" s="471">
        <v>29</v>
      </c>
      <c r="B554" s="472" t="s">
        <v>485</v>
      </c>
      <c r="C554" s="472" t="s">
        <v>780</v>
      </c>
      <c r="D554" s="549" t="s">
        <v>1746</v>
      </c>
      <c r="E554" s="550" t="s">
        <v>790</v>
      </c>
      <c r="F554" s="472" t="s">
        <v>779</v>
      </c>
      <c r="G554" s="472" t="s">
        <v>1084</v>
      </c>
      <c r="H554" s="472" t="s">
        <v>486</v>
      </c>
      <c r="I554" s="472" t="s">
        <v>1227</v>
      </c>
      <c r="J554" s="472" t="s">
        <v>1228</v>
      </c>
      <c r="K554" s="472" t="s">
        <v>1229</v>
      </c>
      <c r="L554" s="473">
        <v>195.56</v>
      </c>
      <c r="M554" s="473">
        <v>391.12</v>
      </c>
      <c r="N554" s="472">
        <v>2</v>
      </c>
      <c r="O554" s="551">
        <v>2</v>
      </c>
      <c r="P554" s="473"/>
      <c r="Q554" s="506">
        <v>0</v>
      </c>
      <c r="R554" s="472"/>
      <c r="S554" s="506">
        <v>0</v>
      </c>
      <c r="T554" s="551"/>
      <c r="U554" s="507">
        <v>0</v>
      </c>
    </row>
    <row r="555" spans="1:21" ht="14.4" customHeight="1" x14ac:dyDescent="0.3">
      <c r="A555" s="471">
        <v>29</v>
      </c>
      <c r="B555" s="472" t="s">
        <v>485</v>
      </c>
      <c r="C555" s="472" t="s">
        <v>780</v>
      </c>
      <c r="D555" s="549" t="s">
        <v>1746</v>
      </c>
      <c r="E555" s="550" t="s">
        <v>790</v>
      </c>
      <c r="F555" s="472" t="s">
        <v>779</v>
      </c>
      <c r="G555" s="472" t="s">
        <v>1084</v>
      </c>
      <c r="H555" s="472" t="s">
        <v>486</v>
      </c>
      <c r="I555" s="472" t="s">
        <v>1102</v>
      </c>
      <c r="J555" s="472" t="s">
        <v>1103</v>
      </c>
      <c r="K555" s="472" t="s">
        <v>1104</v>
      </c>
      <c r="L555" s="473">
        <v>250</v>
      </c>
      <c r="M555" s="473">
        <v>500</v>
      </c>
      <c r="N555" s="472">
        <v>2</v>
      </c>
      <c r="O555" s="551">
        <v>2</v>
      </c>
      <c r="P555" s="473"/>
      <c r="Q555" s="506">
        <v>0</v>
      </c>
      <c r="R555" s="472"/>
      <c r="S555" s="506">
        <v>0</v>
      </c>
      <c r="T555" s="551"/>
      <c r="U555" s="507">
        <v>0</v>
      </c>
    </row>
    <row r="556" spans="1:21" ht="14.4" customHeight="1" x14ac:dyDescent="0.3">
      <c r="A556" s="471">
        <v>29</v>
      </c>
      <c r="B556" s="472" t="s">
        <v>485</v>
      </c>
      <c r="C556" s="472" t="s">
        <v>780</v>
      </c>
      <c r="D556" s="549" t="s">
        <v>1746</v>
      </c>
      <c r="E556" s="550" t="s">
        <v>790</v>
      </c>
      <c r="F556" s="472" t="s">
        <v>779</v>
      </c>
      <c r="G556" s="472" t="s">
        <v>1084</v>
      </c>
      <c r="H556" s="472" t="s">
        <v>486</v>
      </c>
      <c r="I556" s="472" t="s">
        <v>1105</v>
      </c>
      <c r="J556" s="472" t="s">
        <v>1106</v>
      </c>
      <c r="K556" s="472" t="s">
        <v>1107</v>
      </c>
      <c r="L556" s="473">
        <v>250</v>
      </c>
      <c r="M556" s="473">
        <v>750</v>
      </c>
      <c r="N556" s="472">
        <v>3</v>
      </c>
      <c r="O556" s="551">
        <v>3</v>
      </c>
      <c r="P556" s="473">
        <v>250</v>
      </c>
      <c r="Q556" s="506">
        <v>0.33333333333333331</v>
      </c>
      <c r="R556" s="472">
        <v>1</v>
      </c>
      <c r="S556" s="506">
        <v>0.33333333333333331</v>
      </c>
      <c r="T556" s="551">
        <v>1</v>
      </c>
      <c r="U556" s="507">
        <v>0.33333333333333331</v>
      </c>
    </row>
    <row r="557" spans="1:21" ht="14.4" customHeight="1" x14ac:dyDescent="0.3">
      <c r="A557" s="471">
        <v>29</v>
      </c>
      <c r="B557" s="472" t="s">
        <v>485</v>
      </c>
      <c r="C557" s="472" t="s">
        <v>780</v>
      </c>
      <c r="D557" s="549" t="s">
        <v>1746</v>
      </c>
      <c r="E557" s="550" t="s">
        <v>790</v>
      </c>
      <c r="F557" s="472" t="s">
        <v>779</v>
      </c>
      <c r="G557" s="472" t="s">
        <v>1084</v>
      </c>
      <c r="H557" s="472" t="s">
        <v>486</v>
      </c>
      <c r="I557" s="472" t="s">
        <v>1624</v>
      </c>
      <c r="J557" s="472" t="s">
        <v>1625</v>
      </c>
      <c r="K557" s="472" t="s">
        <v>1626</v>
      </c>
      <c r="L557" s="473">
        <v>300</v>
      </c>
      <c r="M557" s="473">
        <v>300</v>
      </c>
      <c r="N557" s="472">
        <v>1</v>
      </c>
      <c r="O557" s="551">
        <v>1</v>
      </c>
      <c r="P557" s="473">
        <v>300</v>
      </c>
      <c r="Q557" s="506">
        <v>1</v>
      </c>
      <c r="R557" s="472">
        <v>1</v>
      </c>
      <c r="S557" s="506">
        <v>1</v>
      </c>
      <c r="T557" s="551">
        <v>1</v>
      </c>
      <c r="U557" s="507">
        <v>1</v>
      </c>
    </row>
    <row r="558" spans="1:21" ht="14.4" customHeight="1" x14ac:dyDescent="0.3">
      <c r="A558" s="471">
        <v>29</v>
      </c>
      <c r="B558" s="472" t="s">
        <v>485</v>
      </c>
      <c r="C558" s="472" t="s">
        <v>780</v>
      </c>
      <c r="D558" s="549" t="s">
        <v>1746</v>
      </c>
      <c r="E558" s="550" t="s">
        <v>790</v>
      </c>
      <c r="F558" s="472" t="s">
        <v>779</v>
      </c>
      <c r="G558" s="472" t="s">
        <v>1084</v>
      </c>
      <c r="H558" s="472" t="s">
        <v>486</v>
      </c>
      <c r="I558" s="472" t="s">
        <v>1114</v>
      </c>
      <c r="J558" s="472" t="s">
        <v>1115</v>
      </c>
      <c r="K558" s="472" t="s">
        <v>1116</v>
      </c>
      <c r="L558" s="473">
        <v>45.52</v>
      </c>
      <c r="M558" s="473">
        <v>227.60000000000002</v>
      </c>
      <c r="N558" s="472">
        <v>5</v>
      </c>
      <c r="O558" s="551">
        <v>5</v>
      </c>
      <c r="P558" s="473">
        <v>227.60000000000002</v>
      </c>
      <c r="Q558" s="506">
        <v>1</v>
      </c>
      <c r="R558" s="472">
        <v>5</v>
      </c>
      <c r="S558" s="506">
        <v>1</v>
      </c>
      <c r="T558" s="551">
        <v>5</v>
      </c>
      <c r="U558" s="507">
        <v>1</v>
      </c>
    </row>
    <row r="559" spans="1:21" ht="14.4" customHeight="1" x14ac:dyDescent="0.3">
      <c r="A559" s="471">
        <v>29</v>
      </c>
      <c r="B559" s="472" t="s">
        <v>485</v>
      </c>
      <c r="C559" s="472" t="s">
        <v>780</v>
      </c>
      <c r="D559" s="549" t="s">
        <v>1746</v>
      </c>
      <c r="E559" s="550" t="s">
        <v>790</v>
      </c>
      <c r="F559" s="472" t="s">
        <v>779</v>
      </c>
      <c r="G559" s="472" t="s">
        <v>1084</v>
      </c>
      <c r="H559" s="472" t="s">
        <v>486</v>
      </c>
      <c r="I559" s="472" t="s">
        <v>1627</v>
      </c>
      <c r="J559" s="472" t="s">
        <v>1628</v>
      </c>
      <c r="K559" s="472" t="s">
        <v>1629</v>
      </c>
      <c r="L559" s="473">
        <v>250</v>
      </c>
      <c r="M559" s="473">
        <v>250</v>
      </c>
      <c r="N559" s="472">
        <v>1</v>
      </c>
      <c r="O559" s="551">
        <v>1</v>
      </c>
      <c r="P559" s="473">
        <v>250</v>
      </c>
      <c r="Q559" s="506">
        <v>1</v>
      </c>
      <c r="R559" s="472">
        <v>1</v>
      </c>
      <c r="S559" s="506">
        <v>1</v>
      </c>
      <c r="T559" s="551">
        <v>1</v>
      </c>
      <c r="U559" s="507">
        <v>1</v>
      </c>
    </row>
    <row r="560" spans="1:21" ht="14.4" customHeight="1" x14ac:dyDescent="0.3">
      <c r="A560" s="471">
        <v>29</v>
      </c>
      <c r="B560" s="472" t="s">
        <v>485</v>
      </c>
      <c r="C560" s="472" t="s">
        <v>780</v>
      </c>
      <c r="D560" s="549" t="s">
        <v>1746</v>
      </c>
      <c r="E560" s="550" t="s">
        <v>790</v>
      </c>
      <c r="F560" s="472" t="s">
        <v>779</v>
      </c>
      <c r="G560" s="472" t="s">
        <v>1084</v>
      </c>
      <c r="H560" s="472" t="s">
        <v>486</v>
      </c>
      <c r="I560" s="472" t="s">
        <v>1350</v>
      </c>
      <c r="J560" s="472" t="s">
        <v>1351</v>
      </c>
      <c r="K560" s="472" t="s">
        <v>1352</v>
      </c>
      <c r="L560" s="473">
        <v>509.64</v>
      </c>
      <c r="M560" s="473">
        <v>509.64</v>
      </c>
      <c r="N560" s="472">
        <v>1</v>
      </c>
      <c r="O560" s="551">
        <v>1</v>
      </c>
      <c r="P560" s="473">
        <v>509.64</v>
      </c>
      <c r="Q560" s="506">
        <v>1</v>
      </c>
      <c r="R560" s="472">
        <v>1</v>
      </c>
      <c r="S560" s="506">
        <v>1</v>
      </c>
      <c r="T560" s="551">
        <v>1</v>
      </c>
      <c r="U560" s="507">
        <v>1</v>
      </c>
    </row>
    <row r="561" spans="1:21" ht="14.4" customHeight="1" x14ac:dyDescent="0.3">
      <c r="A561" s="471">
        <v>29</v>
      </c>
      <c r="B561" s="472" t="s">
        <v>485</v>
      </c>
      <c r="C561" s="472" t="s">
        <v>780</v>
      </c>
      <c r="D561" s="549" t="s">
        <v>1746</v>
      </c>
      <c r="E561" s="550" t="s">
        <v>790</v>
      </c>
      <c r="F561" s="472" t="s">
        <v>779</v>
      </c>
      <c r="G561" s="472" t="s">
        <v>1084</v>
      </c>
      <c r="H561" s="472" t="s">
        <v>486</v>
      </c>
      <c r="I561" s="472" t="s">
        <v>1120</v>
      </c>
      <c r="J561" s="472" t="s">
        <v>1121</v>
      </c>
      <c r="K561" s="472" t="s">
        <v>1122</v>
      </c>
      <c r="L561" s="473">
        <v>246.48</v>
      </c>
      <c r="M561" s="473">
        <v>492.96</v>
      </c>
      <c r="N561" s="472">
        <v>2</v>
      </c>
      <c r="O561" s="551">
        <v>2</v>
      </c>
      <c r="P561" s="473">
        <v>246.48</v>
      </c>
      <c r="Q561" s="506">
        <v>0.5</v>
      </c>
      <c r="R561" s="472">
        <v>1</v>
      </c>
      <c r="S561" s="506">
        <v>0.5</v>
      </c>
      <c r="T561" s="551">
        <v>1</v>
      </c>
      <c r="U561" s="507">
        <v>0.5</v>
      </c>
    </row>
    <row r="562" spans="1:21" ht="14.4" customHeight="1" x14ac:dyDescent="0.3">
      <c r="A562" s="471">
        <v>29</v>
      </c>
      <c r="B562" s="472" t="s">
        <v>485</v>
      </c>
      <c r="C562" s="472" t="s">
        <v>780</v>
      </c>
      <c r="D562" s="549" t="s">
        <v>1746</v>
      </c>
      <c r="E562" s="550" t="s">
        <v>790</v>
      </c>
      <c r="F562" s="472" t="s">
        <v>779</v>
      </c>
      <c r="G562" s="472" t="s">
        <v>1084</v>
      </c>
      <c r="H562" s="472" t="s">
        <v>486</v>
      </c>
      <c r="I562" s="472" t="s">
        <v>1630</v>
      </c>
      <c r="J562" s="472" t="s">
        <v>1631</v>
      </c>
      <c r="K562" s="472" t="s">
        <v>1632</v>
      </c>
      <c r="L562" s="473">
        <v>349.13</v>
      </c>
      <c r="M562" s="473">
        <v>349.13</v>
      </c>
      <c r="N562" s="472">
        <v>1</v>
      </c>
      <c r="O562" s="551">
        <v>1</v>
      </c>
      <c r="P562" s="473">
        <v>349.13</v>
      </c>
      <c r="Q562" s="506">
        <v>1</v>
      </c>
      <c r="R562" s="472">
        <v>1</v>
      </c>
      <c r="S562" s="506">
        <v>1</v>
      </c>
      <c r="T562" s="551">
        <v>1</v>
      </c>
      <c r="U562" s="507">
        <v>1</v>
      </c>
    </row>
    <row r="563" spans="1:21" ht="14.4" customHeight="1" x14ac:dyDescent="0.3">
      <c r="A563" s="471">
        <v>29</v>
      </c>
      <c r="B563" s="472" t="s">
        <v>485</v>
      </c>
      <c r="C563" s="472" t="s">
        <v>780</v>
      </c>
      <c r="D563" s="549" t="s">
        <v>1746</v>
      </c>
      <c r="E563" s="550" t="s">
        <v>790</v>
      </c>
      <c r="F563" s="472" t="s">
        <v>779</v>
      </c>
      <c r="G563" s="472" t="s">
        <v>1129</v>
      </c>
      <c r="H563" s="472" t="s">
        <v>486</v>
      </c>
      <c r="I563" s="472" t="s">
        <v>1130</v>
      </c>
      <c r="J563" s="472" t="s">
        <v>1131</v>
      </c>
      <c r="K563" s="472" t="s">
        <v>1132</v>
      </c>
      <c r="L563" s="473">
        <v>200</v>
      </c>
      <c r="M563" s="473">
        <v>1400</v>
      </c>
      <c r="N563" s="472">
        <v>7</v>
      </c>
      <c r="O563" s="551">
        <v>5</v>
      </c>
      <c r="P563" s="473">
        <v>800</v>
      </c>
      <c r="Q563" s="506">
        <v>0.5714285714285714</v>
      </c>
      <c r="R563" s="472">
        <v>4</v>
      </c>
      <c r="S563" s="506">
        <v>0.5714285714285714</v>
      </c>
      <c r="T563" s="551">
        <v>3</v>
      </c>
      <c r="U563" s="507">
        <v>0.6</v>
      </c>
    </row>
    <row r="564" spans="1:21" ht="14.4" customHeight="1" x14ac:dyDescent="0.3">
      <c r="A564" s="471">
        <v>29</v>
      </c>
      <c r="B564" s="472" t="s">
        <v>485</v>
      </c>
      <c r="C564" s="472" t="s">
        <v>780</v>
      </c>
      <c r="D564" s="549" t="s">
        <v>1746</v>
      </c>
      <c r="E564" s="550" t="s">
        <v>790</v>
      </c>
      <c r="F564" s="472" t="s">
        <v>779</v>
      </c>
      <c r="G564" s="472" t="s">
        <v>1129</v>
      </c>
      <c r="H564" s="472" t="s">
        <v>486</v>
      </c>
      <c r="I564" s="472" t="s">
        <v>1633</v>
      </c>
      <c r="J564" s="472" t="s">
        <v>1634</v>
      </c>
      <c r="K564" s="472" t="s">
        <v>1635</v>
      </c>
      <c r="L564" s="473">
        <v>200</v>
      </c>
      <c r="M564" s="473">
        <v>400</v>
      </c>
      <c r="N564" s="472">
        <v>2</v>
      </c>
      <c r="O564" s="551">
        <v>1</v>
      </c>
      <c r="P564" s="473">
        <v>400</v>
      </c>
      <c r="Q564" s="506">
        <v>1</v>
      </c>
      <c r="R564" s="472">
        <v>2</v>
      </c>
      <c r="S564" s="506">
        <v>1</v>
      </c>
      <c r="T564" s="551">
        <v>1</v>
      </c>
      <c r="U564" s="507">
        <v>1</v>
      </c>
    </row>
    <row r="565" spans="1:21" ht="14.4" customHeight="1" x14ac:dyDescent="0.3">
      <c r="A565" s="471">
        <v>29</v>
      </c>
      <c r="B565" s="472" t="s">
        <v>485</v>
      </c>
      <c r="C565" s="472" t="s">
        <v>780</v>
      </c>
      <c r="D565" s="549" t="s">
        <v>1746</v>
      </c>
      <c r="E565" s="550" t="s">
        <v>790</v>
      </c>
      <c r="F565" s="472" t="s">
        <v>779</v>
      </c>
      <c r="G565" s="472" t="s">
        <v>1142</v>
      </c>
      <c r="H565" s="472" t="s">
        <v>486</v>
      </c>
      <c r="I565" s="472" t="s">
        <v>1636</v>
      </c>
      <c r="J565" s="472" t="s">
        <v>1637</v>
      </c>
      <c r="K565" s="472" t="s">
        <v>1638</v>
      </c>
      <c r="L565" s="473">
        <v>55000</v>
      </c>
      <c r="M565" s="473">
        <v>55000</v>
      </c>
      <c r="N565" s="472">
        <v>1</v>
      </c>
      <c r="O565" s="551">
        <v>1</v>
      </c>
      <c r="P565" s="473"/>
      <c r="Q565" s="506">
        <v>0</v>
      </c>
      <c r="R565" s="472"/>
      <c r="S565" s="506">
        <v>0</v>
      </c>
      <c r="T565" s="551"/>
      <c r="U565" s="507">
        <v>0</v>
      </c>
    </row>
    <row r="566" spans="1:21" ht="14.4" customHeight="1" x14ac:dyDescent="0.3">
      <c r="A566" s="471">
        <v>29</v>
      </c>
      <c r="B566" s="472" t="s">
        <v>485</v>
      </c>
      <c r="C566" s="472" t="s">
        <v>780</v>
      </c>
      <c r="D566" s="549" t="s">
        <v>1746</v>
      </c>
      <c r="E566" s="550" t="s">
        <v>790</v>
      </c>
      <c r="F566" s="472" t="s">
        <v>779</v>
      </c>
      <c r="G566" s="472" t="s">
        <v>1142</v>
      </c>
      <c r="H566" s="472" t="s">
        <v>486</v>
      </c>
      <c r="I566" s="472" t="s">
        <v>1143</v>
      </c>
      <c r="J566" s="472" t="s">
        <v>1144</v>
      </c>
      <c r="K566" s="472"/>
      <c r="L566" s="473">
        <v>0</v>
      </c>
      <c r="M566" s="473">
        <v>0</v>
      </c>
      <c r="N566" s="472">
        <v>1</v>
      </c>
      <c r="O566" s="551">
        <v>1</v>
      </c>
      <c r="P566" s="473"/>
      <c r="Q566" s="506"/>
      <c r="R566" s="472"/>
      <c r="S566" s="506">
        <v>0</v>
      </c>
      <c r="T566" s="551"/>
      <c r="U566" s="507">
        <v>0</v>
      </c>
    </row>
    <row r="567" spans="1:21" ht="14.4" customHeight="1" x14ac:dyDescent="0.3">
      <c r="A567" s="471">
        <v>29</v>
      </c>
      <c r="B567" s="472" t="s">
        <v>485</v>
      </c>
      <c r="C567" s="472" t="s">
        <v>780</v>
      </c>
      <c r="D567" s="549" t="s">
        <v>1746</v>
      </c>
      <c r="E567" s="550" t="s">
        <v>790</v>
      </c>
      <c r="F567" s="472" t="s">
        <v>779</v>
      </c>
      <c r="G567" s="472" t="s">
        <v>1142</v>
      </c>
      <c r="H567" s="472" t="s">
        <v>486</v>
      </c>
      <c r="I567" s="472" t="s">
        <v>1639</v>
      </c>
      <c r="J567" s="472" t="s">
        <v>1640</v>
      </c>
      <c r="K567" s="472" t="s">
        <v>1641</v>
      </c>
      <c r="L567" s="473">
        <v>0</v>
      </c>
      <c r="M567" s="473">
        <v>0</v>
      </c>
      <c r="N567" s="472">
        <v>2</v>
      </c>
      <c r="O567" s="551">
        <v>2</v>
      </c>
      <c r="P567" s="473"/>
      <c r="Q567" s="506"/>
      <c r="R567" s="472"/>
      <c r="S567" s="506">
        <v>0</v>
      </c>
      <c r="T567" s="551"/>
      <c r="U567" s="507">
        <v>0</v>
      </c>
    </row>
    <row r="568" spans="1:21" ht="14.4" customHeight="1" x14ac:dyDescent="0.3">
      <c r="A568" s="471">
        <v>29</v>
      </c>
      <c r="B568" s="472" t="s">
        <v>485</v>
      </c>
      <c r="C568" s="472" t="s">
        <v>780</v>
      </c>
      <c r="D568" s="549" t="s">
        <v>1746</v>
      </c>
      <c r="E568" s="550" t="s">
        <v>791</v>
      </c>
      <c r="F568" s="472" t="s">
        <v>777</v>
      </c>
      <c r="G568" s="472" t="s">
        <v>800</v>
      </c>
      <c r="H568" s="472" t="s">
        <v>694</v>
      </c>
      <c r="I568" s="472" t="s">
        <v>801</v>
      </c>
      <c r="J568" s="472" t="s">
        <v>802</v>
      </c>
      <c r="K568" s="472" t="s">
        <v>803</v>
      </c>
      <c r="L568" s="473">
        <v>154.36000000000001</v>
      </c>
      <c r="M568" s="473">
        <v>1543.6000000000001</v>
      </c>
      <c r="N568" s="472">
        <v>10</v>
      </c>
      <c r="O568" s="551">
        <v>9</v>
      </c>
      <c r="P568" s="473">
        <v>926.16000000000008</v>
      </c>
      <c r="Q568" s="506">
        <v>0.6</v>
      </c>
      <c r="R568" s="472">
        <v>6</v>
      </c>
      <c r="S568" s="506">
        <v>0.6</v>
      </c>
      <c r="T568" s="551">
        <v>6</v>
      </c>
      <c r="U568" s="507">
        <v>0.66666666666666663</v>
      </c>
    </row>
    <row r="569" spans="1:21" ht="14.4" customHeight="1" x14ac:dyDescent="0.3">
      <c r="A569" s="471">
        <v>29</v>
      </c>
      <c r="B569" s="472" t="s">
        <v>485</v>
      </c>
      <c r="C569" s="472" t="s">
        <v>780</v>
      </c>
      <c r="D569" s="549" t="s">
        <v>1746</v>
      </c>
      <c r="E569" s="550" t="s">
        <v>791</v>
      </c>
      <c r="F569" s="472" t="s">
        <v>777</v>
      </c>
      <c r="G569" s="472" t="s">
        <v>800</v>
      </c>
      <c r="H569" s="472" t="s">
        <v>694</v>
      </c>
      <c r="I569" s="472" t="s">
        <v>1489</v>
      </c>
      <c r="J569" s="472" t="s">
        <v>1490</v>
      </c>
      <c r="K569" s="472" t="s">
        <v>806</v>
      </c>
      <c r="L569" s="473">
        <v>145.02000000000001</v>
      </c>
      <c r="M569" s="473">
        <v>145.02000000000001</v>
      </c>
      <c r="N569" s="472">
        <v>1</v>
      </c>
      <c r="O569" s="551">
        <v>1</v>
      </c>
      <c r="P569" s="473"/>
      <c r="Q569" s="506">
        <v>0</v>
      </c>
      <c r="R569" s="472"/>
      <c r="S569" s="506">
        <v>0</v>
      </c>
      <c r="T569" s="551"/>
      <c r="U569" s="507">
        <v>0</v>
      </c>
    </row>
    <row r="570" spans="1:21" ht="14.4" customHeight="1" x14ac:dyDescent="0.3">
      <c r="A570" s="471">
        <v>29</v>
      </c>
      <c r="B570" s="472" t="s">
        <v>485</v>
      </c>
      <c r="C570" s="472" t="s">
        <v>780</v>
      </c>
      <c r="D570" s="549" t="s">
        <v>1746</v>
      </c>
      <c r="E570" s="550" t="s">
        <v>791</v>
      </c>
      <c r="F570" s="472" t="s">
        <v>777</v>
      </c>
      <c r="G570" s="472" t="s">
        <v>800</v>
      </c>
      <c r="H570" s="472" t="s">
        <v>694</v>
      </c>
      <c r="I570" s="472" t="s">
        <v>1489</v>
      </c>
      <c r="J570" s="472" t="s">
        <v>1490</v>
      </c>
      <c r="K570" s="472" t="s">
        <v>806</v>
      </c>
      <c r="L570" s="473">
        <v>149.52000000000001</v>
      </c>
      <c r="M570" s="473">
        <v>598.08000000000004</v>
      </c>
      <c r="N570" s="472">
        <v>4</v>
      </c>
      <c r="O570" s="551">
        <v>3</v>
      </c>
      <c r="P570" s="473"/>
      <c r="Q570" s="506">
        <v>0</v>
      </c>
      <c r="R570" s="472"/>
      <c r="S570" s="506">
        <v>0</v>
      </c>
      <c r="T570" s="551"/>
      <c r="U570" s="507">
        <v>0</v>
      </c>
    </row>
    <row r="571" spans="1:21" ht="14.4" customHeight="1" x14ac:dyDescent="0.3">
      <c r="A571" s="471">
        <v>29</v>
      </c>
      <c r="B571" s="472" t="s">
        <v>485</v>
      </c>
      <c r="C571" s="472" t="s">
        <v>780</v>
      </c>
      <c r="D571" s="549" t="s">
        <v>1746</v>
      </c>
      <c r="E571" s="550" t="s">
        <v>791</v>
      </c>
      <c r="F571" s="472" t="s">
        <v>777</v>
      </c>
      <c r="G571" s="472" t="s">
        <v>1642</v>
      </c>
      <c r="H571" s="472" t="s">
        <v>486</v>
      </c>
      <c r="I571" s="472" t="s">
        <v>1643</v>
      </c>
      <c r="J571" s="472" t="s">
        <v>1644</v>
      </c>
      <c r="K571" s="472" t="s">
        <v>1645</v>
      </c>
      <c r="L571" s="473">
        <v>0</v>
      </c>
      <c r="M571" s="473">
        <v>0</v>
      </c>
      <c r="N571" s="472">
        <v>1</v>
      </c>
      <c r="O571" s="551">
        <v>1</v>
      </c>
      <c r="P571" s="473"/>
      <c r="Q571" s="506"/>
      <c r="R571" s="472"/>
      <c r="S571" s="506">
        <v>0</v>
      </c>
      <c r="T571" s="551"/>
      <c r="U571" s="507">
        <v>0</v>
      </c>
    </row>
    <row r="572" spans="1:21" ht="14.4" customHeight="1" x14ac:dyDescent="0.3">
      <c r="A572" s="471">
        <v>29</v>
      </c>
      <c r="B572" s="472" t="s">
        <v>485</v>
      </c>
      <c r="C572" s="472" t="s">
        <v>780</v>
      </c>
      <c r="D572" s="549" t="s">
        <v>1746</v>
      </c>
      <c r="E572" s="550" t="s">
        <v>791</v>
      </c>
      <c r="F572" s="472" t="s">
        <v>777</v>
      </c>
      <c r="G572" s="472" t="s">
        <v>811</v>
      </c>
      <c r="H572" s="472" t="s">
        <v>486</v>
      </c>
      <c r="I572" s="472" t="s">
        <v>812</v>
      </c>
      <c r="J572" s="472" t="s">
        <v>813</v>
      </c>
      <c r="K572" s="472" t="s">
        <v>814</v>
      </c>
      <c r="L572" s="473">
        <v>0</v>
      </c>
      <c r="M572" s="473">
        <v>0</v>
      </c>
      <c r="N572" s="472">
        <v>2</v>
      </c>
      <c r="O572" s="551">
        <v>1</v>
      </c>
      <c r="P572" s="473">
        <v>0</v>
      </c>
      <c r="Q572" s="506"/>
      <c r="R572" s="472">
        <v>2</v>
      </c>
      <c r="S572" s="506">
        <v>1</v>
      </c>
      <c r="T572" s="551">
        <v>1</v>
      </c>
      <c r="U572" s="507">
        <v>1</v>
      </c>
    </row>
    <row r="573" spans="1:21" ht="14.4" customHeight="1" x14ac:dyDescent="0.3">
      <c r="A573" s="471">
        <v>29</v>
      </c>
      <c r="B573" s="472" t="s">
        <v>485</v>
      </c>
      <c r="C573" s="472" t="s">
        <v>780</v>
      </c>
      <c r="D573" s="549" t="s">
        <v>1746</v>
      </c>
      <c r="E573" s="550" t="s">
        <v>791</v>
      </c>
      <c r="F573" s="472" t="s">
        <v>777</v>
      </c>
      <c r="G573" s="472" t="s">
        <v>811</v>
      </c>
      <c r="H573" s="472" t="s">
        <v>486</v>
      </c>
      <c r="I573" s="472" t="s">
        <v>812</v>
      </c>
      <c r="J573" s="472" t="s">
        <v>813</v>
      </c>
      <c r="K573" s="472" t="s">
        <v>814</v>
      </c>
      <c r="L573" s="473">
        <v>55.22</v>
      </c>
      <c r="M573" s="473">
        <v>55.22</v>
      </c>
      <c r="N573" s="472">
        <v>1</v>
      </c>
      <c r="O573" s="551">
        <v>1</v>
      </c>
      <c r="P573" s="473">
        <v>55.22</v>
      </c>
      <c r="Q573" s="506">
        <v>1</v>
      </c>
      <c r="R573" s="472">
        <v>1</v>
      </c>
      <c r="S573" s="506">
        <v>1</v>
      </c>
      <c r="T573" s="551">
        <v>1</v>
      </c>
      <c r="U573" s="507">
        <v>1</v>
      </c>
    </row>
    <row r="574" spans="1:21" ht="14.4" customHeight="1" x14ac:dyDescent="0.3">
      <c r="A574" s="471">
        <v>29</v>
      </c>
      <c r="B574" s="472" t="s">
        <v>485</v>
      </c>
      <c r="C574" s="472" t="s">
        <v>780</v>
      </c>
      <c r="D574" s="549" t="s">
        <v>1746</v>
      </c>
      <c r="E574" s="550" t="s">
        <v>791</v>
      </c>
      <c r="F574" s="472" t="s">
        <v>777</v>
      </c>
      <c r="G574" s="472" t="s">
        <v>822</v>
      </c>
      <c r="H574" s="472" t="s">
        <v>486</v>
      </c>
      <c r="I574" s="472" t="s">
        <v>1646</v>
      </c>
      <c r="J574" s="472" t="s">
        <v>1647</v>
      </c>
      <c r="K574" s="472" t="s">
        <v>1648</v>
      </c>
      <c r="L574" s="473">
        <v>42.63</v>
      </c>
      <c r="M574" s="473">
        <v>42.63</v>
      </c>
      <c r="N574" s="472">
        <v>1</v>
      </c>
      <c r="O574" s="551">
        <v>1</v>
      </c>
      <c r="P574" s="473"/>
      <c r="Q574" s="506">
        <v>0</v>
      </c>
      <c r="R574" s="472"/>
      <c r="S574" s="506">
        <v>0</v>
      </c>
      <c r="T574" s="551"/>
      <c r="U574" s="507">
        <v>0</v>
      </c>
    </row>
    <row r="575" spans="1:21" ht="14.4" customHeight="1" x14ac:dyDescent="0.3">
      <c r="A575" s="471">
        <v>29</v>
      </c>
      <c r="B575" s="472" t="s">
        <v>485</v>
      </c>
      <c r="C575" s="472" t="s">
        <v>780</v>
      </c>
      <c r="D575" s="549" t="s">
        <v>1746</v>
      </c>
      <c r="E575" s="550" t="s">
        <v>791</v>
      </c>
      <c r="F575" s="472" t="s">
        <v>777</v>
      </c>
      <c r="G575" s="472" t="s">
        <v>822</v>
      </c>
      <c r="H575" s="472" t="s">
        <v>486</v>
      </c>
      <c r="I575" s="472" t="s">
        <v>1649</v>
      </c>
      <c r="J575" s="472" t="s">
        <v>1650</v>
      </c>
      <c r="K575" s="472" t="s">
        <v>1296</v>
      </c>
      <c r="L575" s="473">
        <v>85.27</v>
      </c>
      <c r="M575" s="473">
        <v>255.81</v>
      </c>
      <c r="N575" s="472">
        <v>3</v>
      </c>
      <c r="O575" s="551">
        <v>3</v>
      </c>
      <c r="P575" s="473">
        <v>85.27</v>
      </c>
      <c r="Q575" s="506">
        <v>0.33333333333333331</v>
      </c>
      <c r="R575" s="472">
        <v>1</v>
      </c>
      <c r="S575" s="506">
        <v>0.33333333333333331</v>
      </c>
      <c r="T575" s="551">
        <v>1</v>
      </c>
      <c r="U575" s="507">
        <v>0.33333333333333331</v>
      </c>
    </row>
    <row r="576" spans="1:21" ht="14.4" customHeight="1" x14ac:dyDescent="0.3">
      <c r="A576" s="471">
        <v>29</v>
      </c>
      <c r="B576" s="472" t="s">
        <v>485</v>
      </c>
      <c r="C576" s="472" t="s">
        <v>780</v>
      </c>
      <c r="D576" s="549" t="s">
        <v>1746</v>
      </c>
      <c r="E576" s="550" t="s">
        <v>791</v>
      </c>
      <c r="F576" s="472" t="s">
        <v>777</v>
      </c>
      <c r="G576" s="472" t="s">
        <v>822</v>
      </c>
      <c r="H576" s="472" t="s">
        <v>486</v>
      </c>
      <c r="I576" s="472" t="s">
        <v>1157</v>
      </c>
      <c r="J576" s="472" t="s">
        <v>824</v>
      </c>
      <c r="K576" s="472" t="s">
        <v>829</v>
      </c>
      <c r="L576" s="473">
        <v>170.52</v>
      </c>
      <c r="M576" s="473">
        <v>2387.2800000000002</v>
      </c>
      <c r="N576" s="472">
        <v>14</v>
      </c>
      <c r="O576" s="551">
        <v>12.5</v>
      </c>
      <c r="P576" s="473">
        <v>1023.12</v>
      </c>
      <c r="Q576" s="506">
        <v>0.42857142857142855</v>
      </c>
      <c r="R576" s="472">
        <v>6</v>
      </c>
      <c r="S576" s="506">
        <v>0.42857142857142855</v>
      </c>
      <c r="T576" s="551">
        <v>6</v>
      </c>
      <c r="U576" s="507">
        <v>0.48</v>
      </c>
    </row>
    <row r="577" spans="1:21" ht="14.4" customHeight="1" x14ac:dyDescent="0.3">
      <c r="A577" s="471">
        <v>29</v>
      </c>
      <c r="B577" s="472" t="s">
        <v>485</v>
      </c>
      <c r="C577" s="472" t="s">
        <v>780</v>
      </c>
      <c r="D577" s="549" t="s">
        <v>1746</v>
      </c>
      <c r="E577" s="550" t="s">
        <v>791</v>
      </c>
      <c r="F577" s="472" t="s">
        <v>777</v>
      </c>
      <c r="G577" s="472" t="s">
        <v>822</v>
      </c>
      <c r="H577" s="472" t="s">
        <v>486</v>
      </c>
      <c r="I577" s="472" t="s">
        <v>823</v>
      </c>
      <c r="J577" s="472" t="s">
        <v>824</v>
      </c>
      <c r="K577" s="472" t="s">
        <v>825</v>
      </c>
      <c r="L577" s="473">
        <v>0</v>
      </c>
      <c r="M577" s="473">
        <v>0</v>
      </c>
      <c r="N577" s="472">
        <v>3</v>
      </c>
      <c r="O577" s="551">
        <v>3</v>
      </c>
      <c r="P577" s="473">
        <v>0</v>
      </c>
      <c r="Q577" s="506"/>
      <c r="R577" s="472">
        <v>2</v>
      </c>
      <c r="S577" s="506">
        <v>0.66666666666666663</v>
      </c>
      <c r="T577" s="551">
        <v>2</v>
      </c>
      <c r="U577" s="507">
        <v>0.66666666666666663</v>
      </c>
    </row>
    <row r="578" spans="1:21" ht="14.4" customHeight="1" x14ac:dyDescent="0.3">
      <c r="A578" s="471">
        <v>29</v>
      </c>
      <c r="B578" s="472" t="s">
        <v>485</v>
      </c>
      <c r="C578" s="472" t="s">
        <v>780</v>
      </c>
      <c r="D578" s="549" t="s">
        <v>1746</v>
      </c>
      <c r="E578" s="550" t="s">
        <v>791</v>
      </c>
      <c r="F578" s="472" t="s">
        <v>777</v>
      </c>
      <c r="G578" s="472" t="s">
        <v>822</v>
      </c>
      <c r="H578" s="472" t="s">
        <v>486</v>
      </c>
      <c r="I578" s="472" t="s">
        <v>1651</v>
      </c>
      <c r="J578" s="472" t="s">
        <v>1652</v>
      </c>
      <c r="K578" s="472" t="s">
        <v>829</v>
      </c>
      <c r="L578" s="473">
        <v>170.52</v>
      </c>
      <c r="M578" s="473">
        <v>170.52</v>
      </c>
      <c r="N578" s="472">
        <v>1</v>
      </c>
      <c r="O578" s="551">
        <v>1</v>
      </c>
      <c r="P578" s="473">
        <v>170.52</v>
      </c>
      <c r="Q578" s="506">
        <v>1</v>
      </c>
      <c r="R578" s="472">
        <v>1</v>
      </c>
      <c r="S578" s="506">
        <v>1</v>
      </c>
      <c r="T578" s="551">
        <v>1</v>
      </c>
      <c r="U578" s="507">
        <v>1</v>
      </c>
    </row>
    <row r="579" spans="1:21" ht="14.4" customHeight="1" x14ac:dyDescent="0.3">
      <c r="A579" s="471">
        <v>29</v>
      </c>
      <c r="B579" s="472" t="s">
        <v>485</v>
      </c>
      <c r="C579" s="472" t="s">
        <v>780</v>
      </c>
      <c r="D579" s="549" t="s">
        <v>1746</v>
      </c>
      <c r="E579" s="550" t="s">
        <v>791</v>
      </c>
      <c r="F579" s="472" t="s">
        <v>777</v>
      </c>
      <c r="G579" s="472" t="s">
        <v>1653</v>
      </c>
      <c r="H579" s="472" t="s">
        <v>694</v>
      </c>
      <c r="I579" s="472" t="s">
        <v>1654</v>
      </c>
      <c r="J579" s="472" t="s">
        <v>1655</v>
      </c>
      <c r="K579" s="472" t="s">
        <v>810</v>
      </c>
      <c r="L579" s="473">
        <v>69.16</v>
      </c>
      <c r="M579" s="473">
        <v>69.16</v>
      </c>
      <c r="N579" s="472">
        <v>1</v>
      </c>
      <c r="O579" s="551">
        <v>1</v>
      </c>
      <c r="P579" s="473"/>
      <c r="Q579" s="506">
        <v>0</v>
      </c>
      <c r="R579" s="472"/>
      <c r="S579" s="506">
        <v>0</v>
      </c>
      <c r="T579" s="551"/>
      <c r="U579" s="507">
        <v>0</v>
      </c>
    </row>
    <row r="580" spans="1:21" ht="14.4" customHeight="1" x14ac:dyDescent="0.3">
      <c r="A580" s="471">
        <v>29</v>
      </c>
      <c r="B580" s="472" t="s">
        <v>485</v>
      </c>
      <c r="C580" s="472" t="s">
        <v>780</v>
      </c>
      <c r="D580" s="549" t="s">
        <v>1746</v>
      </c>
      <c r="E580" s="550" t="s">
        <v>791</v>
      </c>
      <c r="F580" s="472" t="s">
        <v>777</v>
      </c>
      <c r="G580" s="472" t="s">
        <v>826</v>
      </c>
      <c r="H580" s="472" t="s">
        <v>486</v>
      </c>
      <c r="I580" s="472" t="s">
        <v>827</v>
      </c>
      <c r="J580" s="472" t="s">
        <v>828</v>
      </c>
      <c r="K580" s="472" t="s">
        <v>829</v>
      </c>
      <c r="L580" s="473">
        <v>78.33</v>
      </c>
      <c r="M580" s="473">
        <v>469.98</v>
      </c>
      <c r="N580" s="472">
        <v>6</v>
      </c>
      <c r="O580" s="551">
        <v>3</v>
      </c>
      <c r="P580" s="473">
        <v>313.32</v>
      </c>
      <c r="Q580" s="506">
        <v>0.66666666666666663</v>
      </c>
      <c r="R580" s="472">
        <v>4</v>
      </c>
      <c r="S580" s="506">
        <v>0.66666666666666663</v>
      </c>
      <c r="T580" s="551">
        <v>2.5</v>
      </c>
      <c r="U580" s="507">
        <v>0.83333333333333337</v>
      </c>
    </row>
    <row r="581" spans="1:21" ht="14.4" customHeight="1" x14ac:dyDescent="0.3">
      <c r="A581" s="471">
        <v>29</v>
      </c>
      <c r="B581" s="472" t="s">
        <v>485</v>
      </c>
      <c r="C581" s="472" t="s">
        <v>780</v>
      </c>
      <c r="D581" s="549" t="s">
        <v>1746</v>
      </c>
      <c r="E581" s="550" t="s">
        <v>791</v>
      </c>
      <c r="F581" s="472" t="s">
        <v>777</v>
      </c>
      <c r="G581" s="472" t="s">
        <v>826</v>
      </c>
      <c r="H581" s="472" t="s">
        <v>486</v>
      </c>
      <c r="I581" s="472" t="s">
        <v>1656</v>
      </c>
      <c r="J581" s="472" t="s">
        <v>1657</v>
      </c>
      <c r="K581" s="472" t="s">
        <v>829</v>
      </c>
      <c r="L581" s="473">
        <v>78.33</v>
      </c>
      <c r="M581" s="473">
        <v>78.33</v>
      </c>
      <c r="N581" s="472">
        <v>1</v>
      </c>
      <c r="O581" s="551">
        <v>1</v>
      </c>
      <c r="P581" s="473">
        <v>78.33</v>
      </c>
      <c r="Q581" s="506">
        <v>1</v>
      </c>
      <c r="R581" s="472">
        <v>1</v>
      </c>
      <c r="S581" s="506">
        <v>1</v>
      </c>
      <c r="T581" s="551">
        <v>1</v>
      </c>
      <c r="U581" s="507">
        <v>1</v>
      </c>
    </row>
    <row r="582" spans="1:21" ht="14.4" customHeight="1" x14ac:dyDescent="0.3">
      <c r="A582" s="471">
        <v>29</v>
      </c>
      <c r="B582" s="472" t="s">
        <v>485</v>
      </c>
      <c r="C582" s="472" t="s">
        <v>780</v>
      </c>
      <c r="D582" s="549" t="s">
        <v>1746</v>
      </c>
      <c r="E582" s="550" t="s">
        <v>791</v>
      </c>
      <c r="F582" s="472" t="s">
        <v>777</v>
      </c>
      <c r="G582" s="472" t="s">
        <v>830</v>
      </c>
      <c r="H582" s="472" t="s">
        <v>486</v>
      </c>
      <c r="I582" s="472" t="s">
        <v>1658</v>
      </c>
      <c r="J582" s="472" t="s">
        <v>1659</v>
      </c>
      <c r="K582" s="472" t="s">
        <v>1660</v>
      </c>
      <c r="L582" s="473">
        <v>189.43</v>
      </c>
      <c r="M582" s="473">
        <v>189.43</v>
      </c>
      <c r="N582" s="472">
        <v>1</v>
      </c>
      <c r="O582" s="551">
        <v>1</v>
      </c>
      <c r="P582" s="473">
        <v>189.43</v>
      </c>
      <c r="Q582" s="506">
        <v>1</v>
      </c>
      <c r="R582" s="472">
        <v>1</v>
      </c>
      <c r="S582" s="506">
        <v>1</v>
      </c>
      <c r="T582" s="551">
        <v>1</v>
      </c>
      <c r="U582" s="507">
        <v>1</v>
      </c>
    </row>
    <row r="583" spans="1:21" ht="14.4" customHeight="1" x14ac:dyDescent="0.3">
      <c r="A583" s="471">
        <v>29</v>
      </c>
      <c r="B583" s="472" t="s">
        <v>485</v>
      </c>
      <c r="C583" s="472" t="s">
        <v>780</v>
      </c>
      <c r="D583" s="549" t="s">
        <v>1746</v>
      </c>
      <c r="E583" s="550" t="s">
        <v>791</v>
      </c>
      <c r="F583" s="472" t="s">
        <v>777</v>
      </c>
      <c r="G583" s="472" t="s">
        <v>1496</v>
      </c>
      <c r="H583" s="472" t="s">
        <v>486</v>
      </c>
      <c r="I583" s="472" t="s">
        <v>1497</v>
      </c>
      <c r="J583" s="472" t="s">
        <v>1498</v>
      </c>
      <c r="K583" s="472" t="s">
        <v>1499</v>
      </c>
      <c r="L583" s="473">
        <v>72.64</v>
      </c>
      <c r="M583" s="473">
        <v>290.56</v>
      </c>
      <c r="N583" s="472">
        <v>4</v>
      </c>
      <c r="O583" s="551">
        <v>3</v>
      </c>
      <c r="P583" s="473">
        <v>217.92000000000002</v>
      </c>
      <c r="Q583" s="506">
        <v>0.75</v>
      </c>
      <c r="R583" s="472">
        <v>3</v>
      </c>
      <c r="S583" s="506">
        <v>0.75</v>
      </c>
      <c r="T583" s="551">
        <v>2</v>
      </c>
      <c r="U583" s="507">
        <v>0.66666666666666663</v>
      </c>
    </row>
    <row r="584" spans="1:21" ht="14.4" customHeight="1" x14ac:dyDescent="0.3">
      <c r="A584" s="471">
        <v>29</v>
      </c>
      <c r="B584" s="472" t="s">
        <v>485</v>
      </c>
      <c r="C584" s="472" t="s">
        <v>780</v>
      </c>
      <c r="D584" s="549" t="s">
        <v>1746</v>
      </c>
      <c r="E584" s="550" t="s">
        <v>791</v>
      </c>
      <c r="F584" s="472" t="s">
        <v>777</v>
      </c>
      <c r="G584" s="472" t="s">
        <v>1496</v>
      </c>
      <c r="H584" s="472" t="s">
        <v>486</v>
      </c>
      <c r="I584" s="472" t="s">
        <v>1497</v>
      </c>
      <c r="J584" s="472" t="s">
        <v>1498</v>
      </c>
      <c r="K584" s="472" t="s">
        <v>1499</v>
      </c>
      <c r="L584" s="473">
        <v>54.81</v>
      </c>
      <c r="M584" s="473">
        <v>54.81</v>
      </c>
      <c r="N584" s="472">
        <v>1</v>
      </c>
      <c r="O584" s="551">
        <v>0.5</v>
      </c>
      <c r="P584" s="473"/>
      <c r="Q584" s="506">
        <v>0</v>
      </c>
      <c r="R584" s="472"/>
      <c r="S584" s="506">
        <v>0</v>
      </c>
      <c r="T584" s="551"/>
      <c r="U584" s="507">
        <v>0</v>
      </c>
    </row>
    <row r="585" spans="1:21" ht="14.4" customHeight="1" x14ac:dyDescent="0.3">
      <c r="A585" s="471">
        <v>29</v>
      </c>
      <c r="B585" s="472" t="s">
        <v>485</v>
      </c>
      <c r="C585" s="472" t="s">
        <v>780</v>
      </c>
      <c r="D585" s="549" t="s">
        <v>1746</v>
      </c>
      <c r="E585" s="550" t="s">
        <v>791</v>
      </c>
      <c r="F585" s="472" t="s">
        <v>777</v>
      </c>
      <c r="G585" s="472" t="s">
        <v>834</v>
      </c>
      <c r="H585" s="472" t="s">
        <v>486</v>
      </c>
      <c r="I585" s="472" t="s">
        <v>1158</v>
      </c>
      <c r="J585" s="472" t="s">
        <v>836</v>
      </c>
      <c r="K585" s="472" t="s">
        <v>1159</v>
      </c>
      <c r="L585" s="473">
        <v>110.28</v>
      </c>
      <c r="M585" s="473">
        <v>220.56</v>
      </c>
      <c r="N585" s="472">
        <v>2</v>
      </c>
      <c r="O585" s="551">
        <v>2</v>
      </c>
      <c r="P585" s="473">
        <v>110.28</v>
      </c>
      <c r="Q585" s="506">
        <v>0.5</v>
      </c>
      <c r="R585" s="472">
        <v>1</v>
      </c>
      <c r="S585" s="506">
        <v>0.5</v>
      </c>
      <c r="T585" s="551">
        <v>1</v>
      </c>
      <c r="U585" s="507">
        <v>0.5</v>
      </c>
    </row>
    <row r="586" spans="1:21" ht="14.4" customHeight="1" x14ac:dyDescent="0.3">
      <c r="A586" s="471">
        <v>29</v>
      </c>
      <c r="B586" s="472" t="s">
        <v>485</v>
      </c>
      <c r="C586" s="472" t="s">
        <v>780</v>
      </c>
      <c r="D586" s="549" t="s">
        <v>1746</v>
      </c>
      <c r="E586" s="550" t="s">
        <v>791</v>
      </c>
      <c r="F586" s="472" t="s">
        <v>777</v>
      </c>
      <c r="G586" s="472" t="s">
        <v>1661</v>
      </c>
      <c r="H586" s="472" t="s">
        <v>486</v>
      </c>
      <c r="I586" s="472" t="s">
        <v>1662</v>
      </c>
      <c r="J586" s="472" t="s">
        <v>1663</v>
      </c>
      <c r="K586" s="472" t="s">
        <v>1664</v>
      </c>
      <c r="L586" s="473">
        <v>0</v>
      </c>
      <c r="M586" s="473">
        <v>0</v>
      </c>
      <c r="N586" s="472">
        <v>1</v>
      </c>
      <c r="O586" s="551">
        <v>0.5</v>
      </c>
      <c r="P586" s="473"/>
      <c r="Q586" s="506"/>
      <c r="R586" s="472"/>
      <c r="S586" s="506">
        <v>0</v>
      </c>
      <c r="T586" s="551"/>
      <c r="U586" s="507">
        <v>0</v>
      </c>
    </row>
    <row r="587" spans="1:21" ht="14.4" customHeight="1" x14ac:dyDescent="0.3">
      <c r="A587" s="471">
        <v>29</v>
      </c>
      <c r="B587" s="472" t="s">
        <v>485</v>
      </c>
      <c r="C587" s="472" t="s">
        <v>780</v>
      </c>
      <c r="D587" s="549" t="s">
        <v>1746</v>
      </c>
      <c r="E587" s="550" t="s">
        <v>791</v>
      </c>
      <c r="F587" s="472" t="s">
        <v>777</v>
      </c>
      <c r="G587" s="472" t="s">
        <v>1665</v>
      </c>
      <c r="H587" s="472" t="s">
        <v>486</v>
      </c>
      <c r="I587" s="472" t="s">
        <v>1666</v>
      </c>
      <c r="J587" s="472" t="s">
        <v>1667</v>
      </c>
      <c r="K587" s="472" t="s">
        <v>865</v>
      </c>
      <c r="L587" s="473">
        <v>72.22</v>
      </c>
      <c r="M587" s="473">
        <v>72.22</v>
      </c>
      <c r="N587" s="472">
        <v>1</v>
      </c>
      <c r="O587" s="551">
        <v>1</v>
      </c>
      <c r="P587" s="473"/>
      <c r="Q587" s="506">
        <v>0</v>
      </c>
      <c r="R587" s="472"/>
      <c r="S587" s="506">
        <v>0</v>
      </c>
      <c r="T587" s="551"/>
      <c r="U587" s="507">
        <v>0</v>
      </c>
    </row>
    <row r="588" spans="1:21" ht="14.4" customHeight="1" x14ac:dyDescent="0.3">
      <c r="A588" s="471">
        <v>29</v>
      </c>
      <c r="B588" s="472" t="s">
        <v>485</v>
      </c>
      <c r="C588" s="472" t="s">
        <v>780</v>
      </c>
      <c r="D588" s="549" t="s">
        <v>1746</v>
      </c>
      <c r="E588" s="550" t="s">
        <v>791</v>
      </c>
      <c r="F588" s="472" t="s">
        <v>777</v>
      </c>
      <c r="G588" s="472" t="s">
        <v>845</v>
      </c>
      <c r="H588" s="472" t="s">
        <v>486</v>
      </c>
      <c r="I588" s="472" t="s">
        <v>677</v>
      </c>
      <c r="J588" s="472" t="s">
        <v>678</v>
      </c>
      <c r="K588" s="472" t="s">
        <v>846</v>
      </c>
      <c r="L588" s="473">
        <v>48.09</v>
      </c>
      <c r="M588" s="473">
        <v>288.54000000000002</v>
      </c>
      <c r="N588" s="472">
        <v>6</v>
      </c>
      <c r="O588" s="551">
        <v>5.5</v>
      </c>
      <c r="P588" s="473">
        <v>48.09</v>
      </c>
      <c r="Q588" s="506">
        <v>0.16666666666666666</v>
      </c>
      <c r="R588" s="472">
        <v>1</v>
      </c>
      <c r="S588" s="506">
        <v>0.16666666666666666</v>
      </c>
      <c r="T588" s="551">
        <v>1</v>
      </c>
      <c r="U588" s="507">
        <v>0.18181818181818182</v>
      </c>
    </row>
    <row r="589" spans="1:21" ht="14.4" customHeight="1" x14ac:dyDescent="0.3">
      <c r="A589" s="471">
        <v>29</v>
      </c>
      <c r="B589" s="472" t="s">
        <v>485</v>
      </c>
      <c r="C589" s="472" t="s">
        <v>780</v>
      </c>
      <c r="D589" s="549" t="s">
        <v>1746</v>
      </c>
      <c r="E589" s="550" t="s">
        <v>791</v>
      </c>
      <c r="F589" s="472" t="s">
        <v>777</v>
      </c>
      <c r="G589" s="472" t="s">
        <v>856</v>
      </c>
      <c r="H589" s="472" t="s">
        <v>486</v>
      </c>
      <c r="I589" s="472" t="s">
        <v>857</v>
      </c>
      <c r="J589" s="472" t="s">
        <v>858</v>
      </c>
      <c r="K589" s="472" t="s">
        <v>859</v>
      </c>
      <c r="L589" s="473">
        <v>0</v>
      </c>
      <c r="M589" s="473">
        <v>0</v>
      </c>
      <c r="N589" s="472">
        <v>1</v>
      </c>
      <c r="O589" s="551">
        <v>1</v>
      </c>
      <c r="P589" s="473"/>
      <c r="Q589" s="506"/>
      <c r="R589" s="472"/>
      <c r="S589" s="506">
        <v>0</v>
      </c>
      <c r="T589" s="551"/>
      <c r="U589" s="507">
        <v>0</v>
      </c>
    </row>
    <row r="590" spans="1:21" ht="14.4" customHeight="1" x14ac:dyDescent="0.3">
      <c r="A590" s="471">
        <v>29</v>
      </c>
      <c r="B590" s="472" t="s">
        <v>485</v>
      </c>
      <c r="C590" s="472" t="s">
        <v>780</v>
      </c>
      <c r="D590" s="549" t="s">
        <v>1746</v>
      </c>
      <c r="E590" s="550" t="s">
        <v>791</v>
      </c>
      <c r="F590" s="472" t="s">
        <v>777</v>
      </c>
      <c r="G590" s="472" t="s">
        <v>868</v>
      </c>
      <c r="H590" s="472" t="s">
        <v>486</v>
      </c>
      <c r="I590" s="472" t="s">
        <v>869</v>
      </c>
      <c r="J590" s="472" t="s">
        <v>870</v>
      </c>
      <c r="K590" s="472" t="s">
        <v>871</v>
      </c>
      <c r="L590" s="473">
        <v>132.97999999999999</v>
      </c>
      <c r="M590" s="473">
        <v>265.95999999999998</v>
      </c>
      <c r="N590" s="472">
        <v>2</v>
      </c>
      <c r="O590" s="551">
        <v>2</v>
      </c>
      <c r="P590" s="473">
        <v>132.97999999999999</v>
      </c>
      <c r="Q590" s="506">
        <v>0.5</v>
      </c>
      <c r="R590" s="472">
        <v>1</v>
      </c>
      <c r="S590" s="506">
        <v>0.5</v>
      </c>
      <c r="T590" s="551">
        <v>1</v>
      </c>
      <c r="U590" s="507">
        <v>0.5</v>
      </c>
    </row>
    <row r="591" spans="1:21" ht="14.4" customHeight="1" x14ac:dyDescent="0.3">
      <c r="A591" s="471">
        <v>29</v>
      </c>
      <c r="B591" s="472" t="s">
        <v>485</v>
      </c>
      <c r="C591" s="472" t="s">
        <v>780</v>
      </c>
      <c r="D591" s="549" t="s">
        <v>1746</v>
      </c>
      <c r="E591" s="550" t="s">
        <v>791</v>
      </c>
      <c r="F591" s="472" t="s">
        <v>777</v>
      </c>
      <c r="G591" s="472" t="s">
        <v>868</v>
      </c>
      <c r="H591" s="472" t="s">
        <v>486</v>
      </c>
      <c r="I591" s="472" t="s">
        <v>872</v>
      </c>
      <c r="J591" s="472" t="s">
        <v>870</v>
      </c>
      <c r="K591" s="472" t="s">
        <v>873</v>
      </c>
      <c r="L591" s="473">
        <v>0</v>
      </c>
      <c r="M591" s="473">
        <v>0</v>
      </c>
      <c r="N591" s="472">
        <v>1</v>
      </c>
      <c r="O591" s="551">
        <v>1</v>
      </c>
      <c r="P591" s="473">
        <v>0</v>
      </c>
      <c r="Q591" s="506"/>
      <c r="R591" s="472">
        <v>1</v>
      </c>
      <c r="S591" s="506">
        <v>1</v>
      </c>
      <c r="T591" s="551">
        <v>1</v>
      </c>
      <c r="U591" s="507">
        <v>1</v>
      </c>
    </row>
    <row r="592" spans="1:21" ht="14.4" customHeight="1" x14ac:dyDescent="0.3">
      <c r="A592" s="471">
        <v>29</v>
      </c>
      <c r="B592" s="472" t="s">
        <v>485</v>
      </c>
      <c r="C592" s="472" t="s">
        <v>780</v>
      </c>
      <c r="D592" s="549" t="s">
        <v>1746</v>
      </c>
      <c r="E592" s="550" t="s">
        <v>791</v>
      </c>
      <c r="F592" s="472" t="s">
        <v>777</v>
      </c>
      <c r="G592" s="472" t="s">
        <v>1299</v>
      </c>
      <c r="H592" s="472" t="s">
        <v>486</v>
      </c>
      <c r="I592" s="472" t="s">
        <v>1668</v>
      </c>
      <c r="J592" s="472" t="s">
        <v>1301</v>
      </c>
      <c r="K592" s="472" t="s">
        <v>1302</v>
      </c>
      <c r="L592" s="473">
        <v>38.5</v>
      </c>
      <c r="M592" s="473">
        <v>38.5</v>
      </c>
      <c r="N592" s="472">
        <v>1</v>
      </c>
      <c r="O592" s="551">
        <v>1</v>
      </c>
      <c r="P592" s="473">
        <v>38.5</v>
      </c>
      <c r="Q592" s="506">
        <v>1</v>
      </c>
      <c r="R592" s="472">
        <v>1</v>
      </c>
      <c r="S592" s="506">
        <v>1</v>
      </c>
      <c r="T592" s="551">
        <v>1</v>
      </c>
      <c r="U592" s="507">
        <v>1</v>
      </c>
    </row>
    <row r="593" spans="1:21" ht="14.4" customHeight="1" x14ac:dyDescent="0.3">
      <c r="A593" s="471">
        <v>29</v>
      </c>
      <c r="B593" s="472" t="s">
        <v>485</v>
      </c>
      <c r="C593" s="472" t="s">
        <v>780</v>
      </c>
      <c r="D593" s="549" t="s">
        <v>1746</v>
      </c>
      <c r="E593" s="550" t="s">
        <v>791</v>
      </c>
      <c r="F593" s="472" t="s">
        <v>777</v>
      </c>
      <c r="G593" s="472" t="s">
        <v>879</v>
      </c>
      <c r="H593" s="472" t="s">
        <v>486</v>
      </c>
      <c r="I593" s="472" t="s">
        <v>681</v>
      </c>
      <c r="J593" s="472" t="s">
        <v>682</v>
      </c>
      <c r="K593" s="472" t="s">
        <v>880</v>
      </c>
      <c r="L593" s="473">
        <v>36.97</v>
      </c>
      <c r="M593" s="473">
        <v>517.58000000000004</v>
      </c>
      <c r="N593" s="472">
        <v>14</v>
      </c>
      <c r="O593" s="551">
        <v>11.5</v>
      </c>
      <c r="P593" s="473">
        <v>332.73</v>
      </c>
      <c r="Q593" s="506">
        <v>0.64285714285714279</v>
      </c>
      <c r="R593" s="472">
        <v>9</v>
      </c>
      <c r="S593" s="506">
        <v>0.6428571428571429</v>
      </c>
      <c r="T593" s="551">
        <v>6.5</v>
      </c>
      <c r="U593" s="507">
        <v>0.56521739130434778</v>
      </c>
    </row>
    <row r="594" spans="1:21" ht="14.4" customHeight="1" x14ac:dyDescent="0.3">
      <c r="A594" s="471">
        <v>29</v>
      </c>
      <c r="B594" s="472" t="s">
        <v>485</v>
      </c>
      <c r="C594" s="472" t="s">
        <v>780</v>
      </c>
      <c r="D594" s="549" t="s">
        <v>1746</v>
      </c>
      <c r="E594" s="550" t="s">
        <v>791</v>
      </c>
      <c r="F594" s="472" t="s">
        <v>777</v>
      </c>
      <c r="G594" s="472" t="s">
        <v>879</v>
      </c>
      <c r="H594" s="472" t="s">
        <v>486</v>
      </c>
      <c r="I594" s="472" t="s">
        <v>681</v>
      </c>
      <c r="J594" s="472" t="s">
        <v>682</v>
      </c>
      <c r="K594" s="472" t="s">
        <v>880</v>
      </c>
      <c r="L594" s="473">
        <v>61.97</v>
      </c>
      <c r="M594" s="473">
        <v>185.91</v>
      </c>
      <c r="N594" s="472">
        <v>3</v>
      </c>
      <c r="O594" s="551">
        <v>3</v>
      </c>
      <c r="P594" s="473"/>
      <c r="Q594" s="506">
        <v>0</v>
      </c>
      <c r="R594" s="472"/>
      <c r="S594" s="506">
        <v>0</v>
      </c>
      <c r="T594" s="551"/>
      <c r="U594" s="507">
        <v>0</v>
      </c>
    </row>
    <row r="595" spans="1:21" ht="14.4" customHeight="1" x14ac:dyDescent="0.3">
      <c r="A595" s="471">
        <v>29</v>
      </c>
      <c r="B595" s="472" t="s">
        <v>485</v>
      </c>
      <c r="C595" s="472" t="s">
        <v>780</v>
      </c>
      <c r="D595" s="549" t="s">
        <v>1746</v>
      </c>
      <c r="E595" s="550" t="s">
        <v>791</v>
      </c>
      <c r="F595" s="472" t="s">
        <v>777</v>
      </c>
      <c r="G595" s="472" t="s">
        <v>881</v>
      </c>
      <c r="H595" s="472" t="s">
        <v>486</v>
      </c>
      <c r="I595" s="472" t="s">
        <v>1669</v>
      </c>
      <c r="J595" s="472" t="s">
        <v>883</v>
      </c>
      <c r="K595" s="472" t="s">
        <v>1670</v>
      </c>
      <c r="L595" s="473">
        <v>52.75</v>
      </c>
      <c r="M595" s="473">
        <v>52.75</v>
      </c>
      <c r="N595" s="472">
        <v>1</v>
      </c>
      <c r="O595" s="551">
        <v>0.5</v>
      </c>
      <c r="P595" s="473">
        <v>52.75</v>
      </c>
      <c r="Q595" s="506">
        <v>1</v>
      </c>
      <c r="R595" s="472">
        <v>1</v>
      </c>
      <c r="S595" s="506">
        <v>1</v>
      </c>
      <c r="T595" s="551">
        <v>0.5</v>
      </c>
      <c r="U595" s="507">
        <v>1</v>
      </c>
    </row>
    <row r="596" spans="1:21" ht="14.4" customHeight="1" x14ac:dyDescent="0.3">
      <c r="A596" s="471">
        <v>29</v>
      </c>
      <c r="B596" s="472" t="s">
        <v>485</v>
      </c>
      <c r="C596" s="472" t="s">
        <v>780</v>
      </c>
      <c r="D596" s="549" t="s">
        <v>1746</v>
      </c>
      <c r="E596" s="550" t="s">
        <v>791</v>
      </c>
      <c r="F596" s="472" t="s">
        <v>777</v>
      </c>
      <c r="G596" s="472" t="s">
        <v>885</v>
      </c>
      <c r="H596" s="472" t="s">
        <v>486</v>
      </c>
      <c r="I596" s="472" t="s">
        <v>1671</v>
      </c>
      <c r="J596" s="472" t="s">
        <v>887</v>
      </c>
      <c r="K596" s="472" t="s">
        <v>821</v>
      </c>
      <c r="L596" s="473">
        <v>0</v>
      </c>
      <c r="M596" s="473">
        <v>0</v>
      </c>
      <c r="N596" s="472">
        <v>1</v>
      </c>
      <c r="O596" s="551">
        <v>1</v>
      </c>
      <c r="P596" s="473">
        <v>0</v>
      </c>
      <c r="Q596" s="506"/>
      <c r="R596" s="472">
        <v>1</v>
      </c>
      <c r="S596" s="506">
        <v>1</v>
      </c>
      <c r="T596" s="551">
        <v>1</v>
      </c>
      <c r="U596" s="507">
        <v>1</v>
      </c>
    </row>
    <row r="597" spans="1:21" ht="14.4" customHeight="1" x14ac:dyDescent="0.3">
      <c r="A597" s="471">
        <v>29</v>
      </c>
      <c r="B597" s="472" t="s">
        <v>485</v>
      </c>
      <c r="C597" s="472" t="s">
        <v>780</v>
      </c>
      <c r="D597" s="549" t="s">
        <v>1746</v>
      </c>
      <c r="E597" s="550" t="s">
        <v>791</v>
      </c>
      <c r="F597" s="472" t="s">
        <v>777</v>
      </c>
      <c r="G597" s="472" t="s">
        <v>885</v>
      </c>
      <c r="H597" s="472" t="s">
        <v>486</v>
      </c>
      <c r="I597" s="472" t="s">
        <v>1672</v>
      </c>
      <c r="J597" s="472" t="s">
        <v>887</v>
      </c>
      <c r="K597" s="472" t="s">
        <v>1673</v>
      </c>
      <c r="L597" s="473">
        <v>0</v>
      </c>
      <c r="M597" s="473">
        <v>0</v>
      </c>
      <c r="N597" s="472">
        <v>2</v>
      </c>
      <c r="O597" s="551">
        <v>1</v>
      </c>
      <c r="P597" s="473"/>
      <c r="Q597" s="506"/>
      <c r="R597" s="472"/>
      <c r="S597" s="506">
        <v>0</v>
      </c>
      <c r="T597" s="551"/>
      <c r="U597" s="507">
        <v>0</v>
      </c>
    </row>
    <row r="598" spans="1:21" ht="14.4" customHeight="1" x14ac:dyDescent="0.3">
      <c r="A598" s="471">
        <v>29</v>
      </c>
      <c r="B598" s="472" t="s">
        <v>485</v>
      </c>
      <c r="C598" s="472" t="s">
        <v>780</v>
      </c>
      <c r="D598" s="549" t="s">
        <v>1746</v>
      </c>
      <c r="E598" s="550" t="s">
        <v>791</v>
      </c>
      <c r="F598" s="472" t="s">
        <v>777</v>
      </c>
      <c r="G598" s="472" t="s">
        <v>1674</v>
      </c>
      <c r="H598" s="472" t="s">
        <v>694</v>
      </c>
      <c r="I598" s="472" t="s">
        <v>1675</v>
      </c>
      <c r="J598" s="472" t="s">
        <v>1676</v>
      </c>
      <c r="K598" s="472" t="s">
        <v>1677</v>
      </c>
      <c r="L598" s="473">
        <v>0</v>
      </c>
      <c r="M598" s="473">
        <v>0</v>
      </c>
      <c r="N598" s="472">
        <v>2</v>
      </c>
      <c r="O598" s="551">
        <v>1</v>
      </c>
      <c r="P598" s="473">
        <v>0</v>
      </c>
      <c r="Q598" s="506"/>
      <c r="R598" s="472">
        <v>1</v>
      </c>
      <c r="S598" s="506">
        <v>0.5</v>
      </c>
      <c r="T598" s="551">
        <v>0.5</v>
      </c>
      <c r="U598" s="507">
        <v>0.5</v>
      </c>
    </row>
    <row r="599" spans="1:21" ht="14.4" customHeight="1" x14ac:dyDescent="0.3">
      <c r="A599" s="471">
        <v>29</v>
      </c>
      <c r="B599" s="472" t="s">
        <v>485</v>
      </c>
      <c r="C599" s="472" t="s">
        <v>780</v>
      </c>
      <c r="D599" s="549" t="s">
        <v>1746</v>
      </c>
      <c r="E599" s="550" t="s">
        <v>791</v>
      </c>
      <c r="F599" s="472" t="s">
        <v>777</v>
      </c>
      <c r="G599" s="472" t="s">
        <v>1179</v>
      </c>
      <c r="H599" s="472" t="s">
        <v>694</v>
      </c>
      <c r="I599" s="472" t="s">
        <v>1183</v>
      </c>
      <c r="J599" s="472" t="s">
        <v>1184</v>
      </c>
      <c r="K599" s="472" t="s">
        <v>1185</v>
      </c>
      <c r="L599" s="473">
        <v>21.13</v>
      </c>
      <c r="M599" s="473">
        <v>169.04</v>
      </c>
      <c r="N599" s="472">
        <v>8</v>
      </c>
      <c r="O599" s="551">
        <v>5</v>
      </c>
      <c r="P599" s="473">
        <v>169.04</v>
      </c>
      <c r="Q599" s="506">
        <v>1</v>
      </c>
      <c r="R599" s="472">
        <v>8</v>
      </c>
      <c r="S599" s="506">
        <v>1</v>
      </c>
      <c r="T599" s="551">
        <v>5</v>
      </c>
      <c r="U599" s="507">
        <v>1</v>
      </c>
    </row>
    <row r="600" spans="1:21" ht="14.4" customHeight="1" x14ac:dyDescent="0.3">
      <c r="A600" s="471">
        <v>29</v>
      </c>
      <c r="B600" s="472" t="s">
        <v>485</v>
      </c>
      <c r="C600" s="472" t="s">
        <v>780</v>
      </c>
      <c r="D600" s="549" t="s">
        <v>1746</v>
      </c>
      <c r="E600" s="550" t="s">
        <v>791</v>
      </c>
      <c r="F600" s="472" t="s">
        <v>777</v>
      </c>
      <c r="G600" s="472" t="s">
        <v>1179</v>
      </c>
      <c r="H600" s="472" t="s">
        <v>694</v>
      </c>
      <c r="I600" s="472" t="s">
        <v>1678</v>
      </c>
      <c r="J600" s="472" t="s">
        <v>1184</v>
      </c>
      <c r="K600" s="472" t="s">
        <v>1679</v>
      </c>
      <c r="L600" s="473">
        <v>105.64</v>
      </c>
      <c r="M600" s="473">
        <v>105.64</v>
      </c>
      <c r="N600" s="472">
        <v>1</v>
      </c>
      <c r="O600" s="551">
        <v>1</v>
      </c>
      <c r="P600" s="473">
        <v>105.64</v>
      </c>
      <c r="Q600" s="506">
        <v>1</v>
      </c>
      <c r="R600" s="472">
        <v>1</v>
      </c>
      <c r="S600" s="506">
        <v>1</v>
      </c>
      <c r="T600" s="551">
        <v>1</v>
      </c>
      <c r="U600" s="507">
        <v>1</v>
      </c>
    </row>
    <row r="601" spans="1:21" ht="14.4" customHeight="1" x14ac:dyDescent="0.3">
      <c r="A601" s="471">
        <v>29</v>
      </c>
      <c r="B601" s="472" t="s">
        <v>485</v>
      </c>
      <c r="C601" s="472" t="s">
        <v>780</v>
      </c>
      <c r="D601" s="549" t="s">
        <v>1746</v>
      </c>
      <c r="E601" s="550" t="s">
        <v>791</v>
      </c>
      <c r="F601" s="472" t="s">
        <v>777</v>
      </c>
      <c r="G601" s="472" t="s">
        <v>1524</v>
      </c>
      <c r="H601" s="472" t="s">
        <v>486</v>
      </c>
      <c r="I601" s="472" t="s">
        <v>1525</v>
      </c>
      <c r="J601" s="472" t="s">
        <v>1526</v>
      </c>
      <c r="K601" s="472" t="s">
        <v>1527</v>
      </c>
      <c r="L601" s="473">
        <v>30.17</v>
      </c>
      <c r="M601" s="473">
        <v>30.17</v>
      </c>
      <c r="N601" s="472">
        <v>1</v>
      </c>
      <c r="O601" s="551">
        <v>0.5</v>
      </c>
      <c r="P601" s="473"/>
      <c r="Q601" s="506">
        <v>0</v>
      </c>
      <c r="R601" s="472"/>
      <c r="S601" s="506">
        <v>0</v>
      </c>
      <c r="T601" s="551"/>
      <c r="U601" s="507">
        <v>0</v>
      </c>
    </row>
    <row r="602" spans="1:21" ht="14.4" customHeight="1" x14ac:dyDescent="0.3">
      <c r="A602" s="471">
        <v>29</v>
      </c>
      <c r="B602" s="472" t="s">
        <v>485</v>
      </c>
      <c r="C602" s="472" t="s">
        <v>780</v>
      </c>
      <c r="D602" s="549" t="s">
        <v>1746</v>
      </c>
      <c r="E602" s="550" t="s">
        <v>791</v>
      </c>
      <c r="F602" s="472" t="s">
        <v>777</v>
      </c>
      <c r="G602" s="472" t="s">
        <v>892</v>
      </c>
      <c r="H602" s="472" t="s">
        <v>486</v>
      </c>
      <c r="I602" s="472" t="s">
        <v>684</v>
      </c>
      <c r="J602" s="472" t="s">
        <v>685</v>
      </c>
      <c r="K602" s="472" t="s">
        <v>686</v>
      </c>
      <c r="L602" s="473">
        <v>115.13</v>
      </c>
      <c r="M602" s="473">
        <v>575.65</v>
      </c>
      <c r="N602" s="472">
        <v>5</v>
      </c>
      <c r="O602" s="551">
        <v>3.5</v>
      </c>
      <c r="P602" s="473">
        <v>115.13</v>
      </c>
      <c r="Q602" s="506">
        <v>0.2</v>
      </c>
      <c r="R602" s="472">
        <v>1</v>
      </c>
      <c r="S602" s="506">
        <v>0.2</v>
      </c>
      <c r="T602" s="551">
        <v>1</v>
      </c>
      <c r="U602" s="507">
        <v>0.2857142857142857</v>
      </c>
    </row>
    <row r="603" spans="1:21" ht="14.4" customHeight="1" x14ac:dyDescent="0.3">
      <c r="A603" s="471">
        <v>29</v>
      </c>
      <c r="B603" s="472" t="s">
        <v>485</v>
      </c>
      <c r="C603" s="472" t="s">
        <v>780</v>
      </c>
      <c r="D603" s="549" t="s">
        <v>1746</v>
      </c>
      <c r="E603" s="550" t="s">
        <v>791</v>
      </c>
      <c r="F603" s="472" t="s">
        <v>777</v>
      </c>
      <c r="G603" s="472" t="s">
        <v>893</v>
      </c>
      <c r="H603" s="472" t="s">
        <v>694</v>
      </c>
      <c r="I603" s="472" t="s">
        <v>894</v>
      </c>
      <c r="J603" s="472" t="s">
        <v>895</v>
      </c>
      <c r="K603" s="472" t="s">
        <v>896</v>
      </c>
      <c r="L603" s="473">
        <v>407.55</v>
      </c>
      <c r="M603" s="473">
        <v>407.55</v>
      </c>
      <c r="N603" s="472">
        <v>1</v>
      </c>
      <c r="O603" s="551">
        <v>1</v>
      </c>
      <c r="P603" s="473">
        <v>407.55</v>
      </c>
      <c r="Q603" s="506">
        <v>1</v>
      </c>
      <c r="R603" s="472">
        <v>1</v>
      </c>
      <c r="S603" s="506">
        <v>1</v>
      </c>
      <c r="T603" s="551">
        <v>1</v>
      </c>
      <c r="U603" s="507">
        <v>1</v>
      </c>
    </row>
    <row r="604" spans="1:21" ht="14.4" customHeight="1" x14ac:dyDescent="0.3">
      <c r="A604" s="471">
        <v>29</v>
      </c>
      <c r="B604" s="472" t="s">
        <v>485</v>
      </c>
      <c r="C604" s="472" t="s">
        <v>780</v>
      </c>
      <c r="D604" s="549" t="s">
        <v>1746</v>
      </c>
      <c r="E604" s="550" t="s">
        <v>791</v>
      </c>
      <c r="F604" s="472" t="s">
        <v>777</v>
      </c>
      <c r="G604" s="472" t="s">
        <v>893</v>
      </c>
      <c r="H604" s="472" t="s">
        <v>694</v>
      </c>
      <c r="I604" s="472" t="s">
        <v>1680</v>
      </c>
      <c r="J604" s="472" t="s">
        <v>1191</v>
      </c>
      <c r="K604" s="472" t="s">
        <v>1681</v>
      </c>
      <c r="L604" s="473">
        <v>1385.62</v>
      </c>
      <c r="M604" s="473">
        <v>4156.8599999999997</v>
      </c>
      <c r="N604" s="472">
        <v>3</v>
      </c>
      <c r="O604" s="551">
        <v>3</v>
      </c>
      <c r="P604" s="473">
        <v>4156.8599999999997</v>
      </c>
      <c r="Q604" s="506">
        <v>1</v>
      </c>
      <c r="R604" s="472">
        <v>3</v>
      </c>
      <c r="S604" s="506">
        <v>1</v>
      </c>
      <c r="T604" s="551">
        <v>3</v>
      </c>
      <c r="U604" s="507">
        <v>1</v>
      </c>
    </row>
    <row r="605" spans="1:21" ht="14.4" customHeight="1" x14ac:dyDescent="0.3">
      <c r="A605" s="471">
        <v>29</v>
      </c>
      <c r="B605" s="472" t="s">
        <v>485</v>
      </c>
      <c r="C605" s="472" t="s">
        <v>780</v>
      </c>
      <c r="D605" s="549" t="s">
        <v>1746</v>
      </c>
      <c r="E605" s="550" t="s">
        <v>791</v>
      </c>
      <c r="F605" s="472" t="s">
        <v>777</v>
      </c>
      <c r="G605" s="472" t="s">
        <v>893</v>
      </c>
      <c r="H605" s="472" t="s">
        <v>694</v>
      </c>
      <c r="I605" s="472" t="s">
        <v>1190</v>
      </c>
      <c r="J605" s="472" t="s">
        <v>1191</v>
      </c>
      <c r="K605" s="472" t="s">
        <v>1192</v>
      </c>
      <c r="L605" s="473">
        <v>1847.49</v>
      </c>
      <c r="M605" s="473">
        <v>1847.49</v>
      </c>
      <c r="N605" s="472">
        <v>1</v>
      </c>
      <c r="O605" s="551">
        <v>1</v>
      </c>
      <c r="P605" s="473">
        <v>1847.49</v>
      </c>
      <c r="Q605" s="506">
        <v>1</v>
      </c>
      <c r="R605" s="472">
        <v>1</v>
      </c>
      <c r="S605" s="506">
        <v>1</v>
      </c>
      <c r="T605" s="551">
        <v>1</v>
      </c>
      <c r="U605" s="507">
        <v>1</v>
      </c>
    </row>
    <row r="606" spans="1:21" ht="14.4" customHeight="1" x14ac:dyDescent="0.3">
      <c r="A606" s="471">
        <v>29</v>
      </c>
      <c r="B606" s="472" t="s">
        <v>485</v>
      </c>
      <c r="C606" s="472" t="s">
        <v>780</v>
      </c>
      <c r="D606" s="549" t="s">
        <v>1746</v>
      </c>
      <c r="E606" s="550" t="s">
        <v>791</v>
      </c>
      <c r="F606" s="472" t="s">
        <v>777</v>
      </c>
      <c r="G606" s="472" t="s">
        <v>893</v>
      </c>
      <c r="H606" s="472" t="s">
        <v>694</v>
      </c>
      <c r="I606" s="472" t="s">
        <v>1682</v>
      </c>
      <c r="J606" s="472" t="s">
        <v>1191</v>
      </c>
      <c r="K606" s="472" t="s">
        <v>1683</v>
      </c>
      <c r="L606" s="473">
        <v>2309.36</v>
      </c>
      <c r="M606" s="473">
        <v>4618.72</v>
      </c>
      <c r="N606" s="472">
        <v>2</v>
      </c>
      <c r="O606" s="551">
        <v>2</v>
      </c>
      <c r="P606" s="473">
        <v>4618.72</v>
      </c>
      <c r="Q606" s="506">
        <v>1</v>
      </c>
      <c r="R606" s="472">
        <v>2</v>
      </c>
      <c r="S606" s="506">
        <v>1</v>
      </c>
      <c r="T606" s="551">
        <v>2</v>
      </c>
      <c r="U606" s="507">
        <v>1</v>
      </c>
    </row>
    <row r="607" spans="1:21" ht="14.4" customHeight="1" x14ac:dyDescent="0.3">
      <c r="A607" s="471">
        <v>29</v>
      </c>
      <c r="B607" s="472" t="s">
        <v>485</v>
      </c>
      <c r="C607" s="472" t="s">
        <v>780</v>
      </c>
      <c r="D607" s="549" t="s">
        <v>1746</v>
      </c>
      <c r="E607" s="550" t="s">
        <v>791</v>
      </c>
      <c r="F607" s="472" t="s">
        <v>777</v>
      </c>
      <c r="G607" s="472" t="s">
        <v>901</v>
      </c>
      <c r="H607" s="472" t="s">
        <v>486</v>
      </c>
      <c r="I607" s="472" t="s">
        <v>902</v>
      </c>
      <c r="J607" s="472" t="s">
        <v>903</v>
      </c>
      <c r="K607" s="472" t="s">
        <v>904</v>
      </c>
      <c r="L607" s="473">
        <v>134.47999999999999</v>
      </c>
      <c r="M607" s="473">
        <v>134.47999999999999</v>
      </c>
      <c r="N607" s="472">
        <v>1</v>
      </c>
      <c r="O607" s="551">
        <v>1</v>
      </c>
      <c r="P607" s="473"/>
      <c r="Q607" s="506">
        <v>0</v>
      </c>
      <c r="R607" s="472"/>
      <c r="S607" s="506">
        <v>0</v>
      </c>
      <c r="T607" s="551"/>
      <c r="U607" s="507">
        <v>0</v>
      </c>
    </row>
    <row r="608" spans="1:21" ht="14.4" customHeight="1" x14ac:dyDescent="0.3">
      <c r="A608" s="471">
        <v>29</v>
      </c>
      <c r="B608" s="472" t="s">
        <v>485</v>
      </c>
      <c r="C608" s="472" t="s">
        <v>780</v>
      </c>
      <c r="D608" s="549" t="s">
        <v>1746</v>
      </c>
      <c r="E608" s="550" t="s">
        <v>791</v>
      </c>
      <c r="F608" s="472" t="s">
        <v>777</v>
      </c>
      <c r="G608" s="472" t="s">
        <v>905</v>
      </c>
      <c r="H608" s="472" t="s">
        <v>694</v>
      </c>
      <c r="I608" s="472" t="s">
        <v>906</v>
      </c>
      <c r="J608" s="472" t="s">
        <v>907</v>
      </c>
      <c r="K608" s="472" t="s">
        <v>908</v>
      </c>
      <c r="L608" s="473">
        <v>24.22</v>
      </c>
      <c r="M608" s="473">
        <v>24.22</v>
      </c>
      <c r="N608" s="472">
        <v>1</v>
      </c>
      <c r="O608" s="551">
        <v>1</v>
      </c>
      <c r="P608" s="473">
        <v>24.22</v>
      </c>
      <c r="Q608" s="506">
        <v>1</v>
      </c>
      <c r="R608" s="472">
        <v>1</v>
      </c>
      <c r="S608" s="506">
        <v>1</v>
      </c>
      <c r="T608" s="551">
        <v>1</v>
      </c>
      <c r="U608" s="507">
        <v>1</v>
      </c>
    </row>
    <row r="609" spans="1:21" ht="14.4" customHeight="1" x14ac:dyDescent="0.3">
      <c r="A609" s="471">
        <v>29</v>
      </c>
      <c r="B609" s="472" t="s">
        <v>485</v>
      </c>
      <c r="C609" s="472" t="s">
        <v>780</v>
      </c>
      <c r="D609" s="549" t="s">
        <v>1746</v>
      </c>
      <c r="E609" s="550" t="s">
        <v>791</v>
      </c>
      <c r="F609" s="472" t="s">
        <v>777</v>
      </c>
      <c r="G609" s="472" t="s">
        <v>905</v>
      </c>
      <c r="H609" s="472" t="s">
        <v>694</v>
      </c>
      <c r="I609" s="472" t="s">
        <v>909</v>
      </c>
      <c r="J609" s="472" t="s">
        <v>907</v>
      </c>
      <c r="K609" s="472" t="s">
        <v>910</v>
      </c>
      <c r="L609" s="473">
        <v>48.42</v>
      </c>
      <c r="M609" s="473">
        <v>96.84</v>
      </c>
      <c r="N609" s="472">
        <v>2</v>
      </c>
      <c r="O609" s="551">
        <v>1.5</v>
      </c>
      <c r="P609" s="473"/>
      <c r="Q609" s="506">
        <v>0</v>
      </c>
      <c r="R609" s="472"/>
      <c r="S609" s="506">
        <v>0</v>
      </c>
      <c r="T609" s="551"/>
      <c r="U609" s="507">
        <v>0</v>
      </c>
    </row>
    <row r="610" spans="1:21" ht="14.4" customHeight="1" x14ac:dyDescent="0.3">
      <c r="A610" s="471">
        <v>29</v>
      </c>
      <c r="B610" s="472" t="s">
        <v>485</v>
      </c>
      <c r="C610" s="472" t="s">
        <v>780</v>
      </c>
      <c r="D610" s="549" t="s">
        <v>1746</v>
      </c>
      <c r="E610" s="550" t="s">
        <v>791</v>
      </c>
      <c r="F610" s="472" t="s">
        <v>777</v>
      </c>
      <c r="G610" s="472" t="s">
        <v>905</v>
      </c>
      <c r="H610" s="472" t="s">
        <v>694</v>
      </c>
      <c r="I610" s="472" t="s">
        <v>909</v>
      </c>
      <c r="J610" s="472" t="s">
        <v>907</v>
      </c>
      <c r="K610" s="472" t="s">
        <v>910</v>
      </c>
      <c r="L610" s="473">
        <v>36.54</v>
      </c>
      <c r="M610" s="473">
        <v>146.16</v>
      </c>
      <c r="N610" s="472">
        <v>4</v>
      </c>
      <c r="O610" s="551">
        <v>4</v>
      </c>
      <c r="P610" s="473">
        <v>73.08</v>
      </c>
      <c r="Q610" s="506">
        <v>0.5</v>
      </c>
      <c r="R610" s="472">
        <v>2</v>
      </c>
      <c r="S610" s="506">
        <v>0.5</v>
      </c>
      <c r="T610" s="551">
        <v>2</v>
      </c>
      <c r="U610" s="507">
        <v>0.5</v>
      </c>
    </row>
    <row r="611" spans="1:21" ht="14.4" customHeight="1" x14ac:dyDescent="0.3">
      <c r="A611" s="471">
        <v>29</v>
      </c>
      <c r="B611" s="472" t="s">
        <v>485</v>
      </c>
      <c r="C611" s="472" t="s">
        <v>780</v>
      </c>
      <c r="D611" s="549" t="s">
        <v>1746</v>
      </c>
      <c r="E611" s="550" t="s">
        <v>791</v>
      </c>
      <c r="F611" s="472" t="s">
        <v>777</v>
      </c>
      <c r="G611" s="472" t="s">
        <v>905</v>
      </c>
      <c r="H611" s="472" t="s">
        <v>486</v>
      </c>
      <c r="I611" s="472" t="s">
        <v>1396</v>
      </c>
      <c r="J611" s="472" t="s">
        <v>1397</v>
      </c>
      <c r="K611" s="472" t="s">
        <v>1398</v>
      </c>
      <c r="L611" s="473">
        <v>48.42</v>
      </c>
      <c r="M611" s="473">
        <v>48.42</v>
      </c>
      <c r="N611" s="472">
        <v>1</v>
      </c>
      <c r="O611" s="551">
        <v>1</v>
      </c>
      <c r="P611" s="473">
        <v>48.42</v>
      </c>
      <c r="Q611" s="506">
        <v>1</v>
      </c>
      <c r="R611" s="472">
        <v>1</v>
      </c>
      <c r="S611" s="506">
        <v>1</v>
      </c>
      <c r="T611" s="551">
        <v>1</v>
      </c>
      <c r="U611" s="507">
        <v>1</v>
      </c>
    </row>
    <row r="612" spans="1:21" ht="14.4" customHeight="1" x14ac:dyDescent="0.3">
      <c r="A612" s="471">
        <v>29</v>
      </c>
      <c r="B612" s="472" t="s">
        <v>485</v>
      </c>
      <c r="C612" s="472" t="s">
        <v>780</v>
      </c>
      <c r="D612" s="549" t="s">
        <v>1746</v>
      </c>
      <c r="E612" s="550" t="s">
        <v>791</v>
      </c>
      <c r="F612" s="472" t="s">
        <v>777</v>
      </c>
      <c r="G612" s="472" t="s">
        <v>905</v>
      </c>
      <c r="H612" s="472" t="s">
        <v>486</v>
      </c>
      <c r="I612" s="472" t="s">
        <v>1396</v>
      </c>
      <c r="J612" s="472" t="s">
        <v>1397</v>
      </c>
      <c r="K612" s="472" t="s">
        <v>1398</v>
      </c>
      <c r="L612" s="473">
        <v>36.54</v>
      </c>
      <c r="M612" s="473">
        <v>36.54</v>
      </c>
      <c r="N612" s="472">
        <v>1</v>
      </c>
      <c r="O612" s="551">
        <v>1</v>
      </c>
      <c r="P612" s="473">
        <v>36.54</v>
      </c>
      <c r="Q612" s="506">
        <v>1</v>
      </c>
      <c r="R612" s="472">
        <v>1</v>
      </c>
      <c r="S612" s="506">
        <v>1</v>
      </c>
      <c r="T612" s="551">
        <v>1</v>
      </c>
      <c r="U612" s="507">
        <v>1</v>
      </c>
    </row>
    <row r="613" spans="1:21" ht="14.4" customHeight="1" x14ac:dyDescent="0.3">
      <c r="A613" s="471">
        <v>29</v>
      </c>
      <c r="B613" s="472" t="s">
        <v>485</v>
      </c>
      <c r="C613" s="472" t="s">
        <v>780</v>
      </c>
      <c r="D613" s="549" t="s">
        <v>1746</v>
      </c>
      <c r="E613" s="550" t="s">
        <v>791</v>
      </c>
      <c r="F613" s="472" t="s">
        <v>777</v>
      </c>
      <c r="G613" s="472" t="s">
        <v>905</v>
      </c>
      <c r="H613" s="472" t="s">
        <v>486</v>
      </c>
      <c r="I613" s="472" t="s">
        <v>915</v>
      </c>
      <c r="J613" s="472" t="s">
        <v>907</v>
      </c>
      <c r="K613" s="472" t="s">
        <v>916</v>
      </c>
      <c r="L613" s="473">
        <v>18.260000000000002</v>
      </c>
      <c r="M613" s="473">
        <v>18.260000000000002</v>
      </c>
      <c r="N613" s="472">
        <v>1</v>
      </c>
      <c r="O613" s="551">
        <v>1</v>
      </c>
      <c r="P613" s="473">
        <v>18.260000000000002</v>
      </c>
      <c r="Q613" s="506">
        <v>1</v>
      </c>
      <c r="R613" s="472">
        <v>1</v>
      </c>
      <c r="S613" s="506">
        <v>1</v>
      </c>
      <c r="T613" s="551">
        <v>1</v>
      </c>
      <c r="U613" s="507">
        <v>1</v>
      </c>
    </row>
    <row r="614" spans="1:21" ht="14.4" customHeight="1" x14ac:dyDescent="0.3">
      <c r="A614" s="471">
        <v>29</v>
      </c>
      <c r="B614" s="472" t="s">
        <v>485</v>
      </c>
      <c r="C614" s="472" t="s">
        <v>780</v>
      </c>
      <c r="D614" s="549" t="s">
        <v>1746</v>
      </c>
      <c r="E614" s="550" t="s">
        <v>791</v>
      </c>
      <c r="F614" s="472" t="s">
        <v>777</v>
      </c>
      <c r="G614" s="472" t="s">
        <v>1684</v>
      </c>
      <c r="H614" s="472" t="s">
        <v>486</v>
      </c>
      <c r="I614" s="472" t="s">
        <v>1685</v>
      </c>
      <c r="J614" s="472" t="s">
        <v>1686</v>
      </c>
      <c r="K614" s="472" t="s">
        <v>1687</v>
      </c>
      <c r="L614" s="473">
        <v>146.84</v>
      </c>
      <c r="M614" s="473">
        <v>146.84</v>
      </c>
      <c r="N614" s="472">
        <v>1</v>
      </c>
      <c r="O614" s="551">
        <v>1</v>
      </c>
      <c r="P614" s="473"/>
      <c r="Q614" s="506">
        <v>0</v>
      </c>
      <c r="R614" s="472"/>
      <c r="S614" s="506">
        <v>0</v>
      </c>
      <c r="T614" s="551"/>
      <c r="U614" s="507">
        <v>0</v>
      </c>
    </row>
    <row r="615" spans="1:21" ht="14.4" customHeight="1" x14ac:dyDescent="0.3">
      <c r="A615" s="471">
        <v>29</v>
      </c>
      <c r="B615" s="472" t="s">
        <v>485</v>
      </c>
      <c r="C615" s="472" t="s">
        <v>780</v>
      </c>
      <c r="D615" s="549" t="s">
        <v>1746</v>
      </c>
      <c r="E615" s="550" t="s">
        <v>791</v>
      </c>
      <c r="F615" s="472" t="s">
        <v>777</v>
      </c>
      <c r="G615" s="472" t="s">
        <v>1688</v>
      </c>
      <c r="H615" s="472" t="s">
        <v>486</v>
      </c>
      <c r="I615" s="472" t="s">
        <v>1689</v>
      </c>
      <c r="J615" s="472" t="s">
        <v>1690</v>
      </c>
      <c r="K615" s="472" t="s">
        <v>1691</v>
      </c>
      <c r="L615" s="473">
        <v>101.5</v>
      </c>
      <c r="M615" s="473">
        <v>101.5</v>
      </c>
      <c r="N615" s="472">
        <v>1</v>
      </c>
      <c r="O615" s="551">
        <v>1</v>
      </c>
      <c r="P615" s="473">
        <v>101.5</v>
      </c>
      <c r="Q615" s="506">
        <v>1</v>
      </c>
      <c r="R615" s="472">
        <v>1</v>
      </c>
      <c r="S615" s="506">
        <v>1</v>
      </c>
      <c r="T615" s="551">
        <v>1</v>
      </c>
      <c r="U615" s="507">
        <v>1</v>
      </c>
    </row>
    <row r="616" spans="1:21" ht="14.4" customHeight="1" x14ac:dyDescent="0.3">
      <c r="A616" s="471">
        <v>29</v>
      </c>
      <c r="B616" s="472" t="s">
        <v>485</v>
      </c>
      <c r="C616" s="472" t="s">
        <v>780</v>
      </c>
      <c r="D616" s="549" t="s">
        <v>1746</v>
      </c>
      <c r="E616" s="550" t="s">
        <v>791</v>
      </c>
      <c r="F616" s="472" t="s">
        <v>777</v>
      </c>
      <c r="G616" s="472" t="s">
        <v>1536</v>
      </c>
      <c r="H616" s="472" t="s">
        <v>486</v>
      </c>
      <c r="I616" s="472" t="s">
        <v>1692</v>
      </c>
      <c r="J616" s="472" t="s">
        <v>1538</v>
      </c>
      <c r="K616" s="472" t="s">
        <v>1693</v>
      </c>
      <c r="L616" s="473">
        <v>0</v>
      </c>
      <c r="M616" s="473">
        <v>0</v>
      </c>
      <c r="N616" s="472">
        <v>2</v>
      </c>
      <c r="O616" s="551">
        <v>1</v>
      </c>
      <c r="P616" s="473"/>
      <c r="Q616" s="506"/>
      <c r="R616" s="472"/>
      <c r="S616" s="506">
        <v>0</v>
      </c>
      <c r="T616" s="551"/>
      <c r="U616" s="507">
        <v>0</v>
      </c>
    </row>
    <row r="617" spans="1:21" ht="14.4" customHeight="1" x14ac:dyDescent="0.3">
      <c r="A617" s="471">
        <v>29</v>
      </c>
      <c r="B617" s="472" t="s">
        <v>485</v>
      </c>
      <c r="C617" s="472" t="s">
        <v>780</v>
      </c>
      <c r="D617" s="549" t="s">
        <v>1746</v>
      </c>
      <c r="E617" s="550" t="s">
        <v>791</v>
      </c>
      <c r="F617" s="472" t="s">
        <v>777</v>
      </c>
      <c r="G617" s="472" t="s">
        <v>1315</v>
      </c>
      <c r="H617" s="472" t="s">
        <v>694</v>
      </c>
      <c r="I617" s="472" t="s">
        <v>1316</v>
      </c>
      <c r="J617" s="472" t="s">
        <v>1317</v>
      </c>
      <c r="K617" s="472" t="s">
        <v>1318</v>
      </c>
      <c r="L617" s="473">
        <v>28.81</v>
      </c>
      <c r="M617" s="473">
        <v>28.81</v>
      </c>
      <c r="N617" s="472">
        <v>1</v>
      </c>
      <c r="O617" s="551">
        <v>1</v>
      </c>
      <c r="P617" s="473">
        <v>28.81</v>
      </c>
      <c r="Q617" s="506">
        <v>1</v>
      </c>
      <c r="R617" s="472">
        <v>1</v>
      </c>
      <c r="S617" s="506">
        <v>1</v>
      </c>
      <c r="T617" s="551">
        <v>1</v>
      </c>
      <c r="U617" s="507">
        <v>1</v>
      </c>
    </row>
    <row r="618" spans="1:21" ht="14.4" customHeight="1" x14ac:dyDescent="0.3">
      <c r="A618" s="471">
        <v>29</v>
      </c>
      <c r="B618" s="472" t="s">
        <v>485</v>
      </c>
      <c r="C618" s="472" t="s">
        <v>780</v>
      </c>
      <c r="D618" s="549" t="s">
        <v>1746</v>
      </c>
      <c r="E618" s="550" t="s">
        <v>791</v>
      </c>
      <c r="F618" s="472" t="s">
        <v>777</v>
      </c>
      <c r="G618" s="472" t="s">
        <v>1315</v>
      </c>
      <c r="H618" s="472" t="s">
        <v>694</v>
      </c>
      <c r="I618" s="472" t="s">
        <v>1694</v>
      </c>
      <c r="J618" s="472" t="s">
        <v>1317</v>
      </c>
      <c r="K618" s="472" t="s">
        <v>1695</v>
      </c>
      <c r="L618" s="473">
        <v>102.93</v>
      </c>
      <c r="M618" s="473">
        <v>102.93</v>
      </c>
      <c r="N618" s="472">
        <v>1</v>
      </c>
      <c r="O618" s="551">
        <v>0.5</v>
      </c>
      <c r="P618" s="473"/>
      <c r="Q618" s="506">
        <v>0</v>
      </c>
      <c r="R618" s="472"/>
      <c r="S618" s="506">
        <v>0</v>
      </c>
      <c r="T618" s="551"/>
      <c r="U618" s="507">
        <v>0</v>
      </c>
    </row>
    <row r="619" spans="1:21" ht="14.4" customHeight="1" x14ac:dyDescent="0.3">
      <c r="A619" s="471">
        <v>29</v>
      </c>
      <c r="B619" s="472" t="s">
        <v>485</v>
      </c>
      <c r="C619" s="472" t="s">
        <v>780</v>
      </c>
      <c r="D619" s="549" t="s">
        <v>1746</v>
      </c>
      <c r="E619" s="550" t="s">
        <v>791</v>
      </c>
      <c r="F619" s="472" t="s">
        <v>777</v>
      </c>
      <c r="G619" s="472" t="s">
        <v>1315</v>
      </c>
      <c r="H619" s="472" t="s">
        <v>694</v>
      </c>
      <c r="I619" s="472" t="s">
        <v>1696</v>
      </c>
      <c r="J619" s="472" t="s">
        <v>1317</v>
      </c>
      <c r="K619" s="472" t="s">
        <v>1697</v>
      </c>
      <c r="L619" s="473">
        <v>150.59</v>
      </c>
      <c r="M619" s="473">
        <v>150.59</v>
      </c>
      <c r="N619" s="472">
        <v>1</v>
      </c>
      <c r="O619" s="551">
        <v>1</v>
      </c>
      <c r="P619" s="473">
        <v>150.59</v>
      </c>
      <c r="Q619" s="506">
        <v>1</v>
      </c>
      <c r="R619" s="472">
        <v>1</v>
      </c>
      <c r="S619" s="506">
        <v>1</v>
      </c>
      <c r="T619" s="551">
        <v>1</v>
      </c>
      <c r="U619" s="507">
        <v>1</v>
      </c>
    </row>
    <row r="620" spans="1:21" ht="14.4" customHeight="1" x14ac:dyDescent="0.3">
      <c r="A620" s="471">
        <v>29</v>
      </c>
      <c r="B620" s="472" t="s">
        <v>485</v>
      </c>
      <c r="C620" s="472" t="s">
        <v>780</v>
      </c>
      <c r="D620" s="549" t="s">
        <v>1746</v>
      </c>
      <c r="E620" s="550" t="s">
        <v>791</v>
      </c>
      <c r="F620" s="472" t="s">
        <v>777</v>
      </c>
      <c r="G620" s="472" t="s">
        <v>1698</v>
      </c>
      <c r="H620" s="472" t="s">
        <v>486</v>
      </c>
      <c r="I620" s="472" t="s">
        <v>1699</v>
      </c>
      <c r="J620" s="472" t="s">
        <v>1700</v>
      </c>
      <c r="K620" s="472" t="s">
        <v>1442</v>
      </c>
      <c r="L620" s="473">
        <v>78.33</v>
      </c>
      <c r="M620" s="473">
        <v>156.66</v>
      </c>
      <c r="N620" s="472">
        <v>2</v>
      </c>
      <c r="O620" s="551">
        <v>1.5</v>
      </c>
      <c r="P620" s="473">
        <v>156.66</v>
      </c>
      <c r="Q620" s="506">
        <v>1</v>
      </c>
      <c r="R620" s="472">
        <v>2</v>
      </c>
      <c r="S620" s="506">
        <v>1</v>
      </c>
      <c r="T620" s="551">
        <v>1.5</v>
      </c>
      <c r="U620" s="507">
        <v>1</v>
      </c>
    </row>
    <row r="621" spans="1:21" ht="14.4" customHeight="1" x14ac:dyDescent="0.3">
      <c r="A621" s="471">
        <v>29</v>
      </c>
      <c r="B621" s="472" t="s">
        <v>485</v>
      </c>
      <c r="C621" s="472" t="s">
        <v>780</v>
      </c>
      <c r="D621" s="549" t="s">
        <v>1746</v>
      </c>
      <c r="E621" s="550" t="s">
        <v>791</v>
      </c>
      <c r="F621" s="472" t="s">
        <v>777</v>
      </c>
      <c r="G621" s="472" t="s">
        <v>925</v>
      </c>
      <c r="H621" s="472" t="s">
        <v>486</v>
      </c>
      <c r="I621" s="472" t="s">
        <v>1701</v>
      </c>
      <c r="J621" s="472" t="s">
        <v>927</v>
      </c>
      <c r="K621" s="472" t="s">
        <v>1544</v>
      </c>
      <c r="L621" s="473">
        <v>173.31</v>
      </c>
      <c r="M621" s="473">
        <v>173.31</v>
      </c>
      <c r="N621" s="472">
        <v>1</v>
      </c>
      <c r="O621" s="551">
        <v>1</v>
      </c>
      <c r="P621" s="473"/>
      <c r="Q621" s="506">
        <v>0</v>
      </c>
      <c r="R621" s="472"/>
      <c r="S621" s="506">
        <v>0</v>
      </c>
      <c r="T621" s="551"/>
      <c r="U621" s="507">
        <v>0</v>
      </c>
    </row>
    <row r="622" spans="1:21" ht="14.4" customHeight="1" x14ac:dyDescent="0.3">
      <c r="A622" s="471">
        <v>29</v>
      </c>
      <c r="B622" s="472" t="s">
        <v>485</v>
      </c>
      <c r="C622" s="472" t="s">
        <v>780</v>
      </c>
      <c r="D622" s="549" t="s">
        <v>1746</v>
      </c>
      <c r="E622" s="550" t="s">
        <v>791</v>
      </c>
      <c r="F622" s="472" t="s">
        <v>777</v>
      </c>
      <c r="G622" s="472" t="s">
        <v>925</v>
      </c>
      <c r="H622" s="472" t="s">
        <v>486</v>
      </c>
      <c r="I622" s="472" t="s">
        <v>1702</v>
      </c>
      <c r="J622" s="472" t="s">
        <v>927</v>
      </c>
      <c r="K622" s="472" t="s">
        <v>1544</v>
      </c>
      <c r="L622" s="473">
        <v>161.66</v>
      </c>
      <c r="M622" s="473">
        <v>484.98</v>
      </c>
      <c r="N622" s="472">
        <v>3</v>
      </c>
      <c r="O622" s="551">
        <v>3</v>
      </c>
      <c r="P622" s="473"/>
      <c r="Q622" s="506">
        <v>0</v>
      </c>
      <c r="R622" s="472"/>
      <c r="S622" s="506">
        <v>0</v>
      </c>
      <c r="T622" s="551"/>
      <c r="U622" s="507">
        <v>0</v>
      </c>
    </row>
    <row r="623" spans="1:21" ht="14.4" customHeight="1" x14ac:dyDescent="0.3">
      <c r="A623" s="471">
        <v>29</v>
      </c>
      <c r="B623" s="472" t="s">
        <v>485</v>
      </c>
      <c r="C623" s="472" t="s">
        <v>780</v>
      </c>
      <c r="D623" s="549" t="s">
        <v>1746</v>
      </c>
      <c r="E623" s="550" t="s">
        <v>791</v>
      </c>
      <c r="F623" s="472" t="s">
        <v>777</v>
      </c>
      <c r="G623" s="472" t="s">
        <v>1703</v>
      </c>
      <c r="H623" s="472" t="s">
        <v>486</v>
      </c>
      <c r="I623" s="472" t="s">
        <v>1704</v>
      </c>
      <c r="J623" s="472" t="s">
        <v>1705</v>
      </c>
      <c r="K623" s="472" t="s">
        <v>1706</v>
      </c>
      <c r="L623" s="473">
        <v>54.78</v>
      </c>
      <c r="M623" s="473">
        <v>54.78</v>
      </c>
      <c r="N623" s="472">
        <v>1</v>
      </c>
      <c r="O623" s="551">
        <v>1</v>
      </c>
      <c r="P623" s="473"/>
      <c r="Q623" s="506">
        <v>0</v>
      </c>
      <c r="R623" s="472"/>
      <c r="S623" s="506">
        <v>0</v>
      </c>
      <c r="T623" s="551"/>
      <c r="U623" s="507">
        <v>0</v>
      </c>
    </row>
    <row r="624" spans="1:21" ht="14.4" customHeight="1" x14ac:dyDescent="0.3">
      <c r="A624" s="471">
        <v>29</v>
      </c>
      <c r="B624" s="472" t="s">
        <v>485</v>
      </c>
      <c r="C624" s="472" t="s">
        <v>780</v>
      </c>
      <c r="D624" s="549" t="s">
        <v>1746</v>
      </c>
      <c r="E624" s="550" t="s">
        <v>791</v>
      </c>
      <c r="F624" s="472" t="s">
        <v>777</v>
      </c>
      <c r="G624" s="472" t="s">
        <v>1201</v>
      </c>
      <c r="H624" s="472" t="s">
        <v>486</v>
      </c>
      <c r="I624" s="472" t="s">
        <v>1707</v>
      </c>
      <c r="J624" s="472" t="s">
        <v>1708</v>
      </c>
      <c r="K624" s="472" t="s">
        <v>1388</v>
      </c>
      <c r="L624" s="473">
        <v>54.23</v>
      </c>
      <c r="M624" s="473">
        <v>54.23</v>
      </c>
      <c r="N624" s="472">
        <v>1</v>
      </c>
      <c r="O624" s="551">
        <v>1</v>
      </c>
      <c r="P624" s="473">
        <v>54.23</v>
      </c>
      <c r="Q624" s="506">
        <v>1</v>
      </c>
      <c r="R624" s="472">
        <v>1</v>
      </c>
      <c r="S624" s="506">
        <v>1</v>
      </c>
      <c r="T624" s="551">
        <v>1</v>
      </c>
      <c r="U624" s="507">
        <v>1</v>
      </c>
    </row>
    <row r="625" spans="1:21" ht="14.4" customHeight="1" x14ac:dyDescent="0.3">
      <c r="A625" s="471">
        <v>29</v>
      </c>
      <c r="B625" s="472" t="s">
        <v>485</v>
      </c>
      <c r="C625" s="472" t="s">
        <v>780</v>
      </c>
      <c r="D625" s="549" t="s">
        <v>1746</v>
      </c>
      <c r="E625" s="550" t="s">
        <v>791</v>
      </c>
      <c r="F625" s="472" t="s">
        <v>777</v>
      </c>
      <c r="G625" s="472" t="s">
        <v>1709</v>
      </c>
      <c r="H625" s="472" t="s">
        <v>694</v>
      </c>
      <c r="I625" s="472" t="s">
        <v>1710</v>
      </c>
      <c r="J625" s="472" t="s">
        <v>1711</v>
      </c>
      <c r="K625" s="472" t="s">
        <v>1712</v>
      </c>
      <c r="L625" s="473">
        <v>353.18</v>
      </c>
      <c r="M625" s="473">
        <v>353.18</v>
      </c>
      <c r="N625" s="472">
        <v>1</v>
      </c>
      <c r="O625" s="551">
        <v>0.5</v>
      </c>
      <c r="P625" s="473">
        <v>353.18</v>
      </c>
      <c r="Q625" s="506">
        <v>1</v>
      </c>
      <c r="R625" s="472">
        <v>1</v>
      </c>
      <c r="S625" s="506">
        <v>1</v>
      </c>
      <c r="T625" s="551">
        <v>0.5</v>
      </c>
      <c r="U625" s="507">
        <v>1</v>
      </c>
    </row>
    <row r="626" spans="1:21" ht="14.4" customHeight="1" x14ac:dyDescent="0.3">
      <c r="A626" s="471">
        <v>29</v>
      </c>
      <c r="B626" s="472" t="s">
        <v>485</v>
      </c>
      <c r="C626" s="472" t="s">
        <v>780</v>
      </c>
      <c r="D626" s="549" t="s">
        <v>1746</v>
      </c>
      <c r="E626" s="550" t="s">
        <v>791</v>
      </c>
      <c r="F626" s="472" t="s">
        <v>777</v>
      </c>
      <c r="G626" s="472" t="s">
        <v>949</v>
      </c>
      <c r="H626" s="472" t="s">
        <v>486</v>
      </c>
      <c r="I626" s="472" t="s">
        <v>520</v>
      </c>
      <c r="J626" s="472" t="s">
        <v>950</v>
      </c>
      <c r="K626" s="472" t="s">
        <v>951</v>
      </c>
      <c r="L626" s="473">
        <v>0</v>
      </c>
      <c r="M626" s="473">
        <v>0</v>
      </c>
      <c r="N626" s="472">
        <v>3</v>
      </c>
      <c r="O626" s="551">
        <v>2.5</v>
      </c>
      <c r="P626" s="473">
        <v>0</v>
      </c>
      <c r="Q626" s="506"/>
      <c r="R626" s="472">
        <v>1</v>
      </c>
      <c r="S626" s="506">
        <v>0.33333333333333331</v>
      </c>
      <c r="T626" s="551">
        <v>1</v>
      </c>
      <c r="U626" s="507">
        <v>0.4</v>
      </c>
    </row>
    <row r="627" spans="1:21" ht="14.4" customHeight="1" x14ac:dyDescent="0.3">
      <c r="A627" s="471">
        <v>29</v>
      </c>
      <c r="B627" s="472" t="s">
        <v>485</v>
      </c>
      <c r="C627" s="472" t="s">
        <v>780</v>
      </c>
      <c r="D627" s="549" t="s">
        <v>1746</v>
      </c>
      <c r="E627" s="550" t="s">
        <v>791</v>
      </c>
      <c r="F627" s="472" t="s">
        <v>777</v>
      </c>
      <c r="G627" s="472" t="s">
        <v>952</v>
      </c>
      <c r="H627" s="472" t="s">
        <v>486</v>
      </c>
      <c r="I627" s="472" t="s">
        <v>688</v>
      </c>
      <c r="J627" s="472" t="s">
        <v>689</v>
      </c>
      <c r="K627" s="472" t="s">
        <v>953</v>
      </c>
      <c r="L627" s="473">
        <v>96.42</v>
      </c>
      <c r="M627" s="473">
        <v>192.84</v>
      </c>
      <c r="N627" s="472">
        <v>2</v>
      </c>
      <c r="O627" s="551">
        <v>2</v>
      </c>
      <c r="P627" s="473">
        <v>96.42</v>
      </c>
      <c r="Q627" s="506">
        <v>0.5</v>
      </c>
      <c r="R627" s="472">
        <v>1</v>
      </c>
      <c r="S627" s="506">
        <v>0.5</v>
      </c>
      <c r="T627" s="551">
        <v>1</v>
      </c>
      <c r="U627" s="507">
        <v>0.5</v>
      </c>
    </row>
    <row r="628" spans="1:21" ht="14.4" customHeight="1" x14ac:dyDescent="0.3">
      <c r="A628" s="471">
        <v>29</v>
      </c>
      <c r="B628" s="472" t="s">
        <v>485</v>
      </c>
      <c r="C628" s="472" t="s">
        <v>780</v>
      </c>
      <c r="D628" s="549" t="s">
        <v>1746</v>
      </c>
      <c r="E628" s="550" t="s">
        <v>791</v>
      </c>
      <c r="F628" s="472" t="s">
        <v>777</v>
      </c>
      <c r="G628" s="472" t="s">
        <v>952</v>
      </c>
      <c r="H628" s="472" t="s">
        <v>486</v>
      </c>
      <c r="I628" s="472" t="s">
        <v>692</v>
      </c>
      <c r="J628" s="472" t="s">
        <v>689</v>
      </c>
      <c r="K628" s="472" t="s">
        <v>954</v>
      </c>
      <c r="L628" s="473">
        <v>289.27</v>
      </c>
      <c r="M628" s="473">
        <v>7810.2899999999991</v>
      </c>
      <c r="N628" s="472">
        <v>27</v>
      </c>
      <c r="O628" s="551">
        <v>21.5</v>
      </c>
      <c r="P628" s="473">
        <v>4339.0499999999993</v>
      </c>
      <c r="Q628" s="506">
        <v>0.55555555555555558</v>
      </c>
      <c r="R628" s="472">
        <v>15</v>
      </c>
      <c r="S628" s="506">
        <v>0.55555555555555558</v>
      </c>
      <c r="T628" s="551">
        <v>14</v>
      </c>
      <c r="U628" s="507">
        <v>0.65116279069767447</v>
      </c>
    </row>
    <row r="629" spans="1:21" ht="14.4" customHeight="1" x14ac:dyDescent="0.3">
      <c r="A629" s="471">
        <v>29</v>
      </c>
      <c r="B629" s="472" t="s">
        <v>485</v>
      </c>
      <c r="C629" s="472" t="s">
        <v>780</v>
      </c>
      <c r="D629" s="549" t="s">
        <v>1746</v>
      </c>
      <c r="E629" s="550" t="s">
        <v>791</v>
      </c>
      <c r="F629" s="472" t="s">
        <v>777</v>
      </c>
      <c r="G629" s="472" t="s">
        <v>959</v>
      </c>
      <c r="H629" s="472" t="s">
        <v>486</v>
      </c>
      <c r="I629" s="472" t="s">
        <v>960</v>
      </c>
      <c r="J629" s="472" t="s">
        <v>961</v>
      </c>
      <c r="K629" s="472" t="s">
        <v>962</v>
      </c>
      <c r="L629" s="473">
        <v>186.27</v>
      </c>
      <c r="M629" s="473">
        <v>558.81000000000006</v>
      </c>
      <c r="N629" s="472">
        <v>3</v>
      </c>
      <c r="O629" s="551">
        <v>2.5</v>
      </c>
      <c r="P629" s="473">
        <v>186.27</v>
      </c>
      <c r="Q629" s="506">
        <v>0.33333333333333331</v>
      </c>
      <c r="R629" s="472">
        <v>1</v>
      </c>
      <c r="S629" s="506">
        <v>0.33333333333333331</v>
      </c>
      <c r="T629" s="551">
        <v>1</v>
      </c>
      <c r="U629" s="507">
        <v>0.4</v>
      </c>
    </row>
    <row r="630" spans="1:21" ht="14.4" customHeight="1" x14ac:dyDescent="0.3">
      <c r="A630" s="471">
        <v>29</v>
      </c>
      <c r="B630" s="472" t="s">
        <v>485</v>
      </c>
      <c r="C630" s="472" t="s">
        <v>780</v>
      </c>
      <c r="D630" s="549" t="s">
        <v>1746</v>
      </c>
      <c r="E630" s="550" t="s">
        <v>791</v>
      </c>
      <c r="F630" s="472" t="s">
        <v>777</v>
      </c>
      <c r="G630" s="472" t="s">
        <v>1204</v>
      </c>
      <c r="H630" s="472" t="s">
        <v>694</v>
      </c>
      <c r="I630" s="472" t="s">
        <v>1713</v>
      </c>
      <c r="J630" s="472" t="s">
        <v>1209</v>
      </c>
      <c r="K630" s="472" t="s">
        <v>1714</v>
      </c>
      <c r="L630" s="473">
        <v>93.96</v>
      </c>
      <c r="M630" s="473">
        <v>93.96</v>
      </c>
      <c r="N630" s="472">
        <v>1</v>
      </c>
      <c r="O630" s="551">
        <v>0.5</v>
      </c>
      <c r="P630" s="473">
        <v>93.96</v>
      </c>
      <c r="Q630" s="506">
        <v>1</v>
      </c>
      <c r="R630" s="472">
        <v>1</v>
      </c>
      <c r="S630" s="506">
        <v>1</v>
      </c>
      <c r="T630" s="551">
        <v>0.5</v>
      </c>
      <c r="U630" s="507">
        <v>1</v>
      </c>
    </row>
    <row r="631" spans="1:21" ht="14.4" customHeight="1" x14ac:dyDescent="0.3">
      <c r="A631" s="471">
        <v>29</v>
      </c>
      <c r="B631" s="472" t="s">
        <v>485</v>
      </c>
      <c r="C631" s="472" t="s">
        <v>780</v>
      </c>
      <c r="D631" s="549" t="s">
        <v>1746</v>
      </c>
      <c r="E631" s="550" t="s">
        <v>791</v>
      </c>
      <c r="F631" s="472" t="s">
        <v>777</v>
      </c>
      <c r="G631" s="472" t="s">
        <v>967</v>
      </c>
      <c r="H631" s="472" t="s">
        <v>486</v>
      </c>
      <c r="I631" s="472" t="s">
        <v>1715</v>
      </c>
      <c r="J631" s="472" t="s">
        <v>1324</v>
      </c>
      <c r="K631" s="472" t="s">
        <v>1716</v>
      </c>
      <c r="L631" s="473">
        <v>0</v>
      </c>
      <c r="M631" s="473">
        <v>0</v>
      </c>
      <c r="N631" s="472">
        <v>1</v>
      </c>
      <c r="O631" s="551">
        <v>1</v>
      </c>
      <c r="P631" s="473">
        <v>0</v>
      </c>
      <c r="Q631" s="506"/>
      <c r="R631" s="472">
        <v>1</v>
      </c>
      <c r="S631" s="506">
        <v>1</v>
      </c>
      <c r="T631" s="551">
        <v>1</v>
      </c>
      <c r="U631" s="507">
        <v>1</v>
      </c>
    </row>
    <row r="632" spans="1:21" ht="14.4" customHeight="1" x14ac:dyDescent="0.3">
      <c r="A632" s="471">
        <v>29</v>
      </c>
      <c r="B632" s="472" t="s">
        <v>485</v>
      </c>
      <c r="C632" s="472" t="s">
        <v>780</v>
      </c>
      <c r="D632" s="549" t="s">
        <v>1746</v>
      </c>
      <c r="E632" s="550" t="s">
        <v>791</v>
      </c>
      <c r="F632" s="472" t="s">
        <v>777</v>
      </c>
      <c r="G632" s="472" t="s">
        <v>967</v>
      </c>
      <c r="H632" s="472" t="s">
        <v>486</v>
      </c>
      <c r="I632" s="472" t="s">
        <v>1407</v>
      </c>
      <c r="J632" s="472" t="s">
        <v>969</v>
      </c>
      <c r="K632" s="472" t="s">
        <v>1408</v>
      </c>
      <c r="L632" s="473">
        <v>25.07</v>
      </c>
      <c r="M632" s="473">
        <v>25.07</v>
      </c>
      <c r="N632" s="472">
        <v>1</v>
      </c>
      <c r="O632" s="551">
        <v>1</v>
      </c>
      <c r="P632" s="473">
        <v>25.07</v>
      </c>
      <c r="Q632" s="506">
        <v>1</v>
      </c>
      <c r="R632" s="472">
        <v>1</v>
      </c>
      <c r="S632" s="506">
        <v>1</v>
      </c>
      <c r="T632" s="551">
        <v>1</v>
      </c>
      <c r="U632" s="507">
        <v>1</v>
      </c>
    </row>
    <row r="633" spans="1:21" ht="14.4" customHeight="1" x14ac:dyDescent="0.3">
      <c r="A633" s="471">
        <v>29</v>
      </c>
      <c r="B633" s="472" t="s">
        <v>485</v>
      </c>
      <c r="C633" s="472" t="s">
        <v>780</v>
      </c>
      <c r="D633" s="549" t="s">
        <v>1746</v>
      </c>
      <c r="E633" s="550" t="s">
        <v>791</v>
      </c>
      <c r="F633" s="472" t="s">
        <v>777</v>
      </c>
      <c r="G633" s="472" t="s">
        <v>967</v>
      </c>
      <c r="H633" s="472" t="s">
        <v>486</v>
      </c>
      <c r="I633" s="472" t="s">
        <v>968</v>
      </c>
      <c r="J633" s="472" t="s">
        <v>969</v>
      </c>
      <c r="K633" s="472" t="s">
        <v>970</v>
      </c>
      <c r="L633" s="473">
        <v>50.14</v>
      </c>
      <c r="M633" s="473">
        <v>150.42000000000002</v>
      </c>
      <c r="N633" s="472">
        <v>3</v>
      </c>
      <c r="O633" s="551">
        <v>2.5</v>
      </c>
      <c r="P633" s="473">
        <v>50.14</v>
      </c>
      <c r="Q633" s="506">
        <v>0.33333333333333331</v>
      </c>
      <c r="R633" s="472">
        <v>1</v>
      </c>
      <c r="S633" s="506">
        <v>0.33333333333333331</v>
      </c>
      <c r="T633" s="551">
        <v>1</v>
      </c>
      <c r="U633" s="507">
        <v>0.4</v>
      </c>
    </row>
    <row r="634" spans="1:21" ht="14.4" customHeight="1" x14ac:dyDescent="0.3">
      <c r="A634" s="471">
        <v>29</v>
      </c>
      <c r="B634" s="472" t="s">
        <v>485</v>
      </c>
      <c r="C634" s="472" t="s">
        <v>780</v>
      </c>
      <c r="D634" s="549" t="s">
        <v>1746</v>
      </c>
      <c r="E634" s="550" t="s">
        <v>791</v>
      </c>
      <c r="F634" s="472" t="s">
        <v>777</v>
      </c>
      <c r="G634" s="472" t="s">
        <v>967</v>
      </c>
      <c r="H634" s="472" t="s">
        <v>486</v>
      </c>
      <c r="I634" s="472" t="s">
        <v>971</v>
      </c>
      <c r="J634" s="472" t="s">
        <v>969</v>
      </c>
      <c r="K634" s="472" t="s">
        <v>972</v>
      </c>
      <c r="L634" s="473">
        <v>75.22</v>
      </c>
      <c r="M634" s="473">
        <v>75.22</v>
      </c>
      <c r="N634" s="472">
        <v>1</v>
      </c>
      <c r="O634" s="551">
        <v>1</v>
      </c>
      <c r="P634" s="473"/>
      <c r="Q634" s="506">
        <v>0</v>
      </c>
      <c r="R634" s="472"/>
      <c r="S634" s="506">
        <v>0</v>
      </c>
      <c r="T634" s="551"/>
      <c r="U634" s="507">
        <v>0</v>
      </c>
    </row>
    <row r="635" spans="1:21" ht="14.4" customHeight="1" x14ac:dyDescent="0.3">
      <c r="A635" s="471">
        <v>29</v>
      </c>
      <c r="B635" s="472" t="s">
        <v>485</v>
      </c>
      <c r="C635" s="472" t="s">
        <v>780</v>
      </c>
      <c r="D635" s="549" t="s">
        <v>1746</v>
      </c>
      <c r="E635" s="550" t="s">
        <v>791</v>
      </c>
      <c r="F635" s="472" t="s">
        <v>777</v>
      </c>
      <c r="G635" s="472" t="s">
        <v>967</v>
      </c>
      <c r="H635" s="472" t="s">
        <v>486</v>
      </c>
      <c r="I635" s="472" t="s">
        <v>971</v>
      </c>
      <c r="J635" s="472" t="s">
        <v>969</v>
      </c>
      <c r="K635" s="472" t="s">
        <v>972</v>
      </c>
      <c r="L635" s="473">
        <v>50.32</v>
      </c>
      <c r="M635" s="473">
        <v>50.32</v>
      </c>
      <c r="N635" s="472">
        <v>1</v>
      </c>
      <c r="O635" s="551">
        <v>1</v>
      </c>
      <c r="P635" s="473">
        <v>50.32</v>
      </c>
      <c r="Q635" s="506">
        <v>1</v>
      </c>
      <c r="R635" s="472">
        <v>1</v>
      </c>
      <c r="S635" s="506">
        <v>1</v>
      </c>
      <c r="T635" s="551">
        <v>1</v>
      </c>
      <c r="U635" s="507">
        <v>1</v>
      </c>
    </row>
    <row r="636" spans="1:21" ht="14.4" customHeight="1" x14ac:dyDescent="0.3">
      <c r="A636" s="471">
        <v>29</v>
      </c>
      <c r="B636" s="472" t="s">
        <v>485</v>
      </c>
      <c r="C636" s="472" t="s">
        <v>780</v>
      </c>
      <c r="D636" s="549" t="s">
        <v>1746</v>
      </c>
      <c r="E636" s="550" t="s">
        <v>791</v>
      </c>
      <c r="F636" s="472" t="s">
        <v>777</v>
      </c>
      <c r="G636" s="472" t="s">
        <v>1717</v>
      </c>
      <c r="H636" s="472" t="s">
        <v>486</v>
      </c>
      <c r="I636" s="472" t="s">
        <v>1718</v>
      </c>
      <c r="J636" s="472" t="s">
        <v>1719</v>
      </c>
      <c r="K636" s="472" t="s">
        <v>1454</v>
      </c>
      <c r="L636" s="473">
        <v>0</v>
      </c>
      <c r="M636" s="473">
        <v>0</v>
      </c>
      <c r="N636" s="472">
        <v>1</v>
      </c>
      <c r="O636" s="551">
        <v>1</v>
      </c>
      <c r="P636" s="473"/>
      <c r="Q636" s="506"/>
      <c r="R636" s="472"/>
      <c r="S636" s="506">
        <v>0</v>
      </c>
      <c r="T636" s="551"/>
      <c r="U636" s="507">
        <v>0</v>
      </c>
    </row>
    <row r="637" spans="1:21" ht="14.4" customHeight="1" x14ac:dyDescent="0.3">
      <c r="A637" s="471">
        <v>29</v>
      </c>
      <c r="B637" s="472" t="s">
        <v>485</v>
      </c>
      <c r="C637" s="472" t="s">
        <v>780</v>
      </c>
      <c r="D637" s="549" t="s">
        <v>1746</v>
      </c>
      <c r="E637" s="550" t="s">
        <v>791</v>
      </c>
      <c r="F637" s="472" t="s">
        <v>777</v>
      </c>
      <c r="G637" s="472" t="s">
        <v>977</v>
      </c>
      <c r="H637" s="472" t="s">
        <v>486</v>
      </c>
      <c r="I637" s="472" t="s">
        <v>1720</v>
      </c>
      <c r="J637" s="472" t="s">
        <v>1721</v>
      </c>
      <c r="K637" s="472" t="s">
        <v>1722</v>
      </c>
      <c r="L637" s="473">
        <v>0</v>
      </c>
      <c r="M637" s="473">
        <v>0</v>
      </c>
      <c r="N637" s="472">
        <v>1</v>
      </c>
      <c r="O637" s="551">
        <v>0.5</v>
      </c>
      <c r="P637" s="473">
        <v>0</v>
      </c>
      <c r="Q637" s="506"/>
      <c r="R637" s="472">
        <v>1</v>
      </c>
      <c r="S637" s="506">
        <v>1</v>
      </c>
      <c r="T637" s="551">
        <v>0.5</v>
      </c>
      <c r="U637" s="507">
        <v>1</v>
      </c>
    </row>
    <row r="638" spans="1:21" ht="14.4" customHeight="1" x14ac:dyDescent="0.3">
      <c r="A638" s="471">
        <v>29</v>
      </c>
      <c r="B638" s="472" t="s">
        <v>485</v>
      </c>
      <c r="C638" s="472" t="s">
        <v>780</v>
      </c>
      <c r="D638" s="549" t="s">
        <v>1746</v>
      </c>
      <c r="E638" s="550" t="s">
        <v>791</v>
      </c>
      <c r="F638" s="472" t="s">
        <v>779</v>
      </c>
      <c r="G638" s="472" t="s">
        <v>988</v>
      </c>
      <c r="H638" s="472" t="s">
        <v>486</v>
      </c>
      <c r="I638" s="472" t="s">
        <v>1723</v>
      </c>
      <c r="J638" s="472" t="s">
        <v>1724</v>
      </c>
      <c r="K638" s="472" t="s">
        <v>1725</v>
      </c>
      <c r="L638" s="473">
        <v>35.130000000000003</v>
      </c>
      <c r="M638" s="473">
        <v>35.130000000000003</v>
      </c>
      <c r="N638" s="472">
        <v>1</v>
      </c>
      <c r="O638" s="551">
        <v>1</v>
      </c>
      <c r="P638" s="473"/>
      <c r="Q638" s="506">
        <v>0</v>
      </c>
      <c r="R638" s="472"/>
      <c r="S638" s="506">
        <v>0</v>
      </c>
      <c r="T638" s="551"/>
      <c r="U638" s="507">
        <v>0</v>
      </c>
    </row>
    <row r="639" spans="1:21" ht="14.4" customHeight="1" x14ac:dyDescent="0.3">
      <c r="A639" s="471">
        <v>29</v>
      </c>
      <c r="B639" s="472" t="s">
        <v>485</v>
      </c>
      <c r="C639" s="472" t="s">
        <v>780</v>
      </c>
      <c r="D639" s="549" t="s">
        <v>1746</v>
      </c>
      <c r="E639" s="550" t="s">
        <v>791</v>
      </c>
      <c r="F639" s="472" t="s">
        <v>779</v>
      </c>
      <c r="G639" s="472" t="s">
        <v>988</v>
      </c>
      <c r="H639" s="472" t="s">
        <v>486</v>
      </c>
      <c r="I639" s="472" t="s">
        <v>992</v>
      </c>
      <c r="J639" s="472" t="s">
        <v>993</v>
      </c>
      <c r="K639" s="472" t="s">
        <v>994</v>
      </c>
      <c r="L639" s="473">
        <v>133.69</v>
      </c>
      <c r="M639" s="473">
        <v>267.38</v>
      </c>
      <c r="N639" s="472">
        <v>2</v>
      </c>
      <c r="O639" s="551">
        <v>1</v>
      </c>
      <c r="P639" s="473">
        <v>267.38</v>
      </c>
      <c r="Q639" s="506">
        <v>1</v>
      </c>
      <c r="R639" s="472">
        <v>2</v>
      </c>
      <c r="S639" s="506">
        <v>1</v>
      </c>
      <c r="T639" s="551">
        <v>1</v>
      </c>
      <c r="U639" s="507">
        <v>1</v>
      </c>
    </row>
    <row r="640" spans="1:21" ht="14.4" customHeight="1" x14ac:dyDescent="0.3">
      <c r="A640" s="471">
        <v>29</v>
      </c>
      <c r="B640" s="472" t="s">
        <v>485</v>
      </c>
      <c r="C640" s="472" t="s">
        <v>780</v>
      </c>
      <c r="D640" s="549" t="s">
        <v>1746</v>
      </c>
      <c r="E640" s="550" t="s">
        <v>791</v>
      </c>
      <c r="F640" s="472" t="s">
        <v>779</v>
      </c>
      <c r="G640" s="472" t="s">
        <v>988</v>
      </c>
      <c r="H640" s="472" t="s">
        <v>486</v>
      </c>
      <c r="I640" s="472" t="s">
        <v>992</v>
      </c>
      <c r="J640" s="472" t="s">
        <v>993</v>
      </c>
      <c r="K640" s="472" t="s">
        <v>994</v>
      </c>
      <c r="L640" s="473">
        <v>25</v>
      </c>
      <c r="M640" s="473">
        <v>25</v>
      </c>
      <c r="N640" s="472">
        <v>1</v>
      </c>
      <c r="O640" s="551">
        <v>1</v>
      </c>
      <c r="P640" s="473">
        <v>25</v>
      </c>
      <c r="Q640" s="506">
        <v>1</v>
      </c>
      <c r="R640" s="472">
        <v>1</v>
      </c>
      <c r="S640" s="506">
        <v>1</v>
      </c>
      <c r="T640" s="551">
        <v>1</v>
      </c>
      <c r="U640" s="507">
        <v>1</v>
      </c>
    </row>
    <row r="641" spans="1:21" ht="14.4" customHeight="1" x14ac:dyDescent="0.3">
      <c r="A641" s="471">
        <v>29</v>
      </c>
      <c r="B641" s="472" t="s">
        <v>485</v>
      </c>
      <c r="C641" s="472" t="s">
        <v>780</v>
      </c>
      <c r="D641" s="549" t="s">
        <v>1746</v>
      </c>
      <c r="E641" s="550" t="s">
        <v>791</v>
      </c>
      <c r="F641" s="472" t="s">
        <v>779</v>
      </c>
      <c r="G641" s="472" t="s">
        <v>988</v>
      </c>
      <c r="H641" s="472" t="s">
        <v>486</v>
      </c>
      <c r="I641" s="472" t="s">
        <v>995</v>
      </c>
      <c r="J641" s="472" t="s">
        <v>993</v>
      </c>
      <c r="K641" s="472" t="s">
        <v>996</v>
      </c>
      <c r="L641" s="473">
        <v>175.15</v>
      </c>
      <c r="M641" s="473">
        <v>1576.35</v>
      </c>
      <c r="N641" s="472">
        <v>9</v>
      </c>
      <c r="O641" s="551">
        <v>5</v>
      </c>
      <c r="P641" s="473">
        <v>875.75</v>
      </c>
      <c r="Q641" s="506">
        <v>0.55555555555555558</v>
      </c>
      <c r="R641" s="472">
        <v>5</v>
      </c>
      <c r="S641" s="506">
        <v>0.55555555555555558</v>
      </c>
      <c r="T641" s="551">
        <v>3</v>
      </c>
      <c r="U641" s="507">
        <v>0.6</v>
      </c>
    </row>
    <row r="642" spans="1:21" ht="14.4" customHeight="1" x14ac:dyDescent="0.3">
      <c r="A642" s="471">
        <v>29</v>
      </c>
      <c r="B642" s="472" t="s">
        <v>485</v>
      </c>
      <c r="C642" s="472" t="s">
        <v>780</v>
      </c>
      <c r="D642" s="549" t="s">
        <v>1746</v>
      </c>
      <c r="E642" s="550" t="s">
        <v>791</v>
      </c>
      <c r="F642" s="472" t="s">
        <v>779</v>
      </c>
      <c r="G642" s="472" t="s">
        <v>988</v>
      </c>
      <c r="H642" s="472" t="s">
        <v>486</v>
      </c>
      <c r="I642" s="472" t="s">
        <v>997</v>
      </c>
      <c r="J642" s="472" t="s">
        <v>993</v>
      </c>
      <c r="K642" s="472" t="s">
        <v>998</v>
      </c>
      <c r="L642" s="473">
        <v>100</v>
      </c>
      <c r="M642" s="473">
        <v>500</v>
      </c>
      <c r="N642" s="472">
        <v>5</v>
      </c>
      <c r="O642" s="551">
        <v>3</v>
      </c>
      <c r="P642" s="473">
        <v>200</v>
      </c>
      <c r="Q642" s="506">
        <v>0.4</v>
      </c>
      <c r="R642" s="472">
        <v>2</v>
      </c>
      <c r="S642" s="506">
        <v>0.4</v>
      </c>
      <c r="T642" s="551">
        <v>1</v>
      </c>
      <c r="U642" s="507">
        <v>0.33333333333333331</v>
      </c>
    </row>
    <row r="643" spans="1:21" ht="14.4" customHeight="1" x14ac:dyDescent="0.3">
      <c r="A643" s="471">
        <v>29</v>
      </c>
      <c r="B643" s="472" t="s">
        <v>485</v>
      </c>
      <c r="C643" s="472" t="s">
        <v>780</v>
      </c>
      <c r="D643" s="549" t="s">
        <v>1746</v>
      </c>
      <c r="E643" s="550" t="s">
        <v>791</v>
      </c>
      <c r="F643" s="472" t="s">
        <v>779</v>
      </c>
      <c r="G643" s="472" t="s">
        <v>988</v>
      </c>
      <c r="H643" s="472" t="s">
        <v>486</v>
      </c>
      <c r="I643" s="472" t="s">
        <v>997</v>
      </c>
      <c r="J643" s="472" t="s">
        <v>993</v>
      </c>
      <c r="K643" s="472" t="s">
        <v>998</v>
      </c>
      <c r="L643" s="473">
        <v>200</v>
      </c>
      <c r="M643" s="473">
        <v>2600</v>
      </c>
      <c r="N643" s="472">
        <v>13</v>
      </c>
      <c r="O643" s="551">
        <v>6</v>
      </c>
      <c r="P643" s="473">
        <v>2200</v>
      </c>
      <c r="Q643" s="506">
        <v>0.84615384615384615</v>
      </c>
      <c r="R643" s="472">
        <v>11</v>
      </c>
      <c r="S643" s="506">
        <v>0.84615384615384615</v>
      </c>
      <c r="T643" s="551">
        <v>5</v>
      </c>
      <c r="U643" s="507">
        <v>0.83333333333333337</v>
      </c>
    </row>
    <row r="644" spans="1:21" ht="14.4" customHeight="1" x14ac:dyDescent="0.3">
      <c r="A644" s="471">
        <v>29</v>
      </c>
      <c r="B644" s="472" t="s">
        <v>485</v>
      </c>
      <c r="C644" s="472" t="s">
        <v>780</v>
      </c>
      <c r="D644" s="549" t="s">
        <v>1746</v>
      </c>
      <c r="E644" s="550" t="s">
        <v>791</v>
      </c>
      <c r="F644" s="472" t="s">
        <v>779</v>
      </c>
      <c r="G644" s="472" t="s">
        <v>988</v>
      </c>
      <c r="H644" s="472" t="s">
        <v>486</v>
      </c>
      <c r="I644" s="472" t="s">
        <v>1008</v>
      </c>
      <c r="J644" s="472" t="s">
        <v>1006</v>
      </c>
      <c r="K644" s="472" t="s">
        <v>1009</v>
      </c>
      <c r="L644" s="473">
        <v>156</v>
      </c>
      <c r="M644" s="473">
        <v>156</v>
      </c>
      <c r="N644" s="472">
        <v>1</v>
      </c>
      <c r="O644" s="551">
        <v>1</v>
      </c>
      <c r="P644" s="473">
        <v>156</v>
      </c>
      <c r="Q644" s="506">
        <v>1</v>
      </c>
      <c r="R644" s="472">
        <v>1</v>
      </c>
      <c r="S644" s="506">
        <v>1</v>
      </c>
      <c r="T644" s="551">
        <v>1</v>
      </c>
      <c r="U644" s="507">
        <v>1</v>
      </c>
    </row>
    <row r="645" spans="1:21" ht="14.4" customHeight="1" x14ac:dyDescent="0.3">
      <c r="A645" s="471">
        <v>29</v>
      </c>
      <c r="B645" s="472" t="s">
        <v>485</v>
      </c>
      <c r="C645" s="472" t="s">
        <v>780</v>
      </c>
      <c r="D645" s="549" t="s">
        <v>1746</v>
      </c>
      <c r="E645" s="550" t="s">
        <v>791</v>
      </c>
      <c r="F645" s="472" t="s">
        <v>779</v>
      </c>
      <c r="G645" s="472" t="s">
        <v>988</v>
      </c>
      <c r="H645" s="472" t="s">
        <v>486</v>
      </c>
      <c r="I645" s="472" t="s">
        <v>1566</v>
      </c>
      <c r="J645" s="472" t="s">
        <v>1567</v>
      </c>
      <c r="K645" s="472" t="s">
        <v>1018</v>
      </c>
      <c r="L645" s="473">
        <v>1496</v>
      </c>
      <c r="M645" s="473">
        <v>2992</v>
      </c>
      <c r="N645" s="472">
        <v>2</v>
      </c>
      <c r="O645" s="551">
        <v>1</v>
      </c>
      <c r="P645" s="473">
        <v>2992</v>
      </c>
      <c r="Q645" s="506">
        <v>1</v>
      </c>
      <c r="R645" s="472">
        <v>2</v>
      </c>
      <c r="S645" s="506">
        <v>1</v>
      </c>
      <c r="T645" s="551">
        <v>1</v>
      </c>
      <c r="U645" s="507">
        <v>1</v>
      </c>
    </row>
    <row r="646" spans="1:21" ht="14.4" customHeight="1" x14ac:dyDescent="0.3">
      <c r="A646" s="471">
        <v>29</v>
      </c>
      <c r="B646" s="472" t="s">
        <v>485</v>
      </c>
      <c r="C646" s="472" t="s">
        <v>780</v>
      </c>
      <c r="D646" s="549" t="s">
        <v>1746</v>
      </c>
      <c r="E646" s="550" t="s">
        <v>791</v>
      </c>
      <c r="F646" s="472" t="s">
        <v>779</v>
      </c>
      <c r="G646" s="472" t="s">
        <v>988</v>
      </c>
      <c r="H646" s="472" t="s">
        <v>486</v>
      </c>
      <c r="I646" s="472" t="s">
        <v>1726</v>
      </c>
      <c r="J646" s="472" t="s">
        <v>1727</v>
      </c>
      <c r="K646" s="472" t="s">
        <v>1728</v>
      </c>
      <c r="L646" s="473">
        <v>603.33000000000004</v>
      </c>
      <c r="M646" s="473">
        <v>1206.6600000000001</v>
      </c>
      <c r="N646" s="472">
        <v>2</v>
      </c>
      <c r="O646" s="551">
        <v>1</v>
      </c>
      <c r="P646" s="473"/>
      <c r="Q646" s="506">
        <v>0</v>
      </c>
      <c r="R646" s="472"/>
      <c r="S646" s="506">
        <v>0</v>
      </c>
      <c r="T646" s="551"/>
      <c r="U646" s="507">
        <v>0</v>
      </c>
    </row>
    <row r="647" spans="1:21" ht="14.4" customHeight="1" x14ac:dyDescent="0.3">
      <c r="A647" s="471">
        <v>29</v>
      </c>
      <c r="B647" s="472" t="s">
        <v>485</v>
      </c>
      <c r="C647" s="472" t="s">
        <v>780</v>
      </c>
      <c r="D647" s="549" t="s">
        <v>1746</v>
      </c>
      <c r="E647" s="550" t="s">
        <v>791</v>
      </c>
      <c r="F647" s="472" t="s">
        <v>779</v>
      </c>
      <c r="G647" s="472" t="s">
        <v>988</v>
      </c>
      <c r="H647" s="472" t="s">
        <v>486</v>
      </c>
      <c r="I647" s="472" t="s">
        <v>1048</v>
      </c>
      <c r="J647" s="472" t="s">
        <v>1049</v>
      </c>
      <c r="K647" s="472" t="s">
        <v>1050</v>
      </c>
      <c r="L647" s="473">
        <v>841.6</v>
      </c>
      <c r="M647" s="473">
        <v>1683.2</v>
      </c>
      <c r="N647" s="472">
        <v>2</v>
      </c>
      <c r="O647" s="551">
        <v>1</v>
      </c>
      <c r="P647" s="473">
        <v>1683.2</v>
      </c>
      <c r="Q647" s="506">
        <v>1</v>
      </c>
      <c r="R647" s="472">
        <v>2</v>
      </c>
      <c r="S647" s="506">
        <v>1</v>
      </c>
      <c r="T647" s="551">
        <v>1</v>
      </c>
      <c r="U647" s="507">
        <v>1</v>
      </c>
    </row>
    <row r="648" spans="1:21" ht="14.4" customHeight="1" x14ac:dyDescent="0.3">
      <c r="A648" s="471">
        <v>29</v>
      </c>
      <c r="B648" s="472" t="s">
        <v>485</v>
      </c>
      <c r="C648" s="472" t="s">
        <v>780</v>
      </c>
      <c r="D648" s="549" t="s">
        <v>1746</v>
      </c>
      <c r="E648" s="550" t="s">
        <v>791</v>
      </c>
      <c r="F648" s="472" t="s">
        <v>779</v>
      </c>
      <c r="G648" s="472" t="s">
        <v>988</v>
      </c>
      <c r="H648" s="472" t="s">
        <v>486</v>
      </c>
      <c r="I648" s="472" t="s">
        <v>1051</v>
      </c>
      <c r="J648" s="472" t="s">
        <v>1006</v>
      </c>
      <c r="K648" s="472" t="s">
        <v>1052</v>
      </c>
      <c r="L648" s="473">
        <v>178</v>
      </c>
      <c r="M648" s="473">
        <v>178</v>
      </c>
      <c r="N648" s="472">
        <v>1</v>
      </c>
      <c r="O648" s="551">
        <v>1</v>
      </c>
      <c r="P648" s="473"/>
      <c r="Q648" s="506">
        <v>0</v>
      </c>
      <c r="R648" s="472"/>
      <c r="S648" s="506">
        <v>0</v>
      </c>
      <c r="T648" s="551"/>
      <c r="U648" s="507">
        <v>0</v>
      </c>
    </row>
    <row r="649" spans="1:21" ht="14.4" customHeight="1" x14ac:dyDescent="0.3">
      <c r="A649" s="471">
        <v>29</v>
      </c>
      <c r="B649" s="472" t="s">
        <v>485</v>
      </c>
      <c r="C649" s="472" t="s">
        <v>780</v>
      </c>
      <c r="D649" s="549" t="s">
        <v>1746</v>
      </c>
      <c r="E649" s="550" t="s">
        <v>791</v>
      </c>
      <c r="F649" s="472" t="s">
        <v>779</v>
      </c>
      <c r="G649" s="472" t="s">
        <v>988</v>
      </c>
      <c r="H649" s="472" t="s">
        <v>486</v>
      </c>
      <c r="I649" s="472" t="s">
        <v>1062</v>
      </c>
      <c r="J649" s="472" t="s">
        <v>1063</v>
      </c>
      <c r="K649" s="472" t="s">
        <v>1064</v>
      </c>
      <c r="L649" s="473">
        <v>76</v>
      </c>
      <c r="M649" s="473">
        <v>152</v>
      </c>
      <c r="N649" s="472">
        <v>2</v>
      </c>
      <c r="O649" s="551">
        <v>1</v>
      </c>
      <c r="P649" s="473"/>
      <c r="Q649" s="506">
        <v>0</v>
      </c>
      <c r="R649" s="472"/>
      <c r="S649" s="506">
        <v>0</v>
      </c>
      <c r="T649" s="551"/>
      <c r="U649" s="507">
        <v>0</v>
      </c>
    </row>
    <row r="650" spans="1:21" ht="14.4" customHeight="1" x14ac:dyDescent="0.3">
      <c r="A650" s="471">
        <v>29</v>
      </c>
      <c r="B650" s="472" t="s">
        <v>485</v>
      </c>
      <c r="C650" s="472" t="s">
        <v>780</v>
      </c>
      <c r="D650" s="549" t="s">
        <v>1746</v>
      </c>
      <c r="E650" s="550" t="s">
        <v>791</v>
      </c>
      <c r="F650" s="472" t="s">
        <v>779</v>
      </c>
      <c r="G650" s="472" t="s">
        <v>1074</v>
      </c>
      <c r="H650" s="472" t="s">
        <v>486</v>
      </c>
      <c r="I650" s="472" t="s">
        <v>1075</v>
      </c>
      <c r="J650" s="472" t="s">
        <v>1076</v>
      </c>
      <c r="K650" s="472" t="s">
        <v>1077</v>
      </c>
      <c r="L650" s="473">
        <v>410</v>
      </c>
      <c r="M650" s="473">
        <v>8200</v>
      </c>
      <c r="N650" s="472">
        <v>20</v>
      </c>
      <c r="O650" s="551">
        <v>16</v>
      </c>
      <c r="P650" s="473">
        <v>8200</v>
      </c>
      <c r="Q650" s="506">
        <v>1</v>
      </c>
      <c r="R650" s="472">
        <v>20</v>
      </c>
      <c r="S650" s="506">
        <v>1</v>
      </c>
      <c r="T650" s="551">
        <v>16</v>
      </c>
      <c r="U650" s="507">
        <v>1</v>
      </c>
    </row>
    <row r="651" spans="1:21" ht="14.4" customHeight="1" x14ac:dyDescent="0.3">
      <c r="A651" s="471">
        <v>29</v>
      </c>
      <c r="B651" s="472" t="s">
        <v>485</v>
      </c>
      <c r="C651" s="472" t="s">
        <v>780</v>
      </c>
      <c r="D651" s="549" t="s">
        <v>1746</v>
      </c>
      <c r="E651" s="550" t="s">
        <v>791</v>
      </c>
      <c r="F651" s="472" t="s">
        <v>779</v>
      </c>
      <c r="G651" s="472" t="s">
        <v>1074</v>
      </c>
      <c r="H651" s="472" t="s">
        <v>486</v>
      </c>
      <c r="I651" s="472" t="s">
        <v>1078</v>
      </c>
      <c r="J651" s="472" t="s">
        <v>1079</v>
      </c>
      <c r="K651" s="472" t="s">
        <v>1080</v>
      </c>
      <c r="L651" s="473">
        <v>566</v>
      </c>
      <c r="M651" s="473">
        <v>5094</v>
      </c>
      <c r="N651" s="472">
        <v>9</v>
      </c>
      <c r="O651" s="551">
        <v>5</v>
      </c>
      <c r="P651" s="473">
        <v>4528</v>
      </c>
      <c r="Q651" s="506">
        <v>0.88888888888888884</v>
      </c>
      <c r="R651" s="472">
        <v>8</v>
      </c>
      <c r="S651" s="506">
        <v>0.88888888888888884</v>
      </c>
      <c r="T651" s="551">
        <v>4</v>
      </c>
      <c r="U651" s="507">
        <v>0.8</v>
      </c>
    </row>
    <row r="652" spans="1:21" ht="14.4" customHeight="1" x14ac:dyDescent="0.3">
      <c r="A652" s="471">
        <v>29</v>
      </c>
      <c r="B652" s="472" t="s">
        <v>485</v>
      </c>
      <c r="C652" s="472" t="s">
        <v>780</v>
      </c>
      <c r="D652" s="549" t="s">
        <v>1746</v>
      </c>
      <c r="E652" s="550" t="s">
        <v>791</v>
      </c>
      <c r="F652" s="472" t="s">
        <v>779</v>
      </c>
      <c r="G652" s="472" t="s">
        <v>1084</v>
      </c>
      <c r="H652" s="472" t="s">
        <v>486</v>
      </c>
      <c r="I652" s="472" t="s">
        <v>1335</v>
      </c>
      <c r="J652" s="472" t="s">
        <v>1336</v>
      </c>
      <c r="K652" s="472" t="s">
        <v>1337</v>
      </c>
      <c r="L652" s="473">
        <v>378.48</v>
      </c>
      <c r="M652" s="473">
        <v>378.48</v>
      </c>
      <c r="N652" s="472">
        <v>1</v>
      </c>
      <c r="O652" s="551">
        <v>1</v>
      </c>
      <c r="P652" s="473">
        <v>378.48</v>
      </c>
      <c r="Q652" s="506">
        <v>1</v>
      </c>
      <c r="R652" s="472">
        <v>1</v>
      </c>
      <c r="S652" s="506">
        <v>1</v>
      </c>
      <c r="T652" s="551">
        <v>1</v>
      </c>
      <c r="U652" s="507">
        <v>1</v>
      </c>
    </row>
    <row r="653" spans="1:21" ht="14.4" customHeight="1" x14ac:dyDescent="0.3">
      <c r="A653" s="471">
        <v>29</v>
      </c>
      <c r="B653" s="472" t="s">
        <v>485</v>
      </c>
      <c r="C653" s="472" t="s">
        <v>780</v>
      </c>
      <c r="D653" s="549" t="s">
        <v>1746</v>
      </c>
      <c r="E653" s="550" t="s">
        <v>791</v>
      </c>
      <c r="F653" s="472" t="s">
        <v>779</v>
      </c>
      <c r="G653" s="472" t="s">
        <v>1084</v>
      </c>
      <c r="H653" s="472" t="s">
        <v>486</v>
      </c>
      <c r="I653" s="472" t="s">
        <v>1091</v>
      </c>
      <c r="J653" s="472" t="s">
        <v>1092</v>
      </c>
      <c r="K653" s="472" t="s">
        <v>1093</v>
      </c>
      <c r="L653" s="473">
        <v>338.94</v>
      </c>
      <c r="M653" s="473">
        <v>338.94</v>
      </c>
      <c r="N653" s="472">
        <v>1</v>
      </c>
      <c r="O653" s="551">
        <v>1</v>
      </c>
      <c r="P653" s="473">
        <v>338.94</v>
      </c>
      <c r="Q653" s="506">
        <v>1</v>
      </c>
      <c r="R653" s="472">
        <v>1</v>
      </c>
      <c r="S653" s="506">
        <v>1</v>
      </c>
      <c r="T653" s="551">
        <v>1</v>
      </c>
      <c r="U653" s="507">
        <v>1</v>
      </c>
    </row>
    <row r="654" spans="1:21" ht="14.4" customHeight="1" x14ac:dyDescent="0.3">
      <c r="A654" s="471">
        <v>29</v>
      </c>
      <c r="B654" s="472" t="s">
        <v>485</v>
      </c>
      <c r="C654" s="472" t="s">
        <v>780</v>
      </c>
      <c r="D654" s="549" t="s">
        <v>1746</v>
      </c>
      <c r="E654" s="550" t="s">
        <v>791</v>
      </c>
      <c r="F654" s="472" t="s">
        <v>779</v>
      </c>
      <c r="G654" s="472" t="s">
        <v>1084</v>
      </c>
      <c r="H654" s="472" t="s">
        <v>486</v>
      </c>
      <c r="I654" s="472" t="s">
        <v>1094</v>
      </c>
      <c r="J654" s="472" t="s">
        <v>1095</v>
      </c>
      <c r="K654" s="472" t="s">
        <v>1096</v>
      </c>
      <c r="L654" s="473">
        <v>409.87</v>
      </c>
      <c r="M654" s="473">
        <v>1229.6100000000001</v>
      </c>
      <c r="N654" s="472">
        <v>3</v>
      </c>
      <c r="O654" s="551">
        <v>3</v>
      </c>
      <c r="P654" s="473">
        <v>1229.6100000000001</v>
      </c>
      <c r="Q654" s="506">
        <v>1</v>
      </c>
      <c r="R654" s="472">
        <v>3</v>
      </c>
      <c r="S654" s="506">
        <v>1</v>
      </c>
      <c r="T654" s="551">
        <v>3</v>
      </c>
      <c r="U654" s="507">
        <v>1</v>
      </c>
    </row>
    <row r="655" spans="1:21" ht="14.4" customHeight="1" x14ac:dyDescent="0.3">
      <c r="A655" s="471">
        <v>29</v>
      </c>
      <c r="B655" s="472" t="s">
        <v>485</v>
      </c>
      <c r="C655" s="472" t="s">
        <v>780</v>
      </c>
      <c r="D655" s="549" t="s">
        <v>1746</v>
      </c>
      <c r="E655" s="550" t="s">
        <v>791</v>
      </c>
      <c r="F655" s="472" t="s">
        <v>779</v>
      </c>
      <c r="G655" s="472" t="s">
        <v>1084</v>
      </c>
      <c r="H655" s="472" t="s">
        <v>486</v>
      </c>
      <c r="I655" s="472" t="s">
        <v>1729</v>
      </c>
      <c r="J655" s="472" t="s">
        <v>1730</v>
      </c>
      <c r="K655" s="472" t="s">
        <v>1731</v>
      </c>
      <c r="L655" s="473">
        <v>1600</v>
      </c>
      <c r="M655" s="473">
        <v>1600</v>
      </c>
      <c r="N655" s="472">
        <v>1</v>
      </c>
      <c r="O655" s="551">
        <v>1</v>
      </c>
      <c r="P655" s="473">
        <v>1600</v>
      </c>
      <c r="Q655" s="506">
        <v>1</v>
      </c>
      <c r="R655" s="472">
        <v>1</v>
      </c>
      <c r="S655" s="506">
        <v>1</v>
      </c>
      <c r="T655" s="551">
        <v>1</v>
      </c>
      <c r="U655" s="507">
        <v>1</v>
      </c>
    </row>
    <row r="656" spans="1:21" ht="14.4" customHeight="1" x14ac:dyDescent="0.3">
      <c r="A656" s="471">
        <v>29</v>
      </c>
      <c r="B656" s="472" t="s">
        <v>485</v>
      </c>
      <c r="C656" s="472" t="s">
        <v>780</v>
      </c>
      <c r="D656" s="549" t="s">
        <v>1746</v>
      </c>
      <c r="E656" s="550" t="s">
        <v>791</v>
      </c>
      <c r="F656" s="472" t="s">
        <v>779</v>
      </c>
      <c r="G656" s="472" t="s">
        <v>1084</v>
      </c>
      <c r="H656" s="472" t="s">
        <v>486</v>
      </c>
      <c r="I656" s="472" t="s">
        <v>1100</v>
      </c>
      <c r="J656" s="472" t="s">
        <v>1086</v>
      </c>
      <c r="K656" s="472" t="s">
        <v>1101</v>
      </c>
      <c r="L656" s="473">
        <v>58.5</v>
      </c>
      <c r="M656" s="473">
        <v>117</v>
      </c>
      <c r="N656" s="472">
        <v>2</v>
      </c>
      <c r="O656" s="551">
        <v>2</v>
      </c>
      <c r="P656" s="473">
        <v>117</v>
      </c>
      <c r="Q656" s="506">
        <v>1</v>
      </c>
      <c r="R656" s="472">
        <v>2</v>
      </c>
      <c r="S656" s="506">
        <v>1</v>
      </c>
      <c r="T656" s="551">
        <v>2</v>
      </c>
      <c r="U656" s="507">
        <v>1</v>
      </c>
    </row>
    <row r="657" spans="1:21" ht="14.4" customHeight="1" x14ac:dyDescent="0.3">
      <c r="A657" s="471">
        <v>29</v>
      </c>
      <c r="B657" s="472" t="s">
        <v>485</v>
      </c>
      <c r="C657" s="472" t="s">
        <v>780</v>
      </c>
      <c r="D657" s="549" t="s">
        <v>1746</v>
      </c>
      <c r="E657" s="550" t="s">
        <v>791</v>
      </c>
      <c r="F657" s="472" t="s">
        <v>779</v>
      </c>
      <c r="G657" s="472" t="s">
        <v>1084</v>
      </c>
      <c r="H657" s="472" t="s">
        <v>486</v>
      </c>
      <c r="I657" s="472" t="s">
        <v>1114</v>
      </c>
      <c r="J657" s="472" t="s">
        <v>1115</v>
      </c>
      <c r="K657" s="472" t="s">
        <v>1116</v>
      </c>
      <c r="L657" s="473">
        <v>45.52</v>
      </c>
      <c r="M657" s="473">
        <v>45.52</v>
      </c>
      <c r="N657" s="472">
        <v>1</v>
      </c>
      <c r="O657" s="551">
        <v>1</v>
      </c>
      <c r="P657" s="473">
        <v>45.52</v>
      </c>
      <c r="Q657" s="506">
        <v>1</v>
      </c>
      <c r="R657" s="472">
        <v>1</v>
      </c>
      <c r="S657" s="506">
        <v>1</v>
      </c>
      <c r="T657" s="551">
        <v>1</v>
      </c>
      <c r="U657" s="507">
        <v>1</v>
      </c>
    </row>
    <row r="658" spans="1:21" ht="14.4" customHeight="1" x14ac:dyDescent="0.3">
      <c r="A658" s="471">
        <v>29</v>
      </c>
      <c r="B658" s="472" t="s">
        <v>485</v>
      </c>
      <c r="C658" s="472" t="s">
        <v>780</v>
      </c>
      <c r="D658" s="549" t="s">
        <v>1746</v>
      </c>
      <c r="E658" s="550" t="s">
        <v>791</v>
      </c>
      <c r="F658" s="472" t="s">
        <v>779</v>
      </c>
      <c r="G658" s="472" t="s">
        <v>1084</v>
      </c>
      <c r="H658" s="472" t="s">
        <v>486</v>
      </c>
      <c r="I658" s="472" t="s">
        <v>1230</v>
      </c>
      <c r="J658" s="472" t="s">
        <v>1231</v>
      </c>
      <c r="K658" s="472" t="s">
        <v>1232</v>
      </c>
      <c r="L658" s="473">
        <v>999.78</v>
      </c>
      <c r="M658" s="473">
        <v>999.78</v>
      </c>
      <c r="N658" s="472">
        <v>1</v>
      </c>
      <c r="O658" s="551">
        <v>1</v>
      </c>
      <c r="P658" s="473">
        <v>999.78</v>
      </c>
      <c r="Q658" s="506">
        <v>1</v>
      </c>
      <c r="R658" s="472">
        <v>1</v>
      </c>
      <c r="S658" s="506">
        <v>1</v>
      </c>
      <c r="T658" s="551">
        <v>1</v>
      </c>
      <c r="U658" s="507">
        <v>1</v>
      </c>
    </row>
    <row r="659" spans="1:21" ht="14.4" customHeight="1" x14ac:dyDescent="0.3">
      <c r="A659" s="471">
        <v>29</v>
      </c>
      <c r="B659" s="472" t="s">
        <v>485</v>
      </c>
      <c r="C659" s="472" t="s">
        <v>780</v>
      </c>
      <c r="D659" s="549" t="s">
        <v>1746</v>
      </c>
      <c r="E659" s="550" t="s">
        <v>791</v>
      </c>
      <c r="F659" s="472" t="s">
        <v>779</v>
      </c>
      <c r="G659" s="472" t="s">
        <v>1084</v>
      </c>
      <c r="H659" s="472" t="s">
        <v>486</v>
      </c>
      <c r="I659" s="472" t="s">
        <v>1117</v>
      </c>
      <c r="J659" s="472" t="s">
        <v>1118</v>
      </c>
      <c r="K659" s="472" t="s">
        <v>1119</v>
      </c>
      <c r="L659" s="473">
        <v>345.18</v>
      </c>
      <c r="M659" s="473">
        <v>345.18</v>
      </c>
      <c r="N659" s="472">
        <v>1</v>
      </c>
      <c r="O659" s="551">
        <v>1</v>
      </c>
      <c r="P659" s="473">
        <v>345.18</v>
      </c>
      <c r="Q659" s="506">
        <v>1</v>
      </c>
      <c r="R659" s="472">
        <v>1</v>
      </c>
      <c r="S659" s="506">
        <v>1</v>
      </c>
      <c r="T659" s="551">
        <v>1</v>
      </c>
      <c r="U659" s="507">
        <v>1</v>
      </c>
    </row>
    <row r="660" spans="1:21" ht="14.4" customHeight="1" x14ac:dyDescent="0.3">
      <c r="A660" s="471">
        <v>29</v>
      </c>
      <c r="B660" s="472" t="s">
        <v>485</v>
      </c>
      <c r="C660" s="472" t="s">
        <v>780</v>
      </c>
      <c r="D660" s="549" t="s">
        <v>1746</v>
      </c>
      <c r="E660" s="550" t="s">
        <v>791</v>
      </c>
      <c r="F660" s="472" t="s">
        <v>779</v>
      </c>
      <c r="G660" s="472" t="s">
        <v>1084</v>
      </c>
      <c r="H660" s="472" t="s">
        <v>486</v>
      </c>
      <c r="I660" s="472" t="s">
        <v>1244</v>
      </c>
      <c r="J660" s="472" t="s">
        <v>1245</v>
      </c>
      <c r="K660" s="472" t="s">
        <v>1246</v>
      </c>
      <c r="L660" s="473">
        <v>318.76</v>
      </c>
      <c r="M660" s="473">
        <v>318.76</v>
      </c>
      <c r="N660" s="472">
        <v>1</v>
      </c>
      <c r="O660" s="551">
        <v>1</v>
      </c>
      <c r="P660" s="473">
        <v>318.76</v>
      </c>
      <c r="Q660" s="506">
        <v>1</v>
      </c>
      <c r="R660" s="472">
        <v>1</v>
      </c>
      <c r="S660" s="506">
        <v>1</v>
      </c>
      <c r="T660" s="551">
        <v>1</v>
      </c>
      <c r="U660" s="507">
        <v>1</v>
      </c>
    </row>
    <row r="661" spans="1:21" ht="14.4" customHeight="1" x14ac:dyDescent="0.3">
      <c r="A661" s="471">
        <v>29</v>
      </c>
      <c r="B661" s="472" t="s">
        <v>485</v>
      </c>
      <c r="C661" s="472" t="s">
        <v>780</v>
      </c>
      <c r="D661" s="549" t="s">
        <v>1746</v>
      </c>
      <c r="E661" s="550" t="s">
        <v>791</v>
      </c>
      <c r="F661" s="472" t="s">
        <v>779</v>
      </c>
      <c r="G661" s="472" t="s">
        <v>1084</v>
      </c>
      <c r="H661" s="472" t="s">
        <v>486</v>
      </c>
      <c r="I661" s="472" t="s">
        <v>1732</v>
      </c>
      <c r="J661" s="472" t="s">
        <v>1733</v>
      </c>
      <c r="K661" s="472" t="s">
        <v>1734</v>
      </c>
      <c r="L661" s="473">
        <v>383</v>
      </c>
      <c r="M661" s="473">
        <v>383</v>
      </c>
      <c r="N661" s="472">
        <v>1</v>
      </c>
      <c r="O661" s="551">
        <v>1</v>
      </c>
      <c r="P661" s="473"/>
      <c r="Q661" s="506">
        <v>0</v>
      </c>
      <c r="R661" s="472"/>
      <c r="S661" s="506">
        <v>0</v>
      </c>
      <c r="T661" s="551"/>
      <c r="U661" s="507">
        <v>0</v>
      </c>
    </row>
    <row r="662" spans="1:21" ht="14.4" customHeight="1" x14ac:dyDescent="0.3">
      <c r="A662" s="471">
        <v>29</v>
      </c>
      <c r="B662" s="472" t="s">
        <v>485</v>
      </c>
      <c r="C662" s="472" t="s">
        <v>780</v>
      </c>
      <c r="D662" s="549" t="s">
        <v>1746</v>
      </c>
      <c r="E662" s="550" t="s">
        <v>791</v>
      </c>
      <c r="F662" s="472" t="s">
        <v>779</v>
      </c>
      <c r="G662" s="472" t="s">
        <v>1084</v>
      </c>
      <c r="H662" s="472" t="s">
        <v>486</v>
      </c>
      <c r="I662" s="472" t="s">
        <v>1735</v>
      </c>
      <c r="J662" s="472" t="s">
        <v>1736</v>
      </c>
      <c r="K662" s="472" t="s">
        <v>1737</v>
      </c>
      <c r="L662" s="473">
        <v>318.76</v>
      </c>
      <c r="M662" s="473">
        <v>318.76</v>
      </c>
      <c r="N662" s="472">
        <v>1</v>
      </c>
      <c r="O662" s="551">
        <v>1</v>
      </c>
      <c r="P662" s="473"/>
      <c r="Q662" s="506">
        <v>0</v>
      </c>
      <c r="R662" s="472"/>
      <c r="S662" s="506">
        <v>0</v>
      </c>
      <c r="T662" s="551"/>
      <c r="U662" s="507">
        <v>0</v>
      </c>
    </row>
    <row r="663" spans="1:21" ht="14.4" customHeight="1" x14ac:dyDescent="0.3">
      <c r="A663" s="471">
        <v>29</v>
      </c>
      <c r="B663" s="472" t="s">
        <v>485</v>
      </c>
      <c r="C663" s="472" t="s">
        <v>780</v>
      </c>
      <c r="D663" s="549" t="s">
        <v>1746</v>
      </c>
      <c r="E663" s="550" t="s">
        <v>791</v>
      </c>
      <c r="F663" s="472" t="s">
        <v>779</v>
      </c>
      <c r="G663" s="472" t="s">
        <v>1084</v>
      </c>
      <c r="H663" s="472" t="s">
        <v>486</v>
      </c>
      <c r="I663" s="472" t="s">
        <v>1738</v>
      </c>
      <c r="J663" s="472" t="s">
        <v>1739</v>
      </c>
      <c r="K663" s="472" t="s">
        <v>1740</v>
      </c>
      <c r="L663" s="473">
        <v>350</v>
      </c>
      <c r="M663" s="473">
        <v>350</v>
      </c>
      <c r="N663" s="472">
        <v>1</v>
      </c>
      <c r="O663" s="551">
        <v>1</v>
      </c>
      <c r="P663" s="473"/>
      <c r="Q663" s="506">
        <v>0</v>
      </c>
      <c r="R663" s="472"/>
      <c r="S663" s="506">
        <v>0</v>
      </c>
      <c r="T663" s="551"/>
      <c r="U663" s="507">
        <v>0</v>
      </c>
    </row>
    <row r="664" spans="1:21" ht="14.4" customHeight="1" x14ac:dyDescent="0.3">
      <c r="A664" s="471">
        <v>29</v>
      </c>
      <c r="B664" s="472" t="s">
        <v>485</v>
      </c>
      <c r="C664" s="472" t="s">
        <v>780</v>
      </c>
      <c r="D664" s="549" t="s">
        <v>1746</v>
      </c>
      <c r="E664" s="550" t="s">
        <v>791</v>
      </c>
      <c r="F664" s="472" t="s">
        <v>779</v>
      </c>
      <c r="G664" s="472" t="s">
        <v>1084</v>
      </c>
      <c r="H664" s="472" t="s">
        <v>486</v>
      </c>
      <c r="I664" s="472" t="s">
        <v>1741</v>
      </c>
      <c r="J664" s="472" t="s">
        <v>1742</v>
      </c>
      <c r="K664" s="472" t="s">
        <v>1743</v>
      </c>
      <c r="L664" s="473">
        <v>680.84</v>
      </c>
      <c r="M664" s="473">
        <v>680.84</v>
      </c>
      <c r="N664" s="472">
        <v>1</v>
      </c>
      <c r="O664" s="551">
        <v>1</v>
      </c>
      <c r="P664" s="473">
        <v>680.84</v>
      </c>
      <c r="Q664" s="506">
        <v>1</v>
      </c>
      <c r="R664" s="472">
        <v>1</v>
      </c>
      <c r="S664" s="506">
        <v>1</v>
      </c>
      <c r="T664" s="551">
        <v>1</v>
      </c>
      <c r="U664" s="507">
        <v>1</v>
      </c>
    </row>
    <row r="665" spans="1:21" ht="14.4" customHeight="1" x14ac:dyDescent="0.3">
      <c r="A665" s="471">
        <v>29</v>
      </c>
      <c r="B665" s="472" t="s">
        <v>485</v>
      </c>
      <c r="C665" s="472" t="s">
        <v>780</v>
      </c>
      <c r="D665" s="549" t="s">
        <v>1746</v>
      </c>
      <c r="E665" s="550" t="s">
        <v>791</v>
      </c>
      <c r="F665" s="472" t="s">
        <v>779</v>
      </c>
      <c r="G665" s="472" t="s">
        <v>1084</v>
      </c>
      <c r="H665" s="472" t="s">
        <v>486</v>
      </c>
      <c r="I665" s="472" t="s">
        <v>1744</v>
      </c>
      <c r="J665" s="472" t="s">
        <v>1348</v>
      </c>
      <c r="K665" s="472" t="s">
        <v>1745</v>
      </c>
      <c r="L665" s="473">
        <v>67</v>
      </c>
      <c r="M665" s="473">
        <v>67</v>
      </c>
      <c r="N665" s="472">
        <v>1</v>
      </c>
      <c r="O665" s="551">
        <v>1</v>
      </c>
      <c r="P665" s="473">
        <v>67</v>
      </c>
      <c r="Q665" s="506">
        <v>1</v>
      </c>
      <c r="R665" s="472">
        <v>1</v>
      </c>
      <c r="S665" s="506">
        <v>1</v>
      </c>
      <c r="T665" s="551">
        <v>1</v>
      </c>
      <c r="U665" s="507">
        <v>1</v>
      </c>
    </row>
    <row r="666" spans="1:21" ht="14.4" customHeight="1" thickBot="1" x14ac:dyDescent="0.35">
      <c r="A666" s="477">
        <v>29</v>
      </c>
      <c r="B666" s="478" t="s">
        <v>485</v>
      </c>
      <c r="C666" s="478" t="s">
        <v>780</v>
      </c>
      <c r="D666" s="552" t="s">
        <v>1746</v>
      </c>
      <c r="E666" s="553" t="s">
        <v>791</v>
      </c>
      <c r="F666" s="478" t="s">
        <v>779</v>
      </c>
      <c r="G666" s="478" t="s">
        <v>1129</v>
      </c>
      <c r="H666" s="478" t="s">
        <v>486</v>
      </c>
      <c r="I666" s="478" t="s">
        <v>1133</v>
      </c>
      <c r="J666" s="478" t="s">
        <v>1134</v>
      </c>
      <c r="K666" s="478" t="s">
        <v>1135</v>
      </c>
      <c r="L666" s="479">
        <v>260</v>
      </c>
      <c r="M666" s="479">
        <v>520</v>
      </c>
      <c r="N666" s="478">
        <v>2</v>
      </c>
      <c r="O666" s="554">
        <v>1</v>
      </c>
      <c r="P666" s="479"/>
      <c r="Q666" s="489">
        <v>0</v>
      </c>
      <c r="R666" s="478"/>
      <c r="S666" s="489">
        <v>0</v>
      </c>
      <c r="T666" s="554"/>
      <c r="U666" s="50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67" t="s">
        <v>1748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555" t="s">
        <v>171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x14ac:dyDescent="0.3">
      <c r="A5" s="560" t="s">
        <v>785</v>
      </c>
      <c r="B5" s="119">
        <v>361.81</v>
      </c>
      <c r="C5" s="548">
        <v>1.6963695038889295E-2</v>
      </c>
      <c r="D5" s="119">
        <v>20966.68</v>
      </c>
      <c r="E5" s="548">
        <v>0.98303630496111061</v>
      </c>
      <c r="F5" s="556">
        <v>21328.49</v>
      </c>
    </row>
    <row r="6" spans="1:6" ht="14.4" customHeight="1" x14ac:dyDescent="0.3">
      <c r="A6" s="561" t="s">
        <v>788</v>
      </c>
      <c r="B6" s="475">
        <v>291.42</v>
      </c>
      <c r="C6" s="506">
        <v>0.16309238655951286</v>
      </c>
      <c r="D6" s="475">
        <v>1495.4200000000003</v>
      </c>
      <c r="E6" s="506">
        <v>0.83690761344048714</v>
      </c>
      <c r="F6" s="476">
        <v>1786.8400000000004</v>
      </c>
    </row>
    <row r="7" spans="1:6" ht="14.4" customHeight="1" x14ac:dyDescent="0.3">
      <c r="A7" s="561" t="s">
        <v>791</v>
      </c>
      <c r="B7" s="475">
        <v>255.48</v>
      </c>
      <c r="C7" s="506">
        <v>1.7130982818726603E-2</v>
      </c>
      <c r="D7" s="475">
        <v>14657.85</v>
      </c>
      <c r="E7" s="506">
        <v>0.9828690171812734</v>
      </c>
      <c r="F7" s="476">
        <v>14913.33</v>
      </c>
    </row>
    <row r="8" spans="1:6" ht="14.4" customHeight="1" x14ac:dyDescent="0.3">
      <c r="A8" s="561" t="s">
        <v>790</v>
      </c>
      <c r="B8" s="475">
        <v>107.86</v>
      </c>
      <c r="C8" s="506">
        <v>7.0865138110149098E-3</v>
      </c>
      <c r="D8" s="475">
        <v>15112.6</v>
      </c>
      <c r="E8" s="506">
        <v>0.99291348618898501</v>
      </c>
      <c r="F8" s="476">
        <v>15220.460000000001</v>
      </c>
    </row>
    <row r="9" spans="1:6" ht="14.4" customHeight="1" x14ac:dyDescent="0.3">
      <c r="A9" s="561" t="s">
        <v>787</v>
      </c>
      <c r="B9" s="475"/>
      <c r="C9" s="506">
        <v>0</v>
      </c>
      <c r="D9" s="475">
        <v>5268.8300000000008</v>
      </c>
      <c r="E9" s="506">
        <v>1</v>
      </c>
      <c r="F9" s="476">
        <v>5268.8300000000008</v>
      </c>
    </row>
    <row r="10" spans="1:6" ht="14.4" customHeight="1" x14ac:dyDescent="0.3">
      <c r="A10" s="561" t="s">
        <v>786</v>
      </c>
      <c r="B10" s="475"/>
      <c r="C10" s="506">
        <v>0</v>
      </c>
      <c r="D10" s="475">
        <v>5449.16</v>
      </c>
      <c r="E10" s="506">
        <v>1</v>
      </c>
      <c r="F10" s="476">
        <v>5449.16</v>
      </c>
    </row>
    <row r="11" spans="1:6" ht="14.4" customHeight="1" thickBot="1" x14ac:dyDescent="0.35">
      <c r="A11" s="562" t="s">
        <v>789</v>
      </c>
      <c r="B11" s="557"/>
      <c r="C11" s="558">
        <v>0</v>
      </c>
      <c r="D11" s="557">
        <v>1066.25</v>
      </c>
      <c r="E11" s="558">
        <v>1</v>
      </c>
      <c r="F11" s="559">
        <v>1066.25</v>
      </c>
    </row>
    <row r="12" spans="1:6" ht="14.4" customHeight="1" thickBot="1" x14ac:dyDescent="0.35">
      <c r="A12" s="490" t="s">
        <v>3</v>
      </c>
      <c r="B12" s="491">
        <v>1016.57</v>
      </c>
      <c r="C12" s="492">
        <v>1.5631515886615731E-2</v>
      </c>
      <c r="D12" s="491">
        <v>64016.79</v>
      </c>
      <c r="E12" s="492">
        <v>0.98436848411338418</v>
      </c>
      <c r="F12" s="493">
        <v>65033.360000000008</v>
      </c>
    </row>
    <row r="13" spans="1:6" ht="14.4" customHeight="1" thickBot="1" x14ac:dyDescent="0.35"/>
    <row r="14" spans="1:6" ht="14.4" customHeight="1" x14ac:dyDescent="0.3">
      <c r="A14" s="560" t="s">
        <v>1749</v>
      </c>
      <c r="B14" s="119">
        <v>376.38000000000005</v>
      </c>
      <c r="C14" s="548">
        <v>0.35842300733263505</v>
      </c>
      <c r="D14" s="119">
        <v>673.7199999999998</v>
      </c>
      <c r="E14" s="548">
        <v>0.6415769926673649</v>
      </c>
      <c r="F14" s="556">
        <v>1050.0999999999999</v>
      </c>
    </row>
    <row r="15" spans="1:6" ht="14.4" customHeight="1" x14ac:dyDescent="0.3">
      <c r="A15" s="561" t="s">
        <v>1750</v>
      </c>
      <c r="B15" s="475">
        <v>262.22000000000003</v>
      </c>
      <c r="C15" s="506">
        <v>1.4654761931374887E-2</v>
      </c>
      <c r="D15" s="475">
        <v>17630.94000000001</v>
      </c>
      <c r="E15" s="506">
        <v>0.98534523806862506</v>
      </c>
      <c r="F15" s="476">
        <v>17893.160000000011</v>
      </c>
    </row>
    <row r="16" spans="1:6" ht="14.4" customHeight="1" x14ac:dyDescent="0.3">
      <c r="A16" s="561" t="s">
        <v>1751</v>
      </c>
      <c r="B16" s="475">
        <v>207.45</v>
      </c>
      <c r="C16" s="506">
        <v>0.6460402977172931</v>
      </c>
      <c r="D16" s="475">
        <v>113.66</v>
      </c>
      <c r="E16" s="506">
        <v>0.35395970228270685</v>
      </c>
      <c r="F16" s="476">
        <v>321.11</v>
      </c>
    </row>
    <row r="17" spans="1:6" ht="14.4" customHeight="1" x14ac:dyDescent="0.3">
      <c r="A17" s="561" t="s">
        <v>1752</v>
      </c>
      <c r="B17" s="475">
        <v>170.52</v>
      </c>
      <c r="C17" s="506">
        <v>0.2</v>
      </c>
      <c r="D17" s="475">
        <v>682.08</v>
      </c>
      <c r="E17" s="506">
        <v>0.8</v>
      </c>
      <c r="F17" s="476">
        <v>852.6</v>
      </c>
    </row>
    <row r="18" spans="1:6" ht="14.4" customHeight="1" x14ac:dyDescent="0.3">
      <c r="A18" s="561" t="s">
        <v>1753</v>
      </c>
      <c r="B18" s="475"/>
      <c r="C18" s="506">
        <v>0</v>
      </c>
      <c r="D18" s="475">
        <v>63.88</v>
      </c>
      <c r="E18" s="506">
        <v>1</v>
      </c>
      <c r="F18" s="476">
        <v>63.88</v>
      </c>
    </row>
    <row r="19" spans="1:6" ht="14.4" customHeight="1" x14ac:dyDescent="0.3">
      <c r="A19" s="561" t="s">
        <v>1754</v>
      </c>
      <c r="B19" s="475"/>
      <c r="C19" s="506">
        <v>0</v>
      </c>
      <c r="D19" s="475">
        <v>1063.32</v>
      </c>
      <c r="E19" s="506">
        <v>1</v>
      </c>
      <c r="F19" s="476">
        <v>1063.32</v>
      </c>
    </row>
    <row r="20" spans="1:6" ht="14.4" customHeight="1" x14ac:dyDescent="0.3">
      <c r="A20" s="561" t="s">
        <v>1755</v>
      </c>
      <c r="B20" s="475"/>
      <c r="C20" s="506">
        <v>0</v>
      </c>
      <c r="D20" s="475">
        <v>39083.119999999981</v>
      </c>
      <c r="E20" s="506">
        <v>1</v>
      </c>
      <c r="F20" s="476">
        <v>39083.119999999981</v>
      </c>
    </row>
    <row r="21" spans="1:6" ht="14.4" customHeight="1" x14ac:dyDescent="0.3">
      <c r="A21" s="561" t="s">
        <v>1756</v>
      </c>
      <c r="B21" s="475"/>
      <c r="C21" s="506">
        <v>0</v>
      </c>
      <c r="D21" s="475">
        <v>35.11</v>
      </c>
      <c r="E21" s="506">
        <v>1</v>
      </c>
      <c r="F21" s="476">
        <v>35.11</v>
      </c>
    </row>
    <row r="22" spans="1:6" ht="14.4" customHeight="1" x14ac:dyDescent="0.3">
      <c r="A22" s="561" t="s">
        <v>1757</v>
      </c>
      <c r="B22" s="475"/>
      <c r="C22" s="506">
        <v>0</v>
      </c>
      <c r="D22" s="475">
        <v>127.5</v>
      </c>
      <c r="E22" s="506">
        <v>1</v>
      </c>
      <c r="F22" s="476">
        <v>127.5</v>
      </c>
    </row>
    <row r="23" spans="1:6" ht="14.4" customHeight="1" x14ac:dyDescent="0.3">
      <c r="A23" s="561" t="s">
        <v>1758</v>
      </c>
      <c r="B23" s="475"/>
      <c r="C23" s="506">
        <v>0</v>
      </c>
      <c r="D23" s="475">
        <v>93.43</v>
      </c>
      <c r="E23" s="506">
        <v>1</v>
      </c>
      <c r="F23" s="476">
        <v>93.43</v>
      </c>
    </row>
    <row r="24" spans="1:6" ht="14.4" customHeight="1" x14ac:dyDescent="0.3">
      <c r="A24" s="561" t="s">
        <v>1759</v>
      </c>
      <c r="B24" s="475"/>
      <c r="C24" s="506">
        <v>0</v>
      </c>
      <c r="D24" s="475">
        <v>883.86</v>
      </c>
      <c r="E24" s="506">
        <v>1</v>
      </c>
      <c r="F24" s="476">
        <v>883.86</v>
      </c>
    </row>
    <row r="25" spans="1:6" ht="14.4" customHeight="1" x14ac:dyDescent="0.3">
      <c r="A25" s="561" t="s">
        <v>1760</v>
      </c>
      <c r="B25" s="475"/>
      <c r="C25" s="506">
        <v>0</v>
      </c>
      <c r="D25" s="475">
        <v>583.64</v>
      </c>
      <c r="E25" s="506">
        <v>1</v>
      </c>
      <c r="F25" s="476">
        <v>583.64</v>
      </c>
    </row>
    <row r="26" spans="1:6" ht="14.4" customHeight="1" x14ac:dyDescent="0.3">
      <c r="A26" s="561" t="s">
        <v>1761</v>
      </c>
      <c r="B26" s="475"/>
      <c r="C26" s="506">
        <v>0</v>
      </c>
      <c r="D26" s="475">
        <v>143.64000000000001</v>
      </c>
      <c r="E26" s="506">
        <v>1</v>
      </c>
      <c r="F26" s="476">
        <v>143.64000000000001</v>
      </c>
    </row>
    <row r="27" spans="1:6" ht="14.4" customHeight="1" x14ac:dyDescent="0.3">
      <c r="A27" s="561" t="s">
        <v>1762</v>
      </c>
      <c r="B27" s="475"/>
      <c r="C27" s="506"/>
      <c r="D27" s="475">
        <v>0</v>
      </c>
      <c r="E27" s="506"/>
      <c r="F27" s="476">
        <v>0</v>
      </c>
    </row>
    <row r="28" spans="1:6" ht="14.4" customHeight="1" x14ac:dyDescent="0.3">
      <c r="A28" s="561" t="s">
        <v>1763</v>
      </c>
      <c r="B28" s="475"/>
      <c r="C28" s="506">
        <v>0</v>
      </c>
      <c r="D28" s="475">
        <v>200.45999999999998</v>
      </c>
      <c r="E28" s="506">
        <v>1</v>
      </c>
      <c r="F28" s="476">
        <v>200.45999999999998</v>
      </c>
    </row>
    <row r="29" spans="1:6" ht="14.4" customHeight="1" x14ac:dyDescent="0.3">
      <c r="A29" s="561" t="s">
        <v>1764</v>
      </c>
      <c r="B29" s="475"/>
      <c r="C29" s="506">
        <v>0</v>
      </c>
      <c r="D29" s="475">
        <v>733.06</v>
      </c>
      <c r="E29" s="506">
        <v>1</v>
      </c>
      <c r="F29" s="476">
        <v>733.06</v>
      </c>
    </row>
    <row r="30" spans="1:6" ht="14.4" customHeight="1" x14ac:dyDescent="0.3">
      <c r="A30" s="561" t="s">
        <v>1765</v>
      </c>
      <c r="B30" s="475"/>
      <c r="C30" s="506">
        <v>0</v>
      </c>
      <c r="D30" s="475">
        <v>281.88</v>
      </c>
      <c r="E30" s="506">
        <v>1</v>
      </c>
      <c r="F30" s="476">
        <v>281.88</v>
      </c>
    </row>
    <row r="31" spans="1:6" ht="14.4" customHeight="1" x14ac:dyDescent="0.3">
      <c r="A31" s="561" t="s">
        <v>1766</v>
      </c>
      <c r="B31" s="475"/>
      <c r="C31" s="506">
        <v>0</v>
      </c>
      <c r="D31" s="475">
        <v>117.73</v>
      </c>
      <c r="E31" s="506">
        <v>1</v>
      </c>
      <c r="F31" s="476">
        <v>117.73</v>
      </c>
    </row>
    <row r="32" spans="1:6" ht="14.4" customHeight="1" x14ac:dyDescent="0.3">
      <c r="A32" s="561" t="s">
        <v>1767</v>
      </c>
      <c r="B32" s="475"/>
      <c r="C32" s="506">
        <v>0</v>
      </c>
      <c r="D32" s="475">
        <v>6.68</v>
      </c>
      <c r="E32" s="506">
        <v>1</v>
      </c>
      <c r="F32" s="476">
        <v>6.68</v>
      </c>
    </row>
    <row r="33" spans="1:6" ht="14.4" customHeight="1" x14ac:dyDescent="0.3">
      <c r="A33" s="561" t="s">
        <v>1768</v>
      </c>
      <c r="B33" s="475"/>
      <c r="C33" s="506">
        <v>0</v>
      </c>
      <c r="D33" s="475">
        <v>58.86</v>
      </c>
      <c r="E33" s="506">
        <v>1</v>
      </c>
      <c r="F33" s="476">
        <v>58.86</v>
      </c>
    </row>
    <row r="34" spans="1:6" ht="14.4" customHeight="1" x14ac:dyDescent="0.3">
      <c r="A34" s="561" t="s">
        <v>1769</v>
      </c>
      <c r="B34" s="475"/>
      <c r="C34" s="506">
        <v>0</v>
      </c>
      <c r="D34" s="475">
        <v>69.16</v>
      </c>
      <c r="E34" s="506">
        <v>1</v>
      </c>
      <c r="F34" s="476">
        <v>69.16</v>
      </c>
    </row>
    <row r="35" spans="1:6" ht="14.4" customHeight="1" x14ac:dyDescent="0.3">
      <c r="A35" s="561" t="s">
        <v>1770</v>
      </c>
      <c r="B35" s="475"/>
      <c r="C35" s="506">
        <v>0</v>
      </c>
      <c r="D35" s="475">
        <v>353.18</v>
      </c>
      <c r="E35" s="506">
        <v>1</v>
      </c>
      <c r="F35" s="476">
        <v>353.18</v>
      </c>
    </row>
    <row r="36" spans="1:6" ht="14.4" customHeight="1" x14ac:dyDescent="0.3">
      <c r="A36" s="561" t="s">
        <v>1771</v>
      </c>
      <c r="B36" s="475"/>
      <c r="C36" s="506">
        <v>0</v>
      </c>
      <c r="D36" s="475">
        <v>410.22</v>
      </c>
      <c r="E36" s="506">
        <v>1</v>
      </c>
      <c r="F36" s="476">
        <v>410.22</v>
      </c>
    </row>
    <row r="37" spans="1:6" ht="14.4" customHeight="1" thickBot="1" x14ac:dyDescent="0.35">
      <c r="A37" s="562" t="s">
        <v>1772</v>
      </c>
      <c r="B37" s="557"/>
      <c r="C37" s="558">
        <v>0</v>
      </c>
      <c r="D37" s="557">
        <v>607.66</v>
      </c>
      <c r="E37" s="558">
        <v>1</v>
      </c>
      <c r="F37" s="559">
        <v>607.66</v>
      </c>
    </row>
    <row r="38" spans="1:6" ht="14.4" customHeight="1" thickBot="1" x14ac:dyDescent="0.35">
      <c r="A38" s="490" t="s">
        <v>3</v>
      </c>
      <c r="B38" s="491">
        <v>1016.5700000000002</v>
      </c>
      <c r="C38" s="492">
        <v>1.5631515886615734E-2</v>
      </c>
      <c r="D38" s="491">
        <v>64016.79</v>
      </c>
      <c r="E38" s="492">
        <v>0.9843684841133844</v>
      </c>
      <c r="F38" s="493">
        <v>65033.359999999993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{B8B392F9-722D-4B2D-8AE6-59274473B496}</x14:id>
        </ext>
      </extLst>
    </cfRule>
  </conditionalFormatting>
  <conditionalFormatting sqref="F14:F3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{F753B3AA-3F0D-4747-85D1-689405FFF1B0}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B392F9-722D-4B2D-8AE6-59274473B4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F753B3AA-3F0D-4747-85D1-689405FFF1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68" t="s">
        <v>1799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30"/>
      <c r="M1" s="330"/>
    </row>
    <row r="2" spans="1:13" ht="14.4" customHeight="1" thickBot="1" x14ac:dyDescent="0.35">
      <c r="A2" s="239" t="s">
        <v>286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16</v>
      </c>
      <c r="G3" s="43">
        <f>SUBTOTAL(9,G6:G1048576)</f>
        <v>1016.57</v>
      </c>
      <c r="H3" s="44">
        <f>IF(M3=0,0,G3/M3)</f>
        <v>1.5631515886615731E-2</v>
      </c>
      <c r="I3" s="43">
        <f>SUBTOTAL(9,I6:I1048576)</f>
        <v>267</v>
      </c>
      <c r="J3" s="43">
        <f>SUBTOTAL(9,J6:J1048576)</f>
        <v>64016.79</v>
      </c>
      <c r="K3" s="44">
        <f>IF(M3=0,0,J3/M3)</f>
        <v>0.98436848411338429</v>
      </c>
      <c r="L3" s="43">
        <f>SUBTOTAL(9,L6:L1048576)</f>
        <v>283</v>
      </c>
      <c r="M3" s="45">
        <f>SUBTOTAL(9,M6:M1048576)</f>
        <v>65033.36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134</v>
      </c>
      <c r="G4" s="373"/>
      <c r="H4" s="374"/>
      <c r="I4" s="375" t="s">
        <v>133</v>
      </c>
      <c r="J4" s="373"/>
      <c r="K4" s="374"/>
      <c r="L4" s="376" t="s">
        <v>3</v>
      </c>
      <c r="M4" s="377"/>
    </row>
    <row r="5" spans="1:13" ht="14.4" customHeight="1" thickBot="1" x14ac:dyDescent="0.35">
      <c r="A5" s="555" t="s">
        <v>140</v>
      </c>
      <c r="B5" s="563" t="s">
        <v>136</v>
      </c>
      <c r="C5" s="563" t="s">
        <v>71</v>
      </c>
      <c r="D5" s="563" t="s">
        <v>137</v>
      </c>
      <c r="E5" s="563" t="s">
        <v>138</v>
      </c>
      <c r="F5" s="497" t="s">
        <v>28</v>
      </c>
      <c r="G5" s="497" t="s">
        <v>14</v>
      </c>
      <c r="H5" s="485" t="s">
        <v>139</v>
      </c>
      <c r="I5" s="484" t="s">
        <v>28</v>
      </c>
      <c r="J5" s="497" t="s">
        <v>14</v>
      </c>
      <c r="K5" s="485" t="s">
        <v>139</v>
      </c>
      <c r="L5" s="484" t="s">
        <v>28</v>
      </c>
      <c r="M5" s="498" t="s">
        <v>14</v>
      </c>
    </row>
    <row r="6" spans="1:13" ht="14.4" customHeight="1" x14ac:dyDescent="0.3">
      <c r="A6" s="542" t="s">
        <v>785</v>
      </c>
      <c r="B6" s="543" t="s">
        <v>1773</v>
      </c>
      <c r="C6" s="543" t="s">
        <v>894</v>
      </c>
      <c r="D6" s="543" t="s">
        <v>895</v>
      </c>
      <c r="E6" s="543" t="s">
        <v>896</v>
      </c>
      <c r="F6" s="119"/>
      <c r="G6" s="119"/>
      <c r="H6" s="548">
        <v>0</v>
      </c>
      <c r="I6" s="119">
        <v>11</v>
      </c>
      <c r="J6" s="119">
        <v>4483.05</v>
      </c>
      <c r="K6" s="548">
        <v>1</v>
      </c>
      <c r="L6" s="119">
        <v>11</v>
      </c>
      <c r="M6" s="556">
        <v>4483.05</v>
      </c>
    </row>
    <row r="7" spans="1:13" ht="14.4" customHeight="1" x14ac:dyDescent="0.3">
      <c r="A7" s="471" t="s">
        <v>785</v>
      </c>
      <c r="B7" s="472" t="s">
        <v>1773</v>
      </c>
      <c r="C7" s="472" t="s">
        <v>897</v>
      </c>
      <c r="D7" s="472" t="s">
        <v>895</v>
      </c>
      <c r="E7" s="472" t="s">
        <v>898</v>
      </c>
      <c r="F7" s="475"/>
      <c r="G7" s="475"/>
      <c r="H7" s="506">
        <v>0</v>
      </c>
      <c r="I7" s="475">
        <v>20</v>
      </c>
      <c r="J7" s="475">
        <v>10867.8</v>
      </c>
      <c r="K7" s="506">
        <v>1</v>
      </c>
      <c r="L7" s="475">
        <v>20</v>
      </c>
      <c r="M7" s="476">
        <v>10867.8</v>
      </c>
    </row>
    <row r="8" spans="1:13" ht="14.4" customHeight="1" x14ac:dyDescent="0.3">
      <c r="A8" s="471" t="s">
        <v>785</v>
      </c>
      <c r="B8" s="472" t="s">
        <v>1773</v>
      </c>
      <c r="C8" s="472" t="s">
        <v>899</v>
      </c>
      <c r="D8" s="472" t="s">
        <v>895</v>
      </c>
      <c r="E8" s="472" t="s">
        <v>900</v>
      </c>
      <c r="F8" s="475"/>
      <c r="G8" s="475"/>
      <c r="H8" s="506">
        <v>0</v>
      </c>
      <c r="I8" s="475">
        <v>1</v>
      </c>
      <c r="J8" s="475">
        <v>815.1</v>
      </c>
      <c r="K8" s="506">
        <v>1</v>
      </c>
      <c r="L8" s="475">
        <v>1</v>
      </c>
      <c r="M8" s="476">
        <v>815.1</v>
      </c>
    </row>
    <row r="9" spans="1:13" ht="14.4" customHeight="1" x14ac:dyDescent="0.3">
      <c r="A9" s="471" t="s">
        <v>785</v>
      </c>
      <c r="B9" s="472" t="s">
        <v>1774</v>
      </c>
      <c r="C9" s="472" t="s">
        <v>876</v>
      </c>
      <c r="D9" s="472" t="s">
        <v>877</v>
      </c>
      <c r="E9" s="472" t="s">
        <v>878</v>
      </c>
      <c r="F9" s="475"/>
      <c r="G9" s="475"/>
      <c r="H9" s="506">
        <v>0</v>
      </c>
      <c r="I9" s="475">
        <v>1</v>
      </c>
      <c r="J9" s="475">
        <v>93.43</v>
      </c>
      <c r="K9" s="506">
        <v>1</v>
      </c>
      <c r="L9" s="475">
        <v>1</v>
      </c>
      <c r="M9" s="476">
        <v>93.43</v>
      </c>
    </row>
    <row r="10" spans="1:13" ht="14.4" customHeight="1" x14ac:dyDescent="0.3">
      <c r="A10" s="471" t="s">
        <v>785</v>
      </c>
      <c r="B10" s="472" t="s">
        <v>1775</v>
      </c>
      <c r="C10" s="472" t="s">
        <v>819</v>
      </c>
      <c r="D10" s="472" t="s">
        <v>820</v>
      </c>
      <c r="E10" s="472" t="s">
        <v>821</v>
      </c>
      <c r="F10" s="475"/>
      <c r="G10" s="475"/>
      <c r="H10" s="506">
        <v>0</v>
      </c>
      <c r="I10" s="475">
        <v>1</v>
      </c>
      <c r="J10" s="475">
        <v>35.11</v>
      </c>
      <c r="K10" s="506">
        <v>1</v>
      </c>
      <c r="L10" s="475">
        <v>1</v>
      </c>
      <c r="M10" s="476">
        <v>35.11</v>
      </c>
    </row>
    <row r="11" spans="1:13" ht="14.4" customHeight="1" x14ac:dyDescent="0.3">
      <c r="A11" s="471" t="s">
        <v>785</v>
      </c>
      <c r="B11" s="472" t="s">
        <v>1776</v>
      </c>
      <c r="C11" s="472" t="s">
        <v>939</v>
      </c>
      <c r="D11" s="472" t="s">
        <v>940</v>
      </c>
      <c r="E11" s="472" t="s">
        <v>799</v>
      </c>
      <c r="F11" s="475"/>
      <c r="G11" s="475"/>
      <c r="H11" s="506">
        <v>0</v>
      </c>
      <c r="I11" s="475">
        <v>1</v>
      </c>
      <c r="J11" s="475">
        <v>48.27</v>
      </c>
      <c r="K11" s="506">
        <v>1</v>
      </c>
      <c r="L11" s="475">
        <v>1</v>
      </c>
      <c r="M11" s="476">
        <v>48.27</v>
      </c>
    </row>
    <row r="12" spans="1:13" ht="14.4" customHeight="1" x14ac:dyDescent="0.3">
      <c r="A12" s="471" t="s">
        <v>785</v>
      </c>
      <c r="B12" s="472" t="s">
        <v>1777</v>
      </c>
      <c r="C12" s="472" t="s">
        <v>964</v>
      </c>
      <c r="D12" s="472" t="s">
        <v>965</v>
      </c>
      <c r="E12" s="472" t="s">
        <v>966</v>
      </c>
      <c r="F12" s="475"/>
      <c r="G12" s="475"/>
      <c r="H12" s="506">
        <v>0</v>
      </c>
      <c r="I12" s="475">
        <v>2</v>
      </c>
      <c r="J12" s="475">
        <v>733.06</v>
      </c>
      <c r="K12" s="506">
        <v>1</v>
      </c>
      <c r="L12" s="475">
        <v>2</v>
      </c>
      <c r="M12" s="476">
        <v>733.06</v>
      </c>
    </row>
    <row r="13" spans="1:13" ht="14.4" customHeight="1" x14ac:dyDescent="0.3">
      <c r="A13" s="471" t="s">
        <v>785</v>
      </c>
      <c r="B13" s="472" t="s">
        <v>1778</v>
      </c>
      <c r="C13" s="472" t="s">
        <v>942</v>
      </c>
      <c r="D13" s="472" t="s">
        <v>943</v>
      </c>
      <c r="E13" s="472" t="s">
        <v>944</v>
      </c>
      <c r="F13" s="475"/>
      <c r="G13" s="475"/>
      <c r="H13" s="506">
        <v>0</v>
      </c>
      <c r="I13" s="475">
        <v>1</v>
      </c>
      <c r="J13" s="475">
        <v>117.73</v>
      </c>
      <c r="K13" s="506">
        <v>1</v>
      </c>
      <c r="L13" s="475">
        <v>1</v>
      </c>
      <c r="M13" s="476">
        <v>117.73</v>
      </c>
    </row>
    <row r="14" spans="1:13" ht="14.4" customHeight="1" x14ac:dyDescent="0.3">
      <c r="A14" s="471" t="s">
        <v>785</v>
      </c>
      <c r="B14" s="472" t="s">
        <v>1779</v>
      </c>
      <c r="C14" s="472" t="s">
        <v>808</v>
      </c>
      <c r="D14" s="472" t="s">
        <v>809</v>
      </c>
      <c r="E14" s="472" t="s">
        <v>810</v>
      </c>
      <c r="F14" s="475"/>
      <c r="G14" s="475"/>
      <c r="H14" s="506">
        <v>0</v>
      </c>
      <c r="I14" s="475">
        <v>1</v>
      </c>
      <c r="J14" s="475">
        <v>58.86</v>
      </c>
      <c r="K14" s="506">
        <v>1</v>
      </c>
      <c r="L14" s="475">
        <v>1</v>
      </c>
      <c r="M14" s="476">
        <v>58.86</v>
      </c>
    </row>
    <row r="15" spans="1:13" ht="14.4" customHeight="1" x14ac:dyDescent="0.3">
      <c r="A15" s="471" t="s">
        <v>785</v>
      </c>
      <c r="B15" s="472" t="s">
        <v>1780</v>
      </c>
      <c r="C15" s="472" t="s">
        <v>801</v>
      </c>
      <c r="D15" s="472" t="s">
        <v>802</v>
      </c>
      <c r="E15" s="472" t="s">
        <v>803</v>
      </c>
      <c r="F15" s="475"/>
      <c r="G15" s="475"/>
      <c r="H15" s="506">
        <v>0</v>
      </c>
      <c r="I15" s="475">
        <v>17</v>
      </c>
      <c r="J15" s="475">
        <v>2615.4800000000005</v>
      </c>
      <c r="K15" s="506">
        <v>1</v>
      </c>
      <c r="L15" s="475">
        <v>17</v>
      </c>
      <c r="M15" s="476">
        <v>2615.4800000000005</v>
      </c>
    </row>
    <row r="16" spans="1:13" ht="14.4" customHeight="1" x14ac:dyDescent="0.3">
      <c r="A16" s="471" t="s">
        <v>785</v>
      </c>
      <c r="B16" s="472" t="s">
        <v>1780</v>
      </c>
      <c r="C16" s="472" t="s">
        <v>804</v>
      </c>
      <c r="D16" s="472" t="s">
        <v>802</v>
      </c>
      <c r="E16" s="472" t="s">
        <v>803</v>
      </c>
      <c r="F16" s="475">
        <v>1</v>
      </c>
      <c r="G16" s="475">
        <v>154.36000000000001</v>
      </c>
      <c r="H16" s="506">
        <v>1</v>
      </c>
      <c r="I16" s="475"/>
      <c r="J16" s="475"/>
      <c r="K16" s="506">
        <v>0</v>
      </c>
      <c r="L16" s="475">
        <v>1</v>
      </c>
      <c r="M16" s="476">
        <v>154.36000000000001</v>
      </c>
    </row>
    <row r="17" spans="1:13" ht="14.4" customHeight="1" x14ac:dyDescent="0.3">
      <c r="A17" s="471" t="s">
        <v>785</v>
      </c>
      <c r="B17" s="472" t="s">
        <v>1780</v>
      </c>
      <c r="C17" s="472" t="s">
        <v>805</v>
      </c>
      <c r="D17" s="472" t="s">
        <v>802</v>
      </c>
      <c r="E17" s="472" t="s">
        <v>806</v>
      </c>
      <c r="F17" s="475"/>
      <c r="G17" s="475"/>
      <c r="H17" s="506">
        <v>0</v>
      </c>
      <c r="I17" s="475">
        <v>2</v>
      </c>
      <c r="J17" s="475">
        <v>450.12</v>
      </c>
      <c r="K17" s="506">
        <v>1</v>
      </c>
      <c r="L17" s="475">
        <v>2</v>
      </c>
      <c r="M17" s="476">
        <v>450.12</v>
      </c>
    </row>
    <row r="18" spans="1:13" ht="14.4" customHeight="1" x14ac:dyDescent="0.3">
      <c r="A18" s="471" t="s">
        <v>785</v>
      </c>
      <c r="B18" s="472" t="s">
        <v>1781</v>
      </c>
      <c r="C18" s="472" t="s">
        <v>869</v>
      </c>
      <c r="D18" s="472" t="s">
        <v>870</v>
      </c>
      <c r="E18" s="472" t="s">
        <v>871</v>
      </c>
      <c r="F18" s="475"/>
      <c r="G18" s="475"/>
      <c r="H18" s="506">
        <v>0</v>
      </c>
      <c r="I18" s="475">
        <v>3</v>
      </c>
      <c r="J18" s="475">
        <v>441.93</v>
      </c>
      <c r="K18" s="506">
        <v>1</v>
      </c>
      <c r="L18" s="475">
        <v>3</v>
      </c>
      <c r="M18" s="476">
        <v>441.93</v>
      </c>
    </row>
    <row r="19" spans="1:13" ht="14.4" customHeight="1" x14ac:dyDescent="0.3">
      <c r="A19" s="471" t="s">
        <v>785</v>
      </c>
      <c r="B19" s="472" t="s">
        <v>1782</v>
      </c>
      <c r="C19" s="472" t="s">
        <v>906</v>
      </c>
      <c r="D19" s="472" t="s">
        <v>907</v>
      </c>
      <c r="E19" s="472" t="s">
        <v>908</v>
      </c>
      <c r="F19" s="475"/>
      <c r="G19" s="475"/>
      <c r="H19" s="506">
        <v>0</v>
      </c>
      <c r="I19" s="475">
        <v>1</v>
      </c>
      <c r="J19" s="475">
        <v>18.260000000000002</v>
      </c>
      <c r="K19" s="506">
        <v>1</v>
      </c>
      <c r="L19" s="475">
        <v>1</v>
      </c>
      <c r="M19" s="476">
        <v>18.260000000000002</v>
      </c>
    </row>
    <row r="20" spans="1:13" ht="14.4" customHeight="1" x14ac:dyDescent="0.3">
      <c r="A20" s="471" t="s">
        <v>785</v>
      </c>
      <c r="B20" s="472" t="s">
        <v>1782</v>
      </c>
      <c r="C20" s="472" t="s">
        <v>909</v>
      </c>
      <c r="D20" s="472" t="s">
        <v>907</v>
      </c>
      <c r="E20" s="472" t="s">
        <v>910</v>
      </c>
      <c r="F20" s="475"/>
      <c r="G20" s="475"/>
      <c r="H20" s="506">
        <v>0</v>
      </c>
      <c r="I20" s="475">
        <v>4</v>
      </c>
      <c r="J20" s="475">
        <v>181.8</v>
      </c>
      <c r="K20" s="506">
        <v>1</v>
      </c>
      <c r="L20" s="475">
        <v>4</v>
      </c>
      <c r="M20" s="476">
        <v>181.8</v>
      </c>
    </row>
    <row r="21" spans="1:13" ht="14.4" customHeight="1" x14ac:dyDescent="0.3">
      <c r="A21" s="471" t="s">
        <v>785</v>
      </c>
      <c r="B21" s="472" t="s">
        <v>1782</v>
      </c>
      <c r="C21" s="472" t="s">
        <v>911</v>
      </c>
      <c r="D21" s="472" t="s">
        <v>907</v>
      </c>
      <c r="E21" s="472" t="s">
        <v>912</v>
      </c>
      <c r="F21" s="475"/>
      <c r="G21" s="475"/>
      <c r="H21" s="506"/>
      <c r="I21" s="475">
        <v>1</v>
      </c>
      <c r="J21" s="475">
        <v>0</v>
      </c>
      <c r="K21" s="506"/>
      <c r="L21" s="475">
        <v>1</v>
      </c>
      <c r="M21" s="476">
        <v>0</v>
      </c>
    </row>
    <row r="22" spans="1:13" ht="14.4" customHeight="1" x14ac:dyDescent="0.3">
      <c r="A22" s="471" t="s">
        <v>785</v>
      </c>
      <c r="B22" s="472" t="s">
        <v>1783</v>
      </c>
      <c r="C22" s="472" t="s">
        <v>793</v>
      </c>
      <c r="D22" s="472" t="s">
        <v>794</v>
      </c>
      <c r="E22" s="472" t="s">
        <v>795</v>
      </c>
      <c r="F22" s="475"/>
      <c r="G22" s="475"/>
      <c r="H22" s="506">
        <v>0</v>
      </c>
      <c r="I22" s="475">
        <v>1</v>
      </c>
      <c r="J22" s="475">
        <v>6.68</v>
      </c>
      <c r="K22" s="506">
        <v>1</v>
      </c>
      <c r="L22" s="475">
        <v>1</v>
      </c>
      <c r="M22" s="476">
        <v>6.68</v>
      </c>
    </row>
    <row r="23" spans="1:13" ht="14.4" customHeight="1" x14ac:dyDescent="0.3">
      <c r="A23" s="471" t="s">
        <v>785</v>
      </c>
      <c r="B23" s="472" t="s">
        <v>1784</v>
      </c>
      <c r="C23" s="472" t="s">
        <v>886</v>
      </c>
      <c r="D23" s="472" t="s">
        <v>887</v>
      </c>
      <c r="E23" s="472" t="s">
        <v>833</v>
      </c>
      <c r="F23" s="475">
        <v>1</v>
      </c>
      <c r="G23" s="475">
        <v>207.45</v>
      </c>
      <c r="H23" s="506">
        <v>1</v>
      </c>
      <c r="I23" s="475"/>
      <c r="J23" s="475"/>
      <c r="K23" s="506">
        <v>0</v>
      </c>
      <c r="L23" s="475">
        <v>1</v>
      </c>
      <c r="M23" s="476">
        <v>207.45</v>
      </c>
    </row>
    <row r="24" spans="1:13" ht="14.4" customHeight="1" x14ac:dyDescent="0.3">
      <c r="A24" s="471" t="s">
        <v>786</v>
      </c>
      <c r="B24" s="472" t="s">
        <v>1773</v>
      </c>
      <c r="C24" s="472" t="s">
        <v>1188</v>
      </c>
      <c r="D24" s="472" t="s">
        <v>895</v>
      </c>
      <c r="E24" s="472" t="s">
        <v>1189</v>
      </c>
      <c r="F24" s="475"/>
      <c r="G24" s="475"/>
      <c r="H24" s="506">
        <v>0</v>
      </c>
      <c r="I24" s="475">
        <v>1</v>
      </c>
      <c r="J24" s="475">
        <v>923.74</v>
      </c>
      <c r="K24" s="506">
        <v>1</v>
      </c>
      <c r="L24" s="475">
        <v>1</v>
      </c>
      <c r="M24" s="476">
        <v>923.74</v>
      </c>
    </row>
    <row r="25" spans="1:13" ht="14.4" customHeight="1" x14ac:dyDescent="0.3">
      <c r="A25" s="471" t="s">
        <v>786</v>
      </c>
      <c r="B25" s="472" t="s">
        <v>1773</v>
      </c>
      <c r="C25" s="472" t="s">
        <v>1190</v>
      </c>
      <c r="D25" s="472" t="s">
        <v>1191</v>
      </c>
      <c r="E25" s="472" t="s">
        <v>1192</v>
      </c>
      <c r="F25" s="475"/>
      <c r="G25" s="475"/>
      <c r="H25" s="506">
        <v>0</v>
      </c>
      <c r="I25" s="475">
        <v>1</v>
      </c>
      <c r="J25" s="475">
        <v>1847.49</v>
      </c>
      <c r="K25" s="506">
        <v>1</v>
      </c>
      <c r="L25" s="475">
        <v>1</v>
      </c>
      <c r="M25" s="476">
        <v>1847.49</v>
      </c>
    </row>
    <row r="26" spans="1:13" ht="14.4" customHeight="1" x14ac:dyDescent="0.3">
      <c r="A26" s="471" t="s">
        <v>786</v>
      </c>
      <c r="B26" s="472" t="s">
        <v>1785</v>
      </c>
      <c r="C26" s="472" t="s">
        <v>1180</v>
      </c>
      <c r="D26" s="472" t="s">
        <v>1181</v>
      </c>
      <c r="E26" s="472" t="s">
        <v>1182</v>
      </c>
      <c r="F26" s="475"/>
      <c r="G26" s="475"/>
      <c r="H26" s="506">
        <v>0</v>
      </c>
      <c r="I26" s="475">
        <v>1</v>
      </c>
      <c r="J26" s="475">
        <v>37.159999999999997</v>
      </c>
      <c r="K26" s="506">
        <v>1</v>
      </c>
      <c r="L26" s="475">
        <v>1</v>
      </c>
      <c r="M26" s="476">
        <v>37.159999999999997</v>
      </c>
    </row>
    <row r="27" spans="1:13" ht="14.4" customHeight="1" x14ac:dyDescent="0.3">
      <c r="A27" s="471" t="s">
        <v>786</v>
      </c>
      <c r="B27" s="472" t="s">
        <v>1785</v>
      </c>
      <c r="C27" s="472" t="s">
        <v>1183</v>
      </c>
      <c r="D27" s="472" t="s">
        <v>1184</v>
      </c>
      <c r="E27" s="472" t="s">
        <v>1786</v>
      </c>
      <c r="F27" s="475"/>
      <c r="G27" s="475"/>
      <c r="H27" s="506">
        <v>0</v>
      </c>
      <c r="I27" s="475">
        <v>1</v>
      </c>
      <c r="J27" s="475">
        <v>21.13</v>
      </c>
      <c r="K27" s="506">
        <v>1</v>
      </c>
      <c r="L27" s="475">
        <v>1</v>
      </c>
      <c r="M27" s="476">
        <v>21.13</v>
      </c>
    </row>
    <row r="28" spans="1:13" ht="14.4" customHeight="1" x14ac:dyDescent="0.3">
      <c r="A28" s="471" t="s">
        <v>786</v>
      </c>
      <c r="B28" s="472" t="s">
        <v>1780</v>
      </c>
      <c r="C28" s="472" t="s">
        <v>801</v>
      </c>
      <c r="D28" s="472" t="s">
        <v>802</v>
      </c>
      <c r="E28" s="472" t="s">
        <v>803</v>
      </c>
      <c r="F28" s="475"/>
      <c r="G28" s="475"/>
      <c r="H28" s="506">
        <v>0</v>
      </c>
      <c r="I28" s="475">
        <v>9</v>
      </c>
      <c r="J28" s="475">
        <v>1389.2400000000002</v>
      </c>
      <c r="K28" s="506">
        <v>1</v>
      </c>
      <c r="L28" s="475">
        <v>9</v>
      </c>
      <c r="M28" s="476">
        <v>1389.2400000000002</v>
      </c>
    </row>
    <row r="29" spans="1:13" ht="14.4" customHeight="1" x14ac:dyDescent="0.3">
      <c r="A29" s="471" t="s">
        <v>786</v>
      </c>
      <c r="B29" s="472" t="s">
        <v>1787</v>
      </c>
      <c r="C29" s="472" t="s">
        <v>1157</v>
      </c>
      <c r="D29" s="472" t="s">
        <v>824</v>
      </c>
      <c r="E29" s="472" t="s">
        <v>829</v>
      </c>
      <c r="F29" s="475"/>
      <c r="G29" s="475"/>
      <c r="H29" s="506">
        <v>0</v>
      </c>
      <c r="I29" s="475">
        <v>1</v>
      </c>
      <c r="J29" s="475">
        <v>170.52</v>
      </c>
      <c r="K29" s="506">
        <v>1</v>
      </c>
      <c r="L29" s="475">
        <v>1</v>
      </c>
      <c r="M29" s="476">
        <v>170.52</v>
      </c>
    </row>
    <row r="30" spans="1:13" ht="14.4" customHeight="1" x14ac:dyDescent="0.3">
      <c r="A30" s="471" t="s">
        <v>786</v>
      </c>
      <c r="B30" s="472" t="s">
        <v>1782</v>
      </c>
      <c r="C30" s="472" t="s">
        <v>906</v>
      </c>
      <c r="D30" s="472" t="s">
        <v>907</v>
      </c>
      <c r="E30" s="472" t="s">
        <v>908</v>
      </c>
      <c r="F30" s="475"/>
      <c r="G30" s="475"/>
      <c r="H30" s="506">
        <v>0</v>
      </c>
      <c r="I30" s="475">
        <v>1</v>
      </c>
      <c r="J30" s="475">
        <v>18.260000000000002</v>
      </c>
      <c r="K30" s="506">
        <v>1</v>
      </c>
      <c r="L30" s="475">
        <v>1</v>
      </c>
      <c r="M30" s="476">
        <v>18.260000000000002</v>
      </c>
    </row>
    <row r="31" spans="1:13" ht="14.4" customHeight="1" x14ac:dyDescent="0.3">
      <c r="A31" s="471" t="s">
        <v>786</v>
      </c>
      <c r="B31" s="472" t="s">
        <v>1782</v>
      </c>
      <c r="C31" s="472" t="s">
        <v>909</v>
      </c>
      <c r="D31" s="472" t="s">
        <v>907</v>
      </c>
      <c r="E31" s="472" t="s">
        <v>910</v>
      </c>
      <c r="F31" s="475"/>
      <c r="G31" s="475"/>
      <c r="H31" s="506">
        <v>0</v>
      </c>
      <c r="I31" s="475">
        <v>1</v>
      </c>
      <c r="J31" s="475">
        <v>36.54</v>
      </c>
      <c r="K31" s="506">
        <v>1</v>
      </c>
      <c r="L31" s="475">
        <v>1</v>
      </c>
      <c r="M31" s="476">
        <v>36.54</v>
      </c>
    </row>
    <row r="32" spans="1:13" ht="14.4" customHeight="1" x14ac:dyDescent="0.3">
      <c r="A32" s="471" t="s">
        <v>786</v>
      </c>
      <c r="B32" s="472" t="s">
        <v>1788</v>
      </c>
      <c r="C32" s="472" t="s">
        <v>1205</v>
      </c>
      <c r="D32" s="472" t="s">
        <v>1206</v>
      </c>
      <c r="E32" s="472" t="s">
        <v>1207</v>
      </c>
      <c r="F32" s="475"/>
      <c r="G32" s="475"/>
      <c r="H32" s="506">
        <v>0</v>
      </c>
      <c r="I32" s="475">
        <v>2</v>
      </c>
      <c r="J32" s="475">
        <v>62.64</v>
      </c>
      <c r="K32" s="506">
        <v>1</v>
      </c>
      <c r="L32" s="475">
        <v>2</v>
      </c>
      <c r="M32" s="476">
        <v>62.64</v>
      </c>
    </row>
    <row r="33" spans="1:13" ht="14.4" customHeight="1" x14ac:dyDescent="0.3">
      <c r="A33" s="471" t="s">
        <v>786</v>
      </c>
      <c r="B33" s="472" t="s">
        <v>1788</v>
      </c>
      <c r="C33" s="472" t="s">
        <v>1208</v>
      </c>
      <c r="D33" s="472" t="s">
        <v>1209</v>
      </c>
      <c r="E33" s="472" t="s">
        <v>1210</v>
      </c>
      <c r="F33" s="475"/>
      <c r="G33" s="475"/>
      <c r="H33" s="506">
        <v>0</v>
      </c>
      <c r="I33" s="475">
        <v>3</v>
      </c>
      <c r="J33" s="475">
        <v>93.960000000000008</v>
      </c>
      <c r="K33" s="506">
        <v>1</v>
      </c>
      <c r="L33" s="475">
        <v>3</v>
      </c>
      <c r="M33" s="476">
        <v>93.960000000000008</v>
      </c>
    </row>
    <row r="34" spans="1:13" ht="14.4" customHeight="1" x14ac:dyDescent="0.3">
      <c r="A34" s="471" t="s">
        <v>786</v>
      </c>
      <c r="B34" s="472" t="s">
        <v>1789</v>
      </c>
      <c r="C34" s="472" t="s">
        <v>1165</v>
      </c>
      <c r="D34" s="472" t="s">
        <v>1166</v>
      </c>
      <c r="E34" s="472" t="s">
        <v>1167</v>
      </c>
      <c r="F34" s="475"/>
      <c r="G34" s="475"/>
      <c r="H34" s="506">
        <v>0</v>
      </c>
      <c r="I34" s="475">
        <v>2</v>
      </c>
      <c r="J34" s="475">
        <v>848.48</v>
      </c>
      <c r="K34" s="506">
        <v>1</v>
      </c>
      <c r="L34" s="475">
        <v>2</v>
      </c>
      <c r="M34" s="476">
        <v>848.48</v>
      </c>
    </row>
    <row r="35" spans="1:13" ht="14.4" customHeight="1" x14ac:dyDescent="0.3">
      <c r="A35" s="471" t="s">
        <v>791</v>
      </c>
      <c r="B35" s="472" t="s">
        <v>1790</v>
      </c>
      <c r="C35" s="472" t="s">
        <v>1316</v>
      </c>
      <c r="D35" s="472" t="s">
        <v>1317</v>
      </c>
      <c r="E35" s="472" t="s">
        <v>1318</v>
      </c>
      <c r="F35" s="475"/>
      <c r="G35" s="475"/>
      <c r="H35" s="506">
        <v>0</v>
      </c>
      <c r="I35" s="475">
        <v>1</v>
      </c>
      <c r="J35" s="475">
        <v>28.81</v>
      </c>
      <c r="K35" s="506">
        <v>1</v>
      </c>
      <c r="L35" s="475">
        <v>1</v>
      </c>
      <c r="M35" s="476">
        <v>28.81</v>
      </c>
    </row>
    <row r="36" spans="1:13" ht="14.4" customHeight="1" x14ac:dyDescent="0.3">
      <c r="A36" s="471" t="s">
        <v>791</v>
      </c>
      <c r="B36" s="472" t="s">
        <v>1790</v>
      </c>
      <c r="C36" s="472" t="s">
        <v>1694</v>
      </c>
      <c r="D36" s="472" t="s">
        <v>1317</v>
      </c>
      <c r="E36" s="472" t="s">
        <v>1695</v>
      </c>
      <c r="F36" s="475"/>
      <c r="G36" s="475"/>
      <c r="H36" s="506">
        <v>0</v>
      </c>
      <c r="I36" s="475">
        <v>1</v>
      </c>
      <c r="J36" s="475">
        <v>102.93</v>
      </c>
      <c r="K36" s="506">
        <v>1</v>
      </c>
      <c r="L36" s="475">
        <v>1</v>
      </c>
      <c r="M36" s="476">
        <v>102.93</v>
      </c>
    </row>
    <row r="37" spans="1:13" ht="14.4" customHeight="1" x14ac:dyDescent="0.3">
      <c r="A37" s="471" t="s">
        <v>791</v>
      </c>
      <c r="B37" s="472" t="s">
        <v>1790</v>
      </c>
      <c r="C37" s="472" t="s">
        <v>1696</v>
      </c>
      <c r="D37" s="472" t="s">
        <v>1317</v>
      </c>
      <c r="E37" s="472" t="s">
        <v>1697</v>
      </c>
      <c r="F37" s="475"/>
      <c r="G37" s="475"/>
      <c r="H37" s="506">
        <v>0</v>
      </c>
      <c r="I37" s="475">
        <v>1</v>
      </c>
      <c r="J37" s="475">
        <v>150.59</v>
      </c>
      <c r="K37" s="506">
        <v>1</v>
      </c>
      <c r="L37" s="475">
        <v>1</v>
      </c>
      <c r="M37" s="476">
        <v>150.59</v>
      </c>
    </row>
    <row r="38" spans="1:13" ht="14.4" customHeight="1" x14ac:dyDescent="0.3">
      <c r="A38" s="471" t="s">
        <v>791</v>
      </c>
      <c r="B38" s="472" t="s">
        <v>1773</v>
      </c>
      <c r="C38" s="472" t="s">
        <v>894</v>
      </c>
      <c r="D38" s="472" t="s">
        <v>895</v>
      </c>
      <c r="E38" s="472" t="s">
        <v>896</v>
      </c>
      <c r="F38" s="475"/>
      <c r="G38" s="475"/>
      <c r="H38" s="506">
        <v>0</v>
      </c>
      <c r="I38" s="475">
        <v>1</v>
      </c>
      <c r="J38" s="475">
        <v>407.55</v>
      </c>
      <c r="K38" s="506">
        <v>1</v>
      </c>
      <c r="L38" s="475">
        <v>1</v>
      </c>
      <c r="M38" s="476">
        <v>407.55</v>
      </c>
    </row>
    <row r="39" spans="1:13" ht="14.4" customHeight="1" x14ac:dyDescent="0.3">
      <c r="A39" s="471" t="s">
        <v>791</v>
      </c>
      <c r="B39" s="472" t="s">
        <v>1773</v>
      </c>
      <c r="C39" s="472" t="s">
        <v>1680</v>
      </c>
      <c r="D39" s="472" t="s">
        <v>1191</v>
      </c>
      <c r="E39" s="472" t="s">
        <v>1681</v>
      </c>
      <c r="F39" s="475"/>
      <c r="G39" s="475"/>
      <c r="H39" s="506">
        <v>0</v>
      </c>
      <c r="I39" s="475">
        <v>3</v>
      </c>
      <c r="J39" s="475">
        <v>4156.8599999999997</v>
      </c>
      <c r="K39" s="506">
        <v>1</v>
      </c>
      <c r="L39" s="475">
        <v>3</v>
      </c>
      <c r="M39" s="476">
        <v>4156.8599999999997</v>
      </c>
    </row>
    <row r="40" spans="1:13" ht="14.4" customHeight="1" x14ac:dyDescent="0.3">
      <c r="A40" s="471" t="s">
        <v>791</v>
      </c>
      <c r="B40" s="472" t="s">
        <v>1773</v>
      </c>
      <c r="C40" s="472" t="s">
        <v>1190</v>
      </c>
      <c r="D40" s="472" t="s">
        <v>1191</v>
      </c>
      <c r="E40" s="472" t="s">
        <v>1192</v>
      </c>
      <c r="F40" s="475"/>
      <c r="G40" s="475"/>
      <c r="H40" s="506">
        <v>0</v>
      </c>
      <c r="I40" s="475">
        <v>1</v>
      </c>
      <c r="J40" s="475">
        <v>1847.49</v>
      </c>
      <c r="K40" s="506">
        <v>1</v>
      </c>
      <c r="L40" s="475">
        <v>1</v>
      </c>
      <c r="M40" s="476">
        <v>1847.49</v>
      </c>
    </row>
    <row r="41" spans="1:13" ht="14.4" customHeight="1" x14ac:dyDescent="0.3">
      <c r="A41" s="471" t="s">
        <v>791</v>
      </c>
      <c r="B41" s="472" t="s">
        <v>1773</v>
      </c>
      <c r="C41" s="472" t="s">
        <v>1682</v>
      </c>
      <c r="D41" s="472" t="s">
        <v>1191</v>
      </c>
      <c r="E41" s="472" t="s">
        <v>1683</v>
      </c>
      <c r="F41" s="475"/>
      <c r="G41" s="475"/>
      <c r="H41" s="506">
        <v>0</v>
      </c>
      <c r="I41" s="475">
        <v>2</v>
      </c>
      <c r="J41" s="475">
        <v>4618.72</v>
      </c>
      <c r="K41" s="506">
        <v>1</v>
      </c>
      <c r="L41" s="475">
        <v>2</v>
      </c>
      <c r="M41" s="476">
        <v>4618.72</v>
      </c>
    </row>
    <row r="42" spans="1:13" ht="14.4" customHeight="1" x14ac:dyDescent="0.3">
      <c r="A42" s="471" t="s">
        <v>791</v>
      </c>
      <c r="B42" s="472" t="s">
        <v>1791</v>
      </c>
      <c r="C42" s="472" t="s">
        <v>1675</v>
      </c>
      <c r="D42" s="472" t="s">
        <v>1676</v>
      </c>
      <c r="E42" s="472" t="s">
        <v>1677</v>
      </c>
      <c r="F42" s="475"/>
      <c r="G42" s="475"/>
      <c r="H42" s="506"/>
      <c r="I42" s="475">
        <v>2</v>
      </c>
      <c r="J42" s="475">
        <v>0</v>
      </c>
      <c r="K42" s="506"/>
      <c r="L42" s="475">
        <v>2</v>
      </c>
      <c r="M42" s="476">
        <v>0</v>
      </c>
    </row>
    <row r="43" spans="1:13" ht="14.4" customHeight="1" x14ac:dyDescent="0.3">
      <c r="A43" s="471" t="s">
        <v>791</v>
      </c>
      <c r="B43" s="472" t="s">
        <v>1792</v>
      </c>
      <c r="C43" s="472" t="s">
        <v>1710</v>
      </c>
      <c r="D43" s="472" t="s">
        <v>1711</v>
      </c>
      <c r="E43" s="472" t="s">
        <v>1712</v>
      </c>
      <c r="F43" s="475"/>
      <c r="G43" s="475"/>
      <c r="H43" s="506">
        <v>0</v>
      </c>
      <c r="I43" s="475">
        <v>1</v>
      </c>
      <c r="J43" s="475">
        <v>353.18</v>
      </c>
      <c r="K43" s="506">
        <v>1</v>
      </c>
      <c r="L43" s="475">
        <v>1</v>
      </c>
      <c r="M43" s="476">
        <v>353.18</v>
      </c>
    </row>
    <row r="44" spans="1:13" ht="14.4" customHeight="1" x14ac:dyDescent="0.3">
      <c r="A44" s="471" t="s">
        <v>791</v>
      </c>
      <c r="B44" s="472" t="s">
        <v>1785</v>
      </c>
      <c r="C44" s="472" t="s">
        <v>1183</v>
      </c>
      <c r="D44" s="472" t="s">
        <v>1184</v>
      </c>
      <c r="E44" s="472" t="s">
        <v>1786</v>
      </c>
      <c r="F44" s="475"/>
      <c r="G44" s="475"/>
      <c r="H44" s="506">
        <v>0</v>
      </c>
      <c r="I44" s="475">
        <v>8</v>
      </c>
      <c r="J44" s="475">
        <v>169.04</v>
      </c>
      <c r="K44" s="506">
        <v>1</v>
      </c>
      <c r="L44" s="475">
        <v>8</v>
      </c>
      <c r="M44" s="476">
        <v>169.04</v>
      </c>
    </row>
    <row r="45" spans="1:13" ht="14.4" customHeight="1" x14ac:dyDescent="0.3">
      <c r="A45" s="471" t="s">
        <v>791</v>
      </c>
      <c r="B45" s="472" t="s">
        <v>1785</v>
      </c>
      <c r="C45" s="472" t="s">
        <v>1678</v>
      </c>
      <c r="D45" s="472" t="s">
        <v>1184</v>
      </c>
      <c r="E45" s="472" t="s">
        <v>1793</v>
      </c>
      <c r="F45" s="475"/>
      <c r="G45" s="475"/>
      <c r="H45" s="506">
        <v>0</v>
      </c>
      <c r="I45" s="475">
        <v>1</v>
      </c>
      <c r="J45" s="475">
        <v>105.64</v>
      </c>
      <c r="K45" s="506">
        <v>1</v>
      </c>
      <c r="L45" s="475">
        <v>1</v>
      </c>
      <c r="M45" s="476">
        <v>105.64</v>
      </c>
    </row>
    <row r="46" spans="1:13" ht="14.4" customHeight="1" x14ac:dyDescent="0.3">
      <c r="A46" s="471" t="s">
        <v>791</v>
      </c>
      <c r="B46" s="472" t="s">
        <v>1780</v>
      </c>
      <c r="C46" s="472" t="s">
        <v>801</v>
      </c>
      <c r="D46" s="472" t="s">
        <v>802</v>
      </c>
      <c r="E46" s="472" t="s">
        <v>803</v>
      </c>
      <c r="F46" s="475"/>
      <c r="G46" s="475"/>
      <c r="H46" s="506">
        <v>0</v>
      </c>
      <c r="I46" s="475">
        <v>10</v>
      </c>
      <c r="J46" s="475">
        <v>1543.6000000000004</v>
      </c>
      <c r="K46" s="506">
        <v>1</v>
      </c>
      <c r="L46" s="475">
        <v>10</v>
      </c>
      <c r="M46" s="476">
        <v>1543.6000000000004</v>
      </c>
    </row>
    <row r="47" spans="1:13" ht="14.4" customHeight="1" x14ac:dyDescent="0.3">
      <c r="A47" s="471" t="s">
        <v>791</v>
      </c>
      <c r="B47" s="472" t="s">
        <v>1780</v>
      </c>
      <c r="C47" s="472" t="s">
        <v>1489</v>
      </c>
      <c r="D47" s="472" t="s">
        <v>1490</v>
      </c>
      <c r="E47" s="472" t="s">
        <v>806</v>
      </c>
      <c r="F47" s="475"/>
      <c r="G47" s="475"/>
      <c r="H47" s="506">
        <v>0</v>
      </c>
      <c r="I47" s="475">
        <v>5</v>
      </c>
      <c r="J47" s="475">
        <v>743.1</v>
      </c>
      <c r="K47" s="506">
        <v>1</v>
      </c>
      <c r="L47" s="475">
        <v>5</v>
      </c>
      <c r="M47" s="476">
        <v>743.1</v>
      </c>
    </row>
    <row r="48" spans="1:13" ht="14.4" customHeight="1" x14ac:dyDescent="0.3">
      <c r="A48" s="471" t="s">
        <v>791</v>
      </c>
      <c r="B48" s="472" t="s">
        <v>1787</v>
      </c>
      <c r="C48" s="472" t="s">
        <v>1651</v>
      </c>
      <c r="D48" s="472" t="s">
        <v>1652</v>
      </c>
      <c r="E48" s="472" t="s">
        <v>829</v>
      </c>
      <c r="F48" s="475">
        <v>1</v>
      </c>
      <c r="G48" s="475">
        <v>170.52</v>
      </c>
      <c r="H48" s="506">
        <v>1</v>
      </c>
      <c r="I48" s="475"/>
      <c r="J48" s="475"/>
      <c r="K48" s="506">
        <v>0</v>
      </c>
      <c r="L48" s="475">
        <v>1</v>
      </c>
      <c r="M48" s="476">
        <v>170.52</v>
      </c>
    </row>
    <row r="49" spans="1:13" ht="14.4" customHeight="1" x14ac:dyDescent="0.3">
      <c r="A49" s="471" t="s">
        <v>791</v>
      </c>
      <c r="B49" s="472" t="s">
        <v>1782</v>
      </c>
      <c r="C49" s="472" t="s">
        <v>906</v>
      </c>
      <c r="D49" s="472" t="s">
        <v>907</v>
      </c>
      <c r="E49" s="472" t="s">
        <v>908</v>
      </c>
      <c r="F49" s="475"/>
      <c r="G49" s="475"/>
      <c r="H49" s="506">
        <v>0</v>
      </c>
      <c r="I49" s="475">
        <v>1</v>
      </c>
      <c r="J49" s="475">
        <v>24.22</v>
      </c>
      <c r="K49" s="506">
        <v>1</v>
      </c>
      <c r="L49" s="475">
        <v>1</v>
      </c>
      <c r="M49" s="476">
        <v>24.22</v>
      </c>
    </row>
    <row r="50" spans="1:13" ht="14.4" customHeight="1" x14ac:dyDescent="0.3">
      <c r="A50" s="471" t="s">
        <v>791</v>
      </c>
      <c r="B50" s="472" t="s">
        <v>1782</v>
      </c>
      <c r="C50" s="472" t="s">
        <v>909</v>
      </c>
      <c r="D50" s="472" t="s">
        <v>907</v>
      </c>
      <c r="E50" s="472" t="s">
        <v>910</v>
      </c>
      <c r="F50" s="475"/>
      <c r="G50" s="475"/>
      <c r="H50" s="506">
        <v>0</v>
      </c>
      <c r="I50" s="475">
        <v>6</v>
      </c>
      <c r="J50" s="475">
        <v>243</v>
      </c>
      <c r="K50" s="506">
        <v>1</v>
      </c>
      <c r="L50" s="475">
        <v>6</v>
      </c>
      <c r="M50" s="476">
        <v>243</v>
      </c>
    </row>
    <row r="51" spans="1:13" ht="14.4" customHeight="1" x14ac:dyDescent="0.3">
      <c r="A51" s="471" t="s">
        <v>791</v>
      </c>
      <c r="B51" s="472" t="s">
        <v>1782</v>
      </c>
      <c r="C51" s="472" t="s">
        <v>1396</v>
      </c>
      <c r="D51" s="472" t="s">
        <v>1397</v>
      </c>
      <c r="E51" s="472" t="s">
        <v>1398</v>
      </c>
      <c r="F51" s="475">
        <v>2</v>
      </c>
      <c r="G51" s="475">
        <v>84.960000000000008</v>
      </c>
      <c r="H51" s="506">
        <v>1</v>
      </c>
      <c r="I51" s="475"/>
      <c r="J51" s="475"/>
      <c r="K51" s="506">
        <v>0</v>
      </c>
      <c r="L51" s="475">
        <v>2</v>
      </c>
      <c r="M51" s="476">
        <v>84.960000000000008</v>
      </c>
    </row>
    <row r="52" spans="1:13" ht="14.4" customHeight="1" x14ac:dyDescent="0.3">
      <c r="A52" s="471" t="s">
        <v>791</v>
      </c>
      <c r="B52" s="472" t="s">
        <v>1788</v>
      </c>
      <c r="C52" s="472" t="s">
        <v>1713</v>
      </c>
      <c r="D52" s="472" t="s">
        <v>1209</v>
      </c>
      <c r="E52" s="472" t="s">
        <v>1714</v>
      </c>
      <c r="F52" s="475"/>
      <c r="G52" s="475"/>
      <c r="H52" s="506">
        <v>0</v>
      </c>
      <c r="I52" s="475">
        <v>1</v>
      </c>
      <c r="J52" s="475">
        <v>93.96</v>
      </c>
      <c r="K52" s="506">
        <v>1</v>
      </c>
      <c r="L52" s="475">
        <v>1</v>
      </c>
      <c r="M52" s="476">
        <v>93.96</v>
      </c>
    </row>
    <row r="53" spans="1:13" ht="14.4" customHeight="1" x14ac:dyDescent="0.3">
      <c r="A53" s="471" t="s">
        <v>791</v>
      </c>
      <c r="B53" s="472" t="s">
        <v>1794</v>
      </c>
      <c r="C53" s="472" t="s">
        <v>1654</v>
      </c>
      <c r="D53" s="472" t="s">
        <v>1655</v>
      </c>
      <c r="E53" s="472" t="s">
        <v>810</v>
      </c>
      <c r="F53" s="475"/>
      <c r="G53" s="475"/>
      <c r="H53" s="506">
        <v>0</v>
      </c>
      <c r="I53" s="475">
        <v>1</v>
      </c>
      <c r="J53" s="475">
        <v>69.16</v>
      </c>
      <c r="K53" s="506">
        <v>1</v>
      </c>
      <c r="L53" s="475">
        <v>1</v>
      </c>
      <c r="M53" s="476">
        <v>69.16</v>
      </c>
    </row>
    <row r="54" spans="1:13" ht="14.4" customHeight="1" x14ac:dyDescent="0.3">
      <c r="A54" s="471" t="s">
        <v>791</v>
      </c>
      <c r="B54" s="472" t="s">
        <v>1784</v>
      </c>
      <c r="C54" s="472" t="s">
        <v>1671</v>
      </c>
      <c r="D54" s="472" t="s">
        <v>887</v>
      </c>
      <c r="E54" s="472" t="s">
        <v>821</v>
      </c>
      <c r="F54" s="475">
        <v>1</v>
      </c>
      <c r="G54" s="475">
        <v>0</v>
      </c>
      <c r="H54" s="506"/>
      <c r="I54" s="475"/>
      <c r="J54" s="475"/>
      <c r="K54" s="506"/>
      <c r="L54" s="475">
        <v>1</v>
      </c>
      <c r="M54" s="476">
        <v>0</v>
      </c>
    </row>
    <row r="55" spans="1:13" ht="14.4" customHeight="1" x14ac:dyDescent="0.3">
      <c r="A55" s="471" t="s">
        <v>791</v>
      </c>
      <c r="B55" s="472" t="s">
        <v>1784</v>
      </c>
      <c r="C55" s="472" t="s">
        <v>1672</v>
      </c>
      <c r="D55" s="472" t="s">
        <v>887</v>
      </c>
      <c r="E55" s="472" t="s">
        <v>1673</v>
      </c>
      <c r="F55" s="475">
        <v>2</v>
      </c>
      <c r="G55" s="475">
        <v>0</v>
      </c>
      <c r="H55" s="506"/>
      <c r="I55" s="475"/>
      <c r="J55" s="475"/>
      <c r="K55" s="506"/>
      <c r="L55" s="475">
        <v>2</v>
      </c>
      <c r="M55" s="476">
        <v>0</v>
      </c>
    </row>
    <row r="56" spans="1:13" ht="14.4" customHeight="1" x14ac:dyDescent="0.3">
      <c r="A56" s="471" t="s">
        <v>787</v>
      </c>
      <c r="B56" s="472" t="s">
        <v>1790</v>
      </c>
      <c r="C56" s="472" t="s">
        <v>1316</v>
      </c>
      <c r="D56" s="472" t="s">
        <v>1317</v>
      </c>
      <c r="E56" s="472" t="s">
        <v>1318</v>
      </c>
      <c r="F56" s="475"/>
      <c r="G56" s="475"/>
      <c r="H56" s="506">
        <v>0</v>
      </c>
      <c r="I56" s="475">
        <v>3</v>
      </c>
      <c r="J56" s="475">
        <v>104.47</v>
      </c>
      <c r="K56" s="506">
        <v>1</v>
      </c>
      <c r="L56" s="475">
        <v>3</v>
      </c>
      <c r="M56" s="476">
        <v>104.47</v>
      </c>
    </row>
    <row r="57" spans="1:13" ht="14.4" customHeight="1" x14ac:dyDescent="0.3">
      <c r="A57" s="471" t="s">
        <v>787</v>
      </c>
      <c r="B57" s="472" t="s">
        <v>1790</v>
      </c>
      <c r="C57" s="472" t="s">
        <v>1319</v>
      </c>
      <c r="D57" s="472" t="s">
        <v>1317</v>
      </c>
      <c r="E57" s="472" t="s">
        <v>1320</v>
      </c>
      <c r="F57" s="475"/>
      <c r="G57" s="475"/>
      <c r="H57" s="506"/>
      <c r="I57" s="475">
        <v>1</v>
      </c>
      <c r="J57" s="475">
        <v>0</v>
      </c>
      <c r="K57" s="506"/>
      <c r="L57" s="475">
        <v>1</v>
      </c>
      <c r="M57" s="476">
        <v>0</v>
      </c>
    </row>
    <row r="58" spans="1:13" ht="14.4" customHeight="1" x14ac:dyDescent="0.3">
      <c r="A58" s="471" t="s">
        <v>787</v>
      </c>
      <c r="B58" s="472" t="s">
        <v>1790</v>
      </c>
      <c r="C58" s="472" t="s">
        <v>1321</v>
      </c>
      <c r="D58" s="472" t="s">
        <v>1317</v>
      </c>
      <c r="E58" s="472" t="s">
        <v>1322</v>
      </c>
      <c r="F58" s="475"/>
      <c r="G58" s="475"/>
      <c r="H58" s="506">
        <v>0</v>
      </c>
      <c r="I58" s="475">
        <v>1</v>
      </c>
      <c r="J58" s="475">
        <v>23.42</v>
      </c>
      <c r="K58" s="506">
        <v>1</v>
      </c>
      <c r="L58" s="475">
        <v>1</v>
      </c>
      <c r="M58" s="476">
        <v>23.42</v>
      </c>
    </row>
    <row r="59" spans="1:13" ht="14.4" customHeight="1" x14ac:dyDescent="0.3">
      <c r="A59" s="471" t="s">
        <v>787</v>
      </c>
      <c r="B59" s="472" t="s">
        <v>1773</v>
      </c>
      <c r="C59" s="472" t="s">
        <v>894</v>
      </c>
      <c r="D59" s="472" t="s">
        <v>895</v>
      </c>
      <c r="E59" s="472" t="s">
        <v>896</v>
      </c>
      <c r="F59" s="475"/>
      <c r="G59" s="475"/>
      <c r="H59" s="506">
        <v>0</v>
      </c>
      <c r="I59" s="475">
        <v>1</v>
      </c>
      <c r="J59" s="475">
        <v>407.55</v>
      </c>
      <c r="K59" s="506">
        <v>1</v>
      </c>
      <c r="L59" s="475">
        <v>1</v>
      </c>
      <c r="M59" s="476">
        <v>407.55</v>
      </c>
    </row>
    <row r="60" spans="1:13" ht="14.4" customHeight="1" x14ac:dyDescent="0.3">
      <c r="A60" s="471" t="s">
        <v>787</v>
      </c>
      <c r="B60" s="472" t="s">
        <v>1773</v>
      </c>
      <c r="C60" s="472" t="s">
        <v>897</v>
      </c>
      <c r="D60" s="472" t="s">
        <v>895</v>
      </c>
      <c r="E60" s="472" t="s">
        <v>898</v>
      </c>
      <c r="F60" s="475"/>
      <c r="G60" s="475"/>
      <c r="H60" s="506">
        <v>0</v>
      </c>
      <c r="I60" s="475">
        <v>1</v>
      </c>
      <c r="J60" s="475">
        <v>543.39</v>
      </c>
      <c r="K60" s="506">
        <v>1</v>
      </c>
      <c r="L60" s="475">
        <v>1</v>
      </c>
      <c r="M60" s="476">
        <v>543.39</v>
      </c>
    </row>
    <row r="61" spans="1:13" ht="14.4" customHeight="1" x14ac:dyDescent="0.3">
      <c r="A61" s="471" t="s">
        <v>787</v>
      </c>
      <c r="B61" s="472" t="s">
        <v>1773</v>
      </c>
      <c r="C61" s="472" t="s">
        <v>1188</v>
      </c>
      <c r="D61" s="472" t="s">
        <v>895</v>
      </c>
      <c r="E61" s="472" t="s">
        <v>1189</v>
      </c>
      <c r="F61" s="475"/>
      <c r="G61" s="475"/>
      <c r="H61" s="506">
        <v>0</v>
      </c>
      <c r="I61" s="475">
        <v>1</v>
      </c>
      <c r="J61" s="475">
        <v>923.74</v>
      </c>
      <c r="K61" s="506">
        <v>1</v>
      </c>
      <c r="L61" s="475">
        <v>1</v>
      </c>
      <c r="M61" s="476">
        <v>923.74</v>
      </c>
    </row>
    <row r="62" spans="1:13" ht="14.4" customHeight="1" x14ac:dyDescent="0.3">
      <c r="A62" s="471" t="s">
        <v>787</v>
      </c>
      <c r="B62" s="472" t="s">
        <v>1785</v>
      </c>
      <c r="C62" s="472" t="s">
        <v>1183</v>
      </c>
      <c r="D62" s="472" t="s">
        <v>1184</v>
      </c>
      <c r="E62" s="472" t="s">
        <v>1786</v>
      </c>
      <c r="F62" s="475"/>
      <c r="G62" s="475"/>
      <c r="H62" s="506">
        <v>0</v>
      </c>
      <c r="I62" s="475">
        <v>2</v>
      </c>
      <c r="J62" s="475">
        <v>42.26</v>
      </c>
      <c r="K62" s="506">
        <v>1</v>
      </c>
      <c r="L62" s="475">
        <v>2</v>
      </c>
      <c r="M62" s="476">
        <v>42.26</v>
      </c>
    </row>
    <row r="63" spans="1:13" ht="14.4" customHeight="1" x14ac:dyDescent="0.3">
      <c r="A63" s="471" t="s">
        <v>787</v>
      </c>
      <c r="B63" s="472" t="s">
        <v>1780</v>
      </c>
      <c r="C63" s="472" t="s">
        <v>801</v>
      </c>
      <c r="D63" s="472" t="s">
        <v>802</v>
      </c>
      <c r="E63" s="472" t="s">
        <v>803</v>
      </c>
      <c r="F63" s="475"/>
      <c r="G63" s="475"/>
      <c r="H63" s="506">
        <v>0</v>
      </c>
      <c r="I63" s="475">
        <v>15</v>
      </c>
      <c r="J63" s="475">
        <v>2311.08</v>
      </c>
      <c r="K63" s="506">
        <v>1</v>
      </c>
      <c r="L63" s="475">
        <v>15</v>
      </c>
      <c r="M63" s="476">
        <v>2311.08</v>
      </c>
    </row>
    <row r="64" spans="1:13" ht="14.4" customHeight="1" x14ac:dyDescent="0.3">
      <c r="A64" s="471" t="s">
        <v>787</v>
      </c>
      <c r="B64" s="472" t="s">
        <v>1780</v>
      </c>
      <c r="C64" s="472" t="s">
        <v>1247</v>
      </c>
      <c r="D64" s="472" t="s">
        <v>1248</v>
      </c>
      <c r="E64" s="472" t="s">
        <v>1249</v>
      </c>
      <c r="F64" s="475"/>
      <c r="G64" s="475"/>
      <c r="H64" s="506">
        <v>0</v>
      </c>
      <c r="I64" s="475">
        <v>1</v>
      </c>
      <c r="J64" s="475">
        <v>66.08</v>
      </c>
      <c r="K64" s="506">
        <v>1</v>
      </c>
      <c r="L64" s="475">
        <v>1</v>
      </c>
      <c r="M64" s="476">
        <v>66.08</v>
      </c>
    </row>
    <row r="65" spans="1:13" ht="14.4" customHeight="1" x14ac:dyDescent="0.3">
      <c r="A65" s="471" t="s">
        <v>787</v>
      </c>
      <c r="B65" s="472" t="s">
        <v>1780</v>
      </c>
      <c r="C65" s="472" t="s">
        <v>805</v>
      </c>
      <c r="D65" s="472" t="s">
        <v>802</v>
      </c>
      <c r="E65" s="472" t="s">
        <v>806</v>
      </c>
      <c r="F65" s="475"/>
      <c r="G65" s="475"/>
      <c r="H65" s="506">
        <v>0</v>
      </c>
      <c r="I65" s="475">
        <v>1</v>
      </c>
      <c r="J65" s="475">
        <v>225.06</v>
      </c>
      <c r="K65" s="506">
        <v>1</v>
      </c>
      <c r="L65" s="475">
        <v>1</v>
      </c>
      <c r="M65" s="476">
        <v>225.06</v>
      </c>
    </row>
    <row r="66" spans="1:13" ht="14.4" customHeight="1" x14ac:dyDescent="0.3">
      <c r="A66" s="471" t="s">
        <v>787</v>
      </c>
      <c r="B66" s="472" t="s">
        <v>1787</v>
      </c>
      <c r="C66" s="472" t="s">
        <v>1157</v>
      </c>
      <c r="D66" s="472" t="s">
        <v>824</v>
      </c>
      <c r="E66" s="472" t="s">
        <v>829</v>
      </c>
      <c r="F66" s="475"/>
      <c r="G66" s="475"/>
      <c r="H66" s="506">
        <v>0</v>
      </c>
      <c r="I66" s="475">
        <v>1</v>
      </c>
      <c r="J66" s="475">
        <v>170.52</v>
      </c>
      <c r="K66" s="506">
        <v>1</v>
      </c>
      <c r="L66" s="475">
        <v>1</v>
      </c>
      <c r="M66" s="476">
        <v>170.52</v>
      </c>
    </row>
    <row r="67" spans="1:13" ht="14.4" customHeight="1" x14ac:dyDescent="0.3">
      <c r="A67" s="471" t="s">
        <v>787</v>
      </c>
      <c r="B67" s="472" t="s">
        <v>1795</v>
      </c>
      <c r="C67" s="472" t="s">
        <v>1294</v>
      </c>
      <c r="D67" s="472" t="s">
        <v>1295</v>
      </c>
      <c r="E67" s="472" t="s">
        <v>1296</v>
      </c>
      <c r="F67" s="475"/>
      <c r="G67" s="475"/>
      <c r="H67" s="506">
        <v>0</v>
      </c>
      <c r="I67" s="475">
        <v>1</v>
      </c>
      <c r="J67" s="475">
        <v>59.85</v>
      </c>
      <c r="K67" s="506">
        <v>1</v>
      </c>
      <c r="L67" s="475">
        <v>1</v>
      </c>
      <c r="M67" s="476">
        <v>59.85</v>
      </c>
    </row>
    <row r="68" spans="1:13" ht="14.4" customHeight="1" x14ac:dyDescent="0.3">
      <c r="A68" s="471" t="s">
        <v>787</v>
      </c>
      <c r="B68" s="472" t="s">
        <v>1795</v>
      </c>
      <c r="C68" s="472" t="s">
        <v>1297</v>
      </c>
      <c r="D68" s="472" t="s">
        <v>1295</v>
      </c>
      <c r="E68" s="472" t="s">
        <v>1298</v>
      </c>
      <c r="F68" s="475"/>
      <c r="G68" s="475"/>
      <c r="H68" s="506">
        <v>0</v>
      </c>
      <c r="I68" s="475">
        <v>1</v>
      </c>
      <c r="J68" s="475">
        <v>83.79</v>
      </c>
      <c r="K68" s="506">
        <v>1</v>
      </c>
      <c r="L68" s="475">
        <v>1</v>
      </c>
      <c r="M68" s="476">
        <v>83.79</v>
      </c>
    </row>
    <row r="69" spans="1:13" ht="14.4" customHeight="1" x14ac:dyDescent="0.3">
      <c r="A69" s="471" t="s">
        <v>787</v>
      </c>
      <c r="B69" s="472" t="s">
        <v>1796</v>
      </c>
      <c r="C69" s="472" t="s">
        <v>827</v>
      </c>
      <c r="D69" s="472" t="s">
        <v>828</v>
      </c>
      <c r="E69" s="472" t="s">
        <v>829</v>
      </c>
      <c r="F69" s="475"/>
      <c r="G69" s="475"/>
      <c r="H69" s="506">
        <v>0</v>
      </c>
      <c r="I69" s="475">
        <v>1</v>
      </c>
      <c r="J69" s="475">
        <v>66.819999999999993</v>
      </c>
      <c r="K69" s="506">
        <v>1</v>
      </c>
      <c r="L69" s="475">
        <v>1</v>
      </c>
      <c r="M69" s="476">
        <v>66.819999999999993</v>
      </c>
    </row>
    <row r="70" spans="1:13" ht="14.4" customHeight="1" x14ac:dyDescent="0.3">
      <c r="A70" s="471" t="s">
        <v>787</v>
      </c>
      <c r="B70" s="472" t="s">
        <v>1782</v>
      </c>
      <c r="C70" s="472" t="s">
        <v>909</v>
      </c>
      <c r="D70" s="472" t="s">
        <v>907</v>
      </c>
      <c r="E70" s="472" t="s">
        <v>910</v>
      </c>
      <c r="F70" s="475"/>
      <c r="G70" s="475"/>
      <c r="H70" s="506">
        <v>0</v>
      </c>
      <c r="I70" s="475">
        <v>3</v>
      </c>
      <c r="J70" s="475">
        <v>133.38</v>
      </c>
      <c r="K70" s="506">
        <v>1</v>
      </c>
      <c r="L70" s="475">
        <v>3</v>
      </c>
      <c r="M70" s="476">
        <v>133.38</v>
      </c>
    </row>
    <row r="71" spans="1:13" ht="14.4" customHeight="1" x14ac:dyDescent="0.3">
      <c r="A71" s="471" t="s">
        <v>787</v>
      </c>
      <c r="B71" s="472" t="s">
        <v>1782</v>
      </c>
      <c r="C71" s="472" t="s">
        <v>911</v>
      </c>
      <c r="D71" s="472" t="s">
        <v>907</v>
      </c>
      <c r="E71" s="472" t="s">
        <v>912</v>
      </c>
      <c r="F71" s="475"/>
      <c r="G71" s="475"/>
      <c r="H71" s="506"/>
      <c r="I71" s="475">
        <v>1</v>
      </c>
      <c r="J71" s="475">
        <v>0</v>
      </c>
      <c r="K71" s="506"/>
      <c r="L71" s="475">
        <v>1</v>
      </c>
      <c r="M71" s="476">
        <v>0</v>
      </c>
    </row>
    <row r="72" spans="1:13" ht="14.4" customHeight="1" x14ac:dyDescent="0.3">
      <c r="A72" s="471" t="s">
        <v>787</v>
      </c>
      <c r="B72" s="472" t="s">
        <v>1789</v>
      </c>
      <c r="C72" s="472" t="s">
        <v>1277</v>
      </c>
      <c r="D72" s="472" t="s">
        <v>1278</v>
      </c>
      <c r="E72" s="472" t="s">
        <v>1279</v>
      </c>
      <c r="F72" s="475"/>
      <c r="G72" s="475"/>
      <c r="H72" s="506">
        <v>0</v>
      </c>
      <c r="I72" s="475">
        <v>1</v>
      </c>
      <c r="J72" s="475">
        <v>107.42</v>
      </c>
      <c r="K72" s="506">
        <v>1</v>
      </c>
      <c r="L72" s="475">
        <v>1</v>
      </c>
      <c r="M72" s="476">
        <v>107.42</v>
      </c>
    </row>
    <row r="73" spans="1:13" ht="14.4" customHeight="1" x14ac:dyDescent="0.3">
      <c r="A73" s="471" t="s">
        <v>788</v>
      </c>
      <c r="B73" s="472" t="s">
        <v>1773</v>
      </c>
      <c r="C73" s="472" t="s">
        <v>897</v>
      </c>
      <c r="D73" s="472" t="s">
        <v>895</v>
      </c>
      <c r="E73" s="472" t="s">
        <v>898</v>
      </c>
      <c r="F73" s="475"/>
      <c r="G73" s="475"/>
      <c r="H73" s="506">
        <v>0</v>
      </c>
      <c r="I73" s="475">
        <v>2</v>
      </c>
      <c r="J73" s="475">
        <v>1086.78</v>
      </c>
      <c r="K73" s="506">
        <v>1</v>
      </c>
      <c r="L73" s="475">
        <v>2</v>
      </c>
      <c r="M73" s="476">
        <v>1086.78</v>
      </c>
    </row>
    <row r="74" spans="1:13" ht="14.4" customHeight="1" x14ac:dyDescent="0.3">
      <c r="A74" s="471" t="s">
        <v>788</v>
      </c>
      <c r="B74" s="472" t="s">
        <v>1785</v>
      </c>
      <c r="C74" s="472" t="s">
        <v>1183</v>
      </c>
      <c r="D74" s="472" t="s">
        <v>1184</v>
      </c>
      <c r="E74" s="472" t="s">
        <v>1786</v>
      </c>
      <c r="F74" s="475"/>
      <c r="G74" s="475"/>
      <c r="H74" s="506">
        <v>0</v>
      </c>
      <c r="I74" s="475">
        <v>6</v>
      </c>
      <c r="J74" s="475">
        <v>126.78</v>
      </c>
      <c r="K74" s="506">
        <v>1</v>
      </c>
      <c r="L74" s="475">
        <v>6</v>
      </c>
      <c r="M74" s="476">
        <v>126.78</v>
      </c>
    </row>
    <row r="75" spans="1:13" ht="14.4" customHeight="1" x14ac:dyDescent="0.3">
      <c r="A75" s="471" t="s">
        <v>788</v>
      </c>
      <c r="B75" s="472" t="s">
        <v>1780</v>
      </c>
      <c r="C75" s="472" t="s">
        <v>801</v>
      </c>
      <c r="D75" s="472" t="s">
        <v>802</v>
      </c>
      <c r="E75" s="472" t="s">
        <v>803</v>
      </c>
      <c r="F75" s="475"/>
      <c r="G75" s="475"/>
      <c r="H75" s="506">
        <v>0</v>
      </c>
      <c r="I75" s="475">
        <v>1</v>
      </c>
      <c r="J75" s="475">
        <v>154.36000000000001</v>
      </c>
      <c r="K75" s="506">
        <v>1</v>
      </c>
      <c r="L75" s="475">
        <v>1</v>
      </c>
      <c r="M75" s="476">
        <v>154.36000000000001</v>
      </c>
    </row>
    <row r="76" spans="1:13" ht="14.4" customHeight="1" x14ac:dyDescent="0.3">
      <c r="A76" s="471" t="s">
        <v>788</v>
      </c>
      <c r="B76" s="472" t="s">
        <v>1782</v>
      </c>
      <c r="C76" s="472" t="s">
        <v>1396</v>
      </c>
      <c r="D76" s="472" t="s">
        <v>1397</v>
      </c>
      <c r="E76" s="472" t="s">
        <v>1398</v>
      </c>
      <c r="F76" s="475">
        <v>7</v>
      </c>
      <c r="G76" s="475">
        <v>291.42</v>
      </c>
      <c r="H76" s="506">
        <v>1</v>
      </c>
      <c r="I76" s="475"/>
      <c r="J76" s="475"/>
      <c r="K76" s="506">
        <v>0</v>
      </c>
      <c r="L76" s="475">
        <v>7</v>
      </c>
      <c r="M76" s="476">
        <v>291.42</v>
      </c>
    </row>
    <row r="77" spans="1:13" ht="14.4" customHeight="1" x14ac:dyDescent="0.3">
      <c r="A77" s="471" t="s">
        <v>788</v>
      </c>
      <c r="B77" s="472" t="s">
        <v>1797</v>
      </c>
      <c r="C77" s="472" t="s">
        <v>1404</v>
      </c>
      <c r="D77" s="472" t="s">
        <v>1405</v>
      </c>
      <c r="E77" s="472" t="s">
        <v>1406</v>
      </c>
      <c r="F77" s="475"/>
      <c r="G77" s="475"/>
      <c r="H77" s="506">
        <v>0</v>
      </c>
      <c r="I77" s="475">
        <v>2</v>
      </c>
      <c r="J77" s="475">
        <v>127.5</v>
      </c>
      <c r="K77" s="506">
        <v>1</v>
      </c>
      <c r="L77" s="475">
        <v>2</v>
      </c>
      <c r="M77" s="476">
        <v>127.5</v>
      </c>
    </row>
    <row r="78" spans="1:13" ht="14.4" customHeight="1" x14ac:dyDescent="0.3">
      <c r="A78" s="471" t="s">
        <v>790</v>
      </c>
      <c r="B78" s="472" t="s">
        <v>1773</v>
      </c>
      <c r="C78" s="472" t="s">
        <v>1530</v>
      </c>
      <c r="D78" s="472" t="s">
        <v>895</v>
      </c>
      <c r="E78" s="472" t="s">
        <v>1531</v>
      </c>
      <c r="F78" s="475"/>
      <c r="G78" s="475"/>
      <c r="H78" s="506"/>
      <c r="I78" s="475">
        <v>4</v>
      </c>
      <c r="J78" s="475">
        <v>0</v>
      </c>
      <c r="K78" s="506"/>
      <c r="L78" s="475">
        <v>4</v>
      </c>
      <c r="M78" s="476">
        <v>0</v>
      </c>
    </row>
    <row r="79" spans="1:13" ht="14.4" customHeight="1" x14ac:dyDescent="0.3">
      <c r="A79" s="471" t="s">
        <v>790</v>
      </c>
      <c r="B79" s="472" t="s">
        <v>1773</v>
      </c>
      <c r="C79" s="472" t="s">
        <v>897</v>
      </c>
      <c r="D79" s="472" t="s">
        <v>895</v>
      </c>
      <c r="E79" s="472" t="s">
        <v>898</v>
      </c>
      <c r="F79" s="475"/>
      <c r="G79" s="475"/>
      <c r="H79" s="506">
        <v>0</v>
      </c>
      <c r="I79" s="475">
        <v>1</v>
      </c>
      <c r="J79" s="475">
        <v>543.39</v>
      </c>
      <c r="K79" s="506">
        <v>1</v>
      </c>
      <c r="L79" s="475">
        <v>1</v>
      </c>
      <c r="M79" s="476">
        <v>543.39</v>
      </c>
    </row>
    <row r="80" spans="1:13" ht="14.4" customHeight="1" x14ac:dyDescent="0.3">
      <c r="A80" s="471" t="s">
        <v>790</v>
      </c>
      <c r="B80" s="472" t="s">
        <v>1773</v>
      </c>
      <c r="C80" s="472" t="s">
        <v>1532</v>
      </c>
      <c r="D80" s="472" t="s">
        <v>895</v>
      </c>
      <c r="E80" s="472" t="s">
        <v>1533</v>
      </c>
      <c r="F80" s="475"/>
      <c r="G80" s="475"/>
      <c r="H80" s="506">
        <v>0</v>
      </c>
      <c r="I80" s="475">
        <v>1</v>
      </c>
      <c r="J80" s="475">
        <v>163.01</v>
      </c>
      <c r="K80" s="506">
        <v>1</v>
      </c>
      <c r="L80" s="475">
        <v>1</v>
      </c>
      <c r="M80" s="476">
        <v>163.01</v>
      </c>
    </row>
    <row r="81" spans="1:13" ht="14.4" customHeight="1" x14ac:dyDescent="0.3">
      <c r="A81" s="471" t="s">
        <v>790</v>
      </c>
      <c r="B81" s="472" t="s">
        <v>1773</v>
      </c>
      <c r="C81" s="472" t="s">
        <v>899</v>
      </c>
      <c r="D81" s="472" t="s">
        <v>895</v>
      </c>
      <c r="E81" s="472" t="s">
        <v>900</v>
      </c>
      <c r="F81" s="475"/>
      <c r="G81" s="475"/>
      <c r="H81" s="506">
        <v>0</v>
      </c>
      <c r="I81" s="475">
        <v>3</v>
      </c>
      <c r="J81" s="475">
        <v>2445.3000000000002</v>
      </c>
      <c r="K81" s="506">
        <v>1</v>
      </c>
      <c r="L81" s="475">
        <v>3</v>
      </c>
      <c r="M81" s="476">
        <v>2445.3000000000002</v>
      </c>
    </row>
    <row r="82" spans="1:13" ht="14.4" customHeight="1" x14ac:dyDescent="0.3">
      <c r="A82" s="471" t="s">
        <v>790</v>
      </c>
      <c r="B82" s="472" t="s">
        <v>1773</v>
      </c>
      <c r="C82" s="472" t="s">
        <v>1188</v>
      </c>
      <c r="D82" s="472" t="s">
        <v>895</v>
      </c>
      <c r="E82" s="472" t="s">
        <v>1189</v>
      </c>
      <c r="F82" s="475"/>
      <c r="G82" s="475"/>
      <c r="H82" s="506">
        <v>0</v>
      </c>
      <c r="I82" s="475">
        <v>2</v>
      </c>
      <c r="J82" s="475">
        <v>1847.48</v>
      </c>
      <c r="K82" s="506">
        <v>1</v>
      </c>
      <c r="L82" s="475">
        <v>2</v>
      </c>
      <c r="M82" s="476">
        <v>1847.48</v>
      </c>
    </row>
    <row r="83" spans="1:13" ht="14.4" customHeight="1" x14ac:dyDescent="0.3">
      <c r="A83" s="471" t="s">
        <v>790</v>
      </c>
      <c r="B83" s="472" t="s">
        <v>1773</v>
      </c>
      <c r="C83" s="472" t="s">
        <v>1534</v>
      </c>
      <c r="D83" s="472" t="s">
        <v>895</v>
      </c>
      <c r="E83" s="472" t="s">
        <v>1535</v>
      </c>
      <c r="F83" s="475"/>
      <c r="G83" s="475"/>
      <c r="H83" s="506">
        <v>0</v>
      </c>
      <c r="I83" s="475">
        <v>1</v>
      </c>
      <c r="J83" s="475">
        <v>1154.68</v>
      </c>
      <c r="K83" s="506">
        <v>1</v>
      </c>
      <c r="L83" s="475">
        <v>1</v>
      </c>
      <c r="M83" s="476">
        <v>1154.68</v>
      </c>
    </row>
    <row r="84" spans="1:13" ht="14.4" customHeight="1" x14ac:dyDescent="0.3">
      <c r="A84" s="471" t="s">
        <v>790</v>
      </c>
      <c r="B84" s="472" t="s">
        <v>1776</v>
      </c>
      <c r="C84" s="472" t="s">
        <v>1549</v>
      </c>
      <c r="D84" s="472" t="s">
        <v>1550</v>
      </c>
      <c r="E84" s="472" t="s">
        <v>1551</v>
      </c>
      <c r="F84" s="475"/>
      <c r="G84" s="475"/>
      <c r="H84" s="506">
        <v>0</v>
      </c>
      <c r="I84" s="475">
        <v>1</v>
      </c>
      <c r="J84" s="475">
        <v>15.61</v>
      </c>
      <c r="K84" s="506">
        <v>1</v>
      </c>
      <c r="L84" s="475">
        <v>1</v>
      </c>
      <c r="M84" s="476">
        <v>15.61</v>
      </c>
    </row>
    <row r="85" spans="1:13" ht="14.4" customHeight="1" x14ac:dyDescent="0.3">
      <c r="A85" s="471" t="s">
        <v>790</v>
      </c>
      <c r="B85" s="472" t="s">
        <v>1785</v>
      </c>
      <c r="C85" s="472" t="s">
        <v>1183</v>
      </c>
      <c r="D85" s="472" t="s">
        <v>1184</v>
      </c>
      <c r="E85" s="472" t="s">
        <v>1786</v>
      </c>
      <c r="F85" s="475"/>
      <c r="G85" s="475"/>
      <c r="H85" s="506">
        <v>0</v>
      </c>
      <c r="I85" s="475">
        <v>4</v>
      </c>
      <c r="J85" s="475">
        <v>84.52</v>
      </c>
      <c r="K85" s="506">
        <v>1</v>
      </c>
      <c r="L85" s="475">
        <v>4</v>
      </c>
      <c r="M85" s="476">
        <v>84.52</v>
      </c>
    </row>
    <row r="86" spans="1:13" ht="14.4" customHeight="1" x14ac:dyDescent="0.3">
      <c r="A86" s="471" t="s">
        <v>790</v>
      </c>
      <c r="B86" s="472" t="s">
        <v>1780</v>
      </c>
      <c r="C86" s="472" t="s">
        <v>801</v>
      </c>
      <c r="D86" s="472" t="s">
        <v>802</v>
      </c>
      <c r="E86" s="472" t="s">
        <v>803</v>
      </c>
      <c r="F86" s="475"/>
      <c r="G86" s="475"/>
      <c r="H86" s="506">
        <v>0</v>
      </c>
      <c r="I86" s="475">
        <v>39</v>
      </c>
      <c r="J86" s="475">
        <v>6007.0800000000008</v>
      </c>
      <c r="K86" s="506">
        <v>1</v>
      </c>
      <c r="L86" s="475">
        <v>39</v>
      </c>
      <c r="M86" s="476">
        <v>6007.0800000000008</v>
      </c>
    </row>
    <row r="87" spans="1:13" ht="14.4" customHeight="1" x14ac:dyDescent="0.3">
      <c r="A87" s="471" t="s">
        <v>790</v>
      </c>
      <c r="B87" s="472" t="s">
        <v>1780</v>
      </c>
      <c r="C87" s="472" t="s">
        <v>1424</v>
      </c>
      <c r="D87" s="472" t="s">
        <v>1425</v>
      </c>
      <c r="E87" s="472" t="s">
        <v>806</v>
      </c>
      <c r="F87" s="475">
        <v>1</v>
      </c>
      <c r="G87" s="475">
        <v>107.86</v>
      </c>
      <c r="H87" s="506">
        <v>1</v>
      </c>
      <c r="I87" s="475"/>
      <c r="J87" s="475"/>
      <c r="K87" s="506">
        <v>0</v>
      </c>
      <c r="L87" s="475">
        <v>1</v>
      </c>
      <c r="M87" s="476">
        <v>107.86</v>
      </c>
    </row>
    <row r="88" spans="1:13" ht="14.4" customHeight="1" x14ac:dyDescent="0.3">
      <c r="A88" s="471" t="s">
        <v>790</v>
      </c>
      <c r="B88" s="472" t="s">
        <v>1780</v>
      </c>
      <c r="C88" s="472" t="s">
        <v>1489</v>
      </c>
      <c r="D88" s="472" t="s">
        <v>1490</v>
      </c>
      <c r="E88" s="472" t="s">
        <v>806</v>
      </c>
      <c r="F88" s="475"/>
      <c r="G88" s="475"/>
      <c r="H88" s="506">
        <v>0</v>
      </c>
      <c r="I88" s="475">
        <v>4</v>
      </c>
      <c r="J88" s="475">
        <v>598.08000000000004</v>
      </c>
      <c r="K88" s="506">
        <v>1</v>
      </c>
      <c r="L88" s="475">
        <v>4</v>
      </c>
      <c r="M88" s="476">
        <v>598.08000000000004</v>
      </c>
    </row>
    <row r="89" spans="1:13" ht="14.4" customHeight="1" x14ac:dyDescent="0.3">
      <c r="A89" s="471" t="s">
        <v>790</v>
      </c>
      <c r="B89" s="472" t="s">
        <v>1780</v>
      </c>
      <c r="C89" s="472" t="s">
        <v>805</v>
      </c>
      <c r="D89" s="472" t="s">
        <v>802</v>
      </c>
      <c r="E89" s="472" t="s">
        <v>806</v>
      </c>
      <c r="F89" s="475"/>
      <c r="G89" s="475"/>
      <c r="H89" s="506">
        <v>0</v>
      </c>
      <c r="I89" s="475">
        <v>6</v>
      </c>
      <c r="J89" s="475">
        <v>1350.3600000000001</v>
      </c>
      <c r="K89" s="506">
        <v>1</v>
      </c>
      <c r="L89" s="475">
        <v>6</v>
      </c>
      <c r="M89" s="476">
        <v>1350.3600000000001</v>
      </c>
    </row>
    <row r="90" spans="1:13" ht="14.4" customHeight="1" x14ac:dyDescent="0.3">
      <c r="A90" s="471" t="s">
        <v>790</v>
      </c>
      <c r="B90" s="472" t="s">
        <v>1787</v>
      </c>
      <c r="C90" s="472" t="s">
        <v>1157</v>
      </c>
      <c r="D90" s="472" t="s">
        <v>824</v>
      </c>
      <c r="E90" s="472" t="s">
        <v>829</v>
      </c>
      <c r="F90" s="475"/>
      <c r="G90" s="475"/>
      <c r="H90" s="506">
        <v>0</v>
      </c>
      <c r="I90" s="475">
        <v>1</v>
      </c>
      <c r="J90" s="475">
        <v>170.52</v>
      </c>
      <c r="K90" s="506">
        <v>1</v>
      </c>
      <c r="L90" s="475">
        <v>1</v>
      </c>
      <c r="M90" s="476">
        <v>170.52</v>
      </c>
    </row>
    <row r="91" spans="1:13" ht="14.4" customHeight="1" x14ac:dyDescent="0.3">
      <c r="A91" s="471" t="s">
        <v>790</v>
      </c>
      <c r="B91" s="472" t="s">
        <v>1781</v>
      </c>
      <c r="C91" s="472" t="s">
        <v>869</v>
      </c>
      <c r="D91" s="472" t="s">
        <v>870</v>
      </c>
      <c r="E91" s="472" t="s">
        <v>871</v>
      </c>
      <c r="F91" s="475"/>
      <c r="G91" s="475"/>
      <c r="H91" s="506">
        <v>0</v>
      </c>
      <c r="I91" s="475">
        <v>3</v>
      </c>
      <c r="J91" s="475">
        <v>441.93</v>
      </c>
      <c r="K91" s="506">
        <v>1</v>
      </c>
      <c r="L91" s="475">
        <v>3</v>
      </c>
      <c r="M91" s="476">
        <v>441.93</v>
      </c>
    </row>
    <row r="92" spans="1:13" ht="14.4" customHeight="1" x14ac:dyDescent="0.3">
      <c r="A92" s="471" t="s">
        <v>790</v>
      </c>
      <c r="B92" s="472" t="s">
        <v>1796</v>
      </c>
      <c r="C92" s="472" t="s">
        <v>827</v>
      </c>
      <c r="D92" s="472" t="s">
        <v>828</v>
      </c>
      <c r="E92" s="472" t="s">
        <v>829</v>
      </c>
      <c r="F92" s="475"/>
      <c r="G92" s="475"/>
      <c r="H92" s="506">
        <v>0</v>
      </c>
      <c r="I92" s="475">
        <v>2</v>
      </c>
      <c r="J92" s="475">
        <v>133.63999999999999</v>
      </c>
      <c r="K92" s="506">
        <v>1</v>
      </c>
      <c r="L92" s="475">
        <v>2</v>
      </c>
      <c r="M92" s="476">
        <v>133.63999999999999</v>
      </c>
    </row>
    <row r="93" spans="1:13" ht="14.4" customHeight="1" x14ac:dyDescent="0.3">
      <c r="A93" s="471" t="s">
        <v>790</v>
      </c>
      <c r="B93" s="472" t="s">
        <v>1782</v>
      </c>
      <c r="C93" s="472" t="s">
        <v>906</v>
      </c>
      <c r="D93" s="472" t="s">
        <v>907</v>
      </c>
      <c r="E93" s="472" t="s">
        <v>908</v>
      </c>
      <c r="F93" s="475"/>
      <c r="G93" s="475"/>
      <c r="H93" s="506">
        <v>0</v>
      </c>
      <c r="I93" s="475">
        <v>1</v>
      </c>
      <c r="J93" s="475">
        <v>18.260000000000002</v>
      </c>
      <c r="K93" s="506">
        <v>1</v>
      </c>
      <c r="L93" s="475">
        <v>1</v>
      </c>
      <c r="M93" s="476">
        <v>18.260000000000002</v>
      </c>
    </row>
    <row r="94" spans="1:13" ht="14.4" customHeight="1" x14ac:dyDescent="0.3">
      <c r="A94" s="471" t="s">
        <v>790</v>
      </c>
      <c r="B94" s="472" t="s">
        <v>1788</v>
      </c>
      <c r="C94" s="472" t="s">
        <v>1208</v>
      </c>
      <c r="D94" s="472" t="s">
        <v>1209</v>
      </c>
      <c r="E94" s="472" t="s">
        <v>1210</v>
      </c>
      <c r="F94" s="475"/>
      <c r="G94" s="475"/>
      <c r="H94" s="506">
        <v>0</v>
      </c>
      <c r="I94" s="475">
        <v>1</v>
      </c>
      <c r="J94" s="475">
        <v>31.32</v>
      </c>
      <c r="K94" s="506">
        <v>1</v>
      </c>
      <c r="L94" s="475">
        <v>1</v>
      </c>
      <c r="M94" s="476">
        <v>31.32</v>
      </c>
    </row>
    <row r="95" spans="1:13" ht="14.4" customHeight="1" x14ac:dyDescent="0.3">
      <c r="A95" s="471" t="s">
        <v>790</v>
      </c>
      <c r="B95" s="472" t="s">
        <v>1789</v>
      </c>
      <c r="C95" s="472" t="s">
        <v>1277</v>
      </c>
      <c r="D95" s="472" t="s">
        <v>1278</v>
      </c>
      <c r="E95" s="472" t="s">
        <v>1279</v>
      </c>
      <c r="F95" s="475"/>
      <c r="G95" s="475"/>
      <c r="H95" s="506">
        <v>0</v>
      </c>
      <c r="I95" s="475">
        <v>1</v>
      </c>
      <c r="J95" s="475">
        <v>107.42</v>
      </c>
      <c r="K95" s="506">
        <v>1</v>
      </c>
      <c r="L95" s="475">
        <v>1</v>
      </c>
      <c r="M95" s="476">
        <v>107.42</v>
      </c>
    </row>
    <row r="96" spans="1:13" ht="14.4" customHeight="1" x14ac:dyDescent="0.3">
      <c r="A96" s="471" t="s">
        <v>789</v>
      </c>
      <c r="B96" s="472" t="s">
        <v>1798</v>
      </c>
      <c r="C96" s="472" t="s">
        <v>1452</v>
      </c>
      <c r="D96" s="472" t="s">
        <v>1453</v>
      </c>
      <c r="E96" s="472" t="s">
        <v>1454</v>
      </c>
      <c r="F96" s="475"/>
      <c r="G96" s="475"/>
      <c r="H96" s="506">
        <v>0</v>
      </c>
      <c r="I96" s="475">
        <v>2</v>
      </c>
      <c r="J96" s="475">
        <v>583.64</v>
      </c>
      <c r="K96" s="506">
        <v>1</v>
      </c>
      <c r="L96" s="475">
        <v>2</v>
      </c>
      <c r="M96" s="476">
        <v>583.64</v>
      </c>
    </row>
    <row r="97" spans="1:13" ht="14.4" customHeight="1" x14ac:dyDescent="0.3">
      <c r="A97" s="471" t="s">
        <v>789</v>
      </c>
      <c r="B97" s="472" t="s">
        <v>1785</v>
      </c>
      <c r="C97" s="472" t="s">
        <v>1183</v>
      </c>
      <c r="D97" s="472" t="s">
        <v>1184</v>
      </c>
      <c r="E97" s="472" t="s">
        <v>1786</v>
      </c>
      <c r="F97" s="475"/>
      <c r="G97" s="475"/>
      <c r="H97" s="506">
        <v>0</v>
      </c>
      <c r="I97" s="475">
        <v>1</v>
      </c>
      <c r="J97" s="475">
        <v>21.13</v>
      </c>
      <c r="K97" s="506">
        <v>1</v>
      </c>
      <c r="L97" s="475">
        <v>1</v>
      </c>
      <c r="M97" s="476">
        <v>21.13</v>
      </c>
    </row>
    <row r="98" spans="1:13" ht="14.4" customHeight="1" x14ac:dyDescent="0.3">
      <c r="A98" s="471" t="s">
        <v>789</v>
      </c>
      <c r="B98" s="472" t="s">
        <v>1780</v>
      </c>
      <c r="C98" s="472" t="s">
        <v>1247</v>
      </c>
      <c r="D98" s="472" t="s">
        <v>1248</v>
      </c>
      <c r="E98" s="472" t="s">
        <v>1249</v>
      </c>
      <c r="F98" s="475"/>
      <c r="G98" s="475"/>
      <c r="H98" s="506">
        <v>0</v>
      </c>
      <c r="I98" s="475">
        <v>1</v>
      </c>
      <c r="J98" s="475">
        <v>66.08</v>
      </c>
      <c r="K98" s="506">
        <v>1</v>
      </c>
      <c r="L98" s="475">
        <v>1</v>
      </c>
      <c r="M98" s="476">
        <v>66.08</v>
      </c>
    </row>
    <row r="99" spans="1:13" ht="14.4" customHeight="1" x14ac:dyDescent="0.3">
      <c r="A99" s="471" t="s">
        <v>789</v>
      </c>
      <c r="B99" s="472" t="s">
        <v>1780</v>
      </c>
      <c r="C99" s="472" t="s">
        <v>1424</v>
      </c>
      <c r="D99" s="472" t="s">
        <v>1425</v>
      </c>
      <c r="E99" s="472" t="s">
        <v>806</v>
      </c>
      <c r="F99" s="475"/>
      <c r="G99" s="475"/>
      <c r="H99" s="506">
        <v>0</v>
      </c>
      <c r="I99" s="475">
        <v>1</v>
      </c>
      <c r="J99" s="475">
        <v>111.22</v>
      </c>
      <c r="K99" s="506">
        <v>1</v>
      </c>
      <c r="L99" s="475">
        <v>1</v>
      </c>
      <c r="M99" s="476">
        <v>111.22</v>
      </c>
    </row>
    <row r="100" spans="1:13" ht="14.4" customHeight="1" x14ac:dyDescent="0.3">
      <c r="A100" s="471" t="s">
        <v>789</v>
      </c>
      <c r="B100" s="472" t="s">
        <v>1787</v>
      </c>
      <c r="C100" s="472" t="s">
        <v>1157</v>
      </c>
      <c r="D100" s="472" t="s">
        <v>824</v>
      </c>
      <c r="E100" s="472" t="s">
        <v>829</v>
      </c>
      <c r="F100" s="475"/>
      <c r="G100" s="475"/>
      <c r="H100" s="506">
        <v>0</v>
      </c>
      <c r="I100" s="475">
        <v>1</v>
      </c>
      <c r="J100" s="475">
        <v>170.52</v>
      </c>
      <c r="K100" s="506">
        <v>1</v>
      </c>
      <c r="L100" s="475">
        <v>1</v>
      </c>
      <c r="M100" s="476">
        <v>170.52</v>
      </c>
    </row>
    <row r="101" spans="1:13" ht="14.4" customHeight="1" x14ac:dyDescent="0.3">
      <c r="A101" s="471" t="s">
        <v>789</v>
      </c>
      <c r="B101" s="472" t="s">
        <v>1782</v>
      </c>
      <c r="C101" s="472" t="s">
        <v>911</v>
      </c>
      <c r="D101" s="472" t="s">
        <v>907</v>
      </c>
      <c r="E101" s="472" t="s">
        <v>912</v>
      </c>
      <c r="F101" s="475"/>
      <c r="G101" s="475"/>
      <c r="H101" s="506"/>
      <c r="I101" s="475">
        <v>1</v>
      </c>
      <c r="J101" s="475">
        <v>0</v>
      </c>
      <c r="K101" s="506"/>
      <c r="L101" s="475">
        <v>1</v>
      </c>
      <c r="M101" s="476">
        <v>0</v>
      </c>
    </row>
    <row r="102" spans="1:13" ht="14.4" customHeight="1" thickBot="1" x14ac:dyDescent="0.35">
      <c r="A102" s="477" t="s">
        <v>789</v>
      </c>
      <c r="B102" s="478" t="s">
        <v>1784</v>
      </c>
      <c r="C102" s="478" t="s">
        <v>1437</v>
      </c>
      <c r="D102" s="478" t="s">
        <v>1438</v>
      </c>
      <c r="E102" s="478" t="s">
        <v>821</v>
      </c>
      <c r="F102" s="481"/>
      <c r="G102" s="481"/>
      <c r="H102" s="489">
        <v>0</v>
      </c>
      <c r="I102" s="481">
        <v>1</v>
      </c>
      <c r="J102" s="481">
        <v>113.66</v>
      </c>
      <c r="K102" s="489">
        <v>1</v>
      </c>
      <c r="L102" s="481">
        <v>1</v>
      </c>
      <c r="M102" s="482">
        <v>113.66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484</v>
      </c>
      <c r="B5" s="454" t="s">
        <v>485</v>
      </c>
      <c r="C5" s="455" t="s">
        <v>486</v>
      </c>
      <c r="D5" s="455" t="s">
        <v>486</v>
      </c>
      <c r="E5" s="455"/>
      <c r="F5" s="455" t="s">
        <v>486</v>
      </c>
      <c r="G5" s="455" t="s">
        <v>486</v>
      </c>
      <c r="H5" s="455" t="s">
        <v>486</v>
      </c>
      <c r="I5" s="456" t="s">
        <v>486</v>
      </c>
      <c r="J5" s="457" t="s">
        <v>69</v>
      </c>
    </row>
    <row r="6" spans="1:10" ht="14.4" customHeight="1" x14ac:dyDescent="0.3">
      <c r="A6" s="453" t="s">
        <v>484</v>
      </c>
      <c r="B6" s="454" t="s">
        <v>298</v>
      </c>
      <c r="C6" s="455">
        <v>396.61072000000001</v>
      </c>
      <c r="D6" s="455">
        <v>53.413069999999998</v>
      </c>
      <c r="E6" s="455"/>
      <c r="F6" s="455">
        <v>49.256960000000007</v>
      </c>
      <c r="G6" s="455">
        <v>63.999997984155002</v>
      </c>
      <c r="H6" s="455">
        <v>-14.743037984154995</v>
      </c>
      <c r="I6" s="456">
        <v>0.76964002424179689</v>
      </c>
      <c r="J6" s="457" t="s">
        <v>1</v>
      </c>
    </row>
    <row r="7" spans="1:10" ht="14.4" customHeight="1" x14ac:dyDescent="0.3">
      <c r="A7" s="453" t="s">
        <v>484</v>
      </c>
      <c r="B7" s="454" t="s">
        <v>299</v>
      </c>
      <c r="C7" s="455">
        <v>398.37905999999896</v>
      </c>
      <c r="D7" s="455">
        <v>172.1739</v>
      </c>
      <c r="E7" s="455"/>
      <c r="F7" s="455">
        <v>148.90242999999899</v>
      </c>
      <c r="G7" s="455">
        <v>249.999995653334</v>
      </c>
      <c r="H7" s="455">
        <v>-101.09756565333501</v>
      </c>
      <c r="I7" s="456">
        <v>0.59560973035566223</v>
      </c>
      <c r="J7" s="457" t="s">
        <v>1</v>
      </c>
    </row>
    <row r="8" spans="1:10" ht="14.4" customHeight="1" x14ac:dyDescent="0.3">
      <c r="A8" s="453" t="s">
        <v>484</v>
      </c>
      <c r="B8" s="454" t="s">
        <v>300</v>
      </c>
      <c r="C8" s="455" t="s">
        <v>486</v>
      </c>
      <c r="D8" s="455">
        <v>597.67963999999995</v>
      </c>
      <c r="E8" s="455"/>
      <c r="F8" s="455">
        <v>494.80536000000001</v>
      </c>
      <c r="G8" s="455">
        <v>499.99998267633299</v>
      </c>
      <c r="H8" s="455">
        <v>-5.1946226763329832</v>
      </c>
      <c r="I8" s="456">
        <v>0.98961075428737433</v>
      </c>
      <c r="J8" s="457" t="s">
        <v>1</v>
      </c>
    </row>
    <row r="9" spans="1:10" ht="14.4" customHeight="1" x14ac:dyDescent="0.3">
      <c r="A9" s="453" t="s">
        <v>484</v>
      </c>
      <c r="B9" s="454" t="s">
        <v>301</v>
      </c>
      <c r="C9" s="455" t="s">
        <v>486</v>
      </c>
      <c r="D9" s="455" t="s">
        <v>486</v>
      </c>
      <c r="E9" s="455"/>
      <c r="F9" s="455">
        <v>43.585900000000002</v>
      </c>
      <c r="G9" s="455">
        <v>45</v>
      </c>
      <c r="H9" s="455">
        <v>-1.4140999999999977</v>
      </c>
      <c r="I9" s="456">
        <v>0.96857555555555563</v>
      </c>
      <c r="J9" s="457" t="s">
        <v>1</v>
      </c>
    </row>
    <row r="10" spans="1:10" ht="14.4" customHeight="1" x14ac:dyDescent="0.3">
      <c r="A10" s="453" t="s">
        <v>484</v>
      </c>
      <c r="B10" s="454" t="s">
        <v>302</v>
      </c>
      <c r="C10" s="455">
        <v>171.62941999999998</v>
      </c>
      <c r="D10" s="455">
        <v>256.24878999999999</v>
      </c>
      <c r="E10" s="455"/>
      <c r="F10" s="455">
        <v>354.10722999999899</v>
      </c>
      <c r="G10" s="455">
        <v>354.92981404305698</v>
      </c>
      <c r="H10" s="455">
        <v>-0.82258404305798649</v>
      </c>
      <c r="I10" s="456">
        <v>0.9976824036457016</v>
      </c>
      <c r="J10" s="457" t="s">
        <v>1</v>
      </c>
    </row>
    <row r="11" spans="1:10" ht="14.4" customHeight="1" x14ac:dyDescent="0.3">
      <c r="A11" s="453" t="s">
        <v>484</v>
      </c>
      <c r="B11" s="454" t="s">
        <v>303</v>
      </c>
      <c r="C11" s="455">
        <v>101.71587999999899</v>
      </c>
      <c r="D11" s="455">
        <v>134.75585000000001</v>
      </c>
      <c r="E11" s="455"/>
      <c r="F11" s="455">
        <v>129.45984999999999</v>
      </c>
      <c r="G11" s="455">
        <v>224.82485656095</v>
      </c>
      <c r="H11" s="455">
        <v>-95.365006560950007</v>
      </c>
      <c r="I11" s="456">
        <v>0.5758253423589017</v>
      </c>
      <c r="J11" s="457" t="s">
        <v>1</v>
      </c>
    </row>
    <row r="12" spans="1:10" ht="14.4" customHeight="1" x14ac:dyDescent="0.3">
      <c r="A12" s="453" t="s">
        <v>484</v>
      </c>
      <c r="B12" s="454" t="s">
        <v>304</v>
      </c>
      <c r="C12" s="455">
        <v>0</v>
      </c>
      <c r="D12" s="455">
        <v>0.24510000000000001</v>
      </c>
      <c r="E12" s="455"/>
      <c r="F12" s="455">
        <v>20.50648</v>
      </c>
      <c r="G12" s="455">
        <v>0.24509999227900003</v>
      </c>
      <c r="H12" s="455">
        <v>20.261380007721002</v>
      </c>
      <c r="I12" s="456">
        <v>83.665771709438673</v>
      </c>
      <c r="J12" s="457" t="s">
        <v>1</v>
      </c>
    </row>
    <row r="13" spans="1:10" ht="14.4" customHeight="1" x14ac:dyDescent="0.3">
      <c r="A13" s="453" t="s">
        <v>484</v>
      </c>
      <c r="B13" s="454" t="s">
        <v>305</v>
      </c>
      <c r="C13" s="455">
        <v>490.20222999999896</v>
      </c>
      <c r="D13" s="455">
        <v>587.53478999999993</v>
      </c>
      <c r="E13" s="455"/>
      <c r="F13" s="455">
        <v>526.51998000000003</v>
      </c>
      <c r="G13" s="455">
        <v>539.71703364557902</v>
      </c>
      <c r="H13" s="455">
        <v>-13.19705364557899</v>
      </c>
      <c r="I13" s="456">
        <v>0.97554819873584864</v>
      </c>
      <c r="J13" s="457" t="s">
        <v>1</v>
      </c>
    </row>
    <row r="14" spans="1:10" ht="14.4" customHeight="1" x14ac:dyDescent="0.3">
      <c r="A14" s="453" t="s">
        <v>484</v>
      </c>
      <c r="B14" s="454" t="s">
        <v>306</v>
      </c>
      <c r="C14" s="455">
        <v>0.69199999999999995</v>
      </c>
      <c r="D14" s="455">
        <v>1.5385600000000001</v>
      </c>
      <c r="E14" s="455"/>
      <c r="F14" s="455">
        <v>2.6595299999999997</v>
      </c>
      <c r="G14" s="455">
        <v>15.999999496037999</v>
      </c>
      <c r="H14" s="455">
        <v>-13.340469496037999</v>
      </c>
      <c r="I14" s="456">
        <v>0.16622063023555508</v>
      </c>
      <c r="J14" s="457" t="s">
        <v>1</v>
      </c>
    </row>
    <row r="15" spans="1:10" ht="14.4" customHeight="1" x14ac:dyDescent="0.3">
      <c r="A15" s="453" t="s">
        <v>484</v>
      </c>
      <c r="B15" s="454" t="s">
        <v>307</v>
      </c>
      <c r="C15" s="455">
        <v>31.118329999998998</v>
      </c>
      <c r="D15" s="455">
        <v>60.676410000000004</v>
      </c>
      <c r="E15" s="455"/>
      <c r="F15" s="455">
        <v>36.03631</v>
      </c>
      <c r="G15" s="455">
        <v>89.888434913751993</v>
      </c>
      <c r="H15" s="455">
        <v>-53.852124913751993</v>
      </c>
      <c r="I15" s="456">
        <v>0.40090040542564637</v>
      </c>
      <c r="J15" s="457" t="s">
        <v>1</v>
      </c>
    </row>
    <row r="16" spans="1:10" ht="14.4" customHeight="1" x14ac:dyDescent="0.3">
      <c r="A16" s="453" t="s">
        <v>484</v>
      </c>
      <c r="B16" s="454" t="s">
        <v>1800</v>
      </c>
      <c r="C16" s="455">
        <v>0</v>
      </c>
      <c r="D16" s="455" t="s">
        <v>486</v>
      </c>
      <c r="E16" s="455"/>
      <c r="F16" s="455" t="s">
        <v>486</v>
      </c>
      <c r="G16" s="455" t="s">
        <v>486</v>
      </c>
      <c r="H16" s="455" t="s">
        <v>486</v>
      </c>
      <c r="I16" s="456" t="s">
        <v>486</v>
      </c>
      <c r="J16" s="457" t="s">
        <v>1</v>
      </c>
    </row>
    <row r="17" spans="1:10" ht="14.4" customHeight="1" x14ac:dyDescent="0.3">
      <c r="A17" s="453" t="s">
        <v>484</v>
      </c>
      <c r="B17" s="454" t="s">
        <v>308</v>
      </c>
      <c r="C17" s="455">
        <v>42.252890000000001</v>
      </c>
      <c r="D17" s="455">
        <v>41.462500000000006</v>
      </c>
      <c r="E17" s="455"/>
      <c r="F17" s="455">
        <v>41.332539999999995</v>
      </c>
      <c r="G17" s="455">
        <v>41.998954874711004</v>
      </c>
      <c r="H17" s="455">
        <v>-0.66641487471100902</v>
      </c>
      <c r="I17" s="456">
        <v>0.98413258432980011</v>
      </c>
      <c r="J17" s="457" t="s">
        <v>1</v>
      </c>
    </row>
    <row r="18" spans="1:10" ht="14.4" customHeight="1" x14ac:dyDescent="0.3">
      <c r="A18" s="453" t="s">
        <v>484</v>
      </c>
      <c r="B18" s="454" t="s">
        <v>488</v>
      </c>
      <c r="C18" s="455">
        <v>1632.6005299999961</v>
      </c>
      <c r="D18" s="455">
        <v>1905.7286099999999</v>
      </c>
      <c r="E18" s="455"/>
      <c r="F18" s="455">
        <v>1847.1725699999979</v>
      </c>
      <c r="G18" s="455">
        <v>2126.6041698401882</v>
      </c>
      <c r="H18" s="455">
        <v>-279.4315998401903</v>
      </c>
      <c r="I18" s="456">
        <v>0.86860196937298906</v>
      </c>
      <c r="J18" s="457" t="s">
        <v>489</v>
      </c>
    </row>
    <row r="20" spans="1:10" ht="14.4" customHeight="1" x14ac:dyDescent="0.3">
      <c r="A20" s="453" t="s">
        <v>484</v>
      </c>
      <c r="B20" s="454" t="s">
        <v>485</v>
      </c>
      <c r="C20" s="455" t="s">
        <v>486</v>
      </c>
      <c r="D20" s="455" t="s">
        <v>486</v>
      </c>
      <c r="E20" s="455"/>
      <c r="F20" s="455" t="s">
        <v>486</v>
      </c>
      <c r="G20" s="455" t="s">
        <v>486</v>
      </c>
      <c r="H20" s="455" t="s">
        <v>486</v>
      </c>
      <c r="I20" s="456" t="s">
        <v>486</v>
      </c>
      <c r="J20" s="457" t="s">
        <v>69</v>
      </c>
    </row>
    <row r="21" spans="1:10" ht="14.4" customHeight="1" x14ac:dyDescent="0.3">
      <c r="A21" s="453" t="s">
        <v>490</v>
      </c>
      <c r="B21" s="454" t="s">
        <v>491</v>
      </c>
      <c r="C21" s="455" t="s">
        <v>486</v>
      </c>
      <c r="D21" s="455" t="s">
        <v>486</v>
      </c>
      <c r="E21" s="455"/>
      <c r="F21" s="455" t="s">
        <v>486</v>
      </c>
      <c r="G21" s="455" t="s">
        <v>486</v>
      </c>
      <c r="H21" s="455" t="s">
        <v>486</v>
      </c>
      <c r="I21" s="456" t="s">
        <v>486</v>
      </c>
      <c r="J21" s="457" t="s">
        <v>0</v>
      </c>
    </row>
    <row r="22" spans="1:10" ht="14.4" customHeight="1" x14ac:dyDescent="0.3">
      <c r="A22" s="453" t="s">
        <v>490</v>
      </c>
      <c r="B22" s="454" t="s">
        <v>302</v>
      </c>
      <c r="C22" s="455">
        <v>100.96965</v>
      </c>
      <c r="D22" s="455">
        <v>198.61270999999996</v>
      </c>
      <c r="E22" s="455"/>
      <c r="F22" s="455">
        <v>187.92286999999902</v>
      </c>
      <c r="G22" s="455">
        <v>209.25957901283999</v>
      </c>
      <c r="H22" s="455">
        <v>-21.33670901284097</v>
      </c>
      <c r="I22" s="456">
        <v>0.89803712158126936</v>
      </c>
      <c r="J22" s="457" t="s">
        <v>1</v>
      </c>
    </row>
    <row r="23" spans="1:10" ht="14.4" customHeight="1" x14ac:dyDescent="0.3">
      <c r="A23" s="453" t="s">
        <v>490</v>
      </c>
      <c r="B23" s="454" t="s">
        <v>303</v>
      </c>
      <c r="C23" s="455">
        <v>35.235849999999999</v>
      </c>
      <c r="D23" s="455">
        <v>39.62097</v>
      </c>
      <c r="E23" s="455"/>
      <c r="F23" s="455">
        <v>27.124759999999998</v>
      </c>
      <c r="G23" s="455">
        <v>119.999996220291</v>
      </c>
      <c r="H23" s="455">
        <v>-92.875236220291001</v>
      </c>
      <c r="I23" s="456">
        <v>0.22603967378636824</v>
      </c>
      <c r="J23" s="457" t="s">
        <v>1</v>
      </c>
    </row>
    <row r="24" spans="1:10" ht="14.4" customHeight="1" x14ac:dyDescent="0.3">
      <c r="A24" s="453" t="s">
        <v>490</v>
      </c>
      <c r="B24" s="454" t="s">
        <v>304</v>
      </c>
      <c r="C24" s="455">
        <v>0</v>
      </c>
      <c r="D24" s="455">
        <v>0.24510000000000001</v>
      </c>
      <c r="E24" s="455"/>
      <c r="F24" s="455">
        <v>20.50648</v>
      </c>
      <c r="G24" s="455">
        <v>0.24509999227900003</v>
      </c>
      <c r="H24" s="455">
        <v>20.261380007721002</v>
      </c>
      <c r="I24" s="456">
        <v>83.665771709438673</v>
      </c>
      <c r="J24" s="457" t="s">
        <v>1</v>
      </c>
    </row>
    <row r="25" spans="1:10" ht="14.4" customHeight="1" x14ac:dyDescent="0.3">
      <c r="A25" s="453" t="s">
        <v>490</v>
      </c>
      <c r="B25" s="454" t="s">
        <v>306</v>
      </c>
      <c r="C25" s="455">
        <v>0.39400000000000002</v>
      </c>
      <c r="D25" s="455">
        <v>1.0105600000000001</v>
      </c>
      <c r="E25" s="455"/>
      <c r="F25" s="455">
        <v>1.0129999999999999</v>
      </c>
      <c r="G25" s="455">
        <v>5.9999998110139998</v>
      </c>
      <c r="H25" s="455">
        <v>-4.9869998110139999</v>
      </c>
      <c r="I25" s="456">
        <v>0.16883333865118955</v>
      </c>
      <c r="J25" s="457" t="s">
        <v>1</v>
      </c>
    </row>
    <row r="26" spans="1:10" ht="14.4" customHeight="1" x14ac:dyDescent="0.3">
      <c r="A26" s="453" t="s">
        <v>490</v>
      </c>
      <c r="B26" s="454" t="s">
        <v>307</v>
      </c>
      <c r="C26" s="455">
        <v>11.684040000000001</v>
      </c>
      <c r="D26" s="455">
        <v>39.768840000000004</v>
      </c>
      <c r="E26" s="455"/>
      <c r="F26" s="455">
        <v>16.816099999999999</v>
      </c>
      <c r="G26" s="455">
        <v>17.888437181577999</v>
      </c>
      <c r="H26" s="455">
        <v>-1.0723371815779998</v>
      </c>
      <c r="I26" s="456">
        <v>0.94005417182657403</v>
      </c>
      <c r="J26" s="457" t="s">
        <v>1</v>
      </c>
    </row>
    <row r="27" spans="1:10" ht="14.4" customHeight="1" x14ac:dyDescent="0.3">
      <c r="A27" s="453" t="s">
        <v>490</v>
      </c>
      <c r="B27" s="454" t="s">
        <v>492</v>
      </c>
      <c r="C27" s="455">
        <v>148.28354000000002</v>
      </c>
      <c r="D27" s="455">
        <v>279.25817999999998</v>
      </c>
      <c r="E27" s="455"/>
      <c r="F27" s="455">
        <v>253.38320999999905</v>
      </c>
      <c r="G27" s="455">
        <v>353.39311221800199</v>
      </c>
      <c r="H27" s="455">
        <v>-100.00990221800294</v>
      </c>
      <c r="I27" s="456">
        <v>0.71700098626622755</v>
      </c>
      <c r="J27" s="457" t="s">
        <v>493</v>
      </c>
    </row>
    <row r="28" spans="1:10" ht="14.4" customHeight="1" x14ac:dyDescent="0.3">
      <c r="A28" s="453" t="s">
        <v>486</v>
      </c>
      <c r="B28" s="454" t="s">
        <v>486</v>
      </c>
      <c r="C28" s="455" t="s">
        <v>486</v>
      </c>
      <c r="D28" s="455" t="s">
        <v>486</v>
      </c>
      <c r="E28" s="455"/>
      <c r="F28" s="455" t="s">
        <v>486</v>
      </c>
      <c r="G28" s="455" t="s">
        <v>486</v>
      </c>
      <c r="H28" s="455" t="s">
        <v>486</v>
      </c>
      <c r="I28" s="456" t="s">
        <v>486</v>
      </c>
      <c r="J28" s="457" t="s">
        <v>494</v>
      </c>
    </row>
    <row r="29" spans="1:10" ht="14.4" customHeight="1" x14ac:dyDescent="0.3">
      <c r="A29" s="453" t="s">
        <v>495</v>
      </c>
      <c r="B29" s="454" t="s">
        <v>496</v>
      </c>
      <c r="C29" s="455" t="s">
        <v>486</v>
      </c>
      <c r="D29" s="455" t="s">
        <v>486</v>
      </c>
      <c r="E29" s="455"/>
      <c r="F29" s="455" t="s">
        <v>486</v>
      </c>
      <c r="G29" s="455" t="s">
        <v>486</v>
      </c>
      <c r="H29" s="455" t="s">
        <v>486</v>
      </c>
      <c r="I29" s="456" t="s">
        <v>486</v>
      </c>
      <c r="J29" s="457" t="s">
        <v>0</v>
      </c>
    </row>
    <row r="30" spans="1:10" ht="14.4" customHeight="1" x14ac:dyDescent="0.3">
      <c r="A30" s="453" t="s">
        <v>495</v>
      </c>
      <c r="B30" s="454" t="s">
        <v>298</v>
      </c>
      <c r="C30" s="455">
        <v>384.03608000000003</v>
      </c>
      <c r="D30" s="455" t="s">
        <v>486</v>
      </c>
      <c r="E30" s="455"/>
      <c r="F30" s="455" t="s">
        <v>486</v>
      </c>
      <c r="G30" s="455" t="s">
        <v>486</v>
      </c>
      <c r="H30" s="455" t="s">
        <v>486</v>
      </c>
      <c r="I30" s="456" t="s">
        <v>486</v>
      </c>
      <c r="J30" s="457" t="s">
        <v>1</v>
      </c>
    </row>
    <row r="31" spans="1:10" ht="14.4" customHeight="1" x14ac:dyDescent="0.3">
      <c r="A31" s="453" t="s">
        <v>495</v>
      </c>
      <c r="B31" s="454" t="s">
        <v>299</v>
      </c>
      <c r="C31" s="455">
        <v>398.37905999999896</v>
      </c>
      <c r="D31" s="455">
        <v>172.1739</v>
      </c>
      <c r="E31" s="455"/>
      <c r="F31" s="455">
        <v>148.90242999999899</v>
      </c>
      <c r="G31" s="455">
        <v>249.999995653334</v>
      </c>
      <c r="H31" s="455">
        <v>-101.09756565333501</v>
      </c>
      <c r="I31" s="456">
        <v>0.59560973035566223</v>
      </c>
      <c r="J31" s="457" t="s">
        <v>1</v>
      </c>
    </row>
    <row r="32" spans="1:10" ht="14.4" customHeight="1" x14ac:dyDescent="0.3">
      <c r="A32" s="453" t="s">
        <v>495</v>
      </c>
      <c r="B32" s="454" t="s">
        <v>300</v>
      </c>
      <c r="C32" s="455" t="s">
        <v>486</v>
      </c>
      <c r="D32" s="455">
        <v>597.67963999999995</v>
      </c>
      <c r="E32" s="455"/>
      <c r="F32" s="455">
        <v>494.80536000000001</v>
      </c>
      <c r="G32" s="455">
        <v>499.99998267633299</v>
      </c>
      <c r="H32" s="455">
        <v>-5.1946226763329832</v>
      </c>
      <c r="I32" s="456">
        <v>0.98961075428737433</v>
      </c>
      <c r="J32" s="457" t="s">
        <v>1</v>
      </c>
    </row>
    <row r="33" spans="1:10" ht="14.4" customHeight="1" x14ac:dyDescent="0.3">
      <c r="A33" s="453" t="s">
        <v>495</v>
      </c>
      <c r="B33" s="454" t="s">
        <v>301</v>
      </c>
      <c r="C33" s="455" t="s">
        <v>486</v>
      </c>
      <c r="D33" s="455" t="s">
        <v>486</v>
      </c>
      <c r="E33" s="455"/>
      <c r="F33" s="455">
        <v>43.585900000000002</v>
      </c>
      <c r="G33" s="455">
        <v>45</v>
      </c>
      <c r="H33" s="455">
        <v>-1.4140999999999977</v>
      </c>
      <c r="I33" s="456">
        <v>0.96857555555555563</v>
      </c>
      <c r="J33" s="457" t="s">
        <v>1</v>
      </c>
    </row>
    <row r="34" spans="1:10" ht="14.4" customHeight="1" x14ac:dyDescent="0.3">
      <c r="A34" s="453" t="s">
        <v>495</v>
      </c>
      <c r="B34" s="454" t="s">
        <v>302</v>
      </c>
      <c r="C34" s="455">
        <v>30.903419999999997</v>
      </c>
      <c r="D34" s="455">
        <v>18.181059999999999</v>
      </c>
      <c r="E34" s="455"/>
      <c r="F34" s="455">
        <v>137.51133999999999</v>
      </c>
      <c r="G34" s="455">
        <v>117</v>
      </c>
      <c r="H34" s="455">
        <v>20.51133999999999</v>
      </c>
      <c r="I34" s="456">
        <v>1.1753105982905983</v>
      </c>
      <c r="J34" s="457" t="s">
        <v>1</v>
      </c>
    </row>
    <row r="35" spans="1:10" ht="14.4" customHeight="1" x14ac:dyDescent="0.3">
      <c r="A35" s="453" t="s">
        <v>495</v>
      </c>
      <c r="B35" s="454" t="s">
        <v>303</v>
      </c>
      <c r="C35" s="455">
        <v>26.150119999999994</v>
      </c>
      <c r="D35" s="455">
        <v>59.691300000000005</v>
      </c>
      <c r="E35" s="455"/>
      <c r="F35" s="455">
        <v>70.342829999999992</v>
      </c>
      <c r="G35" s="455">
        <v>71.881398015651996</v>
      </c>
      <c r="H35" s="455">
        <v>-1.5385680156520039</v>
      </c>
      <c r="I35" s="456">
        <v>0.97859574162265206</v>
      </c>
      <c r="J35" s="457" t="s">
        <v>1</v>
      </c>
    </row>
    <row r="36" spans="1:10" ht="14.4" customHeight="1" x14ac:dyDescent="0.3">
      <c r="A36" s="453" t="s">
        <v>495</v>
      </c>
      <c r="B36" s="454" t="s">
        <v>305</v>
      </c>
      <c r="C36" s="455">
        <v>129.549689999999</v>
      </c>
      <c r="D36" s="455">
        <v>234.72773999999995</v>
      </c>
      <c r="E36" s="455"/>
      <c r="F36" s="455">
        <v>207.58578</v>
      </c>
      <c r="G36" s="455">
        <v>188.99999404695799</v>
      </c>
      <c r="H36" s="455">
        <v>18.585785953042006</v>
      </c>
      <c r="I36" s="456">
        <v>1.0983374949124298</v>
      </c>
      <c r="J36" s="457" t="s">
        <v>1</v>
      </c>
    </row>
    <row r="37" spans="1:10" ht="14.4" customHeight="1" x14ac:dyDescent="0.3">
      <c r="A37" s="453" t="s">
        <v>495</v>
      </c>
      <c r="B37" s="454" t="s">
        <v>306</v>
      </c>
      <c r="C37" s="455">
        <v>0.29799999999999999</v>
      </c>
      <c r="D37" s="455">
        <v>0.52800000000000002</v>
      </c>
      <c r="E37" s="455"/>
      <c r="F37" s="455">
        <v>1.6465299999999998</v>
      </c>
      <c r="G37" s="455">
        <v>9.9999996850239992</v>
      </c>
      <c r="H37" s="455">
        <v>-8.3534696850239989</v>
      </c>
      <c r="I37" s="456">
        <v>0.16465300518617448</v>
      </c>
      <c r="J37" s="457" t="s">
        <v>1</v>
      </c>
    </row>
    <row r="38" spans="1:10" ht="14.4" customHeight="1" x14ac:dyDescent="0.3">
      <c r="A38" s="453" t="s">
        <v>495</v>
      </c>
      <c r="B38" s="454" t="s">
        <v>307</v>
      </c>
      <c r="C38" s="455">
        <v>15.309889999998999</v>
      </c>
      <c r="D38" s="455">
        <v>20.90757</v>
      </c>
      <c r="E38" s="455"/>
      <c r="F38" s="455">
        <v>19.220209999999998</v>
      </c>
      <c r="G38" s="455">
        <v>71.999997732173995</v>
      </c>
      <c r="H38" s="455">
        <v>-52.779787732174</v>
      </c>
      <c r="I38" s="456">
        <v>0.26694736951930814</v>
      </c>
      <c r="J38" s="457" t="s">
        <v>1</v>
      </c>
    </row>
    <row r="39" spans="1:10" ht="14.4" customHeight="1" x14ac:dyDescent="0.3">
      <c r="A39" s="453" t="s">
        <v>495</v>
      </c>
      <c r="B39" s="454" t="s">
        <v>497</v>
      </c>
      <c r="C39" s="455">
        <v>984.62625999999693</v>
      </c>
      <c r="D39" s="455">
        <v>1103.88921</v>
      </c>
      <c r="E39" s="455"/>
      <c r="F39" s="455">
        <v>1123.6003799999989</v>
      </c>
      <c r="G39" s="455">
        <v>1254.881367809475</v>
      </c>
      <c r="H39" s="455">
        <v>-131.28098780947607</v>
      </c>
      <c r="I39" s="456">
        <v>0.89538374608379068</v>
      </c>
      <c r="J39" s="457" t="s">
        <v>493</v>
      </c>
    </row>
    <row r="40" spans="1:10" ht="14.4" customHeight="1" x14ac:dyDescent="0.3">
      <c r="A40" s="453" t="s">
        <v>486</v>
      </c>
      <c r="B40" s="454" t="s">
        <v>486</v>
      </c>
      <c r="C40" s="455" t="s">
        <v>486</v>
      </c>
      <c r="D40" s="455" t="s">
        <v>486</v>
      </c>
      <c r="E40" s="455"/>
      <c r="F40" s="455" t="s">
        <v>486</v>
      </c>
      <c r="G40" s="455" t="s">
        <v>486</v>
      </c>
      <c r="H40" s="455" t="s">
        <v>486</v>
      </c>
      <c r="I40" s="456" t="s">
        <v>486</v>
      </c>
      <c r="J40" s="457" t="s">
        <v>494</v>
      </c>
    </row>
    <row r="41" spans="1:10" ht="14.4" customHeight="1" x14ac:dyDescent="0.3">
      <c r="A41" s="453" t="s">
        <v>498</v>
      </c>
      <c r="B41" s="454" t="s">
        <v>499</v>
      </c>
      <c r="C41" s="455" t="s">
        <v>486</v>
      </c>
      <c r="D41" s="455" t="s">
        <v>486</v>
      </c>
      <c r="E41" s="455"/>
      <c r="F41" s="455" t="s">
        <v>486</v>
      </c>
      <c r="G41" s="455" t="s">
        <v>486</v>
      </c>
      <c r="H41" s="455" t="s">
        <v>486</v>
      </c>
      <c r="I41" s="456" t="s">
        <v>486</v>
      </c>
      <c r="J41" s="457" t="s">
        <v>0</v>
      </c>
    </row>
    <row r="42" spans="1:10" ht="14.4" customHeight="1" x14ac:dyDescent="0.3">
      <c r="A42" s="453" t="s">
        <v>498</v>
      </c>
      <c r="B42" s="454" t="s">
        <v>298</v>
      </c>
      <c r="C42" s="455">
        <v>12.57464</v>
      </c>
      <c r="D42" s="455">
        <v>53.413069999999998</v>
      </c>
      <c r="E42" s="455"/>
      <c r="F42" s="455">
        <v>49.256960000000007</v>
      </c>
      <c r="G42" s="455">
        <v>63.999997984155002</v>
      </c>
      <c r="H42" s="455">
        <v>-14.743037984154995</v>
      </c>
      <c r="I42" s="456">
        <v>0.76964002424179689</v>
      </c>
      <c r="J42" s="457" t="s">
        <v>1</v>
      </c>
    </row>
    <row r="43" spans="1:10" ht="14.4" customHeight="1" x14ac:dyDescent="0.3">
      <c r="A43" s="453" t="s">
        <v>498</v>
      </c>
      <c r="B43" s="454" t="s">
        <v>302</v>
      </c>
      <c r="C43" s="455">
        <v>39.756350000000005</v>
      </c>
      <c r="D43" s="455">
        <v>39.455020000000005</v>
      </c>
      <c r="E43" s="455"/>
      <c r="F43" s="455">
        <v>28.673020000000001</v>
      </c>
      <c r="G43" s="455">
        <v>28.670235030217</v>
      </c>
      <c r="H43" s="455">
        <v>2.7849697830006903E-3</v>
      </c>
      <c r="I43" s="456">
        <v>1.0000971380171828</v>
      </c>
      <c r="J43" s="457" t="s">
        <v>1</v>
      </c>
    </row>
    <row r="44" spans="1:10" ht="14.4" customHeight="1" x14ac:dyDescent="0.3">
      <c r="A44" s="453" t="s">
        <v>498</v>
      </c>
      <c r="B44" s="454" t="s">
        <v>303</v>
      </c>
      <c r="C44" s="455">
        <v>40.329909999998996</v>
      </c>
      <c r="D44" s="455">
        <v>35.443579999999997</v>
      </c>
      <c r="E44" s="455"/>
      <c r="F44" s="455">
        <v>31.992260000000002</v>
      </c>
      <c r="G44" s="455">
        <v>32.943462325006998</v>
      </c>
      <c r="H44" s="455">
        <v>-0.95120232500699586</v>
      </c>
      <c r="I44" s="456">
        <v>0.9711262187434091</v>
      </c>
      <c r="J44" s="457" t="s">
        <v>1</v>
      </c>
    </row>
    <row r="45" spans="1:10" ht="14.4" customHeight="1" x14ac:dyDescent="0.3">
      <c r="A45" s="453" t="s">
        <v>498</v>
      </c>
      <c r="B45" s="454" t="s">
        <v>305</v>
      </c>
      <c r="C45" s="455">
        <v>360.65253999999999</v>
      </c>
      <c r="D45" s="455">
        <v>352.80704999999995</v>
      </c>
      <c r="E45" s="455"/>
      <c r="F45" s="455">
        <v>318.93420000000003</v>
      </c>
      <c r="G45" s="455">
        <v>350.717039598621</v>
      </c>
      <c r="H45" s="455">
        <v>-31.782839598620967</v>
      </c>
      <c r="I45" s="456">
        <v>0.90937754368879564</v>
      </c>
      <c r="J45" s="457" t="s">
        <v>1</v>
      </c>
    </row>
    <row r="46" spans="1:10" ht="14.4" customHeight="1" x14ac:dyDescent="0.3">
      <c r="A46" s="453" t="s">
        <v>498</v>
      </c>
      <c r="B46" s="454" t="s">
        <v>307</v>
      </c>
      <c r="C46" s="455">
        <v>4.1243999999999996</v>
      </c>
      <c r="D46" s="455" t="s">
        <v>486</v>
      </c>
      <c r="E46" s="455"/>
      <c r="F46" s="455" t="s">
        <v>486</v>
      </c>
      <c r="G46" s="455" t="s">
        <v>486</v>
      </c>
      <c r="H46" s="455" t="s">
        <v>486</v>
      </c>
      <c r="I46" s="456" t="s">
        <v>486</v>
      </c>
      <c r="J46" s="457" t="s">
        <v>1</v>
      </c>
    </row>
    <row r="47" spans="1:10" ht="14.4" customHeight="1" x14ac:dyDescent="0.3">
      <c r="A47" s="453" t="s">
        <v>498</v>
      </c>
      <c r="B47" s="454" t="s">
        <v>1800</v>
      </c>
      <c r="C47" s="455">
        <v>0</v>
      </c>
      <c r="D47" s="455" t="s">
        <v>486</v>
      </c>
      <c r="E47" s="455"/>
      <c r="F47" s="455" t="s">
        <v>486</v>
      </c>
      <c r="G47" s="455" t="s">
        <v>486</v>
      </c>
      <c r="H47" s="455" t="s">
        <v>486</v>
      </c>
      <c r="I47" s="456" t="s">
        <v>486</v>
      </c>
      <c r="J47" s="457" t="s">
        <v>1</v>
      </c>
    </row>
    <row r="48" spans="1:10" ht="14.4" customHeight="1" x14ac:dyDescent="0.3">
      <c r="A48" s="453" t="s">
        <v>498</v>
      </c>
      <c r="B48" s="454" t="s">
        <v>308</v>
      </c>
      <c r="C48" s="455">
        <v>42.252890000000001</v>
      </c>
      <c r="D48" s="455">
        <v>41.462500000000006</v>
      </c>
      <c r="E48" s="455"/>
      <c r="F48" s="455">
        <v>41.332539999999995</v>
      </c>
      <c r="G48" s="455">
        <v>41.998954874711004</v>
      </c>
      <c r="H48" s="455">
        <v>-0.66641487471100902</v>
      </c>
      <c r="I48" s="456">
        <v>0.98413258432980011</v>
      </c>
      <c r="J48" s="457" t="s">
        <v>1</v>
      </c>
    </row>
    <row r="49" spans="1:10" ht="14.4" customHeight="1" x14ac:dyDescent="0.3">
      <c r="A49" s="453" t="s">
        <v>498</v>
      </c>
      <c r="B49" s="454" t="s">
        <v>500</v>
      </c>
      <c r="C49" s="455">
        <v>499.69072999999895</v>
      </c>
      <c r="D49" s="455">
        <v>522.58121999999992</v>
      </c>
      <c r="E49" s="455"/>
      <c r="F49" s="455">
        <v>470.18898000000002</v>
      </c>
      <c r="G49" s="455">
        <v>518.32968981271097</v>
      </c>
      <c r="H49" s="455">
        <v>-48.140709812710952</v>
      </c>
      <c r="I49" s="456">
        <v>0.90712337965802092</v>
      </c>
      <c r="J49" s="457" t="s">
        <v>493</v>
      </c>
    </row>
    <row r="50" spans="1:10" ht="14.4" customHeight="1" x14ac:dyDescent="0.3">
      <c r="A50" s="453" t="s">
        <v>486</v>
      </c>
      <c r="B50" s="454" t="s">
        <v>486</v>
      </c>
      <c r="C50" s="455" t="s">
        <v>486</v>
      </c>
      <c r="D50" s="455" t="s">
        <v>486</v>
      </c>
      <c r="E50" s="455"/>
      <c r="F50" s="455" t="s">
        <v>486</v>
      </c>
      <c r="G50" s="455" t="s">
        <v>486</v>
      </c>
      <c r="H50" s="455" t="s">
        <v>486</v>
      </c>
      <c r="I50" s="456" t="s">
        <v>486</v>
      </c>
      <c r="J50" s="457" t="s">
        <v>494</v>
      </c>
    </row>
    <row r="51" spans="1:10" ht="14.4" customHeight="1" x14ac:dyDescent="0.3">
      <c r="A51" s="453" t="s">
        <v>1801</v>
      </c>
      <c r="B51" s="454" t="s">
        <v>1802</v>
      </c>
      <c r="C51" s="455" t="s">
        <v>486</v>
      </c>
      <c r="D51" s="455" t="s">
        <v>486</v>
      </c>
      <c r="E51" s="455"/>
      <c r="F51" s="455" t="s">
        <v>486</v>
      </c>
      <c r="G51" s="455" t="s">
        <v>486</v>
      </c>
      <c r="H51" s="455" t="s">
        <v>486</v>
      </c>
      <c r="I51" s="456" t="s">
        <v>486</v>
      </c>
      <c r="J51" s="457" t="s">
        <v>0</v>
      </c>
    </row>
    <row r="52" spans="1:10" ht="14.4" customHeight="1" x14ac:dyDescent="0.3">
      <c r="A52" s="453" t="s">
        <v>1801</v>
      </c>
      <c r="B52" s="454" t="s">
        <v>307</v>
      </c>
      <c r="C52" s="455">
        <v>0</v>
      </c>
      <c r="D52" s="455" t="s">
        <v>486</v>
      </c>
      <c r="E52" s="455"/>
      <c r="F52" s="455" t="s">
        <v>486</v>
      </c>
      <c r="G52" s="455" t="s">
        <v>486</v>
      </c>
      <c r="H52" s="455" t="s">
        <v>486</v>
      </c>
      <c r="I52" s="456" t="s">
        <v>486</v>
      </c>
      <c r="J52" s="457" t="s">
        <v>1</v>
      </c>
    </row>
    <row r="53" spans="1:10" ht="14.4" customHeight="1" x14ac:dyDescent="0.3">
      <c r="A53" s="453" t="s">
        <v>1801</v>
      </c>
      <c r="B53" s="454" t="s">
        <v>1803</v>
      </c>
      <c r="C53" s="455">
        <v>0</v>
      </c>
      <c r="D53" s="455" t="s">
        <v>486</v>
      </c>
      <c r="E53" s="455"/>
      <c r="F53" s="455" t="s">
        <v>486</v>
      </c>
      <c r="G53" s="455" t="s">
        <v>486</v>
      </c>
      <c r="H53" s="455" t="s">
        <v>486</v>
      </c>
      <c r="I53" s="456" t="s">
        <v>486</v>
      </c>
      <c r="J53" s="457" t="s">
        <v>493</v>
      </c>
    </row>
    <row r="54" spans="1:10" ht="14.4" customHeight="1" x14ac:dyDescent="0.3">
      <c r="A54" s="453" t="s">
        <v>486</v>
      </c>
      <c r="B54" s="454" t="s">
        <v>486</v>
      </c>
      <c r="C54" s="455" t="s">
        <v>486</v>
      </c>
      <c r="D54" s="455" t="s">
        <v>486</v>
      </c>
      <c r="E54" s="455"/>
      <c r="F54" s="455" t="s">
        <v>486</v>
      </c>
      <c r="G54" s="455" t="s">
        <v>486</v>
      </c>
      <c r="H54" s="455" t="s">
        <v>486</v>
      </c>
      <c r="I54" s="456" t="s">
        <v>486</v>
      </c>
      <c r="J54" s="457" t="s">
        <v>494</v>
      </c>
    </row>
    <row r="55" spans="1:10" ht="14.4" customHeight="1" x14ac:dyDescent="0.3">
      <c r="A55" s="453" t="s">
        <v>484</v>
      </c>
      <c r="B55" s="454" t="s">
        <v>488</v>
      </c>
      <c r="C55" s="455">
        <v>1632.6005299999961</v>
      </c>
      <c r="D55" s="455">
        <v>1905.7286100000001</v>
      </c>
      <c r="E55" s="455"/>
      <c r="F55" s="455">
        <v>1847.1725699999979</v>
      </c>
      <c r="G55" s="455">
        <v>2126.6041698401882</v>
      </c>
      <c r="H55" s="455">
        <v>-279.4315998401903</v>
      </c>
      <c r="I55" s="456">
        <v>0.86860196937298906</v>
      </c>
      <c r="J55" s="457" t="s">
        <v>489</v>
      </c>
    </row>
  </sheetData>
  <mergeCells count="3">
    <mergeCell ref="A1:I1"/>
    <mergeCell ref="F3:I3"/>
    <mergeCell ref="C4:D4"/>
  </mergeCells>
  <conditionalFormatting sqref="F19 F56:F65537">
    <cfRule type="cellIs" dxfId="21" priority="18" stopIfTrue="1" operator="greaterThan">
      <formula>1</formula>
    </cfRule>
  </conditionalFormatting>
  <conditionalFormatting sqref="H5:H18">
    <cfRule type="expression" dxfId="20" priority="14">
      <formula>$H5&gt;0</formula>
    </cfRule>
  </conditionalFormatting>
  <conditionalFormatting sqref="I5:I18">
    <cfRule type="expression" dxfId="19" priority="15">
      <formula>$I5&gt;1</formula>
    </cfRule>
  </conditionalFormatting>
  <conditionalFormatting sqref="B5:B18">
    <cfRule type="expression" dxfId="18" priority="11">
      <formula>OR($J5="NS",$J5="SumaNS",$J5="Účet")</formula>
    </cfRule>
  </conditionalFormatting>
  <conditionalFormatting sqref="F5:I18 B5:D18">
    <cfRule type="expression" dxfId="17" priority="17">
      <formula>AND($J5&lt;&gt;"",$J5&lt;&gt;"mezeraKL")</formula>
    </cfRule>
  </conditionalFormatting>
  <conditionalFormatting sqref="B5:D18 F5:I18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5" priority="13">
      <formula>OR($J5="SumaNS",$J5="NS")</formula>
    </cfRule>
  </conditionalFormatting>
  <conditionalFormatting sqref="A5:A18">
    <cfRule type="expression" dxfId="14" priority="9">
      <formula>AND($J5&lt;&gt;"mezeraKL",$J5&lt;&gt;"")</formula>
    </cfRule>
  </conditionalFormatting>
  <conditionalFormatting sqref="A5:A18">
    <cfRule type="expression" dxfId="13" priority="10">
      <formula>AND($J5&lt;&gt;"",$J5&lt;&gt;"mezeraKL")</formula>
    </cfRule>
  </conditionalFormatting>
  <conditionalFormatting sqref="H20:H55">
    <cfRule type="expression" dxfId="12" priority="5">
      <formula>$H20&gt;0</formula>
    </cfRule>
  </conditionalFormatting>
  <conditionalFormatting sqref="A20:A55">
    <cfRule type="expression" dxfId="11" priority="2">
      <formula>AND($J20&lt;&gt;"mezeraKL",$J20&lt;&gt;"")</formula>
    </cfRule>
  </conditionalFormatting>
  <conditionalFormatting sqref="I20:I55">
    <cfRule type="expression" dxfId="10" priority="6">
      <formula>$I20&gt;1</formula>
    </cfRule>
  </conditionalFormatting>
  <conditionalFormatting sqref="B20:B55">
    <cfRule type="expression" dxfId="9" priority="1">
      <formula>OR($J20="NS",$J20="SumaNS",$J20="Účet")</formula>
    </cfRule>
  </conditionalFormatting>
  <conditionalFormatting sqref="A20:D55 F20:I55">
    <cfRule type="expression" dxfId="8" priority="8">
      <formula>AND($J20&lt;&gt;"",$J20&lt;&gt;"mezeraKL")</formula>
    </cfRule>
  </conditionalFormatting>
  <conditionalFormatting sqref="B20:D55 F20:I55">
    <cfRule type="expression" dxfId="7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5 F20:I55">
    <cfRule type="expression" dxfId="6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7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66" t="s">
        <v>2410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5" t="s">
        <v>132</v>
      </c>
      <c r="I3" s="99">
        <f>IF(J3&lt;&gt;0,K3/J3,0)</f>
        <v>11.5581054462632</v>
      </c>
      <c r="J3" s="99">
        <f>SUBTOTAL(9,J5:J1048576)</f>
        <v>159816</v>
      </c>
      <c r="K3" s="100">
        <f>SUBTOTAL(9,K5:K1048576)</f>
        <v>1847170.1799999995</v>
      </c>
    </row>
    <row r="4" spans="1:11" s="212" customFormat="1" ht="14.4" customHeight="1" thickBot="1" x14ac:dyDescent="0.35">
      <c r="A4" s="564" t="s">
        <v>4</v>
      </c>
      <c r="B4" s="565" t="s">
        <v>5</v>
      </c>
      <c r="C4" s="565" t="s">
        <v>0</v>
      </c>
      <c r="D4" s="565" t="s">
        <v>6</v>
      </c>
      <c r="E4" s="565" t="s">
        <v>7</v>
      </c>
      <c r="F4" s="565" t="s">
        <v>1</v>
      </c>
      <c r="G4" s="565" t="s">
        <v>71</v>
      </c>
      <c r="H4" s="460" t="s">
        <v>11</v>
      </c>
      <c r="I4" s="461" t="s">
        <v>147</v>
      </c>
      <c r="J4" s="461" t="s">
        <v>13</v>
      </c>
      <c r="K4" s="462" t="s">
        <v>164</v>
      </c>
    </row>
    <row r="5" spans="1:11" ht="14.4" customHeight="1" x14ac:dyDescent="0.3">
      <c r="A5" s="542" t="s">
        <v>484</v>
      </c>
      <c r="B5" s="543" t="s">
        <v>485</v>
      </c>
      <c r="C5" s="546" t="s">
        <v>495</v>
      </c>
      <c r="D5" s="566" t="s">
        <v>763</v>
      </c>
      <c r="E5" s="546" t="s">
        <v>2388</v>
      </c>
      <c r="F5" s="566" t="s">
        <v>2389</v>
      </c>
      <c r="G5" s="546" t="s">
        <v>1804</v>
      </c>
      <c r="H5" s="546" t="s">
        <v>1805</v>
      </c>
      <c r="I5" s="119">
        <v>3.96</v>
      </c>
      <c r="J5" s="119">
        <v>200</v>
      </c>
      <c r="K5" s="556">
        <v>792</v>
      </c>
    </row>
    <row r="6" spans="1:11" ht="14.4" customHeight="1" x14ac:dyDescent="0.3">
      <c r="A6" s="471" t="s">
        <v>484</v>
      </c>
      <c r="B6" s="472" t="s">
        <v>485</v>
      </c>
      <c r="C6" s="473" t="s">
        <v>495</v>
      </c>
      <c r="D6" s="474" t="s">
        <v>763</v>
      </c>
      <c r="E6" s="473" t="s">
        <v>2388</v>
      </c>
      <c r="F6" s="474" t="s">
        <v>2389</v>
      </c>
      <c r="G6" s="473" t="s">
        <v>1806</v>
      </c>
      <c r="H6" s="473" t="s">
        <v>1807</v>
      </c>
      <c r="I6" s="475">
        <v>10.119999999999999</v>
      </c>
      <c r="J6" s="475">
        <v>50</v>
      </c>
      <c r="K6" s="476">
        <v>506</v>
      </c>
    </row>
    <row r="7" spans="1:11" ht="14.4" customHeight="1" x14ac:dyDescent="0.3">
      <c r="A7" s="471" t="s">
        <v>484</v>
      </c>
      <c r="B7" s="472" t="s">
        <v>485</v>
      </c>
      <c r="C7" s="473" t="s">
        <v>495</v>
      </c>
      <c r="D7" s="474" t="s">
        <v>763</v>
      </c>
      <c r="E7" s="473" t="s">
        <v>2388</v>
      </c>
      <c r="F7" s="474" t="s">
        <v>2389</v>
      </c>
      <c r="G7" s="473" t="s">
        <v>1808</v>
      </c>
      <c r="H7" s="473" t="s">
        <v>1809</v>
      </c>
      <c r="I7" s="475">
        <v>0.41333333333333333</v>
      </c>
      <c r="J7" s="475">
        <v>2000</v>
      </c>
      <c r="K7" s="476">
        <v>830</v>
      </c>
    </row>
    <row r="8" spans="1:11" ht="14.4" customHeight="1" x14ac:dyDescent="0.3">
      <c r="A8" s="471" t="s">
        <v>484</v>
      </c>
      <c r="B8" s="472" t="s">
        <v>485</v>
      </c>
      <c r="C8" s="473" t="s">
        <v>495</v>
      </c>
      <c r="D8" s="474" t="s">
        <v>763</v>
      </c>
      <c r="E8" s="473" t="s">
        <v>2388</v>
      </c>
      <c r="F8" s="474" t="s">
        <v>2389</v>
      </c>
      <c r="G8" s="473" t="s">
        <v>1810</v>
      </c>
      <c r="H8" s="473" t="s">
        <v>1811</v>
      </c>
      <c r="I8" s="475">
        <v>28.73</v>
      </c>
      <c r="J8" s="475">
        <v>30</v>
      </c>
      <c r="K8" s="476">
        <v>861.9</v>
      </c>
    </row>
    <row r="9" spans="1:11" ht="14.4" customHeight="1" x14ac:dyDescent="0.3">
      <c r="A9" s="471" t="s">
        <v>484</v>
      </c>
      <c r="B9" s="472" t="s">
        <v>485</v>
      </c>
      <c r="C9" s="473" t="s">
        <v>495</v>
      </c>
      <c r="D9" s="474" t="s">
        <v>763</v>
      </c>
      <c r="E9" s="473" t="s">
        <v>2388</v>
      </c>
      <c r="F9" s="474" t="s">
        <v>2389</v>
      </c>
      <c r="G9" s="473" t="s">
        <v>1812</v>
      </c>
      <c r="H9" s="473" t="s">
        <v>1813</v>
      </c>
      <c r="I9" s="475">
        <v>27.22</v>
      </c>
      <c r="J9" s="475">
        <v>3</v>
      </c>
      <c r="K9" s="476">
        <v>81.66</v>
      </c>
    </row>
    <row r="10" spans="1:11" ht="14.4" customHeight="1" x14ac:dyDescent="0.3">
      <c r="A10" s="471" t="s">
        <v>484</v>
      </c>
      <c r="B10" s="472" t="s">
        <v>485</v>
      </c>
      <c r="C10" s="473" t="s">
        <v>495</v>
      </c>
      <c r="D10" s="474" t="s">
        <v>763</v>
      </c>
      <c r="E10" s="473" t="s">
        <v>2388</v>
      </c>
      <c r="F10" s="474" t="s">
        <v>2389</v>
      </c>
      <c r="G10" s="473" t="s">
        <v>1814</v>
      </c>
      <c r="H10" s="473" t="s">
        <v>1815</v>
      </c>
      <c r="I10" s="475">
        <v>0.88</v>
      </c>
      <c r="J10" s="475">
        <v>3000</v>
      </c>
      <c r="K10" s="476">
        <v>2640</v>
      </c>
    </row>
    <row r="11" spans="1:11" ht="14.4" customHeight="1" x14ac:dyDescent="0.3">
      <c r="A11" s="471" t="s">
        <v>484</v>
      </c>
      <c r="B11" s="472" t="s">
        <v>485</v>
      </c>
      <c r="C11" s="473" t="s">
        <v>495</v>
      </c>
      <c r="D11" s="474" t="s">
        <v>763</v>
      </c>
      <c r="E11" s="473" t="s">
        <v>2388</v>
      </c>
      <c r="F11" s="474" t="s">
        <v>2389</v>
      </c>
      <c r="G11" s="473" t="s">
        <v>1816</v>
      </c>
      <c r="H11" s="473" t="s">
        <v>1817</v>
      </c>
      <c r="I11" s="475">
        <v>0.43111111111111122</v>
      </c>
      <c r="J11" s="475">
        <v>51000</v>
      </c>
      <c r="K11" s="476">
        <v>21951.91</v>
      </c>
    </row>
    <row r="12" spans="1:11" ht="14.4" customHeight="1" x14ac:dyDescent="0.3">
      <c r="A12" s="471" t="s">
        <v>484</v>
      </c>
      <c r="B12" s="472" t="s">
        <v>485</v>
      </c>
      <c r="C12" s="473" t="s">
        <v>495</v>
      </c>
      <c r="D12" s="474" t="s">
        <v>763</v>
      </c>
      <c r="E12" s="473" t="s">
        <v>2388</v>
      </c>
      <c r="F12" s="474" t="s">
        <v>2389</v>
      </c>
      <c r="G12" s="473" t="s">
        <v>1818</v>
      </c>
      <c r="H12" s="473" t="s">
        <v>1819</v>
      </c>
      <c r="I12" s="475">
        <v>61.22</v>
      </c>
      <c r="J12" s="475">
        <v>3</v>
      </c>
      <c r="K12" s="476">
        <v>183.66</v>
      </c>
    </row>
    <row r="13" spans="1:11" ht="14.4" customHeight="1" x14ac:dyDescent="0.3">
      <c r="A13" s="471" t="s">
        <v>484</v>
      </c>
      <c r="B13" s="472" t="s">
        <v>485</v>
      </c>
      <c r="C13" s="473" t="s">
        <v>495</v>
      </c>
      <c r="D13" s="474" t="s">
        <v>763</v>
      </c>
      <c r="E13" s="473" t="s">
        <v>2388</v>
      </c>
      <c r="F13" s="474" t="s">
        <v>2389</v>
      </c>
      <c r="G13" s="473" t="s">
        <v>1820</v>
      </c>
      <c r="H13" s="473" t="s">
        <v>1821</v>
      </c>
      <c r="I13" s="475">
        <v>272.43</v>
      </c>
      <c r="J13" s="475">
        <v>6</v>
      </c>
      <c r="K13" s="476">
        <v>1634.6</v>
      </c>
    </row>
    <row r="14" spans="1:11" ht="14.4" customHeight="1" x14ac:dyDescent="0.3">
      <c r="A14" s="471" t="s">
        <v>484</v>
      </c>
      <c r="B14" s="472" t="s">
        <v>485</v>
      </c>
      <c r="C14" s="473" t="s">
        <v>495</v>
      </c>
      <c r="D14" s="474" t="s">
        <v>763</v>
      </c>
      <c r="E14" s="473" t="s">
        <v>2388</v>
      </c>
      <c r="F14" s="474" t="s">
        <v>2389</v>
      </c>
      <c r="G14" s="473" t="s">
        <v>1822</v>
      </c>
      <c r="H14" s="473" t="s">
        <v>1823</v>
      </c>
      <c r="I14" s="475">
        <v>13.04</v>
      </c>
      <c r="J14" s="475">
        <v>70</v>
      </c>
      <c r="K14" s="476">
        <v>912.8</v>
      </c>
    </row>
    <row r="15" spans="1:11" ht="14.4" customHeight="1" x14ac:dyDescent="0.3">
      <c r="A15" s="471" t="s">
        <v>484</v>
      </c>
      <c r="B15" s="472" t="s">
        <v>485</v>
      </c>
      <c r="C15" s="473" t="s">
        <v>495</v>
      </c>
      <c r="D15" s="474" t="s">
        <v>763</v>
      </c>
      <c r="E15" s="473" t="s">
        <v>2388</v>
      </c>
      <c r="F15" s="474" t="s">
        <v>2389</v>
      </c>
      <c r="G15" s="473" t="s">
        <v>1824</v>
      </c>
      <c r="H15" s="473" t="s">
        <v>1825</v>
      </c>
      <c r="I15" s="475">
        <v>4.49</v>
      </c>
      <c r="J15" s="475">
        <v>200</v>
      </c>
      <c r="K15" s="476">
        <v>898</v>
      </c>
    </row>
    <row r="16" spans="1:11" ht="14.4" customHeight="1" x14ac:dyDescent="0.3">
      <c r="A16" s="471" t="s">
        <v>484</v>
      </c>
      <c r="B16" s="472" t="s">
        <v>485</v>
      </c>
      <c r="C16" s="473" t="s">
        <v>495</v>
      </c>
      <c r="D16" s="474" t="s">
        <v>763</v>
      </c>
      <c r="E16" s="473" t="s">
        <v>2388</v>
      </c>
      <c r="F16" s="474" t="s">
        <v>2389</v>
      </c>
      <c r="G16" s="473" t="s">
        <v>1826</v>
      </c>
      <c r="H16" s="473" t="s">
        <v>1827</v>
      </c>
      <c r="I16" s="475">
        <v>9.11</v>
      </c>
      <c r="J16" s="475">
        <v>600</v>
      </c>
      <c r="K16" s="476">
        <v>5466</v>
      </c>
    </row>
    <row r="17" spans="1:11" ht="14.4" customHeight="1" x14ac:dyDescent="0.3">
      <c r="A17" s="471" t="s">
        <v>484</v>
      </c>
      <c r="B17" s="472" t="s">
        <v>485</v>
      </c>
      <c r="C17" s="473" t="s">
        <v>495</v>
      </c>
      <c r="D17" s="474" t="s">
        <v>763</v>
      </c>
      <c r="E17" s="473" t="s">
        <v>2388</v>
      </c>
      <c r="F17" s="474" t="s">
        <v>2389</v>
      </c>
      <c r="G17" s="473" t="s">
        <v>1828</v>
      </c>
      <c r="H17" s="473" t="s">
        <v>1829</v>
      </c>
      <c r="I17" s="475">
        <v>68.150000000000006</v>
      </c>
      <c r="J17" s="475">
        <v>60</v>
      </c>
      <c r="K17" s="476">
        <v>4088.94</v>
      </c>
    </row>
    <row r="18" spans="1:11" ht="14.4" customHeight="1" x14ac:dyDescent="0.3">
      <c r="A18" s="471" t="s">
        <v>484</v>
      </c>
      <c r="B18" s="472" t="s">
        <v>485</v>
      </c>
      <c r="C18" s="473" t="s">
        <v>495</v>
      </c>
      <c r="D18" s="474" t="s">
        <v>763</v>
      </c>
      <c r="E18" s="473" t="s">
        <v>2388</v>
      </c>
      <c r="F18" s="474" t="s">
        <v>2389</v>
      </c>
      <c r="G18" s="473" t="s">
        <v>1830</v>
      </c>
      <c r="H18" s="473" t="s">
        <v>1831</v>
      </c>
      <c r="I18" s="475">
        <v>1.29</v>
      </c>
      <c r="J18" s="475">
        <v>5000</v>
      </c>
      <c r="K18" s="476">
        <v>6450</v>
      </c>
    </row>
    <row r="19" spans="1:11" ht="14.4" customHeight="1" x14ac:dyDescent="0.3">
      <c r="A19" s="471" t="s">
        <v>484</v>
      </c>
      <c r="B19" s="472" t="s">
        <v>485</v>
      </c>
      <c r="C19" s="473" t="s">
        <v>495</v>
      </c>
      <c r="D19" s="474" t="s">
        <v>763</v>
      </c>
      <c r="E19" s="473" t="s">
        <v>2388</v>
      </c>
      <c r="F19" s="474" t="s">
        <v>2389</v>
      </c>
      <c r="G19" s="473" t="s">
        <v>1832</v>
      </c>
      <c r="H19" s="473" t="s">
        <v>1833</v>
      </c>
      <c r="I19" s="475">
        <v>1.18</v>
      </c>
      <c r="J19" s="475">
        <v>1000</v>
      </c>
      <c r="K19" s="476">
        <v>1180</v>
      </c>
    </row>
    <row r="20" spans="1:11" ht="14.4" customHeight="1" x14ac:dyDescent="0.3">
      <c r="A20" s="471" t="s">
        <v>484</v>
      </c>
      <c r="B20" s="472" t="s">
        <v>485</v>
      </c>
      <c r="C20" s="473" t="s">
        <v>495</v>
      </c>
      <c r="D20" s="474" t="s">
        <v>763</v>
      </c>
      <c r="E20" s="473" t="s">
        <v>2388</v>
      </c>
      <c r="F20" s="474" t="s">
        <v>2389</v>
      </c>
      <c r="G20" s="473" t="s">
        <v>1834</v>
      </c>
      <c r="H20" s="473" t="s">
        <v>1835</v>
      </c>
      <c r="I20" s="475">
        <v>26.16333333333333</v>
      </c>
      <c r="J20" s="475">
        <v>12</v>
      </c>
      <c r="K20" s="476">
        <v>313.96000000000004</v>
      </c>
    </row>
    <row r="21" spans="1:11" ht="14.4" customHeight="1" x14ac:dyDescent="0.3">
      <c r="A21" s="471" t="s">
        <v>484</v>
      </c>
      <c r="B21" s="472" t="s">
        <v>485</v>
      </c>
      <c r="C21" s="473" t="s">
        <v>495</v>
      </c>
      <c r="D21" s="474" t="s">
        <v>763</v>
      </c>
      <c r="E21" s="473" t="s">
        <v>2388</v>
      </c>
      <c r="F21" s="474" t="s">
        <v>2389</v>
      </c>
      <c r="G21" s="473" t="s">
        <v>1836</v>
      </c>
      <c r="H21" s="473" t="s">
        <v>1837</v>
      </c>
      <c r="I21" s="475">
        <v>259.89999999999998</v>
      </c>
      <c r="J21" s="475">
        <v>1</v>
      </c>
      <c r="K21" s="476">
        <v>259.89999999999998</v>
      </c>
    </row>
    <row r="22" spans="1:11" ht="14.4" customHeight="1" x14ac:dyDescent="0.3">
      <c r="A22" s="471" t="s">
        <v>484</v>
      </c>
      <c r="B22" s="472" t="s">
        <v>485</v>
      </c>
      <c r="C22" s="473" t="s">
        <v>495</v>
      </c>
      <c r="D22" s="474" t="s">
        <v>763</v>
      </c>
      <c r="E22" s="473" t="s">
        <v>2388</v>
      </c>
      <c r="F22" s="474" t="s">
        <v>2389</v>
      </c>
      <c r="G22" s="473" t="s">
        <v>1838</v>
      </c>
      <c r="H22" s="473" t="s">
        <v>1839</v>
      </c>
      <c r="I22" s="475">
        <v>12.17</v>
      </c>
      <c r="J22" s="475">
        <v>20</v>
      </c>
      <c r="K22" s="476">
        <v>243.3</v>
      </c>
    </row>
    <row r="23" spans="1:11" ht="14.4" customHeight="1" x14ac:dyDescent="0.3">
      <c r="A23" s="471" t="s">
        <v>484</v>
      </c>
      <c r="B23" s="472" t="s">
        <v>485</v>
      </c>
      <c r="C23" s="473" t="s">
        <v>495</v>
      </c>
      <c r="D23" s="474" t="s">
        <v>763</v>
      </c>
      <c r="E23" s="473" t="s">
        <v>2388</v>
      </c>
      <c r="F23" s="474" t="s">
        <v>2389</v>
      </c>
      <c r="G23" s="473" t="s">
        <v>1840</v>
      </c>
      <c r="H23" s="473" t="s">
        <v>1841</v>
      </c>
      <c r="I23" s="475">
        <v>0.85285714285714287</v>
      </c>
      <c r="J23" s="475">
        <v>1102</v>
      </c>
      <c r="K23" s="476">
        <v>940.7</v>
      </c>
    </row>
    <row r="24" spans="1:11" ht="14.4" customHeight="1" x14ac:dyDescent="0.3">
      <c r="A24" s="471" t="s">
        <v>484</v>
      </c>
      <c r="B24" s="472" t="s">
        <v>485</v>
      </c>
      <c r="C24" s="473" t="s">
        <v>495</v>
      </c>
      <c r="D24" s="474" t="s">
        <v>763</v>
      </c>
      <c r="E24" s="473" t="s">
        <v>2388</v>
      </c>
      <c r="F24" s="474" t="s">
        <v>2389</v>
      </c>
      <c r="G24" s="473" t="s">
        <v>1842</v>
      </c>
      <c r="H24" s="473" t="s">
        <v>1843</v>
      </c>
      <c r="I24" s="475">
        <v>1.52</v>
      </c>
      <c r="J24" s="475">
        <v>602</v>
      </c>
      <c r="K24" s="476">
        <v>915.04</v>
      </c>
    </row>
    <row r="25" spans="1:11" ht="14.4" customHeight="1" x14ac:dyDescent="0.3">
      <c r="A25" s="471" t="s">
        <v>484</v>
      </c>
      <c r="B25" s="472" t="s">
        <v>485</v>
      </c>
      <c r="C25" s="473" t="s">
        <v>495</v>
      </c>
      <c r="D25" s="474" t="s">
        <v>763</v>
      </c>
      <c r="E25" s="473" t="s">
        <v>2388</v>
      </c>
      <c r="F25" s="474" t="s">
        <v>2389</v>
      </c>
      <c r="G25" s="473" t="s">
        <v>1844</v>
      </c>
      <c r="H25" s="473" t="s">
        <v>1845</v>
      </c>
      <c r="I25" s="475">
        <v>3.37</v>
      </c>
      <c r="J25" s="475">
        <v>200</v>
      </c>
      <c r="K25" s="476">
        <v>674</v>
      </c>
    </row>
    <row r="26" spans="1:11" ht="14.4" customHeight="1" x14ac:dyDescent="0.3">
      <c r="A26" s="471" t="s">
        <v>484</v>
      </c>
      <c r="B26" s="472" t="s">
        <v>485</v>
      </c>
      <c r="C26" s="473" t="s">
        <v>495</v>
      </c>
      <c r="D26" s="474" t="s">
        <v>763</v>
      </c>
      <c r="E26" s="473" t="s">
        <v>2388</v>
      </c>
      <c r="F26" s="474" t="s">
        <v>2389</v>
      </c>
      <c r="G26" s="473" t="s">
        <v>1846</v>
      </c>
      <c r="H26" s="473" t="s">
        <v>1847</v>
      </c>
      <c r="I26" s="475">
        <v>82.23</v>
      </c>
      <c r="J26" s="475">
        <v>10</v>
      </c>
      <c r="K26" s="476">
        <v>822.34</v>
      </c>
    </row>
    <row r="27" spans="1:11" ht="14.4" customHeight="1" x14ac:dyDescent="0.3">
      <c r="A27" s="471" t="s">
        <v>484</v>
      </c>
      <c r="B27" s="472" t="s">
        <v>485</v>
      </c>
      <c r="C27" s="473" t="s">
        <v>495</v>
      </c>
      <c r="D27" s="474" t="s">
        <v>763</v>
      </c>
      <c r="E27" s="473" t="s">
        <v>2388</v>
      </c>
      <c r="F27" s="474" t="s">
        <v>2389</v>
      </c>
      <c r="G27" s="473" t="s">
        <v>1848</v>
      </c>
      <c r="H27" s="473" t="s">
        <v>1849</v>
      </c>
      <c r="I27" s="475">
        <v>13.87</v>
      </c>
      <c r="J27" s="475">
        <v>48</v>
      </c>
      <c r="K27" s="476">
        <v>665.82</v>
      </c>
    </row>
    <row r="28" spans="1:11" ht="14.4" customHeight="1" x14ac:dyDescent="0.3">
      <c r="A28" s="471" t="s">
        <v>484</v>
      </c>
      <c r="B28" s="472" t="s">
        <v>485</v>
      </c>
      <c r="C28" s="473" t="s">
        <v>495</v>
      </c>
      <c r="D28" s="474" t="s">
        <v>763</v>
      </c>
      <c r="E28" s="473" t="s">
        <v>2388</v>
      </c>
      <c r="F28" s="474" t="s">
        <v>2389</v>
      </c>
      <c r="G28" s="473" t="s">
        <v>1850</v>
      </c>
      <c r="H28" s="473" t="s">
        <v>1851</v>
      </c>
      <c r="I28" s="475">
        <v>10.66</v>
      </c>
      <c r="J28" s="475">
        <v>300</v>
      </c>
      <c r="K28" s="476">
        <v>3198</v>
      </c>
    </row>
    <row r="29" spans="1:11" ht="14.4" customHeight="1" x14ac:dyDescent="0.3">
      <c r="A29" s="471" t="s">
        <v>484</v>
      </c>
      <c r="B29" s="472" t="s">
        <v>485</v>
      </c>
      <c r="C29" s="473" t="s">
        <v>495</v>
      </c>
      <c r="D29" s="474" t="s">
        <v>763</v>
      </c>
      <c r="E29" s="473" t="s">
        <v>2388</v>
      </c>
      <c r="F29" s="474" t="s">
        <v>2389</v>
      </c>
      <c r="G29" s="473" t="s">
        <v>1852</v>
      </c>
      <c r="H29" s="473" t="s">
        <v>1853</v>
      </c>
      <c r="I29" s="475">
        <v>135.36000000000001</v>
      </c>
      <c r="J29" s="475">
        <v>12</v>
      </c>
      <c r="K29" s="476">
        <v>1624.32</v>
      </c>
    </row>
    <row r="30" spans="1:11" ht="14.4" customHeight="1" x14ac:dyDescent="0.3">
      <c r="A30" s="471" t="s">
        <v>484</v>
      </c>
      <c r="B30" s="472" t="s">
        <v>485</v>
      </c>
      <c r="C30" s="473" t="s">
        <v>495</v>
      </c>
      <c r="D30" s="474" t="s">
        <v>763</v>
      </c>
      <c r="E30" s="473" t="s">
        <v>2388</v>
      </c>
      <c r="F30" s="474" t="s">
        <v>2389</v>
      </c>
      <c r="G30" s="473" t="s">
        <v>1854</v>
      </c>
      <c r="H30" s="473" t="s">
        <v>1855</v>
      </c>
      <c r="I30" s="475">
        <v>2.8737500000000002</v>
      </c>
      <c r="J30" s="475">
        <v>410</v>
      </c>
      <c r="K30" s="476">
        <v>1178</v>
      </c>
    </row>
    <row r="31" spans="1:11" ht="14.4" customHeight="1" x14ac:dyDescent="0.3">
      <c r="A31" s="471" t="s">
        <v>484</v>
      </c>
      <c r="B31" s="472" t="s">
        <v>485</v>
      </c>
      <c r="C31" s="473" t="s">
        <v>495</v>
      </c>
      <c r="D31" s="474" t="s">
        <v>763</v>
      </c>
      <c r="E31" s="473" t="s">
        <v>2388</v>
      </c>
      <c r="F31" s="474" t="s">
        <v>2389</v>
      </c>
      <c r="G31" s="473" t="s">
        <v>1856</v>
      </c>
      <c r="H31" s="473" t="s">
        <v>1857</v>
      </c>
      <c r="I31" s="475">
        <v>4.79</v>
      </c>
      <c r="J31" s="475">
        <v>360</v>
      </c>
      <c r="K31" s="476">
        <v>1725.12</v>
      </c>
    </row>
    <row r="32" spans="1:11" ht="14.4" customHeight="1" x14ac:dyDescent="0.3">
      <c r="A32" s="471" t="s">
        <v>484</v>
      </c>
      <c r="B32" s="472" t="s">
        <v>485</v>
      </c>
      <c r="C32" s="473" t="s">
        <v>495</v>
      </c>
      <c r="D32" s="474" t="s">
        <v>763</v>
      </c>
      <c r="E32" s="473" t="s">
        <v>2388</v>
      </c>
      <c r="F32" s="474" t="s">
        <v>2389</v>
      </c>
      <c r="G32" s="473" t="s">
        <v>1858</v>
      </c>
      <c r="H32" s="473" t="s">
        <v>1859</v>
      </c>
      <c r="I32" s="475">
        <v>713.58</v>
      </c>
      <c r="J32" s="475">
        <v>10</v>
      </c>
      <c r="K32" s="476">
        <v>7135.8</v>
      </c>
    </row>
    <row r="33" spans="1:11" ht="14.4" customHeight="1" x14ac:dyDescent="0.3">
      <c r="A33" s="471" t="s">
        <v>484</v>
      </c>
      <c r="B33" s="472" t="s">
        <v>485</v>
      </c>
      <c r="C33" s="473" t="s">
        <v>495</v>
      </c>
      <c r="D33" s="474" t="s">
        <v>763</v>
      </c>
      <c r="E33" s="473" t="s">
        <v>2388</v>
      </c>
      <c r="F33" s="474" t="s">
        <v>2389</v>
      </c>
      <c r="G33" s="473" t="s">
        <v>1860</v>
      </c>
      <c r="H33" s="473" t="s">
        <v>1861</v>
      </c>
      <c r="I33" s="475">
        <v>927.67</v>
      </c>
      <c r="J33" s="475">
        <v>5</v>
      </c>
      <c r="K33" s="476">
        <v>4638.3500000000004</v>
      </c>
    </row>
    <row r="34" spans="1:11" ht="14.4" customHeight="1" x14ac:dyDescent="0.3">
      <c r="A34" s="471" t="s">
        <v>484</v>
      </c>
      <c r="B34" s="472" t="s">
        <v>485</v>
      </c>
      <c r="C34" s="473" t="s">
        <v>495</v>
      </c>
      <c r="D34" s="474" t="s">
        <v>763</v>
      </c>
      <c r="E34" s="473" t="s">
        <v>2388</v>
      </c>
      <c r="F34" s="474" t="s">
        <v>2389</v>
      </c>
      <c r="G34" s="473" t="s">
        <v>1862</v>
      </c>
      <c r="H34" s="473" t="s">
        <v>1863</v>
      </c>
      <c r="I34" s="475">
        <v>9.4</v>
      </c>
      <c r="J34" s="475">
        <v>3</v>
      </c>
      <c r="K34" s="476">
        <v>28.2</v>
      </c>
    </row>
    <row r="35" spans="1:11" ht="14.4" customHeight="1" x14ac:dyDescent="0.3">
      <c r="A35" s="471" t="s">
        <v>484</v>
      </c>
      <c r="B35" s="472" t="s">
        <v>485</v>
      </c>
      <c r="C35" s="473" t="s">
        <v>495</v>
      </c>
      <c r="D35" s="474" t="s">
        <v>763</v>
      </c>
      <c r="E35" s="473" t="s">
        <v>2388</v>
      </c>
      <c r="F35" s="474" t="s">
        <v>2389</v>
      </c>
      <c r="G35" s="473" t="s">
        <v>1864</v>
      </c>
      <c r="H35" s="473" t="s">
        <v>1865</v>
      </c>
      <c r="I35" s="475">
        <v>7.69</v>
      </c>
      <c r="J35" s="475">
        <v>50</v>
      </c>
      <c r="K35" s="476">
        <v>384.59</v>
      </c>
    </row>
    <row r="36" spans="1:11" ht="14.4" customHeight="1" x14ac:dyDescent="0.3">
      <c r="A36" s="471" t="s">
        <v>484</v>
      </c>
      <c r="B36" s="472" t="s">
        <v>485</v>
      </c>
      <c r="C36" s="473" t="s">
        <v>495</v>
      </c>
      <c r="D36" s="474" t="s">
        <v>763</v>
      </c>
      <c r="E36" s="473" t="s">
        <v>2388</v>
      </c>
      <c r="F36" s="474" t="s">
        <v>2389</v>
      </c>
      <c r="G36" s="473" t="s">
        <v>1866</v>
      </c>
      <c r="H36" s="473" t="s">
        <v>1867</v>
      </c>
      <c r="I36" s="475">
        <v>153</v>
      </c>
      <c r="J36" s="475">
        <v>10</v>
      </c>
      <c r="K36" s="476">
        <v>1529.96</v>
      </c>
    </row>
    <row r="37" spans="1:11" ht="14.4" customHeight="1" x14ac:dyDescent="0.3">
      <c r="A37" s="471" t="s">
        <v>484</v>
      </c>
      <c r="B37" s="472" t="s">
        <v>485</v>
      </c>
      <c r="C37" s="473" t="s">
        <v>495</v>
      </c>
      <c r="D37" s="474" t="s">
        <v>763</v>
      </c>
      <c r="E37" s="473" t="s">
        <v>2388</v>
      </c>
      <c r="F37" s="474" t="s">
        <v>2389</v>
      </c>
      <c r="G37" s="473" t="s">
        <v>1868</v>
      </c>
      <c r="H37" s="473" t="s">
        <v>1869</v>
      </c>
      <c r="I37" s="475">
        <v>5.0199999999999996</v>
      </c>
      <c r="J37" s="475">
        <v>200</v>
      </c>
      <c r="K37" s="476">
        <v>1003.19</v>
      </c>
    </row>
    <row r="38" spans="1:11" ht="14.4" customHeight="1" x14ac:dyDescent="0.3">
      <c r="A38" s="471" t="s">
        <v>484</v>
      </c>
      <c r="B38" s="472" t="s">
        <v>485</v>
      </c>
      <c r="C38" s="473" t="s">
        <v>495</v>
      </c>
      <c r="D38" s="474" t="s">
        <v>763</v>
      </c>
      <c r="E38" s="473" t="s">
        <v>2388</v>
      </c>
      <c r="F38" s="474" t="s">
        <v>2389</v>
      </c>
      <c r="G38" s="473" t="s">
        <v>1870</v>
      </c>
      <c r="H38" s="473" t="s">
        <v>1871</v>
      </c>
      <c r="I38" s="475">
        <v>16.329999999999998</v>
      </c>
      <c r="J38" s="475">
        <v>30</v>
      </c>
      <c r="K38" s="476">
        <v>489.9</v>
      </c>
    </row>
    <row r="39" spans="1:11" ht="14.4" customHeight="1" x14ac:dyDescent="0.3">
      <c r="A39" s="471" t="s">
        <v>484</v>
      </c>
      <c r="B39" s="472" t="s">
        <v>485</v>
      </c>
      <c r="C39" s="473" t="s">
        <v>495</v>
      </c>
      <c r="D39" s="474" t="s">
        <v>763</v>
      </c>
      <c r="E39" s="473" t="s">
        <v>2388</v>
      </c>
      <c r="F39" s="474" t="s">
        <v>2389</v>
      </c>
      <c r="G39" s="473" t="s">
        <v>1872</v>
      </c>
      <c r="H39" s="473" t="s">
        <v>1873</v>
      </c>
      <c r="I39" s="475">
        <v>22.3</v>
      </c>
      <c r="J39" s="475">
        <v>20</v>
      </c>
      <c r="K39" s="476">
        <v>446</v>
      </c>
    </row>
    <row r="40" spans="1:11" ht="14.4" customHeight="1" x14ac:dyDescent="0.3">
      <c r="A40" s="471" t="s">
        <v>484</v>
      </c>
      <c r="B40" s="472" t="s">
        <v>485</v>
      </c>
      <c r="C40" s="473" t="s">
        <v>495</v>
      </c>
      <c r="D40" s="474" t="s">
        <v>763</v>
      </c>
      <c r="E40" s="473" t="s">
        <v>2388</v>
      </c>
      <c r="F40" s="474" t="s">
        <v>2389</v>
      </c>
      <c r="G40" s="473" t="s">
        <v>1874</v>
      </c>
      <c r="H40" s="473" t="s">
        <v>1875</v>
      </c>
      <c r="I40" s="475">
        <v>0.56999999999999995</v>
      </c>
      <c r="J40" s="475">
        <v>600</v>
      </c>
      <c r="K40" s="476">
        <v>341.69</v>
      </c>
    </row>
    <row r="41" spans="1:11" ht="14.4" customHeight="1" x14ac:dyDescent="0.3">
      <c r="A41" s="471" t="s">
        <v>484</v>
      </c>
      <c r="B41" s="472" t="s">
        <v>485</v>
      </c>
      <c r="C41" s="473" t="s">
        <v>495</v>
      </c>
      <c r="D41" s="474" t="s">
        <v>763</v>
      </c>
      <c r="E41" s="473" t="s">
        <v>2388</v>
      </c>
      <c r="F41" s="474" t="s">
        <v>2389</v>
      </c>
      <c r="G41" s="473" t="s">
        <v>1876</v>
      </c>
      <c r="H41" s="473" t="s">
        <v>1877</v>
      </c>
      <c r="I41" s="475">
        <v>609.85</v>
      </c>
      <c r="J41" s="475">
        <v>20</v>
      </c>
      <c r="K41" s="476">
        <v>12197</v>
      </c>
    </row>
    <row r="42" spans="1:11" ht="14.4" customHeight="1" x14ac:dyDescent="0.3">
      <c r="A42" s="471" t="s">
        <v>484</v>
      </c>
      <c r="B42" s="472" t="s">
        <v>485</v>
      </c>
      <c r="C42" s="473" t="s">
        <v>495</v>
      </c>
      <c r="D42" s="474" t="s">
        <v>763</v>
      </c>
      <c r="E42" s="473" t="s">
        <v>2388</v>
      </c>
      <c r="F42" s="474" t="s">
        <v>2389</v>
      </c>
      <c r="G42" s="473" t="s">
        <v>1878</v>
      </c>
      <c r="H42" s="473" t="s">
        <v>1879</v>
      </c>
      <c r="I42" s="475">
        <v>67.06</v>
      </c>
      <c r="J42" s="475">
        <v>30</v>
      </c>
      <c r="K42" s="476">
        <v>2011.87</v>
      </c>
    </row>
    <row r="43" spans="1:11" ht="14.4" customHeight="1" x14ac:dyDescent="0.3">
      <c r="A43" s="471" t="s">
        <v>484</v>
      </c>
      <c r="B43" s="472" t="s">
        <v>485</v>
      </c>
      <c r="C43" s="473" t="s">
        <v>495</v>
      </c>
      <c r="D43" s="474" t="s">
        <v>763</v>
      </c>
      <c r="E43" s="473" t="s">
        <v>2388</v>
      </c>
      <c r="F43" s="474" t="s">
        <v>2389</v>
      </c>
      <c r="G43" s="473" t="s">
        <v>1880</v>
      </c>
      <c r="H43" s="473" t="s">
        <v>1881</v>
      </c>
      <c r="I43" s="475">
        <v>5.43</v>
      </c>
      <c r="J43" s="475">
        <v>100</v>
      </c>
      <c r="K43" s="476">
        <v>543</v>
      </c>
    </row>
    <row r="44" spans="1:11" ht="14.4" customHeight="1" x14ac:dyDescent="0.3">
      <c r="A44" s="471" t="s">
        <v>484</v>
      </c>
      <c r="B44" s="472" t="s">
        <v>485</v>
      </c>
      <c r="C44" s="473" t="s">
        <v>495</v>
      </c>
      <c r="D44" s="474" t="s">
        <v>763</v>
      </c>
      <c r="E44" s="473" t="s">
        <v>2388</v>
      </c>
      <c r="F44" s="474" t="s">
        <v>2389</v>
      </c>
      <c r="G44" s="473" t="s">
        <v>1882</v>
      </c>
      <c r="H44" s="473" t="s">
        <v>1883</v>
      </c>
      <c r="I44" s="475">
        <v>19.95</v>
      </c>
      <c r="J44" s="475">
        <v>30</v>
      </c>
      <c r="K44" s="476">
        <v>598.53</v>
      </c>
    </row>
    <row r="45" spans="1:11" ht="14.4" customHeight="1" x14ac:dyDescent="0.3">
      <c r="A45" s="471" t="s">
        <v>484</v>
      </c>
      <c r="B45" s="472" t="s">
        <v>485</v>
      </c>
      <c r="C45" s="473" t="s">
        <v>495</v>
      </c>
      <c r="D45" s="474" t="s">
        <v>763</v>
      </c>
      <c r="E45" s="473" t="s">
        <v>2388</v>
      </c>
      <c r="F45" s="474" t="s">
        <v>2389</v>
      </c>
      <c r="G45" s="473" t="s">
        <v>1884</v>
      </c>
      <c r="H45" s="473" t="s">
        <v>1885</v>
      </c>
      <c r="I45" s="475">
        <v>73.2</v>
      </c>
      <c r="J45" s="475">
        <v>10</v>
      </c>
      <c r="K45" s="476">
        <v>732</v>
      </c>
    </row>
    <row r="46" spans="1:11" ht="14.4" customHeight="1" x14ac:dyDescent="0.3">
      <c r="A46" s="471" t="s">
        <v>484</v>
      </c>
      <c r="B46" s="472" t="s">
        <v>485</v>
      </c>
      <c r="C46" s="473" t="s">
        <v>495</v>
      </c>
      <c r="D46" s="474" t="s">
        <v>763</v>
      </c>
      <c r="E46" s="473" t="s">
        <v>2388</v>
      </c>
      <c r="F46" s="474" t="s">
        <v>2389</v>
      </c>
      <c r="G46" s="473" t="s">
        <v>1886</v>
      </c>
      <c r="H46" s="473" t="s">
        <v>1887</v>
      </c>
      <c r="I46" s="475">
        <v>2.9</v>
      </c>
      <c r="J46" s="475">
        <v>200</v>
      </c>
      <c r="K46" s="476">
        <v>579.6</v>
      </c>
    </row>
    <row r="47" spans="1:11" ht="14.4" customHeight="1" x14ac:dyDescent="0.3">
      <c r="A47" s="471" t="s">
        <v>484</v>
      </c>
      <c r="B47" s="472" t="s">
        <v>485</v>
      </c>
      <c r="C47" s="473" t="s">
        <v>495</v>
      </c>
      <c r="D47" s="474" t="s">
        <v>763</v>
      </c>
      <c r="E47" s="473" t="s">
        <v>2388</v>
      </c>
      <c r="F47" s="474" t="s">
        <v>2389</v>
      </c>
      <c r="G47" s="473" t="s">
        <v>1888</v>
      </c>
      <c r="H47" s="473" t="s">
        <v>1889</v>
      </c>
      <c r="I47" s="475">
        <v>53.77</v>
      </c>
      <c r="J47" s="475">
        <v>12</v>
      </c>
      <c r="K47" s="476">
        <v>645.29</v>
      </c>
    </row>
    <row r="48" spans="1:11" ht="14.4" customHeight="1" x14ac:dyDescent="0.3">
      <c r="A48" s="471" t="s">
        <v>484</v>
      </c>
      <c r="B48" s="472" t="s">
        <v>485</v>
      </c>
      <c r="C48" s="473" t="s">
        <v>495</v>
      </c>
      <c r="D48" s="474" t="s">
        <v>763</v>
      </c>
      <c r="E48" s="473" t="s">
        <v>2388</v>
      </c>
      <c r="F48" s="474" t="s">
        <v>2389</v>
      </c>
      <c r="G48" s="473" t="s">
        <v>1890</v>
      </c>
      <c r="H48" s="473" t="s">
        <v>1891</v>
      </c>
      <c r="I48" s="475">
        <v>307.05</v>
      </c>
      <c r="J48" s="475">
        <v>10</v>
      </c>
      <c r="K48" s="476">
        <v>3070.5</v>
      </c>
    </row>
    <row r="49" spans="1:11" ht="14.4" customHeight="1" x14ac:dyDescent="0.3">
      <c r="A49" s="471" t="s">
        <v>484</v>
      </c>
      <c r="B49" s="472" t="s">
        <v>485</v>
      </c>
      <c r="C49" s="473" t="s">
        <v>495</v>
      </c>
      <c r="D49" s="474" t="s">
        <v>763</v>
      </c>
      <c r="E49" s="473" t="s">
        <v>2388</v>
      </c>
      <c r="F49" s="474" t="s">
        <v>2389</v>
      </c>
      <c r="G49" s="473" t="s">
        <v>1892</v>
      </c>
      <c r="H49" s="473" t="s">
        <v>1893</v>
      </c>
      <c r="I49" s="475">
        <v>713.56</v>
      </c>
      <c r="J49" s="475">
        <v>20</v>
      </c>
      <c r="K49" s="476">
        <v>14271.2</v>
      </c>
    </row>
    <row r="50" spans="1:11" ht="14.4" customHeight="1" x14ac:dyDescent="0.3">
      <c r="A50" s="471" t="s">
        <v>484</v>
      </c>
      <c r="B50" s="472" t="s">
        <v>485</v>
      </c>
      <c r="C50" s="473" t="s">
        <v>495</v>
      </c>
      <c r="D50" s="474" t="s">
        <v>763</v>
      </c>
      <c r="E50" s="473" t="s">
        <v>2388</v>
      </c>
      <c r="F50" s="474" t="s">
        <v>2389</v>
      </c>
      <c r="G50" s="473" t="s">
        <v>1894</v>
      </c>
      <c r="H50" s="473" t="s">
        <v>1895</v>
      </c>
      <c r="I50" s="475">
        <v>149.35</v>
      </c>
      <c r="J50" s="475">
        <v>15</v>
      </c>
      <c r="K50" s="476">
        <v>2240.1999999999998</v>
      </c>
    </row>
    <row r="51" spans="1:11" ht="14.4" customHeight="1" x14ac:dyDescent="0.3">
      <c r="A51" s="471" t="s">
        <v>484</v>
      </c>
      <c r="B51" s="472" t="s">
        <v>485</v>
      </c>
      <c r="C51" s="473" t="s">
        <v>495</v>
      </c>
      <c r="D51" s="474" t="s">
        <v>763</v>
      </c>
      <c r="E51" s="473" t="s">
        <v>2388</v>
      </c>
      <c r="F51" s="474" t="s">
        <v>2389</v>
      </c>
      <c r="G51" s="473" t="s">
        <v>1896</v>
      </c>
      <c r="H51" s="473" t="s">
        <v>1897</v>
      </c>
      <c r="I51" s="475">
        <v>55.77</v>
      </c>
      <c r="J51" s="475">
        <v>20</v>
      </c>
      <c r="K51" s="476">
        <v>1115.5</v>
      </c>
    </row>
    <row r="52" spans="1:11" ht="14.4" customHeight="1" x14ac:dyDescent="0.3">
      <c r="A52" s="471" t="s">
        <v>484</v>
      </c>
      <c r="B52" s="472" t="s">
        <v>485</v>
      </c>
      <c r="C52" s="473" t="s">
        <v>495</v>
      </c>
      <c r="D52" s="474" t="s">
        <v>763</v>
      </c>
      <c r="E52" s="473" t="s">
        <v>2388</v>
      </c>
      <c r="F52" s="474" t="s">
        <v>2389</v>
      </c>
      <c r="G52" s="473" t="s">
        <v>1898</v>
      </c>
      <c r="H52" s="473" t="s">
        <v>1899</v>
      </c>
      <c r="I52" s="475">
        <v>73.599999999999994</v>
      </c>
      <c r="J52" s="475">
        <v>20</v>
      </c>
      <c r="K52" s="476">
        <v>1472</v>
      </c>
    </row>
    <row r="53" spans="1:11" ht="14.4" customHeight="1" x14ac:dyDescent="0.3">
      <c r="A53" s="471" t="s">
        <v>484</v>
      </c>
      <c r="B53" s="472" t="s">
        <v>485</v>
      </c>
      <c r="C53" s="473" t="s">
        <v>495</v>
      </c>
      <c r="D53" s="474" t="s">
        <v>763</v>
      </c>
      <c r="E53" s="473" t="s">
        <v>2388</v>
      </c>
      <c r="F53" s="474" t="s">
        <v>2389</v>
      </c>
      <c r="G53" s="473" t="s">
        <v>1900</v>
      </c>
      <c r="H53" s="473" t="s">
        <v>1901</v>
      </c>
      <c r="I53" s="475">
        <v>4199.8</v>
      </c>
      <c r="J53" s="475">
        <v>1</v>
      </c>
      <c r="K53" s="476">
        <v>4199.8</v>
      </c>
    </row>
    <row r="54" spans="1:11" ht="14.4" customHeight="1" x14ac:dyDescent="0.3">
      <c r="A54" s="471" t="s">
        <v>484</v>
      </c>
      <c r="B54" s="472" t="s">
        <v>485</v>
      </c>
      <c r="C54" s="473" t="s">
        <v>495</v>
      </c>
      <c r="D54" s="474" t="s">
        <v>763</v>
      </c>
      <c r="E54" s="473" t="s">
        <v>2388</v>
      </c>
      <c r="F54" s="474" t="s">
        <v>2389</v>
      </c>
      <c r="G54" s="473" t="s">
        <v>1902</v>
      </c>
      <c r="H54" s="473" t="s">
        <v>1903</v>
      </c>
      <c r="I54" s="475">
        <v>4199.8</v>
      </c>
      <c r="J54" s="475">
        <v>2</v>
      </c>
      <c r="K54" s="476">
        <v>8399.6</v>
      </c>
    </row>
    <row r="55" spans="1:11" ht="14.4" customHeight="1" x14ac:dyDescent="0.3">
      <c r="A55" s="471" t="s">
        <v>484</v>
      </c>
      <c r="B55" s="472" t="s">
        <v>485</v>
      </c>
      <c r="C55" s="473" t="s">
        <v>495</v>
      </c>
      <c r="D55" s="474" t="s">
        <v>763</v>
      </c>
      <c r="E55" s="473" t="s">
        <v>2388</v>
      </c>
      <c r="F55" s="474" t="s">
        <v>2389</v>
      </c>
      <c r="G55" s="473" t="s">
        <v>1904</v>
      </c>
      <c r="H55" s="473" t="s">
        <v>1905</v>
      </c>
      <c r="I55" s="475">
        <v>4199.8</v>
      </c>
      <c r="J55" s="475">
        <v>2</v>
      </c>
      <c r="K55" s="476">
        <v>8399.6</v>
      </c>
    </row>
    <row r="56" spans="1:11" ht="14.4" customHeight="1" x14ac:dyDescent="0.3">
      <c r="A56" s="471" t="s">
        <v>484</v>
      </c>
      <c r="B56" s="472" t="s">
        <v>485</v>
      </c>
      <c r="C56" s="473" t="s">
        <v>495</v>
      </c>
      <c r="D56" s="474" t="s">
        <v>763</v>
      </c>
      <c r="E56" s="473" t="s">
        <v>2390</v>
      </c>
      <c r="F56" s="474" t="s">
        <v>2391</v>
      </c>
      <c r="G56" s="473" t="s">
        <v>1906</v>
      </c>
      <c r="H56" s="473" t="s">
        <v>1907</v>
      </c>
      <c r="I56" s="475">
        <v>2.76</v>
      </c>
      <c r="J56" s="475">
        <v>100</v>
      </c>
      <c r="K56" s="476">
        <v>276</v>
      </c>
    </row>
    <row r="57" spans="1:11" ht="14.4" customHeight="1" x14ac:dyDescent="0.3">
      <c r="A57" s="471" t="s">
        <v>484</v>
      </c>
      <c r="B57" s="472" t="s">
        <v>485</v>
      </c>
      <c r="C57" s="473" t="s">
        <v>495</v>
      </c>
      <c r="D57" s="474" t="s">
        <v>763</v>
      </c>
      <c r="E57" s="473" t="s">
        <v>2390</v>
      </c>
      <c r="F57" s="474" t="s">
        <v>2391</v>
      </c>
      <c r="G57" s="473" t="s">
        <v>1908</v>
      </c>
      <c r="H57" s="473" t="s">
        <v>1909</v>
      </c>
      <c r="I57" s="475">
        <v>9.56</v>
      </c>
      <c r="J57" s="475">
        <v>20</v>
      </c>
      <c r="K57" s="476">
        <v>191.2</v>
      </c>
    </row>
    <row r="58" spans="1:11" ht="14.4" customHeight="1" x14ac:dyDescent="0.3">
      <c r="A58" s="471" t="s">
        <v>484</v>
      </c>
      <c r="B58" s="472" t="s">
        <v>485</v>
      </c>
      <c r="C58" s="473" t="s">
        <v>495</v>
      </c>
      <c r="D58" s="474" t="s">
        <v>763</v>
      </c>
      <c r="E58" s="473" t="s">
        <v>2390</v>
      </c>
      <c r="F58" s="474" t="s">
        <v>2391</v>
      </c>
      <c r="G58" s="473" t="s">
        <v>1910</v>
      </c>
      <c r="H58" s="473" t="s">
        <v>1911</v>
      </c>
      <c r="I58" s="475">
        <v>1.1000000000000001</v>
      </c>
      <c r="J58" s="475">
        <v>100</v>
      </c>
      <c r="K58" s="476">
        <v>110</v>
      </c>
    </row>
    <row r="59" spans="1:11" ht="14.4" customHeight="1" x14ac:dyDescent="0.3">
      <c r="A59" s="471" t="s">
        <v>484</v>
      </c>
      <c r="B59" s="472" t="s">
        <v>485</v>
      </c>
      <c r="C59" s="473" t="s">
        <v>495</v>
      </c>
      <c r="D59" s="474" t="s">
        <v>763</v>
      </c>
      <c r="E59" s="473" t="s">
        <v>2390</v>
      </c>
      <c r="F59" s="474" t="s">
        <v>2391</v>
      </c>
      <c r="G59" s="473" t="s">
        <v>1912</v>
      </c>
      <c r="H59" s="473" t="s">
        <v>1913</v>
      </c>
      <c r="I59" s="475">
        <v>0.48</v>
      </c>
      <c r="J59" s="475">
        <v>100</v>
      </c>
      <c r="K59" s="476">
        <v>48</v>
      </c>
    </row>
    <row r="60" spans="1:11" ht="14.4" customHeight="1" x14ac:dyDescent="0.3">
      <c r="A60" s="471" t="s">
        <v>484</v>
      </c>
      <c r="B60" s="472" t="s">
        <v>485</v>
      </c>
      <c r="C60" s="473" t="s">
        <v>495</v>
      </c>
      <c r="D60" s="474" t="s">
        <v>763</v>
      </c>
      <c r="E60" s="473" t="s">
        <v>2390</v>
      </c>
      <c r="F60" s="474" t="s">
        <v>2391</v>
      </c>
      <c r="G60" s="473" t="s">
        <v>1914</v>
      </c>
      <c r="H60" s="473" t="s">
        <v>1915</v>
      </c>
      <c r="I60" s="475">
        <v>0.67</v>
      </c>
      <c r="J60" s="475">
        <v>1300</v>
      </c>
      <c r="K60" s="476">
        <v>871</v>
      </c>
    </row>
    <row r="61" spans="1:11" ht="14.4" customHeight="1" x14ac:dyDescent="0.3">
      <c r="A61" s="471" t="s">
        <v>484</v>
      </c>
      <c r="B61" s="472" t="s">
        <v>485</v>
      </c>
      <c r="C61" s="473" t="s">
        <v>495</v>
      </c>
      <c r="D61" s="474" t="s">
        <v>763</v>
      </c>
      <c r="E61" s="473" t="s">
        <v>2390</v>
      </c>
      <c r="F61" s="474" t="s">
        <v>2391</v>
      </c>
      <c r="G61" s="473" t="s">
        <v>1916</v>
      </c>
      <c r="H61" s="473" t="s">
        <v>1917</v>
      </c>
      <c r="I61" s="475">
        <v>1.97</v>
      </c>
      <c r="J61" s="475">
        <v>100</v>
      </c>
      <c r="K61" s="476">
        <v>197</v>
      </c>
    </row>
    <row r="62" spans="1:11" ht="14.4" customHeight="1" x14ac:dyDescent="0.3">
      <c r="A62" s="471" t="s">
        <v>484</v>
      </c>
      <c r="B62" s="472" t="s">
        <v>485</v>
      </c>
      <c r="C62" s="473" t="s">
        <v>495</v>
      </c>
      <c r="D62" s="474" t="s">
        <v>763</v>
      </c>
      <c r="E62" s="473" t="s">
        <v>2390</v>
      </c>
      <c r="F62" s="474" t="s">
        <v>2391</v>
      </c>
      <c r="G62" s="473" t="s">
        <v>1918</v>
      </c>
      <c r="H62" s="473" t="s">
        <v>1919</v>
      </c>
      <c r="I62" s="475">
        <v>5.32</v>
      </c>
      <c r="J62" s="475">
        <v>200</v>
      </c>
      <c r="K62" s="476">
        <v>1064.8</v>
      </c>
    </row>
    <row r="63" spans="1:11" ht="14.4" customHeight="1" x14ac:dyDescent="0.3">
      <c r="A63" s="471" t="s">
        <v>484</v>
      </c>
      <c r="B63" s="472" t="s">
        <v>485</v>
      </c>
      <c r="C63" s="473" t="s">
        <v>495</v>
      </c>
      <c r="D63" s="474" t="s">
        <v>763</v>
      </c>
      <c r="E63" s="473" t="s">
        <v>2390</v>
      </c>
      <c r="F63" s="474" t="s">
        <v>2391</v>
      </c>
      <c r="G63" s="473" t="s">
        <v>1920</v>
      </c>
      <c r="H63" s="473" t="s">
        <v>1921</v>
      </c>
      <c r="I63" s="475">
        <v>2.1800000000000002</v>
      </c>
      <c r="J63" s="475">
        <v>200</v>
      </c>
      <c r="K63" s="476">
        <v>435.74</v>
      </c>
    </row>
    <row r="64" spans="1:11" ht="14.4" customHeight="1" x14ac:dyDescent="0.3">
      <c r="A64" s="471" t="s">
        <v>484</v>
      </c>
      <c r="B64" s="472" t="s">
        <v>485</v>
      </c>
      <c r="C64" s="473" t="s">
        <v>495</v>
      </c>
      <c r="D64" s="474" t="s">
        <v>763</v>
      </c>
      <c r="E64" s="473" t="s">
        <v>2390</v>
      </c>
      <c r="F64" s="474" t="s">
        <v>2391</v>
      </c>
      <c r="G64" s="473" t="s">
        <v>1922</v>
      </c>
      <c r="H64" s="473" t="s">
        <v>1923</v>
      </c>
      <c r="I64" s="475">
        <v>4.3099999999999996</v>
      </c>
      <c r="J64" s="475">
        <v>100</v>
      </c>
      <c r="K64" s="476">
        <v>431.06</v>
      </c>
    </row>
    <row r="65" spans="1:11" ht="14.4" customHeight="1" x14ac:dyDescent="0.3">
      <c r="A65" s="471" t="s">
        <v>484</v>
      </c>
      <c r="B65" s="472" t="s">
        <v>485</v>
      </c>
      <c r="C65" s="473" t="s">
        <v>495</v>
      </c>
      <c r="D65" s="474" t="s">
        <v>763</v>
      </c>
      <c r="E65" s="473" t="s">
        <v>2390</v>
      </c>
      <c r="F65" s="474" t="s">
        <v>2391</v>
      </c>
      <c r="G65" s="473" t="s">
        <v>1924</v>
      </c>
      <c r="H65" s="473" t="s">
        <v>1925</v>
      </c>
      <c r="I65" s="475">
        <v>4.2300000000000004</v>
      </c>
      <c r="J65" s="475">
        <v>50</v>
      </c>
      <c r="K65" s="476">
        <v>211.5</v>
      </c>
    </row>
    <row r="66" spans="1:11" ht="14.4" customHeight="1" x14ac:dyDescent="0.3">
      <c r="A66" s="471" t="s">
        <v>484</v>
      </c>
      <c r="B66" s="472" t="s">
        <v>485</v>
      </c>
      <c r="C66" s="473" t="s">
        <v>495</v>
      </c>
      <c r="D66" s="474" t="s">
        <v>763</v>
      </c>
      <c r="E66" s="473" t="s">
        <v>2390</v>
      </c>
      <c r="F66" s="474" t="s">
        <v>2391</v>
      </c>
      <c r="G66" s="473" t="s">
        <v>1924</v>
      </c>
      <c r="H66" s="473" t="s">
        <v>1926</v>
      </c>
      <c r="I66" s="475">
        <v>4.1333333333333337</v>
      </c>
      <c r="J66" s="475">
        <v>120</v>
      </c>
      <c r="K66" s="476">
        <v>494.95</v>
      </c>
    </row>
    <row r="67" spans="1:11" ht="14.4" customHeight="1" x14ac:dyDescent="0.3">
      <c r="A67" s="471" t="s">
        <v>484</v>
      </c>
      <c r="B67" s="472" t="s">
        <v>485</v>
      </c>
      <c r="C67" s="473" t="s">
        <v>495</v>
      </c>
      <c r="D67" s="474" t="s">
        <v>763</v>
      </c>
      <c r="E67" s="473" t="s">
        <v>2390</v>
      </c>
      <c r="F67" s="474" t="s">
        <v>2391</v>
      </c>
      <c r="G67" s="473" t="s">
        <v>1927</v>
      </c>
      <c r="H67" s="473" t="s">
        <v>1928</v>
      </c>
      <c r="I67" s="475">
        <v>196.9</v>
      </c>
      <c r="J67" s="475">
        <v>10</v>
      </c>
      <c r="K67" s="476">
        <v>1969</v>
      </c>
    </row>
    <row r="68" spans="1:11" ht="14.4" customHeight="1" x14ac:dyDescent="0.3">
      <c r="A68" s="471" t="s">
        <v>484</v>
      </c>
      <c r="B68" s="472" t="s">
        <v>485</v>
      </c>
      <c r="C68" s="473" t="s">
        <v>495</v>
      </c>
      <c r="D68" s="474" t="s">
        <v>763</v>
      </c>
      <c r="E68" s="473" t="s">
        <v>2390</v>
      </c>
      <c r="F68" s="474" t="s">
        <v>2391</v>
      </c>
      <c r="G68" s="473" t="s">
        <v>1929</v>
      </c>
      <c r="H68" s="473" t="s">
        <v>1930</v>
      </c>
      <c r="I68" s="475">
        <v>2.9042857142857139</v>
      </c>
      <c r="J68" s="475">
        <v>1300</v>
      </c>
      <c r="K68" s="476">
        <v>3774</v>
      </c>
    </row>
    <row r="69" spans="1:11" ht="14.4" customHeight="1" x14ac:dyDescent="0.3">
      <c r="A69" s="471" t="s">
        <v>484</v>
      </c>
      <c r="B69" s="472" t="s">
        <v>485</v>
      </c>
      <c r="C69" s="473" t="s">
        <v>495</v>
      </c>
      <c r="D69" s="474" t="s">
        <v>763</v>
      </c>
      <c r="E69" s="473" t="s">
        <v>2390</v>
      </c>
      <c r="F69" s="474" t="s">
        <v>2391</v>
      </c>
      <c r="G69" s="473" t="s">
        <v>1931</v>
      </c>
      <c r="H69" s="473" t="s">
        <v>1932</v>
      </c>
      <c r="I69" s="475">
        <v>2.9</v>
      </c>
      <c r="J69" s="475">
        <v>100</v>
      </c>
      <c r="K69" s="476">
        <v>290</v>
      </c>
    </row>
    <row r="70" spans="1:11" ht="14.4" customHeight="1" x14ac:dyDescent="0.3">
      <c r="A70" s="471" t="s">
        <v>484</v>
      </c>
      <c r="B70" s="472" t="s">
        <v>485</v>
      </c>
      <c r="C70" s="473" t="s">
        <v>495</v>
      </c>
      <c r="D70" s="474" t="s">
        <v>763</v>
      </c>
      <c r="E70" s="473" t="s">
        <v>2390</v>
      </c>
      <c r="F70" s="474" t="s">
        <v>2391</v>
      </c>
      <c r="G70" s="473" t="s">
        <v>1933</v>
      </c>
      <c r="H70" s="473" t="s">
        <v>1934</v>
      </c>
      <c r="I70" s="475">
        <v>2.06</v>
      </c>
      <c r="J70" s="475">
        <v>100</v>
      </c>
      <c r="K70" s="476">
        <v>206</v>
      </c>
    </row>
    <row r="71" spans="1:11" ht="14.4" customHeight="1" x14ac:dyDescent="0.3">
      <c r="A71" s="471" t="s">
        <v>484</v>
      </c>
      <c r="B71" s="472" t="s">
        <v>485</v>
      </c>
      <c r="C71" s="473" t="s">
        <v>495</v>
      </c>
      <c r="D71" s="474" t="s">
        <v>763</v>
      </c>
      <c r="E71" s="473" t="s">
        <v>2390</v>
      </c>
      <c r="F71" s="474" t="s">
        <v>2391</v>
      </c>
      <c r="G71" s="473" t="s">
        <v>1935</v>
      </c>
      <c r="H71" s="473" t="s">
        <v>1936</v>
      </c>
      <c r="I71" s="475">
        <v>40.002222222222223</v>
      </c>
      <c r="J71" s="475">
        <v>450</v>
      </c>
      <c r="K71" s="476">
        <v>17750.079999999998</v>
      </c>
    </row>
    <row r="72" spans="1:11" ht="14.4" customHeight="1" x14ac:dyDescent="0.3">
      <c r="A72" s="471" t="s">
        <v>484</v>
      </c>
      <c r="B72" s="472" t="s">
        <v>485</v>
      </c>
      <c r="C72" s="473" t="s">
        <v>495</v>
      </c>
      <c r="D72" s="474" t="s">
        <v>763</v>
      </c>
      <c r="E72" s="473" t="s">
        <v>2390</v>
      </c>
      <c r="F72" s="474" t="s">
        <v>2391</v>
      </c>
      <c r="G72" s="473" t="s">
        <v>1937</v>
      </c>
      <c r="H72" s="473" t="s">
        <v>1938</v>
      </c>
      <c r="I72" s="475">
        <v>1.9299999999999997</v>
      </c>
      <c r="J72" s="475">
        <v>400</v>
      </c>
      <c r="K72" s="476">
        <v>772</v>
      </c>
    </row>
    <row r="73" spans="1:11" ht="14.4" customHeight="1" x14ac:dyDescent="0.3">
      <c r="A73" s="471" t="s">
        <v>484</v>
      </c>
      <c r="B73" s="472" t="s">
        <v>485</v>
      </c>
      <c r="C73" s="473" t="s">
        <v>495</v>
      </c>
      <c r="D73" s="474" t="s">
        <v>763</v>
      </c>
      <c r="E73" s="473" t="s">
        <v>2390</v>
      </c>
      <c r="F73" s="474" t="s">
        <v>2391</v>
      </c>
      <c r="G73" s="473" t="s">
        <v>1937</v>
      </c>
      <c r="H73" s="473" t="s">
        <v>1939</v>
      </c>
      <c r="I73" s="475">
        <v>2.0333333333333332</v>
      </c>
      <c r="J73" s="475">
        <v>395</v>
      </c>
      <c r="K73" s="476">
        <v>793.46</v>
      </c>
    </row>
    <row r="74" spans="1:11" ht="14.4" customHeight="1" x14ac:dyDescent="0.3">
      <c r="A74" s="471" t="s">
        <v>484</v>
      </c>
      <c r="B74" s="472" t="s">
        <v>485</v>
      </c>
      <c r="C74" s="473" t="s">
        <v>495</v>
      </c>
      <c r="D74" s="474" t="s">
        <v>763</v>
      </c>
      <c r="E74" s="473" t="s">
        <v>2390</v>
      </c>
      <c r="F74" s="474" t="s">
        <v>2391</v>
      </c>
      <c r="G74" s="473" t="s">
        <v>1940</v>
      </c>
      <c r="H74" s="473" t="s">
        <v>1941</v>
      </c>
      <c r="I74" s="475">
        <v>15.01</v>
      </c>
      <c r="J74" s="475">
        <v>13</v>
      </c>
      <c r="K74" s="476">
        <v>195.13</v>
      </c>
    </row>
    <row r="75" spans="1:11" ht="14.4" customHeight="1" x14ac:dyDescent="0.3">
      <c r="A75" s="471" t="s">
        <v>484</v>
      </c>
      <c r="B75" s="472" t="s">
        <v>485</v>
      </c>
      <c r="C75" s="473" t="s">
        <v>495</v>
      </c>
      <c r="D75" s="474" t="s">
        <v>763</v>
      </c>
      <c r="E75" s="473" t="s">
        <v>2390</v>
      </c>
      <c r="F75" s="474" t="s">
        <v>2391</v>
      </c>
      <c r="G75" s="473" t="s">
        <v>1942</v>
      </c>
      <c r="H75" s="473" t="s">
        <v>1943</v>
      </c>
      <c r="I75" s="475">
        <v>12.11</v>
      </c>
      <c r="J75" s="475">
        <v>5</v>
      </c>
      <c r="K75" s="476">
        <v>60.55</v>
      </c>
    </row>
    <row r="76" spans="1:11" ht="14.4" customHeight="1" x14ac:dyDescent="0.3">
      <c r="A76" s="471" t="s">
        <v>484</v>
      </c>
      <c r="B76" s="472" t="s">
        <v>485</v>
      </c>
      <c r="C76" s="473" t="s">
        <v>495</v>
      </c>
      <c r="D76" s="474" t="s">
        <v>763</v>
      </c>
      <c r="E76" s="473" t="s">
        <v>2390</v>
      </c>
      <c r="F76" s="474" t="s">
        <v>2391</v>
      </c>
      <c r="G76" s="473" t="s">
        <v>1944</v>
      </c>
      <c r="H76" s="473" t="s">
        <v>1945</v>
      </c>
      <c r="I76" s="475">
        <v>5.21</v>
      </c>
      <c r="J76" s="475">
        <v>50</v>
      </c>
      <c r="K76" s="476">
        <v>260.5</v>
      </c>
    </row>
    <row r="77" spans="1:11" ht="14.4" customHeight="1" x14ac:dyDescent="0.3">
      <c r="A77" s="471" t="s">
        <v>484</v>
      </c>
      <c r="B77" s="472" t="s">
        <v>485</v>
      </c>
      <c r="C77" s="473" t="s">
        <v>495</v>
      </c>
      <c r="D77" s="474" t="s">
        <v>763</v>
      </c>
      <c r="E77" s="473" t="s">
        <v>2390</v>
      </c>
      <c r="F77" s="474" t="s">
        <v>2391</v>
      </c>
      <c r="G77" s="473" t="s">
        <v>1946</v>
      </c>
      <c r="H77" s="473" t="s">
        <v>1947</v>
      </c>
      <c r="I77" s="475">
        <v>2.89</v>
      </c>
      <c r="J77" s="475">
        <v>10</v>
      </c>
      <c r="K77" s="476">
        <v>28.9</v>
      </c>
    </row>
    <row r="78" spans="1:11" ht="14.4" customHeight="1" x14ac:dyDescent="0.3">
      <c r="A78" s="471" t="s">
        <v>484</v>
      </c>
      <c r="B78" s="472" t="s">
        <v>485</v>
      </c>
      <c r="C78" s="473" t="s">
        <v>495</v>
      </c>
      <c r="D78" s="474" t="s">
        <v>763</v>
      </c>
      <c r="E78" s="473" t="s">
        <v>2390</v>
      </c>
      <c r="F78" s="474" t="s">
        <v>2391</v>
      </c>
      <c r="G78" s="473" t="s">
        <v>1948</v>
      </c>
      <c r="H78" s="473" t="s">
        <v>1949</v>
      </c>
      <c r="I78" s="475">
        <v>209.33</v>
      </c>
      <c r="J78" s="475">
        <v>35</v>
      </c>
      <c r="K78" s="476">
        <v>7326.55</v>
      </c>
    </row>
    <row r="79" spans="1:11" ht="14.4" customHeight="1" x14ac:dyDescent="0.3">
      <c r="A79" s="471" t="s">
        <v>484</v>
      </c>
      <c r="B79" s="472" t="s">
        <v>485</v>
      </c>
      <c r="C79" s="473" t="s">
        <v>495</v>
      </c>
      <c r="D79" s="474" t="s">
        <v>763</v>
      </c>
      <c r="E79" s="473" t="s">
        <v>2390</v>
      </c>
      <c r="F79" s="474" t="s">
        <v>2391</v>
      </c>
      <c r="G79" s="473" t="s">
        <v>1950</v>
      </c>
      <c r="H79" s="473" t="s">
        <v>1951</v>
      </c>
      <c r="I79" s="475">
        <v>30.86</v>
      </c>
      <c r="J79" s="475">
        <v>25</v>
      </c>
      <c r="K79" s="476">
        <v>771.38</v>
      </c>
    </row>
    <row r="80" spans="1:11" ht="14.4" customHeight="1" x14ac:dyDescent="0.3">
      <c r="A80" s="471" t="s">
        <v>484</v>
      </c>
      <c r="B80" s="472" t="s">
        <v>485</v>
      </c>
      <c r="C80" s="473" t="s">
        <v>495</v>
      </c>
      <c r="D80" s="474" t="s">
        <v>763</v>
      </c>
      <c r="E80" s="473" t="s">
        <v>2390</v>
      </c>
      <c r="F80" s="474" t="s">
        <v>2391</v>
      </c>
      <c r="G80" s="473" t="s">
        <v>1952</v>
      </c>
      <c r="H80" s="473" t="s">
        <v>1953</v>
      </c>
      <c r="I80" s="475">
        <v>71.87</v>
      </c>
      <c r="J80" s="475">
        <v>10</v>
      </c>
      <c r="K80" s="476">
        <v>718.67</v>
      </c>
    </row>
    <row r="81" spans="1:11" ht="14.4" customHeight="1" x14ac:dyDescent="0.3">
      <c r="A81" s="471" t="s">
        <v>484</v>
      </c>
      <c r="B81" s="472" t="s">
        <v>485</v>
      </c>
      <c r="C81" s="473" t="s">
        <v>495</v>
      </c>
      <c r="D81" s="474" t="s">
        <v>763</v>
      </c>
      <c r="E81" s="473" t="s">
        <v>2390</v>
      </c>
      <c r="F81" s="474" t="s">
        <v>2391</v>
      </c>
      <c r="G81" s="473" t="s">
        <v>1954</v>
      </c>
      <c r="H81" s="473" t="s">
        <v>1955</v>
      </c>
      <c r="I81" s="475">
        <v>50.82</v>
      </c>
      <c r="J81" s="475">
        <v>10</v>
      </c>
      <c r="K81" s="476">
        <v>508.2</v>
      </c>
    </row>
    <row r="82" spans="1:11" ht="14.4" customHeight="1" x14ac:dyDescent="0.3">
      <c r="A82" s="471" t="s">
        <v>484</v>
      </c>
      <c r="B82" s="472" t="s">
        <v>485</v>
      </c>
      <c r="C82" s="473" t="s">
        <v>495</v>
      </c>
      <c r="D82" s="474" t="s">
        <v>763</v>
      </c>
      <c r="E82" s="473" t="s">
        <v>2390</v>
      </c>
      <c r="F82" s="474" t="s">
        <v>2391</v>
      </c>
      <c r="G82" s="473" t="s">
        <v>1956</v>
      </c>
      <c r="H82" s="473" t="s">
        <v>1957</v>
      </c>
      <c r="I82" s="475">
        <v>181.5</v>
      </c>
      <c r="J82" s="475">
        <v>10</v>
      </c>
      <c r="K82" s="476">
        <v>1815</v>
      </c>
    </row>
    <row r="83" spans="1:11" ht="14.4" customHeight="1" x14ac:dyDescent="0.3">
      <c r="A83" s="471" t="s">
        <v>484</v>
      </c>
      <c r="B83" s="472" t="s">
        <v>485</v>
      </c>
      <c r="C83" s="473" t="s">
        <v>495</v>
      </c>
      <c r="D83" s="474" t="s">
        <v>763</v>
      </c>
      <c r="E83" s="473" t="s">
        <v>2390</v>
      </c>
      <c r="F83" s="474" t="s">
        <v>2391</v>
      </c>
      <c r="G83" s="473" t="s">
        <v>1958</v>
      </c>
      <c r="H83" s="473" t="s">
        <v>1959</v>
      </c>
      <c r="I83" s="475">
        <v>712.69</v>
      </c>
      <c r="J83" s="475">
        <v>5</v>
      </c>
      <c r="K83" s="476">
        <v>3563.45</v>
      </c>
    </row>
    <row r="84" spans="1:11" ht="14.4" customHeight="1" x14ac:dyDescent="0.3">
      <c r="A84" s="471" t="s">
        <v>484</v>
      </c>
      <c r="B84" s="472" t="s">
        <v>485</v>
      </c>
      <c r="C84" s="473" t="s">
        <v>495</v>
      </c>
      <c r="D84" s="474" t="s">
        <v>763</v>
      </c>
      <c r="E84" s="473" t="s">
        <v>2390</v>
      </c>
      <c r="F84" s="474" t="s">
        <v>2391</v>
      </c>
      <c r="G84" s="473" t="s">
        <v>1960</v>
      </c>
      <c r="H84" s="473" t="s">
        <v>1961</v>
      </c>
      <c r="I84" s="475">
        <v>71.87</v>
      </c>
      <c r="J84" s="475">
        <v>10</v>
      </c>
      <c r="K84" s="476">
        <v>718.67</v>
      </c>
    </row>
    <row r="85" spans="1:11" ht="14.4" customHeight="1" x14ac:dyDescent="0.3">
      <c r="A85" s="471" t="s">
        <v>484</v>
      </c>
      <c r="B85" s="472" t="s">
        <v>485</v>
      </c>
      <c r="C85" s="473" t="s">
        <v>495</v>
      </c>
      <c r="D85" s="474" t="s">
        <v>763</v>
      </c>
      <c r="E85" s="473" t="s">
        <v>2390</v>
      </c>
      <c r="F85" s="474" t="s">
        <v>2391</v>
      </c>
      <c r="G85" s="473" t="s">
        <v>1962</v>
      </c>
      <c r="H85" s="473" t="s">
        <v>1963</v>
      </c>
      <c r="I85" s="475">
        <v>398.43</v>
      </c>
      <c r="J85" s="475">
        <v>20</v>
      </c>
      <c r="K85" s="476">
        <v>7968.58</v>
      </c>
    </row>
    <row r="86" spans="1:11" ht="14.4" customHeight="1" x14ac:dyDescent="0.3">
      <c r="A86" s="471" t="s">
        <v>484</v>
      </c>
      <c r="B86" s="472" t="s">
        <v>485</v>
      </c>
      <c r="C86" s="473" t="s">
        <v>495</v>
      </c>
      <c r="D86" s="474" t="s">
        <v>763</v>
      </c>
      <c r="E86" s="473" t="s">
        <v>2390</v>
      </c>
      <c r="F86" s="474" t="s">
        <v>2391</v>
      </c>
      <c r="G86" s="473" t="s">
        <v>1964</v>
      </c>
      <c r="H86" s="473" t="s">
        <v>1965</v>
      </c>
      <c r="I86" s="475">
        <v>411.4</v>
      </c>
      <c r="J86" s="475">
        <v>3</v>
      </c>
      <c r="K86" s="476">
        <v>1234.2</v>
      </c>
    </row>
    <row r="87" spans="1:11" ht="14.4" customHeight="1" x14ac:dyDescent="0.3">
      <c r="A87" s="471" t="s">
        <v>484</v>
      </c>
      <c r="B87" s="472" t="s">
        <v>485</v>
      </c>
      <c r="C87" s="473" t="s">
        <v>495</v>
      </c>
      <c r="D87" s="474" t="s">
        <v>763</v>
      </c>
      <c r="E87" s="473" t="s">
        <v>2390</v>
      </c>
      <c r="F87" s="474" t="s">
        <v>2391</v>
      </c>
      <c r="G87" s="473" t="s">
        <v>1966</v>
      </c>
      <c r="H87" s="473" t="s">
        <v>1967</v>
      </c>
      <c r="I87" s="475">
        <v>193.2</v>
      </c>
      <c r="J87" s="475">
        <v>10</v>
      </c>
      <c r="K87" s="476">
        <v>1932</v>
      </c>
    </row>
    <row r="88" spans="1:11" ht="14.4" customHeight="1" x14ac:dyDescent="0.3">
      <c r="A88" s="471" t="s">
        <v>484</v>
      </c>
      <c r="B88" s="472" t="s">
        <v>485</v>
      </c>
      <c r="C88" s="473" t="s">
        <v>495</v>
      </c>
      <c r="D88" s="474" t="s">
        <v>763</v>
      </c>
      <c r="E88" s="473" t="s">
        <v>2390</v>
      </c>
      <c r="F88" s="474" t="s">
        <v>2391</v>
      </c>
      <c r="G88" s="473" t="s">
        <v>1968</v>
      </c>
      <c r="H88" s="473" t="s">
        <v>1969</v>
      </c>
      <c r="I88" s="475">
        <v>213.44</v>
      </c>
      <c r="J88" s="475">
        <v>10</v>
      </c>
      <c r="K88" s="476">
        <v>2134.44</v>
      </c>
    </row>
    <row r="89" spans="1:11" ht="14.4" customHeight="1" x14ac:dyDescent="0.3">
      <c r="A89" s="471" t="s">
        <v>484</v>
      </c>
      <c r="B89" s="472" t="s">
        <v>485</v>
      </c>
      <c r="C89" s="473" t="s">
        <v>495</v>
      </c>
      <c r="D89" s="474" t="s">
        <v>763</v>
      </c>
      <c r="E89" s="473" t="s">
        <v>2390</v>
      </c>
      <c r="F89" s="474" t="s">
        <v>2391</v>
      </c>
      <c r="G89" s="473" t="s">
        <v>1970</v>
      </c>
      <c r="H89" s="473" t="s">
        <v>1971</v>
      </c>
      <c r="I89" s="475">
        <v>2831.4</v>
      </c>
      <c r="J89" s="475">
        <v>1</v>
      </c>
      <c r="K89" s="476">
        <v>2831.4</v>
      </c>
    </row>
    <row r="90" spans="1:11" ht="14.4" customHeight="1" x14ac:dyDescent="0.3">
      <c r="A90" s="471" t="s">
        <v>484</v>
      </c>
      <c r="B90" s="472" t="s">
        <v>485</v>
      </c>
      <c r="C90" s="473" t="s">
        <v>495</v>
      </c>
      <c r="D90" s="474" t="s">
        <v>763</v>
      </c>
      <c r="E90" s="473" t="s">
        <v>2390</v>
      </c>
      <c r="F90" s="474" t="s">
        <v>2391</v>
      </c>
      <c r="G90" s="473" t="s">
        <v>1972</v>
      </c>
      <c r="H90" s="473" t="s">
        <v>1973</v>
      </c>
      <c r="I90" s="475">
        <v>2541</v>
      </c>
      <c r="J90" s="475">
        <v>1</v>
      </c>
      <c r="K90" s="476">
        <v>2541</v>
      </c>
    </row>
    <row r="91" spans="1:11" ht="14.4" customHeight="1" x14ac:dyDescent="0.3">
      <c r="A91" s="471" t="s">
        <v>484</v>
      </c>
      <c r="B91" s="472" t="s">
        <v>485</v>
      </c>
      <c r="C91" s="473" t="s">
        <v>495</v>
      </c>
      <c r="D91" s="474" t="s">
        <v>763</v>
      </c>
      <c r="E91" s="473" t="s">
        <v>2390</v>
      </c>
      <c r="F91" s="474" t="s">
        <v>2391</v>
      </c>
      <c r="G91" s="473" t="s">
        <v>1974</v>
      </c>
      <c r="H91" s="473" t="s">
        <v>1975</v>
      </c>
      <c r="I91" s="475">
        <v>1754.5</v>
      </c>
      <c r="J91" s="475">
        <v>2</v>
      </c>
      <c r="K91" s="476">
        <v>3509</v>
      </c>
    </row>
    <row r="92" spans="1:11" ht="14.4" customHeight="1" x14ac:dyDescent="0.3">
      <c r="A92" s="471" t="s">
        <v>484</v>
      </c>
      <c r="B92" s="472" t="s">
        <v>485</v>
      </c>
      <c r="C92" s="473" t="s">
        <v>495</v>
      </c>
      <c r="D92" s="474" t="s">
        <v>763</v>
      </c>
      <c r="E92" s="473" t="s">
        <v>2390</v>
      </c>
      <c r="F92" s="474" t="s">
        <v>2391</v>
      </c>
      <c r="G92" s="473" t="s">
        <v>1976</v>
      </c>
      <c r="H92" s="473" t="s">
        <v>1977</v>
      </c>
      <c r="I92" s="475">
        <v>0.68</v>
      </c>
      <c r="J92" s="475">
        <v>1000</v>
      </c>
      <c r="K92" s="476">
        <v>677.6</v>
      </c>
    </row>
    <row r="93" spans="1:11" ht="14.4" customHeight="1" x14ac:dyDescent="0.3">
      <c r="A93" s="471" t="s">
        <v>484</v>
      </c>
      <c r="B93" s="472" t="s">
        <v>485</v>
      </c>
      <c r="C93" s="473" t="s">
        <v>495</v>
      </c>
      <c r="D93" s="474" t="s">
        <v>763</v>
      </c>
      <c r="E93" s="473" t="s">
        <v>2390</v>
      </c>
      <c r="F93" s="474" t="s">
        <v>2391</v>
      </c>
      <c r="G93" s="473" t="s">
        <v>1978</v>
      </c>
      <c r="H93" s="473" t="s">
        <v>1979</v>
      </c>
      <c r="I93" s="475">
        <v>830.91</v>
      </c>
      <c r="J93" s="475">
        <v>2</v>
      </c>
      <c r="K93" s="476">
        <v>1661.82</v>
      </c>
    </row>
    <row r="94" spans="1:11" ht="14.4" customHeight="1" x14ac:dyDescent="0.3">
      <c r="A94" s="471" t="s">
        <v>484</v>
      </c>
      <c r="B94" s="472" t="s">
        <v>485</v>
      </c>
      <c r="C94" s="473" t="s">
        <v>495</v>
      </c>
      <c r="D94" s="474" t="s">
        <v>763</v>
      </c>
      <c r="E94" s="473" t="s">
        <v>2392</v>
      </c>
      <c r="F94" s="474" t="s">
        <v>2393</v>
      </c>
      <c r="G94" s="473" t="s">
        <v>1980</v>
      </c>
      <c r="H94" s="473" t="s">
        <v>1981</v>
      </c>
      <c r="I94" s="475">
        <v>1452.8600000000001</v>
      </c>
      <c r="J94" s="475">
        <v>30</v>
      </c>
      <c r="K94" s="476">
        <v>43585.9</v>
      </c>
    </row>
    <row r="95" spans="1:11" ht="14.4" customHeight="1" x14ac:dyDescent="0.3">
      <c r="A95" s="471" t="s">
        <v>484</v>
      </c>
      <c r="B95" s="472" t="s">
        <v>485</v>
      </c>
      <c r="C95" s="473" t="s">
        <v>495</v>
      </c>
      <c r="D95" s="474" t="s">
        <v>763</v>
      </c>
      <c r="E95" s="473" t="s">
        <v>2394</v>
      </c>
      <c r="F95" s="474" t="s">
        <v>2395</v>
      </c>
      <c r="G95" s="473" t="s">
        <v>1982</v>
      </c>
      <c r="H95" s="473" t="s">
        <v>1983</v>
      </c>
      <c r="I95" s="475">
        <v>17391.310000000001</v>
      </c>
      <c r="J95" s="475">
        <v>2</v>
      </c>
      <c r="K95" s="476">
        <v>34782.61</v>
      </c>
    </row>
    <row r="96" spans="1:11" ht="14.4" customHeight="1" x14ac:dyDescent="0.3">
      <c r="A96" s="471" t="s">
        <v>484</v>
      </c>
      <c r="B96" s="472" t="s">
        <v>485</v>
      </c>
      <c r="C96" s="473" t="s">
        <v>495</v>
      </c>
      <c r="D96" s="474" t="s">
        <v>763</v>
      </c>
      <c r="E96" s="473" t="s">
        <v>2394</v>
      </c>
      <c r="F96" s="474" t="s">
        <v>2395</v>
      </c>
      <c r="G96" s="473" t="s">
        <v>1984</v>
      </c>
      <c r="H96" s="473" t="s">
        <v>1985</v>
      </c>
      <c r="I96" s="475">
        <v>17391.310000000001</v>
      </c>
      <c r="J96" s="475">
        <v>2</v>
      </c>
      <c r="K96" s="476">
        <v>34782.61</v>
      </c>
    </row>
    <row r="97" spans="1:11" ht="14.4" customHeight="1" x14ac:dyDescent="0.3">
      <c r="A97" s="471" t="s">
        <v>484</v>
      </c>
      <c r="B97" s="472" t="s">
        <v>485</v>
      </c>
      <c r="C97" s="473" t="s">
        <v>495</v>
      </c>
      <c r="D97" s="474" t="s">
        <v>763</v>
      </c>
      <c r="E97" s="473" t="s">
        <v>2394</v>
      </c>
      <c r="F97" s="474" t="s">
        <v>2395</v>
      </c>
      <c r="G97" s="473" t="s">
        <v>1986</v>
      </c>
      <c r="H97" s="473" t="s">
        <v>1987</v>
      </c>
      <c r="I97" s="475">
        <v>17391.3</v>
      </c>
      <c r="J97" s="475">
        <v>1</v>
      </c>
      <c r="K97" s="476">
        <v>17391.3</v>
      </c>
    </row>
    <row r="98" spans="1:11" ht="14.4" customHeight="1" x14ac:dyDescent="0.3">
      <c r="A98" s="471" t="s">
        <v>484</v>
      </c>
      <c r="B98" s="472" t="s">
        <v>485</v>
      </c>
      <c r="C98" s="473" t="s">
        <v>495</v>
      </c>
      <c r="D98" s="474" t="s">
        <v>763</v>
      </c>
      <c r="E98" s="473" t="s">
        <v>2394</v>
      </c>
      <c r="F98" s="474" t="s">
        <v>2395</v>
      </c>
      <c r="G98" s="473" t="s">
        <v>1988</v>
      </c>
      <c r="H98" s="473" t="s">
        <v>1989</v>
      </c>
      <c r="I98" s="475">
        <v>17391.3</v>
      </c>
      <c r="J98" s="475">
        <v>1</v>
      </c>
      <c r="K98" s="476">
        <v>17391.3</v>
      </c>
    </row>
    <row r="99" spans="1:11" ht="14.4" customHeight="1" x14ac:dyDescent="0.3">
      <c r="A99" s="471" t="s">
        <v>484</v>
      </c>
      <c r="B99" s="472" t="s">
        <v>485</v>
      </c>
      <c r="C99" s="473" t="s">
        <v>495</v>
      </c>
      <c r="D99" s="474" t="s">
        <v>763</v>
      </c>
      <c r="E99" s="473" t="s">
        <v>2394</v>
      </c>
      <c r="F99" s="474" t="s">
        <v>2395</v>
      </c>
      <c r="G99" s="473" t="s">
        <v>1990</v>
      </c>
      <c r="H99" s="473" t="s">
        <v>1991</v>
      </c>
      <c r="I99" s="475">
        <v>17391.310000000001</v>
      </c>
      <c r="J99" s="475">
        <v>2</v>
      </c>
      <c r="K99" s="476">
        <v>34782.61</v>
      </c>
    </row>
    <row r="100" spans="1:11" ht="14.4" customHeight="1" x14ac:dyDescent="0.3">
      <c r="A100" s="471" t="s">
        <v>484</v>
      </c>
      <c r="B100" s="472" t="s">
        <v>485</v>
      </c>
      <c r="C100" s="473" t="s">
        <v>495</v>
      </c>
      <c r="D100" s="474" t="s">
        <v>763</v>
      </c>
      <c r="E100" s="473" t="s">
        <v>2394</v>
      </c>
      <c r="F100" s="474" t="s">
        <v>2395</v>
      </c>
      <c r="G100" s="473" t="s">
        <v>1992</v>
      </c>
      <c r="H100" s="473" t="s">
        <v>1993</v>
      </c>
      <c r="I100" s="475">
        <v>9772</v>
      </c>
      <c r="J100" s="475">
        <v>1</v>
      </c>
      <c r="K100" s="476">
        <v>9772</v>
      </c>
    </row>
    <row r="101" spans="1:11" ht="14.4" customHeight="1" x14ac:dyDescent="0.3">
      <c r="A101" s="471" t="s">
        <v>484</v>
      </c>
      <c r="B101" s="472" t="s">
        <v>485</v>
      </c>
      <c r="C101" s="473" t="s">
        <v>495</v>
      </c>
      <c r="D101" s="474" t="s">
        <v>763</v>
      </c>
      <c r="E101" s="473" t="s">
        <v>2396</v>
      </c>
      <c r="F101" s="474" t="s">
        <v>2397</v>
      </c>
      <c r="G101" s="473" t="s">
        <v>1994</v>
      </c>
      <c r="H101" s="473" t="s">
        <v>1995</v>
      </c>
      <c r="I101" s="475">
        <v>54.213999999999999</v>
      </c>
      <c r="J101" s="475">
        <v>180</v>
      </c>
      <c r="K101" s="476">
        <v>9758.7899999999991</v>
      </c>
    </row>
    <row r="102" spans="1:11" ht="14.4" customHeight="1" x14ac:dyDescent="0.3">
      <c r="A102" s="471" t="s">
        <v>484</v>
      </c>
      <c r="B102" s="472" t="s">
        <v>485</v>
      </c>
      <c r="C102" s="473" t="s">
        <v>495</v>
      </c>
      <c r="D102" s="474" t="s">
        <v>763</v>
      </c>
      <c r="E102" s="473" t="s">
        <v>2396</v>
      </c>
      <c r="F102" s="474" t="s">
        <v>2397</v>
      </c>
      <c r="G102" s="473" t="s">
        <v>1996</v>
      </c>
      <c r="H102" s="473" t="s">
        <v>1997</v>
      </c>
      <c r="I102" s="475">
        <v>87.84</v>
      </c>
      <c r="J102" s="475">
        <v>24</v>
      </c>
      <c r="K102" s="476">
        <v>2108.06</v>
      </c>
    </row>
    <row r="103" spans="1:11" ht="14.4" customHeight="1" x14ac:dyDescent="0.3">
      <c r="A103" s="471" t="s">
        <v>484</v>
      </c>
      <c r="B103" s="472" t="s">
        <v>485</v>
      </c>
      <c r="C103" s="473" t="s">
        <v>495</v>
      </c>
      <c r="D103" s="474" t="s">
        <v>763</v>
      </c>
      <c r="E103" s="473" t="s">
        <v>2396</v>
      </c>
      <c r="F103" s="474" t="s">
        <v>2397</v>
      </c>
      <c r="G103" s="473" t="s">
        <v>1998</v>
      </c>
      <c r="H103" s="473" t="s">
        <v>1999</v>
      </c>
      <c r="I103" s="475">
        <v>127.97499999999999</v>
      </c>
      <c r="J103" s="475">
        <v>96</v>
      </c>
      <c r="K103" s="476">
        <v>12285.539999999999</v>
      </c>
    </row>
    <row r="104" spans="1:11" ht="14.4" customHeight="1" x14ac:dyDescent="0.3">
      <c r="A104" s="471" t="s">
        <v>484</v>
      </c>
      <c r="B104" s="472" t="s">
        <v>485</v>
      </c>
      <c r="C104" s="473" t="s">
        <v>495</v>
      </c>
      <c r="D104" s="474" t="s">
        <v>763</v>
      </c>
      <c r="E104" s="473" t="s">
        <v>2396</v>
      </c>
      <c r="F104" s="474" t="s">
        <v>2397</v>
      </c>
      <c r="G104" s="473" t="s">
        <v>2000</v>
      </c>
      <c r="H104" s="473" t="s">
        <v>2001</v>
      </c>
      <c r="I104" s="475">
        <v>60.55</v>
      </c>
      <c r="J104" s="475">
        <v>108</v>
      </c>
      <c r="K104" s="476">
        <v>6539.49</v>
      </c>
    </row>
    <row r="105" spans="1:11" ht="14.4" customHeight="1" x14ac:dyDescent="0.3">
      <c r="A105" s="471" t="s">
        <v>484</v>
      </c>
      <c r="B105" s="472" t="s">
        <v>485</v>
      </c>
      <c r="C105" s="473" t="s">
        <v>495</v>
      </c>
      <c r="D105" s="474" t="s">
        <v>763</v>
      </c>
      <c r="E105" s="473" t="s">
        <v>2396</v>
      </c>
      <c r="F105" s="474" t="s">
        <v>2397</v>
      </c>
      <c r="G105" s="473" t="s">
        <v>2000</v>
      </c>
      <c r="H105" s="473" t="s">
        <v>2002</v>
      </c>
      <c r="I105" s="475">
        <v>60.557499999999997</v>
      </c>
      <c r="J105" s="475">
        <v>612</v>
      </c>
      <c r="K105" s="476">
        <v>37061.629999999997</v>
      </c>
    </row>
    <row r="106" spans="1:11" ht="14.4" customHeight="1" x14ac:dyDescent="0.3">
      <c r="A106" s="471" t="s">
        <v>484</v>
      </c>
      <c r="B106" s="472" t="s">
        <v>485</v>
      </c>
      <c r="C106" s="473" t="s">
        <v>495</v>
      </c>
      <c r="D106" s="474" t="s">
        <v>763</v>
      </c>
      <c r="E106" s="473" t="s">
        <v>2396</v>
      </c>
      <c r="F106" s="474" t="s">
        <v>2397</v>
      </c>
      <c r="G106" s="473" t="s">
        <v>2003</v>
      </c>
      <c r="H106" s="473" t="s">
        <v>2004</v>
      </c>
      <c r="I106" s="475">
        <v>86.171818181818182</v>
      </c>
      <c r="J106" s="475">
        <v>204</v>
      </c>
      <c r="K106" s="476">
        <v>17578.940000000002</v>
      </c>
    </row>
    <row r="107" spans="1:11" ht="14.4" customHeight="1" x14ac:dyDescent="0.3">
      <c r="A107" s="471" t="s">
        <v>484</v>
      </c>
      <c r="B107" s="472" t="s">
        <v>485</v>
      </c>
      <c r="C107" s="473" t="s">
        <v>495</v>
      </c>
      <c r="D107" s="474" t="s">
        <v>763</v>
      </c>
      <c r="E107" s="473" t="s">
        <v>2396</v>
      </c>
      <c r="F107" s="474" t="s">
        <v>2397</v>
      </c>
      <c r="G107" s="473" t="s">
        <v>2005</v>
      </c>
      <c r="H107" s="473" t="s">
        <v>2006</v>
      </c>
      <c r="I107" s="475">
        <v>159.82</v>
      </c>
      <c r="J107" s="475">
        <v>36</v>
      </c>
      <c r="K107" s="476">
        <v>5753.57</v>
      </c>
    </row>
    <row r="108" spans="1:11" ht="14.4" customHeight="1" x14ac:dyDescent="0.3">
      <c r="A108" s="471" t="s">
        <v>484</v>
      </c>
      <c r="B108" s="472" t="s">
        <v>485</v>
      </c>
      <c r="C108" s="473" t="s">
        <v>495</v>
      </c>
      <c r="D108" s="474" t="s">
        <v>763</v>
      </c>
      <c r="E108" s="473" t="s">
        <v>2396</v>
      </c>
      <c r="F108" s="474" t="s">
        <v>2397</v>
      </c>
      <c r="G108" s="473" t="s">
        <v>2007</v>
      </c>
      <c r="H108" s="473" t="s">
        <v>2008</v>
      </c>
      <c r="I108" s="475">
        <v>40.18</v>
      </c>
      <c r="J108" s="475">
        <v>180</v>
      </c>
      <c r="K108" s="476">
        <v>7231.8899999999994</v>
      </c>
    </row>
    <row r="109" spans="1:11" ht="14.4" customHeight="1" x14ac:dyDescent="0.3">
      <c r="A109" s="471" t="s">
        <v>484</v>
      </c>
      <c r="B109" s="472" t="s">
        <v>485</v>
      </c>
      <c r="C109" s="473" t="s">
        <v>495</v>
      </c>
      <c r="D109" s="474" t="s">
        <v>763</v>
      </c>
      <c r="E109" s="473" t="s">
        <v>2396</v>
      </c>
      <c r="F109" s="474" t="s">
        <v>2397</v>
      </c>
      <c r="G109" s="473" t="s">
        <v>2009</v>
      </c>
      <c r="H109" s="473" t="s">
        <v>2010</v>
      </c>
      <c r="I109" s="475">
        <v>114.925</v>
      </c>
      <c r="J109" s="475">
        <v>120</v>
      </c>
      <c r="K109" s="476">
        <v>13790.52</v>
      </c>
    </row>
    <row r="110" spans="1:11" ht="14.4" customHeight="1" x14ac:dyDescent="0.3">
      <c r="A110" s="471" t="s">
        <v>484</v>
      </c>
      <c r="B110" s="472" t="s">
        <v>485</v>
      </c>
      <c r="C110" s="473" t="s">
        <v>495</v>
      </c>
      <c r="D110" s="474" t="s">
        <v>763</v>
      </c>
      <c r="E110" s="473" t="s">
        <v>2396</v>
      </c>
      <c r="F110" s="474" t="s">
        <v>2397</v>
      </c>
      <c r="G110" s="473" t="s">
        <v>2011</v>
      </c>
      <c r="H110" s="473" t="s">
        <v>2012</v>
      </c>
      <c r="I110" s="475">
        <v>118.11</v>
      </c>
      <c r="J110" s="475">
        <v>192</v>
      </c>
      <c r="K110" s="476">
        <v>22677.439999999999</v>
      </c>
    </row>
    <row r="111" spans="1:11" ht="14.4" customHeight="1" x14ac:dyDescent="0.3">
      <c r="A111" s="471" t="s">
        <v>484</v>
      </c>
      <c r="B111" s="472" t="s">
        <v>485</v>
      </c>
      <c r="C111" s="473" t="s">
        <v>495</v>
      </c>
      <c r="D111" s="474" t="s">
        <v>763</v>
      </c>
      <c r="E111" s="473" t="s">
        <v>2396</v>
      </c>
      <c r="F111" s="474" t="s">
        <v>2397</v>
      </c>
      <c r="G111" s="473" t="s">
        <v>2013</v>
      </c>
      <c r="H111" s="473" t="s">
        <v>2014</v>
      </c>
      <c r="I111" s="475">
        <v>42.269999999999996</v>
      </c>
      <c r="J111" s="475">
        <v>144</v>
      </c>
      <c r="K111" s="476">
        <v>6086.54</v>
      </c>
    </row>
    <row r="112" spans="1:11" ht="14.4" customHeight="1" x14ac:dyDescent="0.3">
      <c r="A112" s="471" t="s">
        <v>484</v>
      </c>
      <c r="B112" s="472" t="s">
        <v>485</v>
      </c>
      <c r="C112" s="473" t="s">
        <v>495</v>
      </c>
      <c r="D112" s="474" t="s">
        <v>763</v>
      </c>
      <c r="E112" s="473" t="s">
        <v>2396</v>
      </c>
      <c r="F112" s="474" t="s">
        <v>2397</v>
      </c>
      <c r="G112" s="473" t="s">
        <v>2015</v>
      </c>
      <c r="H112" s="473" t="s">
        <v>2016</v>
      </c>
      <c r="I112" s="475">
        <v>374.38</v>
      </c>
      <c r="J112" s="475">
        <v>12</v>
      </c>
      <c r="K112" s="476">
        <v>4492.59</v>
      </c>
    </row>
    <row r="113" spans="1:11" ht="14.4" customHeight="1" x14ac:dyDescent="0.3">
      <c r="A113" s="471" t="s">
        <v>484</v>
      </c>
      <c r="B113" s="472" t="s">
        <v>485</v>
      </c>
      <c r="C113" s="473" t="s">
        <v>495</v>
      </c>
      <c r="D113" s="474" t="s">
        <v>763</v>
      </c>
      <c r="E113" s="473" t="s">
        <v>2396</v>
      </c>
      <c r="F113" s="474" t="s">
        <v>2397</v>
      </c>
      <c r="G113" s="473" t="s">
        <v>2017</v>
      </c>
      <c r="H113" s="473" t="s">
        <v>2018</v>
      </c>
      <c r="I113" s="475">
        <v>95.465999999999994</v>
      </c>
      <c r="J113" s="475">
        <v>72</v>
      </c>
      <c r="K113" s="476">
        <v>6873.3200000000006</v>
      </c>
    </row>
    <row r="114" spans="1:11" ht="14.4" customHeight="1" x14ac:dyDescent="0.3">
      <c r="A114" s="471" t="s">
        <v>484</v>
      </c>
      <c r="B114" s="472" t="s">
        <v>485</v>
      </c>
      <c r="C114" s="473" t="s">
        <v>495</v>
      </c>
      <c r="D114" s="474" t="s">
        <v>763</v>
      </c>
      <c r="E114" s="473" t="s">
        <v>2396</v>
      </c>
      <c r="F114" s="474" t="s">
        <v>2397</v>
      </c>
      <c r="G114" s="473" t="s">
        <v>2019</v>
      </c>
      <c r="H114" s="473" t="s">
        <v>2020</v>
      </c>
      <c r="I114" s="475">
        <v>75.040000000000006</v>
      </c>
      <c r="J114" s="475">
        <v>36</v>
      </c>
      <c r="K114" s="476">
        <v>2701.35</v>
      </c>
    </row>
    <row r="115" spans="1:11" ht="14.4" customHeight="1" x14ac:dyDescent="0.3">
      <c r="A115" s="471" t="s">
        <v>484</v>
      </c>
      <c r="B115" s="472" t="s">
        <v>485</v>
      </c>
      <c r="C115" s="473" t="s">
        <v>495</v>
      </c>
      <c r="D115" s="474" t="s">
        <v>763</v>
      </c>
      <c r="E115" s="473" t="s">
        <v>2396</v>
      </c>
      <c r="F115" s="474" t="s">
        <v>2397</v>
      </c>
      <c r="G115" s="473" t="s">
        <v>2021</v>
      </c>
      <c r="H115" s="473" t="s">
        <v>2022</v>
      </c>
      <c r="I115" s="475">
        <v>89.35</v>
      </c>
      <c r="J115" s="475">
        <v>72</v>
      </c>
      <c r="K115" s="476">
        <v>6432.87</v>
      </c>
    </row>
    <row r="116" spans="1:11" ht="14.4" customHeight="1" x14ac:dyDescent="0.3">
      <c r="A116" s="471" t="s">
        <v>484</v>
      </c>
      <c r="B116" s="472" t="s">
        <v>485</v>
      </c>
      <c r="C116" s="473" t="s">
        <v>495</v>
      </c>
      <c r="D116" s="474" t="s">
        <v>763</v>
      </c>
      <c r="E116" s="473" t="s">
        <v>2396</v>
      </c>
      <c r="F116" s="474" t="s">
        <v>2397</v>
      </c>
      <c r="G116" s="473" t="s">
        <v>2023</v>
      </c>
      <c r="H116" s="473" t="s">
        <v>2024</v>
      </c>
      <c r="I116" s="475">
        <v>97.348571428571432</v>
      </c>
      <c r="J116" s="475">
        <v>132</v>
      </c>
      <c r="K116" s="476">
        <v>12850.099999999999</v>
      </c>
    </row>
    <row r="117" spans="1:11" ht="14.4" customHeight="1" x14ac:dyDescent="0.3">
      <c r="A117" s="471" t="s">
        <v>484</v>
      </c>
      <c r="B117" s="472" t="s">
        <v>485</v>
      </c>
      <c r="C117" s="473" t="s">
        <v>495</v>
      </c>
      <c r="D117" s="474" t="s">
        <v>763</v>
      </c>
      <c r="E117" s="473" t="s">
        <v>2396</v>
      </c>
      <c r="F117" s="474" t="s">
        <v>2397</v>
      </c>
      <c r="G117" s="473" t="s">
        <v>2025</v>
      </c>
      <c r="H117" s="473" t="s">
        <v>2026</v>
      </c>
      <c r="I117" s="475">
        <v>188.6</v>
      </c>
      <c r="J117" s="475">
        <v>36</v>
      </c>
      <c r="K117" s="476">
        <v>6789.6</v>
      </c>
    </row>
    <row r="118" spans="1:11" ht="14.4" customHeight="1" x14ac:dyDescent="0.3">
      <c r="A118" s="471" t="s">
        <v>484</v>
      </c>
      <c r="B118" s="472" t="s">
        <v>485</v>
      </c>
      <c r="C118" s="473" t="s">
        <v>495</v>
      </c>
      <c r="D118" s="474" t="s">
        <v>763</v>
      </c>
      <c r="E118" s="473" t="s">
        <v>2396</v>
      </c>
      <c r="F118" s="474" t="s">
        <v>2397</v>
      </c>
      <c r="G118" s="473" t="s">
        <v>2027</v>
      </c>
      <c r="H118" s="473" t="s">
        <v>2028</v>
      </c>
      <c r="I118" s="475">
        <v>113.37</v>
      </c>
      <c r="J118" s="475">
        <v>144</v>
      </c>
      <c r="K118" s="476">
        <v>16325.310000000001</v>
      </c>
    </row>
    <row r="119" spans="1:11" ht="14.4" customHeight="1" x14ac:dyDescent="0.3">
      <c r="A119" s="471" t="s">
        <v>484</v>
      </c>
      <c r="B119" s="472" t="s">
        <v>485</v>
      </c>
      <c r="C119" s="473" t="s">
        <v>495</v>
      </c>
      <c r="D119" s="474" t="s">
        <v>763</v>
      </c>
      <c r="E119" s="473" t="s">
        <v>2396</v>
      </c>
      <c r="F119" s="474" t="s">
        <v>2397</v>
      </c>
      <c r="G119" s="473" t="s">
        <v>2029</v>
      </c>
      <c r="H119" s="473" t="s">
        <v>2030</v>
      </c>
      <c r="I119" s="475">
        <v>113.8</v>
      </c>
      <c r="J119" s="475">
        <v>48</v>
      </c>
      <c r="K119" s="476">
        <v>5462.3899999999994</v>
      </c>
    </row>
    <row r="120" spans="1:11" ht="14.4" customHeight="1" x14ac:dyDescent="0.3">
      <c r="A120" s="471" t="s">
        <v>484</v>
      </c>
      <c r="B120" s="472" t="s">
        <v>485</v>
      </c>
      <c r="C120" s="473" t="s">
        <v>495</v>
      </c>
      <c r="D120" s="474" t="s">
        <v>763</v>
      </c>
      <c r="E120" s="473" t="s">
        <v>2396</v>
      </c>
      <c r="F120" s="474" t="s">
        <v>2397</v>
      </c>
      <c r="G120" s="473" t="s">
        <v>2031</v>
      </c>
      <c r="H120" s="473" t="s">
        <v>2032</v>
      </c>
      <c r="I120" s="475">
        <v>132.94</v>
      </c>
      <c r="J120" s="475">
        <v>36</v>
      </c>
      <c r="K120" s="476">
        <v>4785.84</v>
      </c>
    </row>
    <row r="121" spans="1:11" ht="14.4" customHeight="1" x14ac:dyDescent="0.3">
      <c r="A121" s="471" t="s">
        <v>484</v>
      </c>
      <c r="B121" s="472" t="s">
        <v>485</v>
      </c>
      <c r="C121" s="473" t="s">
        <v>495</v>
      </c>
      <c r="D121" s="474" t="s">
        <v>763</v>
      </c>
      <c r="E121" s="473" t="s">
        <v>2398</v>
      </c>
      <c r="F121" s="474" t="s">
        <v>2399</v>
      </c>
      <c r="G121" s="473" t="s">
        <v>2033</v>
      </c>
      <c r="H121" s="473" t="s">
        <v>2034</v>
      </c>
      <c r="I121" s="475">
        <v>0.30333333333333334</v>
      </c>
      <c r="J121" s="475">
        <v>1200</v>
      </c>
      <c r="K121" s="476">
        <v>364</v>
      </c>
    </row>
    <row r="122" spans="1:11" ht="14.4" customHeight="1" x14ac:dyDescent="0.3">
      <c r="A122" s="471" t="s">
        <v>484</v>
      </c>
      <c r="B122" s="472" t="s">
        <v>485</v>
      </c>
      <c r="C122" s="473" t="s">
        <v>495</v>
      </c>
      <c r="D122" s="474" t="s">
        <v>763</v>
      </c>
      <c r="E122" s="473" t="s">
        <v>2398</v>
      </c>
      <c r="F122" s="474" t="s">
        <v>2399</v>
      </c>
      <c r="G122" s="473" t="s">
        <v>2035</v>
      </c>
      <c r="H122" s="473" t="s">
        <v>2036</v>
      </c>
      <c r="I122" s="475">
        <v>0.30499999999999999</v>
      </c>
      <c r="J122" s="475">
        <v>300</v>
      </c>
      <c r="K122" s="476">
        <v>92</v>
      </c>
    </row>
    <row r="123" spans="1:11" ht="14.4" customHeight="1" x14ac:dyDescent="0.3">
      <c r="A123" s="471" t="s">
        <v>484</v>
      </c>
      <c r="B123" s="472" t="s">
        <v>485</v>
      </c>
      <c r="C123" s="473" t="s">
        <v>495</v>
      </c>
      <c r="D123" s="474" t="s">
        <v>763</v>
      </c>
      <c r="E123" s="473" t="s">
        <v>2398</v>
      </c>
      <c r="F123" s="474" t="s">
        <v>2399</v>
      </c>
      <c r="G123" s="473" t="s">
        <v>2037</v>
      </c>
      <c r="H123" s="473" t="s">
        <v>2038</v>
      </c>
      <c r="I123" s="475">
        <v>0.3</v>
      </c>
      <c r="J123" s="475">
        <v>100</v>
      </c>
      <c r="K123" s="476">
        <v>30</v>
      </c>
    </row>
    <row r="124" spans="1:11" ht="14.4" customHeight="1" x14ac:dyDescent="0.3">
      <c r="A124" s="471" t="s">
        <v>484</v>
      </c>
      <c r="B124" s="472" t="s">
        <v>485</v>
      </c>
      <c r="C124" s="473" t="s">
        <v>495</v>
      </c>
      <c r="D124" s="474" t="s">
        <v>763</v>
      </c>
      <c r="E124" s="473" t="s">
        <v>2398</v>
      </c>
      <c r="F124" s="474" t="s">
        <v>2399</v>
      </c>
      <c r="G124" s="473" t="s">
        <v>2039</v>
      </c>
      <c r="H124" s="473" t="s">
        <v>2040</v>
      </c>
      <c r="I124" s="475">
        <v>0.30499999999999999</v>
      </c>
      <c r="J124" s="475">
        <v>200</v>
      </c>
      <c r="K124" s="476">
        <v>61</v>
      </c>
    </row>
    <row r="125" spans="1:11" ht="14.4" customHeight="1" x14ac:dyDescent="0.3">
      <c r="A125" s="471" t="s">
        <v>484</v>
      </c>
      <c r="B125" s="472" t="s">
        <v>485</v>
      </c>
      <c r="C125" s="473" t="s">
        <v>495</v>
      </c>
      <c r="D125" s="474" t="s">
        <v>763</v>
      </c>
      <c r="E125" s="473" t="s">
        <v>2398</v>
      </c>
      <c r="F125" s="474" t="s">
        <v>2399</v>
      </c>
      <c r="G125" s="473" t="s">
        <v>2041</v>
      </c>
      <c r="H125" s="473" t="s">
        <v>2042</v>
      </c>
      <c r="I125" s="475">
        <v>0.48</v>
      </c>
      <c r="J125" s="475">
        <v>400</v>
      </c>
      <c r="K125" s="476">
        <v>192</v>
      </c>
    </row>
    <row r="126" spans="1:11" ht="14.4" customHeight="1" x14ac:dyDescent="0.3">
      <c r="A126" s="471" t="s">
        <v>484</v>
      </c>
      <c r="B126" s="472" t="s">
        <v>485</v>
      </c>
      <c r="C126" s="473" t="s">
        <v>495</v>
      </c>
      <c r="D126" s="474" t="s">
        <v>763</v>
      </c>
      <c r="E126" s="473" t="s">
        <v>2398</v>
      </c>
      <c r="F126" s="474" t="s">
        <v>2399</v>
      </c>
      <c r="G126" s="473" t="s">
        <v>2043</v>
      </c>
      <c r="H126" s="473" t="s">
        <v>2044</v>
      </c>
      <c r="I126" s="475">
        <v>3.03</v>
      </c>
      <c r="J126" s="475">
        <v>300</v>
      </c>
      <c r="K126" s="476">
        <v>907.53</v>
      </c>
    </row>
    <row r="127" spans="1:11" ht="14.4" customHeight="1" x14ac:dyDescent="0.3">
      <c r="A127" s="471" t="s">
        <v>484</v>
      </c>
      <c r="B127" s="472" t="s">
        <v>485</v>
      </c>
      <c r="C127" s="473" t="s">
        <v>495</v>
      </c>
      <c r="D127" s="474" t="s">
        <v>763</v>
      </c>
      <c r="E127" s="473" t="s">
        <v>2400</v>
      </c>
      <c r="F127" s="474" t="s">
        <v>2401</v>
      </c>
      <c r="G127" s="473" t="s">
        <v>2045</v>
      </c>
      <c r="H127" s="473" t="s">
        <v>2046</v>
      </c>
      <c r="I127" s="475">
        <v>10.55</v>
      </c>
      <c r="J127" s="475">
        <v>160</v>
      </c>
      <c r="K127" s="476">
        <v>1688.19</v>
      </c>
    </row>
    <row r="128" spans="1:11" ht="14.4" customHeight="1" x14ac:dyDescent="0.3">
      <c r="A128" s="471" t="s">
        <v>484</v>
      </c>
      <c r="B128" s="472" t="s">
        <v>485</v>
      </c>
      <c r="C128" s="473" t="s">
        <v>495</v>
      </c>
      <c r="D128" s="474" t="s">
        <v>763</v>
      </c>
      <c r="E128" s="473" t="s">
        <v>2400</v>
      </c>
      <c r="F128" s="474" t="s">
        <v>2401</v>
      </c>
      <c r="G128" s="473" t="s">
        <v>2047</v>
      </c>
      <c r="H128" s="473" t="s">
        <v>2048</v>
      </c>
      <c r="I128" s="475">
        <v>7.51</v>
      </c>
      <c r="J128" s="475">
        <v>100</v>
      </c>
      <c r="K128" s="476">
        <v>751</v>
      </c>
    </row>
    <row r="129" spans="1:11" ht="14.4" customHeight="1" x14ac:dyDescent="0.3">
      <c r="A129" s="471" t="s">
        <v>484</v>
      </c>
      <c r="B129" s="472" t="s">
        <v>485</v>
      </c>
      <c r="C129" s="473" t="s">
        <v>495</v>
      </c>
      <c r="D129" s="474" t="s">
        <v>763</v>
      </c>
      <c r="E129" s="473" t="s">
        <v>2400</v>
      </c>
      <c r="F129" s="474" t="s">
        <v>2401</v>
      </c>
      <c r="G129" s="473" t="s">
        <v>2049</v>
      </c>
      <c r="H129" s="473" t="s">
        <v>2050</v>
      </c>
      <c r="I129" s="475">
        <v>7.51</v>
      </c>
      <c r="J129" s="475">
        <v>100</v>
      </c>
      <c r="K129" s="476">
        <v>751</v>
      </c>
    </row>
    <row r="130" spans="1:11" ht="14.4" customHeight="1" x14ac:dyDescent="0.3">
      <c r="A130" s="471" t="s">
        <v>484</v>
      </c>
      <c r="B130" s="472" t="s">
        <v>485</v>
      </c>
      <c r="C130" s="473" t="s">
        <v>495</v>
      </c>
      <c r="D130" s="474" t="s">
        <v>763</v>
      </c>
      <c r="E130" s="473" t="s">
        <v>2400</v>
      </c>
      <c r="F130" s="474" t="s">
        <v>2401</v>
      </c>
      <c r="G130" s="473" t="s">
        <v>2049</v>
      </c>
      <c r="H130" s="473" t="s">
        <v>2051</v>
      </c>
      <c r="I130" s="475">
        <v>7.5059999999999985</v>
      </c>
      <c r="J130" s="475">
        <v>600</v>
      </c>
      <c r="K130" s="476">
        <v>4504</v>
      </c>
    </row>
    <row r="131" spans="1:11" ht="14.4" customHeight="1" x14ac:dyDescent="0.3">
      <c r="A131" s="471" t="s">
        <v>484</v>
      </c>
      <c r="B131" s="472" t="s">
        <v>485</v>
      </c>
      <c r="C131" s="473" t="s">
        <v>495</v>
      </c>
      <c r="D131" s="474" t="s">
        <v>763</v>
      </c>
      <c r="E131" s="473" t="s">
        <v>2400</v>
      </c>
      <c r="F131" s="474" t="s">
        <v>2401</v>
      </c>
      <c r="G131" s="473" t="s">
        <v>2052</v>
      </c>
      <c r="H131" s="473" t="s">
        <v>2053</v>
      </c>
      <c r="I131" s="475">
        <v>7.5</v>
      </c>
      <c r="J131" s="475">
        <v>100</v>
      </c>
      <c r="K131" s="476">
        <v>750</v>
      </c>
    </row>
    <row r="132" spans="1:11" ht="14.4" customHeight="1" x14ac:dyDescent="0.3">
      <c r="A132" s="471" t="s">
        <v>484</v>
      </c>
      <c r="B132" s="472" t="s">
        <v>485</v>
      </c>
      <c r="C132" s="473" t="s">
        <v>495</v>
      </c>
      <c r="D132" s="474" t="s">
        <v>763</v>
      </c>
      <c r="E132" s="473" t="s">
        <v>2400</v>
      </c>
      <c r="F132" s="474" t="s">
        <v>2401</v>
      </c>
      <c r="G132" s="473" t="s">
        <v>2052</v>
      </c>
      <c r="H132" s="473" t="s">
        <v>2054</v>
      </c>
      <c r="I132" s="475">
        <v>7.5024999999999995</v>
      </c>
      <c r="J132" s="475">
        <v>400</v>
      </c>
      <c r="K132" s="476">
        <v>3001</v>
      </c>
    </row>
    <row r="133" spans="1:11" ht="14.4" customHeight="1" x14ac:dyDescent="0.3">
      <c r="A133" s="471" t="s">
        <v>484</v>
      </c>
      <c r="B133" s="472" t="s">
        <v>485</v>
      </c>
      <c r="C133" s="473" t="s">
        <v>495</v>
      </c>
      <c r="D133" s="474" t="s">
        <v>763</v>
      </c>
      <c r="E133" s="473" t="s">
        <v>2400</v>
      </c>
      <c r="F133" s="474" t="s">
        <v>2401</v>
      </c>
      <c r="G133" s="473" t="s">
        <v>2055</v>
      </c>
      <c r="H133" s="473" t="s">
        <v>2056</v>
      </c>
      <c r="I133" s="475">
        <v>7.5</v>
      </c>
      <c r="J133" s="475">
        <v>100</v>
      </c>
      <c r="K133" s="476">
        <v>750</v>
      </c>
    </row>
    <row r="134" spans="1:11" ht="14.4" customHeight="1" x14ac:dyDescent="0.3">
      <c r="A134" s="471" t="s">
        <v>484</v>
      </c>
      <c r="B134" s="472" t="s">
        <v>485</v>
      </c>
      <c r="C134" s="473" t="s">
        <v>495</v>
      </c>
      <c r="D134" s="474" t="s">
        <v>763</v>
      </c>
      <c r="E134" s="473" t="s">
        <v>2400</v>
      </c>
      <c r="F134" s="474" t="s">
        <v>2401</v>
      </c>
      <c r="G134" s="473" t="s">
        <v>2057</v>
      </c>
      <c r="H134" s="473" t="s">
        <v>2058</v>
      </c>
      <c r="I134" s="475">
        <v>10.55</v>
      </c>
      <c r="J134" s="475">
        <v>280</v>
      </c>
      <c r="K134" s="476">
        <v>2954.34</v>
      </c>
    </row>
    <row r="135" spans="1:11" ht="14.4" customHeight="1" x14ac:dyDescent="0.3">
      <c r="A135" s="471" t="s">
        <v>484</v>
      </c>
      <c r="B135" s="472" t="s">
        <v>485</v>
      </c>
      <c r="C135" s="473" t="s">
        <v>495</v>
      </c>
      <c r="D135" s="474" t="s">
        <v>763</v>
      </c>
      <c r="E135" s="473" t="s">
        <v>2400</v>
      </c>
      <c r="F135" s="474" t="s">
        <v>2401</v>
      </c>
      <c r="G135" s="473" t="s">
        <v>2059</v>
      </c>
      <c r="H135" s="473" t="s">
        <v>2060</v>
      </c>
      <c r="I135" s="475">
        <v>10.55</v>
      </c>
      <c r="J135" s="475">
        <v>160</v>
      </c>
      <c r="K135" s="476">
        <v>1688.19</v>
      </c>
    </row>
    <row r="136" spans="1:11" ht="14.4" customHeight="1" x14ac:dyDescent="0.3">
      <c r="A136" s="471" t="s">
        <v>484</v>
      </c>
      <c r="B136" s="472" t="s">
        <v>485</v>
      </c>
      <c r="C136" s="473" t="s">
        <v>495</v>
      </c>
      <c r="D136" s="474" t="s">
        <v>763</v>
      </c>
      <c r="E136" s="473" t="s">
        <v>2400</v>
      </c>
      <c r="F136" s="474" t="s">
        <v>2401</v>
      </c>
      <c r="G136" s="473" t="s">
        <v>2061</v>
      </c>
      <c r="H136" s="473" t="s">
        <v>2062</v>
      </c>
      <c r="I136" s="475">
        <v>10.55</v>
      </c>
      <c r="J136" s="475">
        <v>160</v>
      </c>
      <c r="K136" s="476">
        <v>1688.19</v>
      </c>
    </row>
    <row r="137" spans="1:11" ht="14.4" customHeight="1" x14ac:dyDescent="0.3">
      <c r="A137" s="471" t="s">
        <v>484</v>
      </c>
      <c r="B137" s="472" t="s">
        <v>485</v>
      </c>
      <c r="C137" s="473" t="s">
        <v>495</v>
      </c>
      <c r="D137" s="474" t="s">
        <v>763</v>
      </c>
      <c r="E137" s="473" t="s">
        <v>2400</v>
      </c>
      <c r="F137" s="474" t="s">
        <v>2401</v>
      </c>
      <c r="G137" s="473" t="s">
        <v>2063</v>
      </c>
      <c r="H137" s="473" t="s">
        <v>2064</v>
      </c>
      <c r="I137" s="475">
        <v>13.89</v>
      </c>
      <c r="J137" s="475">
        <v>50</v>
      </c>
      <c r="K137" s="476">
        <v>694.3</v>
      </c>
    </row>
    <row r="138" spans="1:11" ht="14.4" customHeight="1" x14ac:dyDescent="0.3">
      <c r="A138" s="471" t="s">
        <v>484</v>
      </c>
      <c r="B138" s="472" t="s">
        <v>485</v>
      </c>
      <c r="C138" s="473" t="s">
        <v>495</v>
      </c>
      <c r="D138" s="474" t="s">
        <v>763</v>
      </c>
      <c r="E138" s="473" t="s">
        <v>2402</v>
      </c>
      <c r="F138" s="474" t="s">
        <v>2403</v>
      </c>
      <c r="G138" s="473" t="s">
        <v>2065</v>
      </c>
      <c r="H138" s="473" t="s">
        <v>2066</v>
      </c>
      <c r="I138" s="475">
        <v>5500</v>
      </c>
      <c r="J138" s="475">
        <v>3</v>
      </c>
      <c r="K138" s="476">
        <v>16500</v>
      </c>
    </row>
    <row r="139" spans="1:11" ht="14.4" customHeight="1" x14ac:dyDescent="0.3">
      <c r="A139" s="471" t="s">
        <v>484</v>
      </c>
      <c r="B139" s="472" t="s">
        <v>485</v>
      </c>
      <c r="C139" s="473" t="s">
        <v>495</v>
      </c>
      <c r="D139" s="474" t="s">
        <v>763</v>
      </c>
      <c r="E139" s="473" t="s">
        <v>2402</v>
      </c>
      <c r="F139" s="474" t="s">
        <v>2403</v>
      </c>
      <c r="G139" s="473" t="s">
        <v>2067</v>
      </c>
      <c r="H139" s="473" t="s">
        <v>2068</v>
      </c>
      <c r="I139" s="475">
        <v>9850</v>
      </c>
      <c r="J139" s="475">
        <v>3</v>
      </c>
      <c r="K139" s="476">
        <v>29550</v>
      </c>
    </row>
    <row r="140" spans="1:11" ht="14.4" customHeight="1" x14ac:dyDescent="0.3">
      <c r="A140" s="471" t="s">
        <v>484</v>
      </c>
      <c r="B140" s="472" t="s">
        <v>485</v>
      </c>
      <c r="C140" s="473" t="s">
        <v>495</v>
      </c>
      <c r="D140" s="474" t="s">
        <v>763</v>
      </c>
      <c r="E140" s="473" t="s">
        <v>2402</v>
      </c>
      <c r="F140" s="474" t="s">
        <v>2403</v>
      </c>
      <c r="G140" s="473" t="s">
        <v>2069</v>
      </c>
      <c r="H140" s="473" t="s">
        <v>2070</v>
      </c>
      <c r="I140" s="475">
        <v>5500</v>
      </c>
      <c r="J140" s="475">
        <v>1</v>
      </c>
      <c r="K140" s="476">
        <v>5500</v>
      </c>
    </row>
    <row r="141" spans="1:11" ht="14.4" customHeight="1" x14ac:dyDescent="0.3">
      <c r="A141" s="471" t="s">
        <v>484</v>
      </c>
      <c r="B141" s="472" t="s">
        <v>485</v>
      </c>
      <c r="C141" s="473" t="s">
        <v>495</v>
      </c>
      <c r="D141" s="474" t="s">
        <v>763</v>
      </c>
      <c r="E141" s="473" t="s">
        <v>2402</v>
      </c>
      <c r="F141" s="474" t="s">
        <v>2403</v>
      </c>
      <c r="G141" s="473" t="s">
        <v>2071</v>
      </c>
      <c r="H141" s="473" t="s">
        <v>2072</v>
      </c>
      <c r="I141" s="475">
        <v>5500</v>
      </c>
      <c r="J141" s="475">
        <v>1</v>
      </c>
      <c r="K141" s="476">
        <v>5500</v>
      </c>
    </row>
    <row r="142" spans="1:11" ht="14.4" customHeight="1" x14ac:dyDescent="0.3">
      <c r="A142" s="471" t="s">
        <v>484</v>
      </c>
      <c r="B142" s="472" t="s">
        <v>485</v>
      </c>
      <c r="C142" s="473" t="s">
        <v>495</v>
      </c>
      <c r="D142" s="474" t="s">
        <v>763</v>
      </c>
      <c r="E142" s="473" t="s">
        <v>2402</v>
      </c>
      <c r="F142" s="474" t="s">
        <v>2403</v>
      </c>
      <c r="G142" s="473" t="s">
        <v>2073</v>
      </c>
      <c r="H142" s="473" t="s">
        <v>2074</v>
      </c>
      <c r="I142" s="475">
        <v>9200</v>
      </c>
      <c r="J142" s="475">
        <v>2</v>
      </c>
      <c r="K142" s="476">
        <v>18400</v>
      </c>
    </row>
    <row r="143" spans="1:11" ht="14.4" customHeight="1" x14ac:dyDescent="0.3">
      <c r="A143" s="471" t="s">
        <v>484</v>
      </c>
      <c r="B143" s="472" t="s">
        <v>485</v>
      </c>
      <c r="C143" s="473" t="s">
        <v>495</v>
      </c>
      <c r="D143" s="474" t="s">
        <v>763</v>
      </c>
      <c r="E143" s="473" t="s">
        <v>2402</v>
      </c>
      <c r="F143" s="474" t="s">
        <v>2403</v>
      </c>
      <c r="G143" s="473" t="s">
        <v>2075</v>
      </c>
      <c r="H143" s="473" t="s">
        <v>2076</v>
      </c>
      <c r="I143" s="475">
        <v>5101</v>
      </c>
      <c r="J143" s="475">
        <v>7</v>
      </c>
      <c r="K143" s="476">
        <v>35707</v>
      </c>
    </row>
    <row r="144" spans="1:11" ht="14.4" customHeight="1" x14ac:dyDescent="0.3">
      <c r="A144" s="471" t="s">
        <v>484</v>
      </c>
      <c r="B144" s="472" t="s">
        <v>485</v>
      </c>
      <c r="C144" s="473" t="s">
        <v>495</v>
      </c>
      <c r="D144" s="474" t="s">
        <v>763</v>
      </c>
      <c r="E144" s="473" t="s">
        <v>2402</v>
      </c>
      <c r="F144" s="474" t="s">
        <v>2403</v>
      </c>
      <c r="G144" s="473" t="s">
        <v>2077</v>
      </c>
      <c r="H144" s="473" t="s">
        <v>2078</v>
      </c>
      <c r="I144" s="475">
        <v>9850</v>
      </c>
      <c r="J144" s="475">
        <v>3</v>
      </c>
      <c r="K144" s="476">
        <v>29550</v>
      </c>
    </row>
    <row r="145" spans="1:11" ht="14.4" customHeight="1" x14ac:dyDescent="0.3">
      <c r="A145" s="471" t="s">
        <v>484</v>
      </c>
      <c r="B145" s="472" t="s">
        <v>485</v>
      </c>
      <c r="C145" s="473" t="s">
        <v>495</v>
      </c>
      <c r="D145" s="474" t="s">
        <v>763</v>
      </c>
      <c r="E145" s="473" t="s">
        <v>2402</v>
      </c>
      <c r="F145" s="474" t="s">
        <v>2403</v>
      </c>
      <c r="G145" s="473" t="s">
        <v>2079</v>
      </c>
      <c r="H145" s="473" t="s">
        <v>2080</v>
      </c>
      <c r="I145" s="475">
        <v>9884.0300000000007</v>
      </c>
      <c r="J145" s="475">
        <v>2</v>
      </c>
      <c r="K145" s="476">
        <v>19768.060000000001</v>
      </c>
    </row>
    <row r="146" spans="1:11" ht="14.4" customHeight="1" x14ac:dyDescent="0.3">
      <c r="A146" s="471" t="s">
        <v>484</v>
      </c>
      <c r="B146" s="472" t="s">
        <v>485</v>
      </c>
      <c r="C146" s="473" t="s">
        <v>495</v>
      </c>
      <c r="D146" s="474" t="s">
        <v>763</v>
      </c>
      <c r="E146" s="473" t="s">
        <v>2402</v>
      </c>
      <c r="F146" s="474" t="s">
        <v>2403</v>
      </c>
      <c r="G146" s="473" t="s">
        <v>2081</v>
      </c>
      <c r="H146" s="473" t="s">
        <v>2082</v>
      </c>
      <c r="I146" s="475">
        <v>9772.5</v>
      </c>
      <c r="J146" s="475">
        <v>1</v>
      </c>
      <c r="K146" s="476">
        <v>9772.5</v>
      </c>
    </row>
    <row r="147" spans="1:11" ht="14.4" customHeight="1" x14ac:dyDescent="0.3">
      <c r="A147" s="471" t="s">
        <v>484</v>
      </c>
      <c r="B147" s="472" t="s">
        <v>485</v>
      </c>
      <c r="C147" s="473" t="s">
        <v>495</v>
      </c>
      <c r="D147" s="474" t="s">
        <v>763</v>
      </c>
      <c r="E147" s="473" t="s">
        <v>2402</v>
      </c>
      <c r="F147" s="474" t="s">
        <v>2403</v>
      </c>
      <c r="G147" s="473" t="s">
        <v>2083</v>
      </c>
      <c r="H147" s="473" t="s">
        <v>2084</v>
      </c>
      <c r="I147" s="475">
        <v>5101</v>
      </c>
      <c r="J147" s="475">
        <v>1</v>
      </c>
      <c r="K147" s="476">
        <v>5101</v>
      </c>
    </row>
    <row r="148" spans="1:11" ht="14.4" customHeight="1" x14ac:dyDescent="0.3">
      <c r="A148" s="471" t="s">
        <v>484</v>
      </c>
      <c r="B148" s="472" t="s">
        <v>485</v>
      </c>
      <c r="C148" s="473" t="s">
        <v>495</v>
      </c>
      <c r="D148" s="474" t="s">
        <v>763</v>
      </c>
      <c r="E148" s="473" t="s">
        <v>2402</v>
      </c>
      <c r="F148" s="474" t="s">
        <v>2403</v>
      </c>
      <c r="G148" s="473" t="s">
        <v>2085</v>
      </c>
      <c r="H148" s="473" t="s">
        <v>2086</v>
      </c>
      <c r="I148" s="475">
        <v>9850</v>
      </c>
      <c r="J148" s="475">
        <v>4</v>
      </c>
      <c r="K148" s="476">
        <v>39400</v>
      </c>
    </row>
    <row r="149" spans="1:11" ht="14.4" customHeight="1" x14ac:dyDescent="0.3">
      <c r="A149" s="471" t="s">
        <v>484</v>
      </c>
      <c r="B149" s="472" t="s">
        <v>485</v>
      </c>
      <c r="C149" s="473" t="s">
        <v>495</v>
      </c>
      <c r="D149" s="474" t="s">
        <v>763</v>
      </c>
      <c r="E149" s="473" t="s">
        <v>2402</v>
      </c>
      <c r="F149" s="474" t="s">
        <v>2403</v>
      </c>
      <c r="G149" s="473" t="s">
        <v>2087</v>
      </c>
      <c r="H149" s="473" t="s">
        <v>2088</v>
      </c>
      <c r="I149" s="475">
        <v>5101</v>
      </c>
      <c r="J149" s="475">
        <v>2</v>
      </c>
      <c r="K149" s="476">
        <v>10202</v>
      </c>
    </row>
    <row r="150" spans="1:11" ht="14.4" customHeight="1" x14ac:dyDescent="0.3">
      <c r="A150" s="471" t="s">
        <v>484</v>
      </c>
      <c r="B150" s="472" t="s">
        <v>485</v>
      </c>
      <c r="C150" s="473" t="s">
        <v>495</v>
      </c>
      <c r="D150" s="474" t="s">
        <v>763</v>
      </c>
      <c r="E150" s="473" t="s">
        <v>2402</v>
      </c>
      <c r="F150" s="474" t="s">
        <v>2403</v>
      </c>
      <c r="G150" s="473" t="s">
        <v>2089</v>
      </c>
      <c r="H150" s="473" t="s">
        <v>2090</v>
      </c>
      <c r="I150" s="475">
        <v>7990.01</v>
      </c>
      <c r="J150" s="475">
        <v>2</v>
      </c>
      <c r="K150" s="476">
        <v>15980.01</v>
      </c>
    </row>
    <row r="151" spans="1:11" ht="14.4" customHeight="1" x14ac:dyDescent="0.3">
      <c r="A151" s="471" t="s">
        <v>484</v>
      </c>
      <c r="B151" s="472" t="s">
        <v>485</v>
      </c>
      <c r="C151" s="473" t="s">
        <v>495</v>
      </c>
      <c r="D151" s="474" t="s">
        <v>763</v>
      </c>
      <c r="E151" s="473" t="s">
        <v>2402</v>
      </c>
      <c r="F151" s="474" t="s">
        <v>2403</v>
      </c>
      <c r="G151" s="473" t="s">
        <v>2091</v>
      </c>
      <c r="H151" s="473" t="s">
        <v>2092</v>
      </c>
      <c r="I151" s="475">
        <v>9883.7800000000007</v>
      </c>
      <c r="J151" s="475">
        <v>1</v>
      </c>
      <c r="K151" s="476">
        <v>9883.7800000000007</v>
      </c>
    </row>
    <row r="152" spans="1:11" ht="14.4" customHeight="1" x14ac:dyDescent="0.3">
      <c r="A152" s="471" t="s">
        <v>484</v>
      </c>
      <c r="B152" s="472" t="s">
        <v>485</v>
      </c>
      <c r="C152" s="473" t="s">
        <v>495</v>
      </c>
      <c r="D152" s="474" t="s">
        <v>763</v>
      </c>
      <c r="E152" s="473" t="s">
        <v>2402</v>
      </c>
      <c r="F152" s="474" t="s">
        <v>2403</v>
      </c>
      <c r="G152" s="473" t="s">
        <v>2093</v>
      </c>
      <c r="H152" s="473" t="s">
        <v>2094</v>
      </c>
      <c r="I152" s="475">
        <v>5101</v>
      </c>
      <c r="J152" s="475">
        <v>5</v>
      </c>
      <c r="K152" s="476">
        <v>25505</v>
      </c>
    </row>
    <row r="153" spans="1:11" ht="14.4" customHeight="1" x14ac:dyDescent="0.3">
      <c r="A153" s="471" t="s">
        <v>484</v>
      </c>
      <c r="B153" s="472" t="s">
        <v>485</v>
      </c>
      <c r="C153" s="473" t="s">
        <v>495</v>
      </c>
      <c r="D153" s="474" t="s">
        <v>763</v>
      </c>
      <c r="E153" s="473" t="s">
        <v>2402</v>
      </c>
      <c r="F153" s="474" t="s">
        <v>2403</v>
      </c>
      <c r="G153" s="473" t="s">
        <v>2095</v>
      </c>
      <c r="H153" s="473" t="s">
        <v>2096</v>
      </c>
      <c r="I153" s="475">
        <v>15010</v>
      </c>
      <c r="J153" s="475">
        <v>2</v>
      </c>
      <c r="K153" s="476">
        <v>30020</v>
      </c>
    </row>
    <row r="154" spans="1:11" ht="14.4" customHeight="1" x14ac:dyDescent="0.3">
      <c r="A154" s="471" t="s">
        <v>484</v>
      </c>
      <c r="B154" s="472" t="s">
        <v>485</v>
      </c>
      <c r="C154" s="473" t="s">
        <v>495</v>
      </c>
      <c r="D154" s="474" t="s">
        <v>763</v>
      </c>
      <c r="E154" s="473" t="s">
        <v>2402</v>
      </c>
      <c r="F154" s="474" t="s">
        <v>2403</v>
      </c>
      <c r="G154" s="473" t="s">
        <v>2097</v>
      </c>
      <c r="H154" s="473" t="s">
        <v>2098</v>
      </c>
      <c r="I154" s="475">
        <v>9850</v>
      </c>
      <c r="J154" s="475">
        <v>2</v>
      </c>
      <c r="K154" s="476">
        <v>19700</v>
      </c>
    </row>
    <row r="155" spans="1:11" ht="14.4" customHeight="1" x14ac:dyDescent="0.3">
      <c r="A155" s="471" t="s">
        <v>484</v>
      </c>
      <c r="B155" s="472" t="s">
        <v>485</v>
      </c>
      <c r="C155" s="473" t="s">
        <v>495</v>
      </c>
      <c r="D155" s="474" t="s">
        <v>763</v>
      </c>
      <c r="E155" s="473" t="s">
        <v>2402</v>
      </c>
      <c r="F155" s="474" t="s">
        <v>2403</v>
      </c>
      <c r="G155" s="473" t="s">
        <v>2099</v>
      </c>
      <c r="H155" s="473" t="s">
        <v>2100</v>
      </c>
      <c r="I155" s="475">
        <v>6210</v>
      </c>
      <c r="J155" s="475">
        <v>1</v>
      </c>
      <c r="K155" s="476">
        <v>6210</v>
      </c>
    </row>
    <row r="156" spans="1:11" ht="14.4" customHeight="1" x14ac:dyDescent="0.3">
      <c r="A156" s="471" t="s">
        <v>484</v>
      </c>
      <c r="B156" s="472" t="s">
        <v>485</v>
      </c>
      <c r="C156" s="473" t="s">
        <v>495</v>
      </c>
      <c r="D156" s="474" t="s">
        <v>763</v>
      </c>
      <c r="E156" s="473" t="s">
        <v>2402</v>
      </c>
      <c r="F156" s="474" t="s">
        <v>2403</v>
      </c>
      <c r="G156" s="473" t="s">
        <v>2101</v>
      </c>
      <c r="H156" s="473" t="s">
        <v>2102</v>
      </c>
      <c r="I156" s="475">
        <v>11350</v>
      </c>
      <c r="J156" s="475">
        <v>8</v>
      </c>
      <c r="K156" s="476">
        <v>95400</v>
      </c>
    </row>
    <row r="157" spans="1:11" ht="14.4" customHeight="1" x14ac:dyDescent="0.3">
      <c r="A157" s="471" t="s">
        <v>484</v>
      </c>
      <c r="B157" s="472" t="s">
        <v>485</v>
      </c>
      <c r="C157" s="473" t="s">
        <v>495</v>
      </c>
      <c r="D157" s="474" t="s">
        <v>763</v>
      </c>
      <c r="E157" s="473" t="s">
        <v>2402</v>
      </c>
      <c r="F157" s="474" t="s">
        <v>2403</v>
      </c>
      <c r="G157" s="473" t="s">
        <v>2103</v>
      </c>
      <c r="H157" s="473" t="s">
        <v>2104</v>
      </c>
      <c r="I157" s="475">
        <v>7990</v>
      </c>
      <c r="J157" s="475">
        <v>2</v>
      </c>
      <c r="K157" s="476">
        <v>15980</v>
      </c>
    </row>
    <row r="158" spans="1:11" ht="14.4" customHeight="1" x14ac:dyDescent="0.3">
      <c r="A158" s="471" t="s">
        <v>484</v>
      </c>
      <c r="B158" s="472" t="s">
        <v>485</v>
      </c>
      <c r="C158" s="473" t="s">
        <v>495</v>
      </c>
      <c r="D158" s="474" t="s">
        <v>763</v>
      </c>
      <c r="E158" s="473" t="s">
        <v>2402</v>
      </c>
      <c r="F158" s="474" t="s">
        <v>2403</v>
      </c>
      <c r="G158" s="473" t="s">
        <v>2105</v>
      </c>
      <c r="H158" s="473" t="s">
        <v>2106</v>
      </c>
      <c r="I158" s="475">
        <v>7869</v>
      </c>
      <c r="J158" s="475">
        <v>4</v>
      </c>
      <c r="K158" s="476">
        <v>31476.01</v>
      </c>
    </row>
    <row r="159" spans="1:11" ht="14.4" customHeight="1" x14ac:dyDescent="0.3">
      <c r="A159" s="471" t="s">
        <v>484</v>
      </c>
      <c r="B159" s="472" t="s">
        <v>485</v>
      </c>
      <c r="C159" s="473" t="s">
        <v>495</v>
      </c>
      <c r="D159" s="474" t="s">
        <v>763</v>
      </c>
      <c r="E159" s="473" t="s">
        <v>2402</v>
      </c>
      <c r="F159" s="474" t="s">
        <v>2403</v>
      </c>
      <c r="G159" s="473" t="s">
        <v>2107</v>
      </c>
      <c r="H159" s="473" t="s">
        <v>2108</v>
      </c>
      <c r="I159" s="475">
        <v>9850</v>
      </c>
      <c r="J159" s="475">
        <v>2</v>
      </c>
      <c r="K159" s="476">
        <v>19700</v>
      </c>
    </row>
    <row r="160" spans="1:11" ht="14.4" customHeight="1" x14ac:dyDescent="0.3">
      <c r="A160" s="471" t="s">
        <v>484</v>
      </c>
      <c r="B160" s="472" t="s">
        <v>485</v>
      </c>
      <c r="C160" s="473" t="s">
        <v>498</v>
      </c>
      <c r="D160" s="474" t="s">
        <v>764</v>
      </c>
      <c r="E160" s="473" t="s">
        <v>2388</v>
      </c>
      <c r="F160" s="474" t="s">
        <v>2389</v>
      </c>
      <c r="G160" s="473" t="s">
        <v>2109</v>
      </c>
      <c r="H160" s="473" t="s">
        <v>2110</v>
      </c>
      <c r="I160" s="475">
        <v>17.53</v>
      </c>
      <c r="J160" s="475">
        <v>20</v>
      </c>
      <c r="K160" s="476">
        <v>350.6</v>
      </c>
    </row>
    <row r="161" spans="1:11" ht="14.4" customHeight="1" x14ac:dyDescent="0.3">
      <c r="A161" s="471" t="s">
        <v>484</v>
      </c>
      <c r="B161" s="472" t="s">
        <v>485</v>
      </c>
      <c r="C161" s="473" t="s">
        <v>498</v>
      </c>
      <c r="D161" s="474" t="s">
        <v>764</v>
      </c>
      <c r="E161" s="473" t="s">
        <v>2388</v>
      </c>
      <c r="F161" s="474" t="s">
        <v>2389</v>
      </c>
      <c r="G161" s="473" t="s">
        <v>1828</v>
      </c>
      <c r="H161" s="473" t="s">
        <v>1829</v>
      </c>
      <c r="I161" s="475">
        <v>68.150000000000006</v>
      </c>
      <c r="J161" s="475">
        <v>120</v>
      </c>
      <c r="K161" s="476">
        <v>8178</v>
      </c>
    </row>
    <row r="162" spans="1:11" ht="14.4" customHeight="1" x14ac:dyDescent="0.3">
      <c r="A162" s="471" t="s">
        <v>484</v>
      </c>
      <c r="B162" s="472" t="s">
        <v>485</v>
      </c>
      <c r="C162" s="473" t="s">
        <v>498</v>
      </c>
      <c r="D162" s="474" t="s">
        <v>764</v>
      </c>
      <c r="E162" s="473" t="s">
        <v>2388</v>
      </c>
      <c r="F162" s="474" t="s">
        <v>2389</v>
      </c>
      <c r="G162" s="473" t="s">
        <v>2111</v>
      </c>
      <c r="H162" s="473" t="s">
        <v>2112</v>
      </c>
      <c r="I162" s="475">
        <v>15.49</v>
      </c>
      <c r="J162" s="475">
        <v>20</v>
      </c>
      <c r="K162" s="476">
        <v>309.73</v>
      </c>
    </row>
    <row r="163" spans="1:11" ht="14.4" customHeight="1" x14ac:dyDescent="0.3">
      <c r="A163" s="471" t="s">
        <v>484</v>
      </c>
      <c r="B163" s="472" t="s">
        <v>485</v>
      </c>
      <c r="C163" s="473" t="s">
        <v>498</v>
      </c>
      <c r="D163" s="474" t="s">
        <v>764</v>
      </c>
      <c r="E163" s="473" t="s">
        <v>2388</v>
      </c>
      <c r="F163" s="474" t="s">
        <v>2389</v>
      </c>
      <c r="G163" s="473" t="s">
        <v>2113</v>
      </c>
      <c r="H163" s="473" t="s">
        <v>2114</v>
      </c>
      <c r="I163" s="475">
        <v>96.6</v>
      </c>
      <c r="J163" s="475">
        <v>20</v>
      </c>
      <c r="K163" s="476">
        <v>1932</v>
      </c>
    </row>
    <row r="164" spans="1:11" ht="14.4" customHeight="1" x14ac:dyDescent="0.3">
      <c r="A164" s="471" t="s">
        <v>484</v>
      </c>
      <c r="B164" s="472" t="s">
        <v>485</v>
      </c>
      <c r="C164" s="473" t="s">
        <v>498</v>
      </c>
      <c r="D164" s="474" t="s">
        <v>764</v>
      </c>
      <c r="E164" s="473" t="s">
        <v>2388</v>
      </c>
      <c r="F164" s="474" t="s">
        <v>2389</v>
      </c>
      <c r="G164" s="473" t="s">
        <v>1848</v>
      </c>
      <c r="H164" s="473" t="s">
        <v>1849</v>
      </c>
      <c r="I164" s="475">
        <v>13.87</v>
      </c>
      <c r="J164" s="475">
        <v>24</v>
      </c>
      <c r="K164" s="476">
        <v>332.96</v>
      </c>
    </row>
    <row r="165" spans="1:11" ht="14.4" customHeight="1" x14ac:dyDescent="0.3">
      <c r="A165" s="471" t="s">
        <v>484</v>
      </c>
      <c r="B165" s="472" t="s">
        <v>485</v>
      </c>
      <c r="C165" s="473" t="s">
        <v>498</v>
      </c>
      <c r="D165" s="474" t="s">
        <v>764</v>
      </c>
      <c r="E165" s="473" t="s">
        <v>2388</v>
      </c>
      <c r="F165" s="474" t="s">
        <v>2389</v>
      </c>
      <c r="G165" s="473" t="s">
        <v>1858</v>
      </c>
      <c r="H165" s="473" t="s">
        <v>1859</v>
      </c>
      <c r="I165" s="475">
        <v>713.58</v>
      </c>
      <c r="J165" s="475">
        <v>4</v>
      </c>
      <c r="K165" s="476">
        <v>2854.32</v>
      </c>
    </row>
    <row r="166" spans="1:11" ht="14.4" customHeight="1" x14ac:dyDescent="0.3">
      <c r="A166" s="471" t="s">
        <v>484</v>
      </c>
      <c r="B166" s="472" t="s">
        <v>485</v>
      </c>
      <c r="C166" s="473" t="s">
        <v>498</v>
      </c>
      <c r="D166" s="474" t="s">
        <v>764</v>
      </c>
      <c r="E166" s="473" t="s">
        <v>2388</v>
      </c>
      <c r="F166" s="474" t="s">
        <v>2389</v>
      </c>
      <c r="G166" s="473" t="s">
        <v>1860</v>
      </c>
      <c r="H166" s="473" t="s">
        <v>1861</v>
      </c>
      <c r="I166" s="475">
        <v>927.67</v>
      </c>
      <c r="J166" s="475">
        <v>4</v>
      </c>
      <c r="K166" s="476">
        <v>3710.68</v>
      </c>
    </row>
    <row r="167" spans="1:11" ht="14.4" customHeight="1" x14ac:dyDescent="0.3">
      <c r="A167" s="471" t="s">
        <v>484</v>
      </c>
      <c r="B167" s="472" t="s">
        <v>485</v>
      </c>
      <c r="C167" s="473" t="s">
        <v>498</v>
      </c>
      <c r="D167" s="474" t="s">
        <v>764</v>
      </c>
      <c r="E167" s="473" t="s">
        <v>2388</v>
      </c>
      <c r="F167" s="474" t="s">
        <v>2389</v>
      </c>
      <c r="G167" s="473" t="s">
        <v>2115</v>
      </c>
      <c r="H167" s="473" t="s">
        <v>2116</v>
      </c>
      <c r="I167" s="475">
        <v>1106.02</v>
      </c>
      <c r="J167" s="475">
        <v>4</v>
      </c>
      <c r="K167" s="476">
        <v>4424.08</v>
      </c>
    </row>
    <row r="168" spans="1:11" ht="14.4" customHeight="1" x14ac:dyDescent="0.3">
      <c r="A168" s="471" t="s">
        <v>484</v>
      </c>
      <c r="B168" s="472" t="s">
        <v>485</v>
      </c>
      <c r="C168" s="473" t="s">
        <v>498</v>
      </c>
      <c r="D168" s="474" t="s">
        <v>764</v>
      </c>
      <c r="E168" s="473" t="s">
        <v>2388</v>
      </c>
      <c r="F168" s="474" t="s">
        <v>2389</v>
      </c>
      <c r="G168" s="473" t="s">
        <v>1876</v>
      </c>
      <c r="H168" s="473" t="s">
        <v>1877</v>
      </c>
      <c r="I168" s="475">
        <v>609.85</v>
      </c>
      <c r="J168" s="475">
        <v>3</v>
      </c>
      <c r="K168" s="476">
        <v>1829.55</v>
      </c>
    </row>
    <row r="169" spans="1:11" ht="14.4" customHeight="1" x14ac:dyDescent="0.3">
      <c r="A169" s="471" t="s">
        <v>484</v>
      </c>
      <c r="B169" s="472" t="s">
        <v>485</v>
      </c>
      <c r="C169" s="473" t="s">
        <v>498</v>
      </c>
      <c r="D169" s="474" t="s">
        <v>764</v>
      </c>
      <c r="E169" s="473" t="s">
        <v>2388</v>
      </c>
      <c r="F169" s="474" t="s">
        <v>2389</v>
      </c>
      <c r="G169" s="473" t="s">
        <v>1888</v>
      </c>
      <c r="H169" s="473" t="s">
        <v>1889</v>
      </c>
      <c r="I169" s="475">
        <v>53.77</v>
      </c>
      <c r="J169" s="475">
        <v>24</v>
      </c>
      <c r="K169" s="476">
        <v>1290.58</v>
      </c>
    </row>
    <row r="170" spans="1:11" ht="14.4" customHeight="1" x14ac:dyDescent="0.3">
      <c r="A170" s="471" t="s">
        <v>484</v>
      </c>
      <c r="B170" s="472" t="s">
        <v>485</v>
      </c>
      <c r="C170" s="473" t="s">
        <v>498</v>
      </c>
      <c r="D170" s="474" t="s">
        <v>764</v>
      </c>
      <c r="E170" s="473" t="s">
        <v>2388</v>
      </c>
      <c r="F170" s="474" t="s">
        <v>2389</v>
      </c>
      <c r="G170" s="473" t="s">
        <v>1892</v>
      </c>
      <c r="H170" s="473" t="s">
        <v>1893</v>
      </c>
      <c r="I170" s="475">
        <v>713.56</v>
      </c>
      <c r="J170" s="475">
        <v>4</v>
      </c>
      <c r="K170" s="476">
        <v>2854.24</v>
      </c>
    </row>
    <row r="171" spans="1:11" ht="14.4" customHeight="1" x14ac:dyDescent="0.3">
      <c r="A171" s="471" t="s">
        <v>484</v>
      </c>
      <c r="B171" s="472" t="s">
        <v>485</v>
      </c>
      <c r="C171" s="473" t="s">
        <v>498</v>
      </c>
      <c r="D171" s="474" t="s">
        <v>764</v>
      </c>
      <c r="E171" s="473" t="s">
        <v>2388</v>
      </c>
      <c r="F171" s="474" t="s">
        <v>2389</v>
      </c>
      <c r="G171" s="473" t="s">
        <v>2117</v>
      </c>
      <c r="H171" s="473" t="s">
        <v>2118</v>
      </c>
      <c r="I171" s="475">
        <v>202.09</v>
      </c>
      <c r="J171" s="475">
        <v>3</v>
      </c>
      <c r="K171" s="476">
        <v>606.28</v>
      </c>
    </row>
    <row r="172" spans="1:11" ht="14.4" customHeight="1" x14ac:dyDescent="0.3">
      <c r="A172" s="471" t="s">
        <v>484</v>
      </c>
      <c r="B172" s="472" t="s">
        <v>485</v>
      </c>
      <c r="C172" s="473" t="s">
        <v>498</v>
      </c>
      <c r="D172" s="474" t="s">
        <v>764</v>
      </c>
      <c r="E172" s="473" t="s">
        <v>2390</v>
      </c>
      <c r="F172" s="474" t="s">
        <v>2391</v>
      </c>
      <c r="G172" s="473" t="s">
        <v>2119</v>
      </c>
      <c r="H172" s="473" t="s">
        <v>2120</v>
      </c>
      <c r="I172" s="475">
        <v>7.43</v>
      </c>
      <c r="J172" s="475">
        <v>60</v>
      </c>
      <c r="K172" s="476">
        <v>445.8</v>
      </c>
    </row>
    <row r="173" spans="1:11" ht="14.4" customHeight="1" x14ac:dyDescent="0.3">
      <c r="A173" s="471" t="s">
        <v>484</v>
      </c>
      <c r="B173" s="472" t="s">
        <v>485</v>
      </c>
      <c r="C173" s="473" t="s">
        <v>498</v>
      </c>
      <c r="D173" s="474" t="s">
        <v>764</v>
      </c>
      <c r="E173" s="473" t="s">
        <v>2390</v>
      </c>
      <c r="F173" s="474" t="s">
        <v>2391</v>
      </c>
      <c r="G173" s="473" t="s">
        <v>1948</v>
      </c>
      <c r="H173" s="473" t="s">
        <v>1949</v>
      </c>
      <c r="I173" s="475">
        <v>209.33</v>
      </c>
      <c r="J173" s="475">
        <v>10</v>
      </c>
      <c r="K173" s="476">
        <v>2093.3000000000002</v>
      </c>
    </row>
    <row r="174" spans="1:11" ht="14.4" customHeight="1" x14ac:dyDescent="0.3">
      <c r="A174" s="471" t="s">
        <v>484</v>
      </c>
      <c r="B174" s="472" t="s">
        <v>485</v>
      </c>
      <c r="C174" s="473" t="s">
        <v>498</v>
      </c>
      <c r="D174" s="474" t="s">
        <v>764</v>
      </c>
      <c r="E174" s="473" t="s">
        <v>2390</v>
      </c>
      <c r="F174" s="474" t="s">
        <v>2391</v>
      </c>
      <c r="G174" s="473" t="s">
        <v>1950</v>
      </c>
      <c r="H174" s="473" t="s">
        <v>1951</v>
      </c>
      <c r="I174" s="475">
        <v>30.86</v>
      </c>
      <c r="J174" s="475">
        <v>100</v>
      </c>
      <c r="K174" s="476">
        <v>3085.5</v>
      </c>
    </row>
    <row r="175" spans="1:11" ht="14.4" customHeight="1" x14ac:dyDescent="0.3">
      <c r="A175" s="471" t="s">
        <v>484</v>
      </c>
      <c r="B175" s="472" t="s">
        <v>485</v>
      </c>
      <c r="C175" s="473" t="s">
        <v>498</v>
      </c>
      <c r="D175" s="474" t="s">
        <v>764</v>
      </c>
      <c r="E175" s="473" t="s">
        <v>2390</v>
      </c>
      <c r="F175" s="474" t="s">
        <v>2391</v>
      </c>
      <c r="G175" s="473" t="s">
        <v>2121</v>
      </c>
      <c r="H175" s="473" t="s">
        <v>2122</v>
      </c>
      <c r="I175" s="475">
        <v>267.41000000000003</v>
      </c>
      <c r="J175" s="475">
        <v>40</v>
      </c>
      <c r="K175" s="476">
        <v>10696.4</v>
      </c>
    </row>
    <row r="176" spans="1:11" ht="14.4" customHeight="1" x14ac:dyDescent="0.3">
      <c r="A176" s="471" t="s">
        <v>484</v>
      </c>
      <c r="B176" s="472" t="s">
        <v>485</v>
      </c>
      <c r="C176" s="473" t="s">
        <v>498</v>
      </c>
      <c r="D176" s="474" t="s">
        <v>764</v>
      </c>
      <c r="E176" s="473" t="s">
        <v>2390</v>
      </c>
      <c r="F176" s="474" t="s">
        <v>2391</v>
      </c>
      <c r="G176" s="473" t="s">
        <v>2123</v>
      </c>
      <c r="H176" s="473" t="s">
        <v>2124</v>
      </c>
      <c r="I176" s="475">
        <v>210.84</v>
      </c>
      <c r="J176" s="475">
        <v>4</v>
      </c>
      <c r="K176" s="476">
        <v>843.38</v>
      </c>
    </row>
    <row r="177" spans="1:11" ht="14.4" customHeight="1" x14ac:dyDescent="0.3">
      <c r="A177" s="471" t="s">
        <v>484</v>
      </c>
      <c r="B177" s="472" t="s">
        <v>485</v>
      </c>
      <c r="C177" s="473" t="s">
        <v>498</v>
      </c>
      <c r="D177" s="474" t="s">
        <v>764</v>
      </c>
      <c r="E177" s="473" t="s">
        <v>2390</v>
      </c>
      <c r="F177" s="474" t="s">
        <v>2391</v>
      </c>
      <c r="G177" s="473" t="s">
        <v>2125</v>
      </c>
      <c r="H177" s="473" t="s">
        <v>2126</v>
      </c>
      <c r="I177" s="475">
        <v>344.44</v>
      </c>
      <c r="J177" s="475">
        <v>20</v>
      </c>
      <c r="K177" s="476">
        <v>6888.8</v>
      </c>
    </row>
    <row r="178" spans="1:11" ht="14.4" customHeight="1" x14ac:dyDescent="0.3">
      <c r="A178" s="471" t="s">
        <v>484</v>
      </c>
      <c r="B178" s="472" t="s">
        <v>485</v>
      </c>
      <c r="C178" s="473" t="s">
        <v>498</v>
      </c>
      <c r="D178" s="474" t="s">
        <v>764</v>
      </c>
      <c r="E178" s="473" t="s">
        <v>2390</v>
      </c>
      <c r="F178" s="474" t="s">
        <v>2391</v>
      </c>
      <c r="G178" s="473" t="s">
        <v>2125</v>
      </c>
      <c r="H178" s="473" t="s">
        <v>2127</v>
      </c>
      <c r="I178" s="475">
        <v>344.44</v>
      </c>
      <c r="J178" s="475">
        <v>20</v>
      </c>
      <c r="K178" s="476">
        <v>6888.8</v>
      </c>
    </row>
    <row r="179" spans="1:11" ht="14.4" customHeight="1" x14ac:dyDescent="0.3">
      <c r="A179" s="471" t="s">
        <v>484</v>
      </c>
      <c r="B179" s="472" t="s">
        <v>485</v>
      </c>
      <c r="C179" s="473" t="s">
        <v>498</v>
      </c>
      <c r="D179" s="474" t="s">
        <v>764</v>
      </c>
      <c r="E179" s="473" t="s">
        <v>2390</v>
      </c>
      <c r="F179" s="474" t="s">
        <v>2391</v>
      </c>
      <c r="G179" s="473" t="s">
        <v>2128</v>
      </c>
      <c r="H179" s="473" t="s">
        <v>2129</v>
      </c>
      <c r="I179" s="475">
        <v>1050.28</v>
      </c>
      <c r="J179" s="475">
        <v>1</v>
      </c>
      <c r="K179" s="476">
        <v>1050.28</v>
      </c>
    </row>
    <row r="180" spans="1:11" ht="14.4" customHeight="1" x14ac:dyDescent="0.3">
      <c r="A180" s="471" t="s">
        <v>484</v>
      </c>
      <c r="B180" s="472" t="s">
        <v>485</v>
      </c>
      <c r="C180" s="473" t="s">
        <v>498</v>
      </c>
      <c r="D180" s="474" t="s">
        <v>764</v>
      </c>
      <c r="E180" s="473" t="s">
        <v>2404</v>
      </c>
      <c r="F180" s="474" t="s">
        <v>2405</v>
      </c>
      <c r="G180" s="473" t="s">
        <v>2130</v>
      </c>
      <c r="H180" s="473" t="s">
        <v>2131</v>
      </c>
      <c r="I180" s="475">
        <v>471.94</v>
      </c>
      <c r="J180" s="475">
        <v>1</v>
      </c>
      <c r="K180" s="476">
        <v>471.94</v>
      </c>
    </row>
    <row r="181" spans="1:11" ht="14.4" customHeight="1" x14ac:dyDescent="0.3">
      <c r="A181" s="471" t="s">
        <v>484</v>
      </c>
      <c r="B181" s="472" t="s">
        <v>485</v>
      </c>
      <c r="C181" s="473" t="s">
        <v>498</v>
      </c>
      <c r="D181" s="474" t="s">
        <v>764</v>
      </c>
      <c r="E181" s="473" t="s">
        <v>2404</v>
      </c>
      <c r="F181" s="474" t="s">
        <v>2405</v>
      </c>
      <c r="G181" s="473" t="s">
        <v>2132</v>
      </c>
      <c r="H181" s="473" t="s">
        <v>2133</v>
      </c>
      <c r="I181" s="475">
        <v>471.94499999999999</v>
      </c>
      <c r="J181" s="475">
        <v>4</v>
      </c>
      <c r="K181" s="476">
        <v>1887.78</v>
      </c>
    </row>
    <row r="182" spans="1:11" ht="14.4" customHeight="1" x14ac:dyDescent="0.3">
      <c r="A182" s="471" t="s">
        <v>484</v>
      </c>
      <c r="B182" s="472" t="s">
        <v>485</v>
      </c>
      <c r="C182" s="473" t="s">
        <v>498</v>
      </c>
      <c r="D182" s="474" t="s">
        <v>764</v>
      </c>
      <c r="E182" s="473" t="s">
        <v>2404</v>
      </c>
      <c r="F182" s="474" t="s">
        <v>2405</v>
      </c>
      <c r="G182" s="473" t="s">
        <v>2134</v>
      </c>
      <c r="H182" s="473" t="s">
        <v>2135</v>
      </c>
      <c r="I182" s="475">
        <v>471.94</v>
      </c>
      <c r="J182" s="475">
        <v>1</v>
      </c>
      <c r="K182" s="476">
        <v>471.94</v>
      </c>
    </row>
    <row r="183" spans="1:11" ht="14.4" customHeight="1" x14ac:dyDescent="0.3">
      <c r="A183" s="471" t="s">
        <v>484</v>
      </c>
      <c r="B183" s="472" t="s">
        <v>485</v>
      </c>
      <c r="C183" s="473" t="s">
        <v>498</v>
      </c>
      <c r="D183" s="474" t="s">
        <v>764</v>
      </c>
      <c r="E183" s="473" t="s">
        <v>2404</v>
      </c>
      <c r="F183" s="474" t="s">
        <v>2405</v>
      </c>
      <c r="G183" s="473" t="s">
        <v>2136</v>
      </c>
      <c r="H183" s="473" t="s">
        <v>2137</v>
      </c>
      <c r="I183" s="475">
        <v>471.95</v>
      </c>
      <c r="J183" s="475">
        <v>1</v>
      </c>
      <c r="K183" s="476">
        <v>471.95</v>
      </c>
    </row>
    <row r="184" spans="1:11" ht="14.4" customHeight="1" x14ac:dyDescent="0.3">
      <c r="A184" s="471" t="s">
        <v>484</v>
      </c>
      <c r="B184" s="472" t="s">
        <v>485</v>
      </c>
      <c r="C184" s="473" t="s">
        <v>498</v>
      </c>
      <c r="D184" s="474" t="s">
        <v>764</v>
      </c>
      <c r="E184" s="473" t="s">
        <v>2404</v>
      </c>
      <c r="F184" s="474" t="s">
        <v>2405</v>
      </c>
      <c r="G184" s="473" t="s">
        <v>2138</v>
      </c>
      <c r="H184" s="473" t="s">
        <v>2139</v>
      </c>
      <c r="I184" s="475">
        <v>471.95</v>
      </c>
      <c r="J184" s="475">
        <v>1</v>
      </c>
      <c r="K184" s="476">
        <v>471.95</v>
      </c>
    </row>
    <row r="185" spans="1:11" ht="14.4" customHeight="1" x14ac:dyDescent="0.3">
      <c r="A185" s="471" t="s">
        <v>484</v>
      </c>
      <c r="B185" s="472" t="s">
        <v>485</v>
      </c>
      <c r="C185" s="473" t="s">
        <v>498</v>
      </c>
      <c r="D185" s="474" t="s">
        <v>764</v>
      </c>
      <c r="E185" s="473" t="s">
        <v>2404</v>
      </c>
      <c r="F185" s="474" t="s">
        <v>2405</v>
      </c>
      <c r="G185" s="473" t="s">
        <v>2140</v>
      </c>
      <c r="H185" s="473" t="s">
        <v>2141</v>
      </c>
      <c r="I185" s="475">
        <v>471.97</v>
      </c>
      <c r="J185" s="475">
        <v>1</v>
      </c>
      <c r="K185" s="476">
        <v>471.97</v>
      </c>
    </row>
    <row r="186" spans="1:11" ht="14.4" customHeight="1" x14ac:dyDescent="0.3">
      <c r="A186" s="471" t="s">
        <v>484</v>
      </c>
      <c r="B186" s="472" t="s">
        <v>485</v>
      </c>
      <c r="C186" s="473" t="s">
        <v>498</v>
      </c>
      <c r="D186" s="474" t="s">
        <v>764</v>
      </c>
      <c r="E186" s="473" t="s">
        <v>2404</v>
      </c>
      <c r="F186" s="474" t="s">
        <v>2405</v>
      </c>
      <c r="G186" s="473" t="s">
        <v>2142</v>
      </c>
      <c r="H186" s="473" t="s">
        <v>2143</v>
      </c>
      <c r="I186" s="475">
        <v>471.96000000000004</v>
      </c>
      <c r="J186" s="475">
        <v>2</v>
      </c>
      <c r="K186" s="476">
        <v>943.92000000000007</v>
      </c>
    </row>
    <row r="187" spans="1:11" ht="14.4" customHeight="1" x14ac:dyDescent="0.3">
      <c r="A187" s="471" t="s">
        <v>484</v>
      </c>
      <c r="B187" s="472" t="s">
        <v>485</v>
      </c>
      <c r="C187" s="473" t="s">
        <v>498</v>
      </c>
      <c r="D187" s="474" t="s">
        <v>764</v>
      </c>
      <c r="E187" s="473" t="s">
        <v>2404</v>
      </c>
      <c r="F187" s="474" t="s">
        <v>2405</v>
      </c>
      <c r="G187" s="473" t="s">
        <v>2144</v>
      </c>
      <c r="H187" s="473" t="s">
        <v>2145</v>
      </c>
      <c r="I187" s="475">
        <v>1179.9000000000001</v>
      </c>
      <c r="J187" s="475">
        <v>5</v>
      </c>
      <c r="K187" s="476">
        <v>5899.5</v>
      </c>
    </row>
    <row r="188" spans="1:11" ht="14.4" customHeight="1" x14ac:dyDescent="0.3">
      <c r="A188" s="471" t="s">
        <v>484</v>
      </c>
      <c r="B188" s="472" t="s">
        <v>485</v>
      </c>
      <c r="C188" s="473" t="s">
        <v>498</v>
      </c>
      <c r="D188" s="474" t="s">
        <v>764</v>
      </c>
      <c r="E188" s="473" t="s">
        <v>2404</v>
      </c>
      <c r="F188" s="474" t="s">
        <v>2405</v>
      </c>
      <c r="G188" s="473" t="s">
        <v>2146</v>
      </c>
      <c r="H188" s="473" t="s">
        <v>2147</v>
      </c>
      <c r="I188" s="475">
        <v>1179.9000000000001</v>
      </c>
      <c r="J188" s="475">
        <v>5</v>
      </c>
      <c r="K188" s="476">
        <v>5899.5</v>
      </c>
    </row>
    <row r="189" spans="1:11" ht="14.4" customHeight="1" x14ac:dyDescent="0.3">
      <c r="A189" s="471" t="s">
        <v>484</v>
      </c>
      <c r="B189" s="472" t="s">
        <v>485</v>
      </c>
      <c r="C189" s="473" t="s">
        <v>498</v>
      </c>
      <c r="D189" s="474" t="s">
        <v>764</v>
      </c>
      <c r="E189" s="473" t="s">
        <v>2404</v>
      </c>
      <c r="F189" s="474" t="s">
        <v>2405</v>
      </c>
      <c r="G189" s="473" t="s">
        <v>2148</v>
      </c>
      <c r="H189" s="473" t="s">
        <v>2149</v>
      </c>
      <c r="I189" s="475">
        <v>1121.75</v>
      </c>
      <c r="J189" s="475">
        <v>9</v>
      </c>
      <c r="K189" s="476">
        <v>10095.780000000001</v>
      </c>
    </row>
    <row r="190" spans="1:11" ht="14.4" customHeight="1" x14ac:dyDescent="0.3">
      <c r="A190" s="471" t="s">
        <v>484</v>
      </c>
      <c r="B190" s="472" t="s">
        <v>485</v>
      </c>
      <c r="C190" s="473" t="s">
        <v>498</v>
      </c>
      <c r="D190" s="474" t="s">
        <v>764</v>
      </c>
      <c r="E190" s="473" t="s">
        <v>2404</v>
      </c>
      <c r="F190" s="474" t="s">
        <v>2405</v>
      </c>
      <c r="G190" s="473" t="s">
        <v>2150</v>
      </c>
      <c r="H190" s="473" t="s">
        <v>2151</v>
      </c>
      <c r="I190" s="475">
        <v>722.76</v>
      </c>
      <c r="J190" s="475">
        <v>1</v>
      </c>
      <c r="K190" s="476">
        <v>722.76</v>
      </c>
    </row>
    <row r="191" spans="1:11" ht="14.4" customHeight="1" x14ac:dyDescent="0.3">
      <c r="A191" s="471" t="s">
        <v>484</v>
      </c>
      <c r="B191" s="472" t="s">
        <v>485</v>
      </c>
      <c r="C191" s="473" t="s">
        <v>498</v>
      </c>
      <c r="D191" s="474" t="s">
        <v>764</v>
      </c>
      <c r="E191" s="473" t="s">
        <v>2404</v>
      </c>
      <c r="F191" s="474" t="s">
        <v>2405</v>
      </c>
      <c r="G191" s="473" t="s">
        <v>2152</v>
      </c>
      <c r="H191" s="473" t="s">
        <v>2153</v>
      </c>
      <c r="I191" s="475">
        <v>466.25</v>
      </c>
      <c r="J191" s="475">
        <v>1</v>
      </c>
      <c r="K191" s="476">
        <v>466.25</v>
      </c>
    </row>
    <row r="192" spans="1:11" ht="14.4" customHeight="1" x14ac:dyDescent="0.3">
      <c r="A192" s="471" t="s">
        <v>484</v>
      </c>
      <c r="B192" s="472" t="s">
        <v>485</v>
      </c>
      <c r="C192" s="473" t="s">
        <v>498</v>
      </c>
      <c r="D192" s="474" t="s">
        <v>764</v>
      </c>
      <c r="E192" s="473" t="s">
        <v>2404</v>
      </c>
      <c r="F192" s="474" t="s">
        <v>2405</v>
      </c>
      <c r="G192" s="473" t="s">
        <v>2154</v>
      </c>
      <c r="H192" s="473" t="s">
        <v>2155</v>
      </c>
      <c r="I192" s="475">
        <v>2830.62</v>
      </c>
      <c r="J192" s="475">
        <v>1</v>
      </c>
      <c r="K192" s="476">
        <v>2830.62</v>
      </c>
    </row>
    <row r="193" spans="1:11" ht="14.4" customHeight="1" x14ac:dyDescent="0.3">
      <c r="A193" s="471" t="s">
        <v>484</v>
      </c>
      <c r="B193" s="472" t="s">
        <v>485</v>
      </c>
      <c r="C193" s="473" t="s">
        <v>498</v>
      </c>
      <c r="D193" s="474" t="s">
        <v>764</v>
      </c>
      <c r="E193" s="473" t="s">
        <v>2404</v>
      </c>
      <c r="F193" s="474" t="s">
        <v>2405</v>
      </c>
      <c r="G193" s="473" t="s">
        <v>2156</v>
      </c>
      <c r="H193" s="473" t="s">
        <v>2157</v>
      </c>
      <c r="I193" s="475">
        <v>90.06</v>
      </c>
      <c r="J193" s="475">
        <v>20</v>
      </c>
      <c r="K193" s="476">
        <v>1801.2</v>
      </c>
    </row>
    <row r="194" spans="1:11" ht="14.4" customHeight="1" x14ac:dyDescent="0.3">
      <c r="A194" s="471" t="s">
        <v>484</v>
      </c>
      <c r="B194" s="472" t="s">
        <v>485</v>
      </c>
      <c r="C194" s="473" t="s">
        <v>498</v>
      </c>
      <c r="D194" s="474" t="s">
        <v>764</v>
      </c>
      <c r="E194" s="473" t="s">
        <v>2404</v>
      </c>
      <c r="F194" s="474" t="s">
        <v>2405</v>
      </c>
      <c r="G194" s="473" t="s">
        <v>2158</v>
      </c>
      <c r="H194" s="473" t="s">
        <v>2159</v>
      </c>
      <c r="I194" s="475">
        <v>466.25</v>
      </c>
      <c r="J194" s="475">
        <v>1</v>
      </c>
      <c r="K194" s="476">
        <v>466.25</v>
      </c>
    </row>
    <row r="195" spans="1:11" ht="14.4" customHeight="1" x14ac:dyDescent="0.3">
      <c r="A195" s="471" t="s">
        <v>484</v>
      </c>
      <c r="B195" s="472" t="s">
        <v>485</v>
      </c>
      <c r="C195" s="473" t="s">
        <v>498</v>
      </c>
      <c r="D195" s="474" t="s">
        <v>764</v>
      </c>
      <c r="E195" s="473" t="s">
        <v>2404</v>
      </c>
      <c r="F195" s="474" t="s">
        <v>2405</v>
      </c>
      <c r="G195" s="473" t="s">
        <v>2160</v>
      </c>
      <c r="H195" s="473" t="s">
        <v>2161</v>
      </c>
      <c r="I195" s="475">
        <v>90.06</v>
      </c>
      <c r="J195" s="475">
        <v>30</v>
      </c>
      <c r="K195" s="476">
        <v>2701.8</v>
      </c>
    </row>
    <row r="196" spans="1:11" ht="14.4" customHeight="1" x14ac:dyDescent="0.3">
      <c r="A196" s="471" t="s">
        <v>484</v>
      </c>
      <c r="B196" s="472" t="s">
        <v>485</v>
      </c>
      <c r="C196" s="473" t="s">
        <v>498</v>
      </c>
      <c r="D196" s="474" t="s">
        <v>764</v>
      </c>
      <c r="E196" s="473" t="s">
        <v>2404</v>
      </c>
      <c r="F196" s="474" t="s">
        <v>2405</v>
      </c>
      <c r="G196" s="473" t="s">
        <v>2162</v>
      </c>
      <c r="H196" s="473" t="s">
        <v>2163</v>
      </c>
      <c r="I196" s="475">
        <v>722.77</v>
      </c>
      <c r="J196" s="475">
        <v>3</v>
      </c>
      <c r="K196" s="476">
        <v>2168.3000000000002</v>
      </c>
    </row>
    <row r="197" spans="1:11" ht="14.4" customHeight="1" x14ac:dyDescent="0.3">
      <c r="A197" s="471" t="s">
        <v>484</v>
      </c>
      <c r="B197" s="472" t="s">
        <v>485</v>
      </c>
      <c r="C197" s="473" t="s">
        <v>498</v>
      </c>
      <c r="D197" s="474" t="s">
        <v>764</v>
      </c>
      <c r="E197" s="473" t="s">
        <v>2404</v>
      </c>
      <c r="F197" s="474" t="s">
        <v>2405</v>
      </c>
      <c r="G197" s="473" t="s">
        <v>2164</v>
      </c>
      <c r="H197" s="473" t="s">
        <v>2165</v>
      </c>
      <c r="I197" s="475">
        <v>466.25</v>
      </c>
      <c r="J197" s="475">
        <v>1</v>
      </c>
      <c r="K197" s="476">
        <v>466.25</v>
      </c>
    </row>
    <row r="198" spans="1:11" ht="14.4" customHeight="1" x14ac:dyDescent="0.3">
      <c r="A198" s="471" t="s">
        <v>484</v>
      </c>
      <c r="B198" s="472" t="s">
        <v>485</v>
      </c>
      <c r="C198" s="473" t="s">
        <v>498</v>
      </c>
      <c r="D198" s="474" t="s">
        <v>764</v>
      </c>
      <c r="E198" s="473" t="s">
        <v>2404</v>
      </c>
      <c r="F198" s="474" t="s">
        <v>2405</v>
      </c>
      <c r="G198" s="473" t="s">
        <v>2166</v>
      </c>
      <c r="H198" s="473" t="s">
        <v>2167</v>
      </c>
      <c r="I198" s="475">
        <v>471.95</v>
      </c>
      <c r="J198" s="475">
        <v>1</v>
      </c>
      <c r="K198" s="476">
        <v>471.95</v>
      </c>
    </row>
    <row r="199" spans="1:11" ht="14.4" customHeight="1" x14ac:dyDescent="0.3">
      <c r="A199" s="471" t="s">
        <v>484</v>
      </c>
      <c r="B199" s="472" t="s">
        <v>485</v>
      </c>
      <c r="C199" s="473" t="s">
        <v>498</v>
      </c>
      <c r="D199" s="474" t="s">
        <v>764</v>
      </c>
      <c r="E199" s="473" t="s">
        <v>2404</v>
      </c>
      <c r="F199" s="474" t="s">
        <v>2405</v>
      </c>
      <c r="G199" s="473" t="s">
        <v>2168</v>
      </c>
      <c r="H199" s="473" t="s">
        <v>2169</v>
      </c>
      <c r="I199" s="475">
        <v>4311.49</v>
      </c>
      <c r="J199" s="475">
        <v>1</v>
      </c>
      <c r="K199" s="476">
        <v>4311.49</v>
      </c>
    </row>
    <row r="200" spans="1:11" ht="14.4" customHeight="1" x14ac:dyDescent="0.3">
      <c r="A200" s="471" t="s">
        <v>484</v>
      </c>
      <c r="B200" s="472" t="s">
        <v>485</v>
      </c>
      <c r="C200" s="473" t="s">
        <v>498</v>
      </c>
      <c r="D200" s="474" t="s">
        <v>764</v>
      </c>
      <c r="E200" s="473" t="s">
        <v>2404</v>
      </c>
      <c r="F200" s="474" t="s">
        <v>2405</v>
      </c>
      <c r="G200" s="473" t="s">
        <v>2170</v>
      </c>
      <c r="H200" s="473" t="s">
        <v>2171</v>
      </c>
      <c r="I200" s="475">
        <v>466.25</v>
      </c>
      <c r="J200" s="475">
        <v>1</v>
      </c>
      <c r="K200" s="476">
        <v>466.25</v>
      </c>
    </row>
    <row r="201" spans="1:11" ht="14.4" customHeight="1" x14ac:dyDescent="0.3">
      <c r="A201" s="471" t="s">
        <v>484</v>
      </c>
      <c r="B201" s="472" t="s">
        <v>485</v>
      </c>
      <c r="C201" s="473" t="s">
        <v>498</v>
      </c>
      <c r="D201" s="474" t="s">
        <v>764</v>
      </c>
      <c r="E201" s="473" t="s">
        <v>2404</v>
      </c>
      <c r="F201" s="474" t="s">
        <v>2405</v>
      </c>
      <c r="G201" s="473" t="s">
        <v>2172</v>
      </c>
      <c r="H201" s="473" t="s">
        <v>2173</v>
      </c>
      <c r="I201" s="475">
        <v>471.95</v>
      </c>
      <c r="J201" s="475">
        <v>1</v>
      </c>
      <c r="K201" s="476">
        <v>471.95</v>
      </c>
    </row>
    <row r="202" spans="1:11" ht="14.4" customHeight="1" x14ac:dyDescent="0.3">
      <c r="A202" s="471" t="s">
        <v>484</v>
      </c>
      <c r="B202" s="472" t="s">
        <v>485</v>
      </c>
      <c r="C202" s="473" t="s">
        <v>498</v>
      </c>
      <c r="D202" s="474" t="s">
        <v>764</v>
      </c>
      <c r="E202" s="473" t="s">
        <v>2404</v>
      </c>
      <c r="F202" s="474" t="s">
        <v>2405</v>
      </c>
      <c r="G202" s="473" t="s">
        <v>2174</v>
      </c>
      <c r="H202" s="473" t="s">
        <v>2175</v>
      </c>
      <c r="I202" s="475">
        <v>4124.5200000000004</v>
      </c>
      <c r="J202" s="475">
        <v>1</v>
      </c>
      <c r="K202" s="476">
        <v>4124.5200000000004</v>
      </c>
    </row>
    <row r="203" spans="1:11" ht="14.4" customHeight="1" x14ac:dyDescent="0.3">
      <c r="A203" s="471" t="s">
        <v>484</v>
      </c>
      <c r="B203" s="472" t="s">
        <v>485</v>
      </c>
      <c r="C203" s="473" t="s">
        <v>498</v>
      </c>
      <c r="D203" s="474" t="s">
        <v>764</v>
      </c>
      <c r="E203" s="473" t="s">
        <v>2404</v>
      </c>
      <c r="F203" s="474" t="s">
        <v>2405</v>
      </c>
      <c r="G203" s="473" t="s">
        <v>2176</v>
      </c>
      <c r="H203" s="473" t="s">
        <v>2177</v>
      </c>
      <c r="I203" s="475">
        <v>229.14</v>
      </c>
      <c r="J203" s="475">
        <v>1</v>
      </c>
      <c r="K203" s="476">
        <v>229.14</v>
      </c>
    </row>
    <row r="204" spans="1:11" ht="14.4" customHeight="1" x14ac:dyDescent="0.3">
      <c r="A204" s="471" t="s">
        <v>484</v>
      </c>
      <c r="B204" s="472" t="s">
        <v>485</v>
      </c>
      <c r="C204" s="473" t="s">
        <v>498</v>
      </c>
      <c r="D204" s="474" t="s">
        <v>764</v>
      </c>
      <c r="E204" s="473" t="s">
        <v>2404</v>
      </c>
      <c r="F204" s="474" t="s">
        <v>2405</v>
      </c>
      <c r="G204" s="473" t="s">
        <v>2178</v>
      </c>
      <c r="H204" s="473" t="s">
        <v>2179</v>
      </c>
      <c r="I204" s="475">
        <v>472</v>
      </c>
      <c r="J204" s="475">
        <v>1</v>
      </c>
      <c r="K204" s="476">
        <v>472</v>
      </c>
    </row>
    <row r="205" spans="1:11" ht="14.4" customHeight="1" x14ac:dyDescent="0.3">
      <c r="A205" s="471" t="s">
        <v>484</v>
      </c>
      <c r="B205" s="472" t="s">
        <v>485</v>
      </c>
      <c r="C205" s="473" t="s">
        <v>498</v>
      </c>
      <c r="D205" s="474" t="s">
        <v>764</v>
      </c>
      <c r="E205" s="473" t="s">
        <v>2406</v>
      </c>
      <c r="F205" s="474" t="s">
        <v>2407</v>
      </c>
      <c r="G205" s="473" t="s">
        <v>2180</v>
      </c>
      <c r="H205" s="473" t="s">
        <v>2181</v>
      </c>
      <c r="I205" s="475">
        <v>440.17777777777769</v>
      </c>
      <c r="J205" s="475">
        <v>78</v>
      </c>
      <c r="K205" s="476">
        <v>34334.28</v>
      </c>
    </row>
    <row r="206" spans="1:11" ht="14.4" customHeight="1" x14ac:dyDescent="0.3">
      <c r="A206" s="471" t="s">
        <v>484</v>
      </c>
      <c r="B206" s="472" t="s">
        <v>485</v>
      </c>
      <c r="C206" s="473" t="s">
        <v>498</v>
      </c>
      <c r="D206" s="474" t="s">
        <v>764</v>
      </c>
      <c r="E206" s="473" t="s">
        <v>2406</v>
      </c>
      <c r="F206" s="474" t="s">
        <v>2407</v>
      </c>
      <c r="G206" s="473" t="s">
        <v>2182</v>
      </c>
      <c r="H206" s="473" t="s">
        <v>2183</v>
      </c>
      <c r="I206" s="475">
        <v>440.2</v>
      </c>
      <c r="J206" s="475">
        <v>12</v>
      </c>
      <c r="K206" s="476">
        <v>5282.38</v>
      </c>
    </row>
    <row r="207" spans="1:11" ht="14.4" customHeight="1" x14ac:dyDescent="0.3">
      <c r="A207" s="471" t="s">
        <v>484</v>
      </c>
      <c r="B207" s="472" t="s">
        <v>485</v>
      </c>
      <c r="C207" s="473" t="s">
        <v>498</v>
      </c>
      <c r="D207" s="474" t="s">
        <v>764</v>
      </c>
      <c r="E207" s="473" t="s">
        <v>2406</v>
      </c>
      <c r="F207" s="474" t="s">
        <v>2407</v>
      </c>
      <c r="G207" s="473" t="s">
        <v>2184</v>
      </c>
      <c r="H207" s="473" t="s">
        <v>2185</v>
      </c>
      <c r="I207" s="475">
        <v>1713.5</v>
      </c>
      <c r="J207" s="475">
        <v>1</v>
      </c>
      <c r="K207" s="476">
        <v>1713.5</v>
      </c>
    </row>
    <row r="208" spans="1:11" ht="14.4" customHeight="1" x14ac:dyDescent="0.3">
      <c r="A208" s="471" t="s">
        <v>484</v>
      </c>
      <c r="B208" s="472" t="s">
        <v>485</v>
      </c>
      <c r="C208" s="473" t="s">
        <v>498</v>
      </c>
      <c r="D208" s="474" t="s">
        <v>764</v>
      </c>
      <c r="E208" s="473" t="s">
        <v>2396</v>
      </c>
      <c r="F208" s="474" t="s">
        <v>2397</v>
      </c>
      <c r="G208" s="473" t="s">
        <v>1994</v>
      </c>
      <c r="H208" s="473" t="s">
        <v>1995</v>
      </c>
      <c r="I208" s="475">
        <v>54.22</v>
      </c>
      <c r="J208" s="475">
        <v>108</v>
      </c>
      <c r="K208" s="476">
        <v>5856.2</v>
      </c>
    </row>
    <row r="209" spans="1:11" ht="14.4" customHeight="1" x14ac:dyDescent="0.3">
      <c r="A209" s="471" t="s">
        <v>484</v>
      </c>
      <c r="B209" s="472" t="s">
        <v>485</v>
      </c>
      <c r="C209" s="473" t="s">
        <v>498</v>
      </c>
      <c r="D209" s="474" t="s">
        <v>764</v>
      </c>
      <c r="E209" s="473" t="s">
        <v>2396</v>
      </c>
      <c r="F209" s="474" t="s">
        <v>2397</v>
      </c>
      <c r="G209" s="473" t="s">
        <v>2186</v>
      </c>
      <c r="H209" s="473" t="s">
        <v>2187</v>
      </c>
      <c r="I209" s="475">
        <v>75.650000000000006</v>
      </c>
      <c r="J209" s="475">
        <v>120</v>
      </c>
      <c r="K209" s="476">
        <v>9078.1</v>
      </c>
    </row>
    <row r="210" spans="1:11" ht="14.4" customHeight="1" x14ac:dyDescent="0.3">
      <c r="A210" s="471" t="s">
        <v>484</v>
      </c>
      <c r="B210" s="472" t="s">
        <v>485</v>
      </c>
      <c r="C210" s="473" t="s">
        <v>498</v>
      </c>
      <c r="D210" s="474" t="s">
        <v>764</v>
      </c>
      <c r="E210" s="473" t="s">
        <v>2396</v>
      </c>
      <c r="F210" s="474" t="s">
        <v>2397</v>
      </c>
      <c r="G210" s="473" t="s">
        <v>2188</v>
      </c>
      <c r="H210" s="473" t="s">
        <v>2189</v>
      </c>
      <c r="I210" s="475">
        <v>26.57</v>
      </c>
      <c r="J210" s="475">
        <v>180</v>
      </c>
      <c r="K210" s="476">
        <v>4782.6000000000004</v>
      </c>
    </row>
    <row r="211" spans="1:11" ht="14.4" customHeight="1" x14ac:dyDescent="0.3">
      <c r="A211" s="471" t="s">
        <v>484</v>
      </c>
      <c r="B211" s="472" t="s">
        <v>485</v>
      </c>
      <c r="C211" s="473" t="s">
        <v>498</v>
      </c>
      <c r="D211" s="474" t="s">
        <v>764</v>
      </c>
      <c r="E211" s="473" t="s">
        <v>2396</v>
      </c>
      <c r="F211" s="474" t="s">
        <v>2397</v>
      </c>
      <c r="G211" s="473" t="s">
        <v>2190</v>
      </c>
      <c r="H211" s="473" t="s">
        <v>2191</v>
      </c>
      <c r="I211" s="475">
        <v>123.65333333333335</v>
      </c>
      <c r="J211" s="475">
        <v>180</v>
      </c>
      <c r="K211" s="476">
        <v>22257.97</v>
      </c>
    </row>
    <row r="212" spans="1:11" ht="14.4" customHeight="1" x14ac:dyDescent="0.3">
      <c r="A212" s="471" t="s">
        <v>484</v>
      </c>
      <c r="B212" s="472" t="s">
        <v>485</v>
      </c>
      <c r="C212" s="473" t="s">
        <v>498</v>
      </c>
      <c r="D212" s="474" t="s">
        <v>764</v>
      </c>
      <c r="E212" s="473" t="s">
        <v>2396</v>
      </c>
      <c r="F212" s="474" t="s">
        <v>2397</v>
      </c>
      <c r="G212" s="473" t="s">
        <v>2192</v>
      </c>
      <c r="H212" s="473" t="s">
        <v>2193</v>
      </c>
      <c r="I212" s="475">
        <v>26.9</v>
      </c>
      <c r="J212" s="475">
        <v>100</v>
      </c>
      <c r="K212" s="476">
        <v>2690.2</v>
      </c>
    </row>
    <row r="213" spans="1:11" ht="14.4" customHeight="1" x14ac:dyDescent="0.3">
      <c r="A213" s="471" t="s">
        <v>484</v>
      </c>
      <c r="B213" s="472" t="s">
        <v>485</v>
      </c>
      <c r="C213" s="473" t="s">
        <v>498</v>
      </c>
      <c r="D213" s="474" t="s">
        <v>764</v>
      </c>
      <c r="E213" s="473" t="s">
        <v>2396</v>
      </c>
      <c r="F213" s="474" t="s">
        <v>2397</v>
      </c>
      <c r="G213" s="473" t="s">
        <v>2000</v>
      </c>
      <c r="H213" s="473" t="s">
        <v>2001</v>
      </c>
      <c r="I213" s="475">
        <v>60.55</v>
      </c>
      <c r="J213" s="475">
        <v>180</v>
      </c>
      <c r="K213" s="476">
        <v>10899.16</v>
      </c>
    </row>
    <row r="214" spans="1:11" ht="14.4" customHeight="1" x14ac:dyDescent="0.3">
      <c r="A214" s="471" t="s">
        <v>484</v>
      </c>
      <c r="B214" s="472" t="s">
        <v>485</v>
      </c>
      <c r="C214" s="473" t="s">
        <v>498</v>
      </c>
      <c r="D214" s="474" t="s">
        <v>764</v>
      </c>
      <c r="E214" s="473" t="s">
        <v>2396</v>
      </c>
      <c r="F214" s="474" t="s">
        <v>2397</v>
      </c>
      <c r="G214" s="473" t="s">
        <v>2000</v>
      </c>
      <c r="H214" s="473" t="s">
        <v>2002</v>
      </c>
      <c r="I214" s="475">
        <v>60.54999999999999</v>
      </c>
      <c r="J214" s="475">
        <v>180</v>
      </c>
      <c r="K214" s="476">
        <v>10899.189999999999</v>
      </c>
    </row>
    <row r="215" spans="1:11" ht="14.4" customHeight="1" x14ac:dyDescent="0.3">
      <c r="A215" s="471" t="s">
        <v>484</v>
      </c>
      <c r="B215" s="472" t="s">
        <v>485</v>
      </c>
      <c r="C215" s="473" t="s">
        <v>498</v>
      </c>
      <c r="D215" s="474" t="s">
        <v>764</v>
      </c>
      <c r="E215" s="473" t="s">
        <v>2396</v>
      </c>
      <c r="F215" s="474" t="s">
        <v>2397</v>
      </c>
      <c r="G215" s="473" t="s">
        <v>2003</v>
      </c>
      <c r="H215" s="473" t="s">
        <v>2004</v>
      </c>
      <c r="I215" s="475">
        <v>86.18</v>
      </c>
      <c r="J215" s="475">
        <v>144</v>
      </c>
      <c r="K215" s="476">
        <v>12410.210000000001</v>
      </c>
    </row>
    <row r="216" spans="1:11" ht="14.4" customHeight="1" x14ac:dyDescent="0.3">
      <c r="A216" s="471" t="s">
        <v>484</v>
      </c>
      <c r="B216" s="472" t="s">
        <v>485</v>
      </c>
      <c r="C216" s="473" t="s">
        <v>498</v>
      </c>
      <c r="D216" s="474" t="s">
        <v>764</v>
      </c>
      <c r="E216" s="473" t="s">
        <v>2396</v>
      </c>
      <c r="F216" s="474" t="s">
        <v>2397</v>
      </c>
      <c r="G216" s="473" t="s">
        <v>2011</v>
      </c>
      <c r="H216" s="473" t="s">
        <v>2012</v>
      </c>
      <c r="I216" s="475">
        <v>118.11</v>
      </c>
      <c r="J216" s="475">
        <v>24</v>
      </c>
      <c r="K216" s="476">
        <v>2834.68</v>
      </c>
    </row>
    <row r="217" spans="1:11" ht="14.4" customHeight="1" x14ac:dyDescent="0.3">
      <c r="A217" s="471" t="s">
        <v>484</v>
      </c>
      <c r="B217" s="472" t="s">
        <v>485</v>
      </c>
      <c r="C217" s="473" t="s">
        <v>498</v>
      </c>
      <c r="D217" s="474" t="s">
        <v>764</v>
      </c>
      <c r="E217" s="473" t="s">
        <v>2396</v>
      </c>
      <c r="F217" s="474" t="s">
        <v>2397</v>
      </c>
      <c r="G217" s="473" t="s">
        <v>2194</v>
      </c>
      <c r="H217" s="473" t="s">
        <v>2195</v>
      </c>
      <c r="I217" s="475">
        <v>114.2</v>
      </c>
      <c r="J217" s="475">
        <v>36</v>
      </c>
      <c r="K217" s="476">
        <v>4111.2</v>
      </c>
    </row>
    <row r="218" spans="1:11" ht="14.4" customHeight="1" x14ac:dyDescent="0.3">
      <c r="A218" s="471" t="s">
        <v>484</v>
      </c>
      <c r="B218" s="472" t="s">
        <v>485</v>
      </c>
      <c r="C218" s="473" t="s">
        <v>498</v>
      </c>
      <c r="D218" s="474" t="s">
        <v>764</v>
      </c>
      <c r="E218" s="473" t="s">
        <v>2396</v>
      </c>
      <c r="F218" s="474" t="s">
        <v>2397</v>
      </c>
      <c r="G218" s="473" t="s">
        <v>2196</v>
      </c>
      <c r="H218" s="473" t="s">
        <v>2197</v>
      </c>
      <c r="I218" s="475">
        <v>144.68</v>
      </c>
      <c r="J218" s="475">
        <v>72</v>
      </c>
      <c r="K218" s="476">
        <v>10417.299999999999</v>
      </c>
    </row>
    <row r="219" spans="1:11" ht="14.4" customHeight="1" x14ac:dyDescent="0.3">
      <c r="A219" s="471" t="s">
        <v>484</v>
      </c>
      <c r="B219" s="472" t="s">
        <v>485</v>
      </c>
      <c r="C219" s="473" t="s">
        <v>498</v>
      </c>
      <c r="D219" s="474" t="s">
        <v>764</v>
      </c>
      <c r="E219" s="473" t="s">
        <v>2396</v>
      </c>
      <c r="F219" s="474" t="s">
        <v>2397</v>
      </c>
      <c r="G219" s="473" t="s">
        <v>2198</v>
      </c>
      <c r="H219" s="473" t="s">
        <v>2199</v>
      </c>
      <c r="I219" s="475">
        <v>120.35</v>
      </c>
      <c r="J219" s="475">
        <v>96</v>
      </c>
      <c r="K219" s="476">
        <v>11554.05</v>
      </c>
    </row>
    <row r="220" spans="1:11" ht="14.4" customHeight="1" x14ac:dyDescent="0.3">
      <c r="A220" s="471" t="s">
        <v>484</v>
      </c>
      <c r="B220" s="472" t="s">
        <v>485</v>
      </c>
      <c r="C220" s="473" t="s">
        <v>498</v>
      </c>
      <c r="D220" s="474" t="s">
        <v>764</v>
      </c>
      <c r="E220" s="473" t="s">
        <v>2396</v>
      </c>
      <c r="F220" s="474" t="s">
        <v>2397</v>
      </c>
      <c r="G220" s="473" t="s">
        <v>2015</v>
      </c>
      <c r="H220" s="473" t="s">
        <v>2016</v>
      </c>
      <c r="I220" s="475">
        <v>374.38</v>
      </c>
      <c r="J220" s="475">
        <v>24</v>
      </c>
      <c r="K220" s="476">
        <v>8985.18</v>
      </c>
    </row>
    <row r="221" spans="1:11" ht="14.4" customHeight="1" x14ac:dyDescent="0.3">
      <c r="A221" s="471" t="s">
        <v>484</v>
      </c>
      <c r="B221" s="472" t="s">
        <v>485</v>
      </c>
      <c r="C221" s="473" t="s">
        <v>498</v>
      </c>
      <c r="D221" s="474" t="s">
        <v>764</v>
      </c>
      <c r="E221" s="473" t="s">
        <v>2396</v>
      </c>
      <c r="F221" s="474" t="s">
        <v>2397</v>
      </c>
      <c r="G221" s="473" t="s">
        <v>2017</v>
      </c>
      <c r="H221" s="473" t="s">
        <v>2018</v>
      </c>
      <c r="I221" s="475">
        <v>95.470000000000013</v>
      </c>
      <c r="J221" s="475">
        <v>252</v>
      </c>
      <c r="K221" s="476">
        <v>24058.230000000003</v>
      </c>
    </row>
    <row r="222" spans="1:11" ht="14.4" customHeight="1" x14ac:dyDescent="0.3">
      <c r="A222" s="471" t="s">
        <v>484</v>
      </c>
      <c r="B222" s="472" t="s">
        <v>485</v>
      </c>
      <c r="C222" s="473" t="s">
        <v>498</v>
      </c>
      <c r="D222" s="474" t="s">
        <v>764</v>
      </c>
      <c r="E222" s="473" t="s">
        <v>2396</v>
      </c>
      <c r="F222" s="474" t="s">
        <v>2397</v>
      </c>
      <c r="G222" s="473" t="s">
        <v>2200</v>
      </c>
      <c r="H222" s="473" t="s">
        <v>2201</v>
      </c>
      <c r="I222" s="475">
        <v>214.24</v>
      </c>
      <c r="J222" s="475">
        <v>48</v>
      </c>
      <c r="K222" s="476">
        <v>10283.52</v>
      </c>
    </row>
    <row r="223" spans="1:11" ht="14.4" customHeight="1" x14ac:dyDescent="0.3">
      <c r="A223" s="471" t="s">
        <v>484</v>
      </c>
      <c r="B223" s="472" t="s">
        <v>485</v>
      </c>
      <c r="C223" s="473" t="s">
        <v>498</v>
      </c>
      <c r="D223" s="474" t="s">
        <v>764</v>
      </c>
      <c r="E223" s="473" t="s">
        <v>2396</v>
      </c>
      <c r="F223" s="474" t="s">
        <v>2397</v>
      </c>
      <c r="G223" s="473" t="s">
        <v>2023</v>
      </c>
      <c r="H223" s="473" t="s">
        <v>2024</v>
      </c>
      <c r="I223" s="475">
        <v>97.34</v>
      </c>
      <c r="J223" s="475">
        <v>60</v>
      </c>
      <c r="K223" s="476">
        <v>5840.5599999999995</v>
      </c>
    </row>
    <row r="224" spans="1:11" ht="14.4" customHeight="1" x14ac:dyDescent="0.3">
      <c r="A224" s="471" t="s">
        <v>484</v>
      </c>
      <c r="B224" s="472" t="s">
        <v>485</v>
      </c>
      <c r="C224" s="473" t="s">
        <v>498</v>
      </c>
      <c r="D224" s="474" t="s">
        <v>764</v>
      </c>
      <c r="E224" s="473" t="s">
        <v>2396</v>
      </c>
      <c r="F224" s="474" t="s">
        <v>2397</v>
      </c>
      <c r="G224" s="473" t="s">
        <v>2202</v>
      </c>
      <c r="H224" s="473" t="s">
        <v>2203</v>
      </c>
      <c r="I224" s="475">
        <v>825.25</v>
      </c>
      <c r="J224" s="475">
        <v>24</v>
      </c>
      <c r="K224" s="476">
        <v>19806.11</v>
      </c>
    </row>
    <row r="225" spans="1:11" ht="14.4" customHeight="1" x14ac:dyDescent="0.3">
      <c r="A225" s="471" t="s">
        <v>484</v>
      </c>
      <c r="B225" s="472" t="s">
        <v>485</v>
      </c>
      <c r="C225" s="473" t="s">
        <v>498</v>
      </c>
      <c r="D225" s="474" t="s">
        <v>764</v>
      </c>
      <c r="E225" s="473" t="s">
        <v>2396</v>
      </c>
      <c r="F225" s="474" t="s">
        <v>2397</v>
      </c>
      <c r="G225" s="473" t="s">
        <v>2204</v>
      </c>
      <c r="H225" s="473" t="s">
        <v>2205</v>
      </c>
      <c r="I225" s="475">
        <v>120.72</v>
      </c>
      <c r="J225" s="475">
        <v>24</v>
      </c>
      <c r="K225" s="476">
        <v>2897.31</v>
      </c>
    </row>
    <row r="226" spans="1:11" ht="14.4" customHeight="1" x14ac:dyDescent="0.3">
      <c r="A226" s="471" t="s">
        <v>484</v>
      </c>
      <c r="B226" s="472" t="s">
        <v>485</v>
      </c>
      <c r="C226" s="473" t="s">
        <v>498</v>
      </c>
      <c r="D226" s="474" t="s">
        <v>764</v>
      </c>
      <c r="E226" s="473" t="s">
        <v>2396</v>
      </c>
      <c r="F226" s="474" t="s">
        <v>2397</v>
      </c>
      <c r="G226" s="473" t="s">
        <v>2206</v>
      </c>
      <c r="H226" s="473" t="s">
        <v>2207</v>
      </c>
      <c r="I226" s="475">
        <v>55.88</v>
      </c>
      <c r="J226" s="475">
        <v>72</v>
      </c>
      <c r="K226" s="476">
        <v>4023.39</v>
      </c>
    </row>
    <row r="227" spans="1:11" ht="14.4" customHeight="1" x14ac:dyDescent="0.3">
      <c r="A227" s="471" t="s">
        <v>484</v>
      </c>
      <c r="B227" s="472" t="s">
        <v>485</v>
      </c>
      <c r="C227" s="473" t="s">
        <v>498</v>
      </c>
      <c r="D227" s="474" t="s">
        <v>764</v>
      </c>
      <c r="E227" s="473" t="s">
        <v>2396</v>
      </c>
      <c r="F227" s="474" t="s">
        <v>2397</v>
      </c>
      <c r="G227" s="473" t="s">
        <v>2208</v>
      </c>
      <c r="H227" s="473" t="s">
        <v>2209</v>
      </c>
      <c r="I227" s="475">
        <v>80.5</v>
      </c>
      <c r="J227" s="475">
        <v>144</v>
      </c>
      <c r="K227" s="476">
        <v>11592</v>
      </c>
    </row>
    <row r="228" spans="1:11" ht="14.4" customHeight="1" x14ac:dyDescent="0.3">
      <c r="A228" s="471" t="s">
        <v>484</v>
      </c>
      <c r="B228" s="472" t="s">
        <v>485</v>
      </c>
      <c r="C228" s="473" t="s">
        <v>498</v>
      </c>
      <c r="D228" s="474" t="s">
        <v>764</v>
      </c>
      <c r="E228" s="473" t="s">
        <v>2396</v>
      </c>
      <c r="F228" s="474" t="s">
        <v>2397</v>
      </c>
      <c r="G228" s="473" t="s">
        <v>2027</v>
      </c>
      <c r="H228" s="473" t="s">
        <v>2028</v>
      </c>
      <c r="I228" s="475">
        <v>115.41</v>
      </c>
      <c r="J228" s="475">
        <v>72</v>
      </c>
      <c r="K228" s="476">
        <v>8309.44</v>
      </c>
    </row>
    <row r="229" spans="1:11" ht="14.4" customHeight="1" x14ac:dyDescent="0.3">
      <c r="A229" s="471" t="s">
        <v>484</v>
      </c>
      <c r="B229" s="472" t="s">
        <v>485</v>
      </c>
      <c r="C229" s="473" t="s">
        <v>498</v>
      </c>
      <c r="D229" s="474" t="s">
        <v>764</v>
      </c>
      <c r="E229" s="473" t="s">
        <v>2396</v>
      </c>
      <c r="F229" s="474" t="s">
        <v>2397</v>
      </c>
      <c r="G229" s="473" t="s">
        <v>2210</v>
      </c>
      <c r="H229" s="473" t="s">
        <v>2211</v>
      </c>
      <c r="I229" s="475">
        <v>180.2</v>
      </c>
      <c r="J229" s="475">
        <v>72</v>
      </c>
      <c r="K229" s="476">
        <v>12974.71</v>
      </c>
    </row>
    <row r="230" spans="1:11" ht="14.4" customHeight="1" x14ac:dyDescent="0.3">
      <c r="A230" s="471" t="s">
        <v>484</v>
      </c>
      <c r="B230" s="472" t="s">
        <v>485</v>
      </c>
      <c r="C230" s="473" t="s">
        <v>498</v>
      </c>
      <c r="D230" s="474" t="s">
        <v>764</v>
      </c>
      <c r="E230" s="473" t="s">
        <v>2396</v>
      </c>
      <c r="F230" s="474" t="s">
        <v>2397</v>
      </c>
      <c r="G230" s="473" t="s">
        <v>2029</v>
      </c>
      <c r="H230" s="473" t="s">
        <v>2030</v>
      </c>
      <c r="I230" s="475">
        <v>113.8</v>
      </c>
      <c r="J230" s="475">
        <v>96</v>
      </c>
      <c r="K230" s="476">
        <v>10925</v>
      </c>
    </row>
    <row r="231" spans="1:11" ht="14.4" customHeight="1" x14ac:dyDescent="0.3">
      <c r="A231" s="471" t="s">
        <v>484</v>
      </c>
      <c r="B231" s="472" t="s">
        <v>485</v>
      </c>
      <c r="C231" s="473" t="s">
        <v>498</v>
      </c>
      <c r="D231" s="474" t="s">
        <v>764</v>
      </c>
      <c r="E231" s="473" t="s">
        <v>2396</v>
      </c>
      <c r="F231" s="474" t="s">
        <v>2397</v>
      </c>
      <c r="G231" s="473" t="s">
        <v>2212</v>
      </c>
      <c r="H231" s="473" t="s">
        <v>2213</v>
      </c>
      <c r="I231" s="475">
        <v>513.48</v>
      </c>
      <c r="J231" s="475">
        <v>12</v>
      </c>
      <c r="K231" s="476">
        <v>6161.7</v>
      </c>
    </row>
    <row r="232" spans="1:11" ht="14.4" customHeight="1" x14ac:dyDescent="0.3">
      <c r="A232" s="471" t="s">
        <v>484</v>
      </c>
      <c r="B232" s="472" t="s">
        <v>485</v>
      </c>
      <c r="C232" s="473" t="s">
        <v>498</v>
      </c>
      <c r="D232" s="474" t="s">
        <v>764</v>
      </c>
      <c r="E232" s="473" t="s">
        <v>2396</v>
      </c>
      <c r="F232" s="474" t="s">
        <v>2397</v>
      </c>
      <c r="G232" s="473" t="s">
        <v>2214</v>
      </c>
      <c r="H232" s="473" t="s">
        <v>2215</v>
      </c>
      <c r="I232" s="475">
        <v>147.62</v>
      </c>
      <c r="J232" s="475">
        <v>36</v>
      </c>
      <c r="K232" s="476">
        <v>5314.27</v>
      </c>
    </row>
    <row r="233" spans="1:11" ht="14.4" customHeight="1" x14ac:dyDescent="0.3">
      <c r="A233" s="471" t="s">
        <v>484</v>
      </c>
      <c r="B233" s="472" t="s">
        <v>485</v>
      </c>
      <c r="C233" s="473" t="s">
        <v>498</v>
      </c>
      <c r="D233" s="474" t="s">
        <v>764</v>
      </c>
      <c r="E233" s="473" t="s">
        <v>2396</v>
      </c>
      <c r="F233" s="474" t="s">
        <v>2397</v>
      </c>
      <c r="G233" s="473" t="s">
        <v>2216</v>
      </c>
      <c r="H233" s="473" t="s">
        <v>2217</v>
      </c>
      <c r="I233" s="475">
        <v>192.47</v>
      </c>
      <c r="J233" s="475">
        <v>108</v>
      </c>
      <c r="K233" s="476">
        <v>20786.759999999998</v>
      </c>
    </row>
    <row r="234" spans="1:11" ht="14.4" customHeight="1" x14ac:dyDescent="0.3">
      <c r="A234" s="471" t="s">
        <v>484</v>
      </c>
      <c r="B234" s="472" t="s">
        <v>485</v>
      </c>
      <c r="C234" s="473" t="s">
        <v>498</v>
      </c>
      <c r="D234" s="474" t="s">
        <v>764</v>
      </c>
      <c r="E234" s="473" t="s">
        <v>2396</v>
      </c>
      <c r="F234" s="474" t="s">
        <v>2397</v>
      </c>
      <c r="G234" s="473" t="s">
        <v>2218</v>
      </c>
      <c r="H234" s="473" t="s">
        <v>2219</v>
      </c>
      <c r="I234" s="475">
        <v>113.85</v>
      </c>
      <c r="J234" s="475">
        <v>72</v>
      </c>
      <c r="K234" s="476">
        <v>8197.2000000000007</v>
      </c>
    </row>
    <row r="235" spans="1:11" ht="14.4" customHeight="1" x14ac:dyDescent="0.3">
      <c r="A235" s="471" t="s">
        <v>484</v>
      </c>
      <c r="B235" s="472" t="s">
        <v>485</v>
      </c>
      <c r="C235" s="473" t="s">
        <v>498</v>
      </c>
      <c r="D235" s="474" t="s">
        <v>764</v>
      </c>
      <c r="E235" s="473" t="s">
        <v>2396</v>
      </c>
      <c r="F235" s="474" t="s">
        <v>2397</v>
      </c>
      <c r="G235" s="473" t="s">
        <v>2220</v>
      </c>
      <c r="H235" s="473" t="s">
        <v>2221</v>
      </c>
      <c r="I235" s="475">
        <v>104.19</v>
      </c>
      <c r="J235" s="475">
        <v>144</v>
      </c>
      <c r="K235" s="476">
        <v>15002.67</v>
      </c>
    </row>
    <row r="236" spans="1:11" ht="14.4" customHeight="1" x14ac:dyDescent="0.3">
      <c r="A236" s="471" t="s">
        <v>484</v>
      </c>
      <c r="B236" s="472" t="s">
        <v>485</v>
      </c>
      <c r="C236" s="473" t="s">
        <v>498</v>
      </c>
      <c r="D236" s="474" t="s">
        <v>764</v>
      </c>
      <c r="E236" s="473" t="s">
        <v>2396</v>
      </c>
      <c r="F236" s="474" t="s">
        <v>2397</v>
      </c>
      <c r="G236" s="473" t="s">
        <v>2222</v>
      </c>
      <c r="H236" s="473" t="s">
        <v>2223</v>
      </c>
      <c r="I236" s="475">
        <v>104.59</v>
      </c>
      <c r="J236" s="475">
        <v>48</v>
      </c>
      <c r="K236" s="476">
        <v>5020.4399999999996</v>
      </c>
    </row>
    <row r="237" spans="1:11" ht="14.4" customHeight="1" x14ac:dyDescent="0.3">
      <c r="A237" s="471" t="s">
        <v>484</v>
      </c>
      <c r="B237" s="472" t="s">
        <v>485</v>
      </c>
      <c r="C237" s="473" t="s">
        <v>498</v>
      </c>
      <c r="D237" s="474" t="s">
        <v>764</v>
      </c>
      <c r="E237" s="473" t="s">
        <v>2396</v>
      </c>
      <c r="F237" s="474" t="s">
        <v>2397</v>
      </c>
      <c r="G237" s="473" t="s">
        <v>2224</v>
      </c>
      <c r="H237" s="473" t="s">
        <v>2225</v>
      </c>
      <c r="I237" s="475">
        <v>176.93</v>
      </c>
      <c r="J237" s="475">
        <v>48</v>
      </c>
      <c r="K237" s="476">
        <v>8492.52</v>
      </c>
    </row>
    <row r="238" spans="1:11" ht="14.4" customHeight="1" x14ac:dyDescent="0.3">
      <c r="A238" s="471" t="s">
        <v>484</v>
      </c>
      <c r="B238" s="472" t="s">
        <v>485</v>
      </c>
      <c r="C238" s="473" t="s">
        <v>498</v>
      </c>
      <c r="D238" s="474" t="s">
        <v>764</v>
      </c>
      <c r="E238" s="473" t="s">
        <v>2396</v>
      </c>
      <c r="F238" s="474" t="s">
        <v>2397</v>
      </c>
      <c r="G238" s="473" t="s">
        <v>2226</v>
      </c>
      <c r="H238" s="473" t="s">
        <v>2227</v>
      </c>
      <c r="I238" s="475">
        <v>50.63</v>
      </c>
      <c r="J238" s="475">
        <v>72</v>
      </c>
      <c r="K238" s="476">
        <v>3645.68</v>
      </c>
    </row>
    <row r="239" spans="1:11" ht="14.4" customHeight="1" x14ac:dyDescent="0.3">
      <c r="A239" s="471" t="s">
        <v>484</v>
      </c>
      <c r="B239" s="472" t="s">
        <v>485</v>
      </c>
      <c r="C239" s="473" t="s">
        <v>498</v>
      </c>
      <c r="D239" s="474" t="s">
        <v>764</v>
      </c>
      <c r="E239" s="473" t="s">
        <v>2396</v>
      </c>
      <c r="F239" s="474" t="s">
        <v>2397</v>
      </c>
      <c r="G239" s="473" t="s">
        <v>2228</v>
      </c>
      <c r="H239" s="473" t="s">
        <v>2229</v>
      </c>
      <c r="I239" s="475">
        <v>113.39</v>
      </c>
      <c r="J239" s="475">
        <v>72</v>
      </c>
      <c r="K239" s="476">
        <v>8164.08</v>
      </c>
    </row>
    <row r="240" spans="1:11" ht="14.4" customHeight="1" x14ac:dyDescent="0.3">
      <c r="A240" s="471" t="s">
        <v>484</v>
      </c>
      <c r="B240" s="472" t="s">
        <v>485</v>
      </c>
      <c r="C240" s="473" t="s">
        <v>498</v>
      </c>
      <c r="D240" s="474" t="s">
        <v>764</v>
      </c>
      <c r="E240" s="473" t="s">
        <v>2396</v>
      </c>
      <c r="F240" s="474" t="s">
        <v>2397</v>
      </c>
      <c r="G240" s="473" t="s">
        <v>2230</v>
      </c>
      <c r="H240" s="473" t="s">
        <v>2231</v>
      </c>
      <c r="I240" s="475">
        <v>98.73</v>
      </c>
      <c r="J240" s="475">
        <v>108</v>
      </c>
      <c r="K240" s="476">
        <v>10662.57</v>
      </c>
    </row>
    <row r="241" spans="1:11" ht="14.4" customHeight="1" x14ac:dyDescent="0.3">
      <c r="A241" s="471" t="s">
        <v>484</v>
      </c>
      <c r="B241" s="472" t="s">
        <v>485</v>
      </c>
      <c r="C241" s="473" t="s">
        <v>490</v>
      </c>
      <c r="D241" s="474" t="s">
        <v>762</v>
      </c>
      <c r="E241" s="473" t="s">
        <v>2388</v>
      </c>
      <c r="F241" s="474" t="s">
        <v>2389</v>
      </c>
      <c r="G241" s="473" t="s">
        <v>2232</v>
      </c>
      <c r="H241" s="473" t="s">
        <v>2233</v>
      </c>
      <c r="I241" s="475">
        <v>99.06</v>
      </c>
      <c r="J241" s="475">
        <v>2</v>
      </c>
      <c r="K241" s="476">
        <v>198.12</v>
      </c>
    </row>
    <row r="242" spans="1:11" ht="14.4" customHeight="1" x14ac:dyDescent="0.3">
      <c r="A242" s="471" t="s">
        <v>484</v>
      </c>
      <c r="B242" s="472" t="s">
        <v>485</v>
      </c>
      <c r="C242" s="473" t="s">
        <v>490</v>
      </c>
      <c r="D242" s="474" t="s">
        <v>762</v>
      </c>
      <c r="E242" s="473" t="s">
        <v>2388</v>
      </c>
      <c r="F242" s="474" t="s">
        <v>2389</v>
      </c>
      <c r="G242" s="473" t="s">
        <v>2234</v>
      </c>
      <c r="H242" s="473" t="s">
        <v>2235</v>
      </c>
      <c r="I242" s="475">
        <v>183.08750000000001</v>
      </c>
      <c r="J242" s="475">
        <v>7</v>
      </c>
      <c r="K242" s="476">
        <v>1281.6200000000001</v>
      </c>
    </row>
    <row r="243" spans="1:11" ht="14.4" customHeight="1" x14ac:dyDescent="0.3">
      <c r="A243" s="471" t="s">
        <v>484</v>
      </c>
      <c r="B243" s="472" t="s">
        <v>485</v>
      </c>
      <c r="C243" s="473" t="s">
        <v>490</v>
      </c>
      <c r="D243" s="474" t="s">
        <v>762</v>
      </c>
      <c r="E243" s="473" t="s">
        <v>2388</v>
      </c>
      <c r="F243" s="474" t="s">
        <v>2389</v>
      </c>
      <c r="G243" s="473" t="s">
        <v>2236</v>
      </c>
      <c r="H243" s="473" t="s">
        <v>2237</v>
      </c>
      <c r="I243" s="475">
        <v>0.39</v>
      </c>
      <c r="J243" s="475">
        <v>2000</v>
      </c>
      <c r="K243" s="476">
        <v>780</v>
      </c>
    </row>
    <row r="244" spans="1:11" ht="14.4" customHeight="1" x14ac:dyDescent="0.3">
      <c r="A244" s="471" t="s">
        <v>484</v>
      </c>
      <c r="B244" s="472" t="s">
        <v>485</v>
      </c>
      <c r="C244" s="473" t="s">
        <v>490</v>
      </c>
      <c r="D244" s="474" t="s">
        <v>762</v>
      </c>
      <c r="E244" s="473" t="s">
        <v>2388</v>
      </c>
      <c r="F244" s="474" t="s">
        <v>2389</v>
      </c>
      <c r="G244" s="473" t="s">
        <v>2236</v>
      </c>
      <c r="H244" s="473" t="s">
        <v>2238</v>
      </c>
      <c r="I244" s="475">
        <v>0.47333333333333333</v>
      </c>
      <c r="J244" s="475">
        <v>2800</v>
      </c>
      <c r="K244" s="476">
        <v>1320</v>
      </c>
    </row>
    <row r="245" spans="1:11" ht="14.4" customHeight="1" x14ac:dyDescent="0.3">
      <c r="A245" s="471" t="s">
        <v>484</v>
      </c>
      <c r="B245" s="472" t="s">
        <v>485</v>
      </c>
      <c r="C245" s="473" t="s">
        <v>490</v>
      </c>
      <c r="D245" s="474" t="s">
        <v>762</v>
      </c>
      <c r="E245" s="473" t="s">
        <v>2388</v>
      </c>
      <c r="F245" s="474" t="s">
        <v>2389</v>
      </c>
      <c r="G245" s="473" t="s">
        <v>2239</v>
      </c>
      <c r="H245" s="473" t="s">
        <v>2240</v>
      </c>
      <c r="I245" s="475">
        <v>2.4866666666666668</v>
      </c>
      <c r="J245" s="475">
        <v>680</v>
      </c>
      <c r="K245" s="476">
        <v>1692.2</v>
      </c>
    </row>
    <row r="246" spans="1:11" ht="14.4" customHeight="1" x14ac:dyDescent="0.3">
      <c r="A246" s="471" t="s">
        <v>484</v>
      </c>
      <c r="B246" s="472" t="s">
        <v>485</v>
      </c>
      <c r="C246" s="473" t="s">
        <v>490</v>
      </c>
      <c r="D246" s="474" t="s">
        <v>762</v>
      </c>
      <c r="E246" s="473" t="s">
        <v>2388</v>
      </c>
      <c r="F246" s="474" t="s">
        <v>2389</v>
      </c>
      <c r="G246" s="473" t="s">
        <v>2241</v>
      </c>
      <c r="H246" s="473" t="s">
        <v>2242</v>
      </c>
      <c r="I246" s="475">
        <v>3.24</v>
      </c>
      <c r="J246" s="475">
        <v>680</v>
      </c>
      <c r="K246" s="476">
        <v>2205</v>
      </c>
    </row>
    <row r="247" spans="1:11" ht="14.4" customHeight="1" x14ac:dyDescent="0.3">
      <c r="A247" s="471" t="s">
        <v>484</v>
      </c>
      <c r="B247" s="472" t="s">
        <v>485</v>
      </c>
      <c r="C247" s="473" t="s">
        <v>490</v>
      </c>
      <c r="D247" s="474" t="s">
        <v>762</v>
      </c>
      <c r="E247" s="473" t="s">
        <v>2388</v>
      </c>
      <c r="F247" s="474" t="s">
        <v>2389</v>
      </c>
      <c r="G247" s="473" t="s">
        <v>1804</v>
      </c>
      <c r="H247" s="473" t="s">
        <v>1805</v>
      </c>
      <c r="I247" s="475">
        <v>3.97</v>
      </c>
      <c r="J247" s="475">
        <v>920</v>
      </c>
      <c r="K247" s="476">
        <v>3652.4</v>
      </c>
    </row>
    <row r="248" spans="1:11" ht="14.4" customHeight="1" x14ac:dyDescent="0.3">
      <c r="A248" s="471" t="s">
        <v>484</v>
      </c>
      <c r="B248" s="472" t="s">
        <v>485</v>
      </c>
      <c r="C248" s="473" t="s">
        <v>490</v>
      </c>
      <c r="D248" s="474" t="s">
        <v>762</v>
      </c>
      <c r="E248" s="473" t="s">
        <v>2388</v>
      </c>
      <c r="F248" s="474" t="s">
        <v>2389</v>
      </c>
      <c r="G248" s="473" t="s">
        <v>2243</v>
      </c>
      <c r="H248" s="473" t="s">
        <v>2244</v>
      </c>
      <c r="I248" s="475">
        <v>210.64</v>
      </c>
      <c r="J248" s="475">
        <v>4</v>
      </c>
      <c r="K248" s="476">
        <v>842.55</v>
      </c>
    </row>
    <row r="249" spans="1:11" ht="14.4" customHeight="1" x14ac:dyDescent="0.3">
      <c r="A249" s="471" t="s">
        <v>484</v>
      </c>
      <c r="B249" s="472" t="s">
        <v>485</v>
      </c>
      <c r="C249" s="473" t="s">
        <v>490</v>
      </c>
      <c r="D249" s="474" t="s">
        <v>762</v>
      </c>
      <c r="E249" s="473" t="s">
        <v>2388</v>
      </c>
      <c r="F249" s="474" t="s">
        <v>2389</v>
      </c>
      <c r="G249" s="473" t="s">
        <v>1806</v>
      </c>
      <c r="H249" s="473" t="s">
        <v>1807</v>
      </c>
      <c r="I249" s="475">
        <v>10.06</v>
      </c>
      <c r="J249" s="475">
        <v>30</v>
      </c>
      <c r="K249" s="476">
        <v>301.8</v>
      </c>
    </row>
    <row r="250" spans="1:11" ht="14.4" customHeight="1" x14ac:dyDescent="0.3">
      <c r="A250" s="471" t="s">
        <v>484</v>
      </c>
      <c r="B250" s="472" t="s">
        <v>485</v>
      </c>
      <c r="C250" s="473" t="s">
        <v>490</v>
      </c>
      <c r="D250" s="474" t="s">
        <v>762</v>
      </c>
      <c r="E250" s="473" t="s">
        <v>2388</v>
      </c>
      <c r="F250" s="474" t="s">
        <v>2389</v>
      </c>
      <c r="G250" s="473" t="s">
        <v>1810</v>
      </c>
      <c r="H250" s="473" t="s">
        <v>1811</v>
      </c>
      <c r="I250" s="475">
        <v>28.74</v>
      </c>
      <c r="J250" s="475">
        <v>20</v>
      </c>
      <c r="K250" s="476">
        <v>574.79999999999995</v>
      </c>
    </row>
    <row r="251" spans="1:11" ht="14.4" customHeight="1" x14ac:dyDescent="0.3">
      <c r="A251" s="471" t="s">
        <v>484</v>
      </c>
      <c r="B251" s="472" t="s">
        <v>485</v>
      </c>
      <c r="C251" s="473" t="s">
        <v>490</v>
      </c>
      <c r="D251" s="474" t="s">
        <v>762</v>
      </c>
      <c r="E251" s="473" t="s">
        <v>2388</v>
      </c>
      <c r="F251" s="474" t="s">
        <v>2389</v>
      </c>
      <c r="G251" s="473" t="s">
        <v>2245</v>
      </c>
      <c r="H251" s="473" t="s">
        <v>2246</v>
      </c>
      <c r="I251" s="475">
        <v>3.01</v>
      </c>
      <c r="J251" s="475">
        <v>1200</v>
      </c>
      <c r="K251" s="476">
        <v>3611.8</v>
      </c>
    </row>
    <row r="252" spans="1:11" ht="14.4" customHeight="1" x14ac:dyDescent="0.3">
      <c r="A252" s="471" t="s">
        <v>484</v>
      </c>
      <c r="B252" s="472" t="s">
        <v>485</v>
      </c>
      <c r="C252" s="473" t="s">
        <v>490</v>
      </c>
      <c r="D252" s="474" t="s">
        <v>762</v>
      </c>
      <c r="E252" s="473" t="s">
        <v>2388</v>
      </c>
      <c r="F252" s="474" t="s">
        <v>2389</v>
      </c>
      <c r="G252" s="473" t="s">
        <v>2245</v>
      </c>
      <c r="H252" s="473" t="s">
        <v>2247</v>
      </c>
      <c r="I252" s="475">
        <v>3.0124999999999997</v>
      </c>
      <c r="J252" s="475">
        <v>4000</v>
      </c>
      <c r="K252" s="476">
        <v>12044</v>
      </c>
    </row>
    <row r="253" spans="1:11" ht="14.4" customHeight="1" x14ac:dyDescent="0.3">
      <c r="A253" s="471" t="s">
        <v>484</v>
      </c>
      <c r="B253" s="472" t="s">
        <v>485</v>
      </c>
      <c r="C253" s="473" t="s">
        <v>490</v>
      </c>
      <c r="D253" s="474" t="s">
        <v>762</v>
      </c>
      <c r="E253" s="473" t="s">
        <v>2388</v>
      </c>
      <c r="F253" s="474" t="s">
        <v>2389</v>
      </c>
      <c r="G253" s="473" t="s">
        <v>1814</v>
      </c>
      <c r="H253" s="473" t="s">
        <v>2248</v>
      </c>
      <c r="I253" s="475">
        <v>0.88</v>
      </c>
      <c r="J253" s="475">
        <v>4000</v>
      </c>
      <c r="K253" s="476">
        <v>3520</v>
      </c>
    </row>
    <row r="254" spans="1:11" ht="14.4" customHeight="1" x14ac:dyDescent="0.3">
      <c r="A254" s="471" t="s">
        <v>484</v>
      </c>
      <c r="B254" s="472" t="s">
        <v>485</v>
      </c>
      <c r="C254" s="473" t="s">
        <v>490</v>
      </c>
      <c r="D254" s="474" t="s">
        <v>762</v>
      </c>
      <c r="E254" s="473" t="s">
        <v>2388</v>
      </c>
      <c r="F254" s="474" t="s">
        <v>2389</v>
      </c>
      <c r="G254" s="473" t="s">
        <v>1814</v>
      </c>
      <c r="H254" s="473" t="s">
        <v>1815</v>
      </c>
      <c r="I254" s="475">
        <v>0.88</v>
      </c>
      <c r="J254" s="475">
        <v>4400</v>
      </c>
      <c r="K254" s="476">
        <v>3872</v>
      </c>
    </row>
    <row r="255" spans="1:11" ht="14.4" customHeight="1" x14ac:dyDescent="0.3">
      <c r="A255" s="471" t="s">
        <v>484</v>
      </c>
      <c r="B255" s="472" t="s">
        <v>485</v>
      </c>
      <c r="C255" s="473" t="s">
        <v>490</v>
      </c>
      <c r="D255" s="474" t="s">
        <v>762</v>
      </c>
      <c r="E255" s="473" t="s">
        <v>2388</v>
      </c>
      <c r="F255" s="474" t="s">
        <v>2389</v>
      </c>
      <c r="G255" s="473" t="s">
        <v>1816</v>
      </c>
      <c r="H255" s="473" t="s">
        <v>1817</v>
      </c>
      <c r="I255" s="475">
        <v>0.44</v>
      </c>
      <c r="J255" s="475">
        <v>5000</v>
      </c>
      <c r="K255" s="476">
        <v>2200</v>
      </c>
    </row>
    <row r="256" spans="1:11" ht="14.4" customHeight="1" x14ac:dyDescent="0.3">
      <c r="A256" s="471" t="s">
        <v>484</v>
      </c>
      <c r="B256" s="472" t="s">
        <v>485</v>
      </c>
      <c r="C256" s="473" t="s">
        <v>490</v>
      </c>
      <c r="D256" s="474" t="s">
        <v>762</v>
      </c>
      <c r="E256" s="473" t="s">
        <v>2388</v>
      </c>
      <c r="F256" s="474" t="s">
        <v>2389</v>
      </c>
      <c r="G256" s="473" t="s">
        <v>1818</v>
      </c>
      <c r="H256" s="473" t="s">
        <v>1819</v>
      </c>
      <c r="I256" s="475">
        <v>61.211428571428563</v>
      </c>
      <c r="J256" s="475">
        <v>21</v>
      </c>
      <c r="K256" s="476">
        <v>1285.42</v>
      </c>
    </row>
    <row r="257" spans="1:11" ht="14.4" customHeight="1" x14ac:dyDescent="0.3">
      <c r="A257" s="471" t="s">
        <v>484</v>
      </c>
      <c r="B257" s="472" t="s">
        <v>485</v>
      </c>
      <c r="C257" s="473" t="s">
        <v>490</v>
      </c>
      <c r="D257" s="474" t="s">
        <v>762</v>
      </c>
      <c r="E257" s="473" t="s">
        <v>2388</v>
      </c>
      <c r="F257" s="474" t="s">
        <v>2389</v>
      </c>
      <c r="G257" s="473" t="s">
        <v>2249</v>
      </c>
      <c r="H257" s="473" t="s">
        <v>2250</v>
      </c>
      <c r="I257" s="475">
        <v>1.1666666666666667</v>
      </c>
      <c r="J257" s="475">
        <v>4500</v>
      </c>
      <c r="K257" s="476">
        <v>5241.6000000000004</v>
      </c>
    </row>
    <row r="258" spans="1:11" ht="14.4" customHeight="1" x14ac:dyDescent="0.3">
      <c r="A258" s="471" t="s">
        <v>484</v>
      </c>
      <c r="B258" s="472" t="s">
        <v>485</v>
      </c>
      <c r="C258" s="473" t="s">
        <v>490</v>
      </c>
      <c r="D258" s="474" t="s">
        <v>762</v>
      </c>
      <c r="E258" s="473" t="s">
        <v>2388</v>
      </c>
      <c r="F258" s="474" t="s">
        <v>2389</v>
      </c>
      <c r="G258" s="473" t="s">
        <v>1824</v>
      </c>
      <c r="H258" s="473" t="s">
        <v>1825</v>
      </c>
      <c r="I258" s="475">
        <v>4.4850000000000003</v>
      </c>
      <c r="J258" s="475">
        <v>720</v>
      </c>
      <c r="K258" s="476">
        <v>3227.8</v>
      </c>
    </row>
    <row r="259" spans="1:11" ht="14.4" customHeight="1" x14ac:dyDescent="0.3">
      <c r="A259" s="471" t="s">
        <v>484</v>
      </c>
      <c r="B259" s="472" t="s">
        <v>485</v>
      </c>
      <c r="C259" s="473" t="s">
        <v>490</v>
      </c>
      <c r="D259" s="474" t="s">
        <v>762</v>
      </c>
      <c r="E259" s="473" t="s">
        <v>2388</v>
      </c>
      <c r="F259" s="474" t="s">
        <v>2389</v>
      </c>
      <c r="G259" s="473" t="s">
        <v>2251</v>
      </c>
      <c r="H259" s="473" t="s">
        <v>2252</v>
      </c>
      <c r="I259" s="475">
        <v>1.23</v>
      </c>
      <c r="J259" s="475">
        <v>2000</v>
      </c>
      <c r="K259" s="476">
        <v>2460</v>
      </c>
    </row>
    <row r="260" spans="1:11" ht="14.4" customHeight="1" x14ac:dyDescent="0.3">
      <c r="A260" s="471" t="s">
        <v>484</v>
      </c>
      <c r="B260" s="472" t="s">
        <v>485</v>
      </c>
      <c r="C260" s="473" t="s">
        <v>490</v>
      </c>
      <c r="D260" s="474" t="s">
        <v>762</v>
      </c>
      <c r="E260" s="473" t="s">
        <v>2388</v>
      </c>
      <c r="F260" s="474" t="s">
        <v>2389</v>
      </c>
      <c r="G260" s="473" t="s">
        <v>1826</v>
      </c>
      <c r="H260" s="473" t="s">
        <v>1827</v>
      </c>
      <c r="I260" s="475">
        <v>9.11</v>
      </c>
      <c r="J260" s="475">
        <v>400</v>
      </c>
      <c r="K260" s="476">
        <v>3643.2</v>
      </c>
    </row>
    <row r="261" spans="1:11" ht="14.4" customHeight="1" x14ac:dyDescent="0.3">
      <c r="A261" s="471" t="s">
        <v>484</v>
      </c>
      <c r="B261" s="472" t="s">
        <v>485</v>
      </c>
      <c r="C261" s="473" t="s">
        <v>490</v>
      </c>
      <c r="D261" s="474" t="s">
        <v>762</v>
      </c>
      <c r="E261" s="473" t="s">
        <v>2388</v>
      </c>
      <c r="F261" s="474" t="s">
        <v>2389</v>
      </c>
      <c r="G261" s="473" t="s">
        <v>2253</v>
      </c>
      <c r="H261" s="473" t="s">
        <v>2254</v>
      </c>
      <c r="I261" s="475">
        <v>450</v>
      </c>
      <c r="J261" s="475">
        <v>5</v>
      </c>
      <c r="K261" s="476">
        <v>2249.98</v>
      </c>
    </row>
    <row r="262" spans="1:11" ht="14.4" customHeight="1" x14ac:dyDescent="0.3">
      <c r="A262" s="471" t="s">
        <v>484</v>
      </c>
      <c r="B262" s="472" t="s">
        <v>485</v>
      </c>
      <c r="C262" s="473" t="s">
        <v>490</v>
      </c>
      <c r="D262" s="474" t="s">
        <v>762</v>
      </c>
      <c r="E262" s="473" t="s">
        <v>2388</v>
      </c>
      <c r="F262" s="474" t="s">
        <v>2389</v>
      </c>
      <c r="G262" s="473" t="s">
        <v>2253</v>
      </c>
      <c r="H262" s="473" t="s">
        <v>2255</v>
      </c>
      <c r="I262" s="475">
        <v>450</v>
      </c>
      <c r="J262" s="475">
        <v>2</v>
      </c>
      <c r="K262" s="476">
        <v>899.99</v>
      </c>
    </row>
    <row r="263" spans="1:11" ht="14.4" customHeight="1" x14ac:dyDescent="0.3">
      <c r="A263" s="471" t="s">
        <v>484</v>
      </c>
      <c r="B263" s="472" t="s">
        <v>485</v>
      </c>
      <c r="C263" s="473" t="s">
        <v>490</v>
      </c>
      <c r="D263" s="474" t="s">
        <v>762</v>
      </c>
      <c r="E263" s="473" t="s">
        <v>2388</v>
      </c>
      <c r="F263" s="474" t="s">
        <v>2389</v>
      </c>
      <c r="G263" s="473" t="s">
        <v>1828</v>
      </c>
      <c r="H263" s="473" t="s">
        <v>1829</v>
      </c>
      <c r="I263" s="475">
        <v>68.150000000000006</v>
      </c>
      <c r="J263" s="475">
        <v>72</v>
      </c>
      <c r="K263" s="476">
        <v>4906.7199999999993</v>
      </c>
    </row>
    <row r="264" spans="1:11" ht="14.4" customHeight="1" x14ac:dyDescent="0.3">
      <c r="A264" s="471" t="s">
        <v>484</v>
      </c>
      <c r="B264" s="472" t="s">
        <v>485</v>
      </c>
      <c r="C264" s="473" t="s">
        <v>490</v>
      </c>
      <c r="D264" s="474" t="s">
        <v>762</v>
      </c>
      <c r="E264" s="473" t="s">
        <v>2388</v>
      </c>
      <c r="F264" s="474" t="s">
        <v>2389</v>
      </c>
      <c r="G264" s="473" t="s">
        <v>1832</v>
      </c>
      <c r="H264" s="473" t="s">
        <v>2256</v>
      </c>
      <c r="I264" s="475">
        <v>1.17</v>
      </c>
      <c r="J264" s="475">
        <v>2700</v>
      </c>
      <c r="K264" s="476">
        <v>3159</v>
      </c>
    </row>
    <row r="265" spans="1:11" ht="14.4" customHeight="1" x14ac:dyDescent="0.3">
      <c r="A265" s="471" t="s">
        <v>484</v>
      </c>
      <c r="B265" s="472" t="s">
        <v>485</v>
      </c>
      <c r="C265" s="473" t="s">
        <v>490</v>
      </c>
      <c r="D265" s="474" t="s">
        <v>762</v>
      </c>
      <c r="E265" s="473" t="s">
        <v>2388</v>
      </c>
      <c r="F265" s="474" t="s">
        <v>2389</v>
      </c>
      <c r="G265" s="473" t="s">
        <v>1832</v>
      </c>
      <c r="H265" s="473" t="s">
        <v>1833</v>
      </c>
      <c r="I265" s="475">
        <v>1.1759999999999999</v>
      </c>
      <c r="J265" s="475">
        <v>2700</v>
      </c>
      <c r="K265" s="476">
        <v>3168</v>
      </c>
    </row>
    <row r="266" spans="1:11" ht="14.4" customHeight="1" x14ac:dyDescent="0.3">
      <c r="A266" s="471" t="s">
        <v>484</v>
      </c>
      <c r="B266" s="472" t="s">
        <v>485</v>
      </c>
      <c r="C266" s="473" t="s">
        <v>490</v>
      </c>
      <c r="D266" s="474" t="s">
        <v>762</v>
      </c>
      <c r="E266" s="473" t="s">
        <v>2388</v>
      </c>
      <c r="F266" s="474" t="s">
        <v>2389</v>
      </c>
      <c r="G266" s="473" t="s">
        <v>2257</v>
      </c>
      <c r="H266" s="473" t="s">
        <v>2258</v>
      </c>
      <c r="I266" s="475">
        <v>23.48</v>
      </c>
      <c r="J266" s="475">
        <v>40</v>
      </c>
      <c r="K266" s="476">
        <v>930.6</v>
      </c>
    </row>
    <row r="267" spans="1:11" ht="14.4" customHeight="1" x14ac:dyDescent="0.3">
      <c r="A267" s="471" t="s">
        <v>484</v>
      </c>
      <c r="B267" s="472" t="s">
        <v>485</v>
      </c>
      <c r="C267" s="473" t="s">
        <v>490</v>
      </c>
      <c r="D267" s="474" t="s">
        <v>762</v>
      </c>
      <c r="E267" s="473" t="s">
        <v>2388</v>
      </c>
      <c r="F267" s="474" t="s">
        <v>2389</v>
      </c>
      <c r="G267" s="473" t="s">
        <v>1834</v>
      </c>
      <c r="H267" s="473" t="s">
        <v>1835</v>
      </c>
      <c r="I267" s="475">
        <v>26.167999999999999</v>
      </c>
      <c r="J267" s="475">
        <v>34</v>
      </c>
      <c r="K267" s="476">
        <v>889.74</v>
      </c>
    </row>
    <row r="268" spans="1:11" ht="14.4" customHeight="1" x14ac:dyDescent="0.3">
      <c r="A268" s="471" t="s">
        <v>484</v>
      </c>
      <c r="B268" s="472" t="s">
        <v>485</v>
      </c>
      <c r="C268" s="473" t="s">
        <v>490</v>
      </c>
      <c r="D268" s="474" t="s">
        <v>762</v>
      </c>
      <c r="E268" s="473" t="s">
        <v>2388</v>
      </c>
      <c r="F268" s="474" t="s">
        <v>2389</v>
      </c>
      <c r="G268" s="473" t="s">
        <v>1838</v>
      </c>
      <c r="H268" s="473" t="s">
        <v>1839</v>
      </c>
      <c r="I268" s="475">
        <v>11.724285714285713</v>
      </c>
      <c r="J268" s="475">
        <v>170</v>
      </c>
      <c r="K268" s="476">
        <v>2006.8000000000002</v>
      </c>
    </row>
    <row r="269" spans="1:11" ht="14.4" customHeight="1" x14ac:dyDescent="0.3">
      <c r="A269" s="471" t="s">
        <v>484</v>
      </c>
      <c r="B269" s="472" t="s">
        <v>485</v>
      </c>
      <c r="C269" s="473" t="s">
        <v>490</v>
      </c>
      <c r="D269" s="474" t="s">
        <v>762</v>
      </c>
      <c r="E269" s="473" t="s">
        <v>2388</v>
      </c>
      <c r="F269" s="474" t="s">
        <v>2389</v>
      </c>
      <c r="G269" s="473" t="s">
        <v>1840</v>
      </c>
      <c r="H269" s="473" t="s">
        <v>1841</v>
      </c>
      <c r="I269" s="475">
        <v>0.85499999999999998</v>
      </c>
      <c r="J269" s="475">
        <v>800</v>
      </c>
      <c r="K269" s="476">
        <v>684</v>
      </c>
    </row>
    <row r="270" spans="1:11" ht="14.4" customHeight="1" x14ac:dyDescent="0.3">
      <c r="A270" s="471" t="s">
        <v>484</v>
      </c>
      <c r="B270" s="472" t="s">
        <v>485</v>
      </c>
      <c r="C270" s="473" t="s">
        <v>490</v>
      </c>
      <c r="D270" s="474" t="s">
        <v>762</v>
      </c>
      <c r="E270" s="473" t="s">
        <v>2388</v>
      </c>
      <c r="F270" s="474" t="s">
        <v>2389</v>
      </c>
      <c r="G270" s="473" t="s">
        <v>1842</v>
      </c>
      <c r="H270" s="473" t="s">
        <v>1843</v>
      </c>
      <c r="I270" s="475">
        <v>1.518</v>
      </c>
      <c r="J270" s="475">
        <v>600</v>
      </c>
      <c r="K270" s="476">
        <v>911.5</v>
      </c>
    </row>
    <row r="271" spans="1:11" ht="14.4" customHeight="1" x14ac:dyDescent="0.3">
      <c r="A271" s="471" t="s">
        <v>484</v>
      </c>
      <c r="B271" s="472" t="s">
        <v>485</v>
      </c>
      <c r="C271" s="473" t="s">
        <v>490</v>
      </c>
      <c r="D271" s="474" t="s">
        <v>762</v>
      </c>
      <c r="E271" s="473" t="s">
        <v>2388</v>
      </c>
      <c r="F271" s="474" t="s">
        <v>2389</v>
      </c>
      <c r="G271" s="473" t="s">
        <v>2259</v>
      </c>
      <c r="H271" s="473" t="s">
        <v>2260</v>
      </c>
      <c r="I271" s="475">
        <v>2.0699999999999998</v>
      </c>
      <c r="J271" s="475">
        <v>51</v>
      </c>
      <c r="K271" s="476">
        <v>105.57</v>
      </c>
    </row>
    <row r="272" spans="1:11" ht="14.4" customHeight="1" x14ac:dyDescent="0.3">
      <c r="A272" s="471" t="s">
        <v>484</v>
      </c>
      <c r="B272" s="472" t="s">
        <v>485</v>
      </c>
      <c r="C272" s="473" t="s">
        <v>490</v>
      </c>
      <c r="D272" s="474" t="s">
        <v>762</v>
      </c>
      <c r="E272" s="473" t="s">
        <v>2388</v>
      </c>
      <c r="F272" s="474" t="s">
        <v>2389</v>
      </c>
      <c r="G272" s="473" t="s">
        <v>1846</v>
      </c>
      <c r="H272" s="473" t="s">
        <v>1847</v>
      </c>
      <c r="I272" s="475">
        <v>82.23</v>
      </c>
      <c r="J272" s="475">
        <v>5</v>
      </c>
      <c r="K272" s="476">
        <v>411.17</v>
      </c>
    </row>
    <row r="273" spans="1:11" ht="14.4" customHeight="1" x14ac:dyDescent="0.3">
      <c r="A273" s="471" t="s">
        <v>484</v>
      </c>
      <c r="B273" s="472" t="s">
        <v>485</v>
      </c>
      <c r="C273" s="473" t="s">
        <v>490</v>
      </c>
      <c r="D273" s="474" t="s">
        <v>762</v>
      </c>
      <c r="E273" s="473" t="s">
        <v>2388</v>
      </c>
      <c r="F273" s="474" t="s">
        <v>2389</v>
      </c>
      <c r="G273" s="473" t="s">
        <v>2261</v>
      </c>
      <c r="H273" s="473" t="s">
        <v>2262</v>
      </c>
      <c r="I273" s="475">
        <v>31.05</v>
      </c>
      <c r="J273" s="475">
        <v>50</v>
      </c>
      <c r="K273" s="476">
        <v>1552.5</v>
      </c>
    </row>
    <row r="274" spans="1:11" ht="14.4" customHeight="1" x14ac:dyDescent="0.3">
      <c r="A274" s="471" t="s">
        <v>484</v>
      </c>
      <c r="B274" s="472" t="s">
        <v>485</v>
      </c>
      <c r="C274" s="473" t="s">
        <v>490</v>
      </c>
      <c r="D274" s="474" t="s">
        <v>762</v>
      </c>
      <c r="E274" s="473" t="s">
        <v>2388</v>
      </c>
      <c r="F274" s="474" t="s">
        <v>2389</v>
      </c>
      <c r="G274" s="473" t="s">
        <v>2263</v>
      </c>
      <c r="H274" s="473" t="s">
        <v>2264</v>
      </c>
      <c r="I274" s="475">
        <v>243.51</v>
      </c>
      <c r="J274" s="475">
        <v>1</v>
      </c>
      <c r="K274" s="476">
        <v>243.51</v>
      </c>
    </row>
    <row r="275" spans="1:11" ht="14.4" customHeight="1" x14ac:dyDescent="0.3">
      <c r="A275" s="471" t="s">
        <v>484</v>
      </c>
      <c r="B275" s="472" t="s">
        <v>485</v>
      </c>
      <c r="C275" s="473" t="s">
        <v>490</v>
      </c>
      <c r="D275" s="474" t="s">
        <v>762</v>
      </c>
      <c r="E275" s="473" t="s">
        <v>2388</v>
      </c>
      <c r="F275" s="474" t="s">
        <v>2389</v>
      </c>
      <c r="G275" s="473" t="s">
        <v>2265</v>
      </c>
      <c r="H275" s="473" t="s">
        <v>2266</v>
      </c>
      <c r="I275" s="475">
        <v>0.91</v>
      </c>
      <c r="J275" s="475">
        <v>750</v>
      </c>
      <c r="K275" s="476">
        <v>683.09999999999991</v>
      </c>
    </row>
    <row r="276" spans="1:11" ht="14.4" customHeight="1" x14ac:dyDescent="0.3">
      <c r="A276" s="471" t="s">
        <v>484</v>
      </c>
      <c r="B276" s="472" t="s">
        <v>485</v>
      </c>
      <c r="C276" s="473" t="s">
        <v>490</v>
      </c>
      <c r="D276" s="474" t="s">
        <v>762</v>
      </c>
      <c r="E276" s="473" t="s">
        <v>2388</v>
      </c>
      <c r="F276" s="474" t="s">
        <v>2389</v>
      </c>
      <c r="G276" s="473" t="s">
        <v>1848</v>
      </c>
      <c r="H276" s="473" t="s">
        <v>1849</v>
      </c>
      <c r="I276" s="475">
        <v>13.87</v>
      </c>
      <c r="J276" s="475">
        <v>216</v>
      </c>
      <c r="K276" s="476">
        <v>2996.25</v>
      </c>
    </row>
    <row r="277" spans="1:11" ht="14.4" customHeight="1" x14ac:dyDescent="0.3">
      <c r="A277" s="471" t="s">
        <v>484</v>
      </c>
      <c r="B277" s="472" t="s">
        <v>485</v>
      </c>
      <c r="C277" s="473" t="s">
        <v>490</v>
      </c>
      <c r="D277" s="474" t="s">
        <v>762</v>
      </c>
      <c r="E277" s="473" t="s">
        <v>2388</v>
      </c>
      <c r="F277" s="474" t="s">
        <v>2389</v>
      </c>
      <c r="G277" s="473" t="s">
        <v>2267</v>
      </c>
      <c r="H277" s="473" t="s">
        <v>2268</v>
      </c>
      <c r="I277" s="475">
        <v>96.194999999999993</v>
      </c>
      <c r="J277" s="475">
        <v>20</v>
      </c>
      <c r="K277" s="476">
        <v>1923.9099999999999</v>
      </c>
    </row>
    <row r="278" spans="1:11" ht="14.4" customHeight="1" x14ac:dyDescent="0.3">
      <c r="A278" s="471" t="s">
        <v>484</v>
      </c>
      <c r="B278" s="472" t="s">
        <v>485</v>
      </c>
      <c r="C278" s="473" t="s">
        <v>490</v>
      </c>
      <c r="D278" s="474" t="s">
        <v>762</v>
      </c>
      <c r="E278" s="473" t="s">
        <v>2388</v>
      </c>
      <c r="F278" s="474" t="s">
        <v>2389</v>
      </c>
      <c r="G278" s="473" t="s">
        <v>1850</v>
      </c>
      <c r="H278" s="473" t="s">
        <v>1851</v>
      </c>
      <c r="I278" s="475">
        <v>10.66</v>
      </c>
      <c r="J278" s="475">
        <v>900</v>
      </c>
      <c r="K278" s="476">
        <v>9596.52</v>
      </c>
    </row>
    <row r="279" spans="1:11" ht="14.4" customHeight="1" x14ac:dyDescent="0.3">
      <c r="A279" s="471" t="s">
        <v>484</v>
      </c>
      <c r="B279" s="472" t="s">
        <v>485</v>
      </c>
      <c r="C279" s="473" t="s">
        <v>490</v>
      </c>
      <c r="D279" s="474" t="s">
        <v>762</v>
      </c>
      <c r="E279" s="473" t="s">
        <v>2388</v>
      </c>
      <c r="F279" s="474" t="s">
        <v>2389</v>
      </c>
      <c r="G279" s="473" t="s">
        <v>2269</v>
      </c>
      <c r="H279" s="473" t="s">
        <v>2270</v>
      </c>
      <c r="I279" s="475">
        <v>40.340000000000003</v>
      </c>
      <c r="J279" s="475">
        <v>150</v>
      </c>
      <c r="K279" s="476">
        <v>6050.79</v>
      </c>
    </row>
    <row r="280" spans="1:11" ht="14.4" customHeight="1" x14ac:dyDescent="0.3">
      <c r="A280" s="471" t="s">
        <v>484</v>
      </c>
      <c r="B280" s="472" t="s">
        <v>485</v>
      </c>
      <c r="C280" s="473" t="s">
        <v>490</v>
      </c>
      <c r="D280" s="474" t="s">
        <v>762</v>
      </c>
      <c r="E280" s="473" t="s">
        <v>2388</v>
      </c>
      <c r="F280" s="474" t="s">
        <v>2389</v>
      </c>
      <c r="G280" s="473" t="s">
        <v>2271</v>
      </c>
      <c r="H280" s="473" t="s">
        <v>2272</v>
      </c>
      <c r="I280" s="475">
        <v>1317.69</v>
      </c>
      <c r="J280" s="475">
        <v>2</v>
      </c>
      <c r="K280" s="476">
        <v>2635.38</v>
      </c>
    </row>
    <row r="281" spans="1:11" ht="14.4" customHeight="1" x14ac:dyDescent="0.3">
      <c r="A281" s="471" t="s">
        <v>484</v>
      </c>
      <c r="B281" s="472" t="s">
        <v>485</v>
      </c>
      <c r="C281" s="473" t="s">
        <v>490</v>
      </c>
      <c r="D281" s="474" t="s">
        <v>762</v>
      </c>
      <c r="E281" s="473" t="s">
        <v>2388</v>
      </c>
      <c r="F281" s="474" t="s">
        <v>2389</v>
      </c>
      <c r="G281" s="473" t="s">
        <v>2273</v>
      </c>
      <c r="H281" s="473" t="s">
        <v>2274</v>
      </c>
      <c r="I281" s="475">
        <v>790.87</v>
      </c>
      <c r="J281" s="475">
        <v>1</v>
      </c>
      <c r="K281" s="476">
        <v>790.87</v>
      </c>
    </row>
    <row r="282" spans="1:11" ht="14.4" customHeight="1" x14ac:dyDescent="0.3">
      <c r="A282" s="471" t="s">
        <v>484</v>
      </c>
      <c r="B282" s="472" t="s">
        <v>485</v>
      </c>
      <c r="C282" s="473" t="s">
        <v>490</v>
      </c>
      <c r="D282" s="474" t="s">
        <v>762</v>
      </c>
      <c r="E282" s="473" t="s">
        <v>2388</v>
      </c>
      <c r="F282" s="474" t="s">
        <v>2389</v>
      </c>
      <c r="G282" s="473" t="s">
        <v>1854</v>
      </c>
      <c r="H282" s="473" t="s">
        <v>1855</v>
      </c>
      <c r="I282" s="475">
        <v>2.8759999999999999</v>
      </c>
      <c r="J282" s="475">
        <v>550</v>
      </c>
      <c r="K282" s="476">
        <v>1582.5</v>
      </c>
    </row>
    <row r="283" spans="1:11" ht="14.4" customHeight="1" x14ac:dyDescent="0.3">
      <c r="A283" s="471" t="s">
        <v>484</v>
      </c>
      <c r="B283" s="472" t="s">
        <v>485</v>
      </c>
      <c r="C283" s="473" t="s">
        <v>490</v>
      </c>
      <c r="D283" s="474" t="s">
        <v>762</v>
      </c>
      <c r="E283" s="473" t="s">
        <v>2388</v>
      </c>
      <c r="F283" s="474" t="s">
        <v>2389</v>
      </c>
      <c r="G283" s="473" t="s">
        <v>1856</v>
      </c>
      <c r="H283" s="473" t="s">
        <v>1857</v>
      </c>
      <c r="I283" s="475">
        <v>4.79</v>
      </c>
      <c r="J283" s="475">
        <v>576</v>
      </c>
      <c r="K283" s="476">
        <v>2759.82</v>
      </c>
    </row>
    <row r="284" spans="1:11" ht="14.4" customHeight="1" x14ac:dyDescent="0.3">
      <c r="A284" s="471" t="s">
        <v>484</v>
      </c>
      <c r="B284" s="472" t="s">
        <v>485</v>
      </c>
      <c r="C284" s="473" t="s">
        <v>490</v>
      </c>
      <c r="D284" s="474" t="s">
        <v>762</v>
      </c>
      <c r="E284" s="473" t="s">
        <v>2388</v>
      </c>
      <c r="F284" s="474" t="s">
        <v>2389</v>
      </c>
      <c r="G284" s="473" t="s">
        <v>2275</v>
      </c>
      <c r="H284" s="473" t="s">
        <v>2276</v>
      </c>
      <c r="I284" s="475">
        <v>56.35</v>
      </c>
      <c r="J284" s="475">
        <v>1</v>
      </c>
      <c r="K284" s="476">
        <v>56.35</v>
      </c>
    </row>
    <row r="285" spans="1:11" ht="14.4" customHeight="1" x14ac:dyDescent="0.3">
      <c r="A285" s="471" t="s">
        <v>484</v>
      </c>
      <c r="B285" s="472" t="s">
        <v>485</v>
      </c>
      <c r="C285" s="473" t="s">
        <v>490</v>
      </c>
      <c r="D285" s="474" t="s">
        <v>762</v>
      </c>
      <c r="E285" s="473" t="s">
        <v>2388</v>
      </c>
      <c r="F285" s="474" t="s">
        <v>2389</v>
      </c>
      <c r="G285" s="473" t="s">
        <v>1868</v>
      </c>
      <c r="H285" s="473" t="s">
        <v>2277</v>
      </c>
      <c r="I285" s="475">
        <v>5.0199999999999996</v>
      </c>
      <c r="J285" s="475">
        <v>25</v>
      </c>
      <c r="K285" s="476">
        <v>125.4</v>
      </c>
    </row>
    <row r="286" spans="1:11" ht="14.4" customHeight="1" x14ac:dyDescent="0.3">
      <c r="A286" s="471" t="s">
        <v>484</v>
      </c>
      <c r="B286" s="472" t="s">
        <v>485</v>
      </c>
      <c r="C286" s="473" t="s">
        <v>490</v>
      </c>
      <c r="D286" s="474" t="s">
        <v>762</v>
      </c>
      <c r="E286" s="473" t="s">
        <v>2388</v>
      </c>
      <c r="F286" s="474" t="s">
        <v>2389</v>
      </c>
      <c r="G286" s="473" t="s">
        <v>1868</v>
      </c>
      <c r="H286" s="473" t="s">
        <v>1869</v>
      </c>
      <c r="I286" s="475">
        <v>5.0199999999999996</v>
      </c>
      <c r="J286" s="475">
        <v>50</v>
      </c>
      <c r="K286" s="476">
        <v>250.8</v>
      </c>
    </row>
    <row r="287" spans="1:11" ht="14.4" customHeight="1" x14ac:dyDescent="0.3">
      <c r="A287" s="471" t="s">
        <v>484</v>
      </c>
      <c r="B287" s="472" t="s">
        <v>485</v>
      </c>
      <c r="C287" s="473" t="s">
        <v>490</v>
      </c>
      <c r="D287" s="474" t="s">
        <v>762</v>
      </c>
      <c r="E287" s="473" t="s">
        <v>2388</v>
      </c>
      <c r="F287" s="474" t="s">
        <v>2389</v>
      </c>
      <c r="G287" s="473" t="s">
        <v>2278</v>
      </c>
      <c r="H287" s="473" t="s">
        <v>2279</v>
      </c>
      <c r="I287" s="475">
        <v>174.23</v>
      </c>
      <c r="J287" s="475">
        <v>1</v>
      </c>
      <c r="K287" s="476">
        <v>174.23</v>
      </c>
    </row>
    <row r="288" spans="1:11" ht="14.4" customHeight="1" x14ac:dyDescent="0.3">
      <c r="A288" s="471" t="s">
        <v>484</v>
      </c>
      <c r="B288" s="472" t="s">
        <v>485</v>
      </c>
      <c r="C288" s="473" t="s">
        <v>490</v>
      </c>
      <c r="D288" s="474" t="s">
        <v>762</v>
      </c>
      <c r="E288" s="473" t="s">
        <v>2388</v>
      </c>
      <c r="F288" s="474" t="s">
        <v>2389</v>
      </c>
      <c r="G288" s="473" t="s">
        <v>2280</v>
      </c>
      <c r="H288" s="473" t="s">
        <v>2281</v>
      </c>
      <c r="I288" s="475">
        <v>108.37</v>
      </c>
      <c r="J288" s="475">
        <v>10</v>
      </c>
      <c r="K288" s="476">
        <v>1083.7</v>
      </c>
    </row>
    <row r="289" spans="1:11" ht="14.4" customHeight="1" x14ac:dyDescent="0.3">
      <c r="A289" s="471" t="s">
        <v>484</v>
      </c>
      <c r="B289" s="472" t="s">
        <v>485</v>
      </c>
      <c r="C289" s="473" t="s">
        <v>490</v>
      </c>
      <c r="D289" s="474" t="s">
        <v>762</v>
      </c>
      <c r="E289" s="473" t="s">
        <v>2388</v>
      </c>
      <c r="F289" s="474" t="s">
        <v>2389</v>
      </c>
      <c r="G289" s="473" t="s">
        <v>1870</v>
      </c>
      <c r="H289" s="473" t="s">
        <v>1871</v>
      </c>
      <c r="I289" s="475">
        <v>16.329999999999998</v>
      </c>
      <c r="J289" s="475">
        <v>190</v>
      </c>
      <c r="K289" s="476">
        <v>3102.7</v>
      </c>
    </row>
    <row r="290" spans="1:11" ht="14.4" customHeight="1" x14ac:dyDescent="0.3">
      <c r="A290" s="471" t="s">
        <v>484</v>
      </c>
      <c r="B290" s="472" t="s">
        <v>485</v>
      </c>
      <c r="C290" s="473" t="s">
        <v>490</v>
      </c>
      <c r="D290" s="474" t="s">
        <v>762</v>
      </c>
      <c r="E290" s="473" t="s">
        <v>2388</v>
      </c>
      <c r="F290" s="474" t="s">
        <v>2389</v>
      </c>
      <c r="G290" s="473" t="s">
        <v>1872</v>
      </c>
      <c r="H290" s="473" t="s">
        <v>1873</v>
      </c>
      <c r="I290" s="475">
        <v>22.25714285714286</v>
      </c>
      <c r="J290" s="475">
        <v>37</v>
      </c>
      <c r="K290" s="476">
        <v>824.76</v>
      </c>
    </row>
    <row r="291" spans="1:11" ht="14.4" customHeight="1" x14ac:dyDescent="0.3">
      <c r="A291" s="471" t="s">
        <v>484</v>
      </c>
      <c r="B291" s="472" t="s">
        <v>485</v>
      </c>
      <c r="C291" s="473" t="s">
        <v>490</v>
      </c>
      <c r="D291" s="474" t="s">
        <v>762</v>
      </c>
      <c r="E291" s="473" t="s">
        <v>2388</v>
      </c>
      <c r="F291" s="474" t="s">
        <v>2389</v>
      </c>
      <c r="G291" s="473" t="s">
        <v>1874</v>
      </c>
      <c r="H291" s="473" t="s">
        <v>1875</v>
      </c>
      <c r="I291" s="475">
        <v>0.56999999999999995</v>
      </c>
      <c r="J291" s="475">
        <v>400</v>
      </c>
      <c r="K291" s="476">
        <v>227.8</v>
      </c>
    </row>
    <row r="292" spans="1:11" ht="14.4" customHeight="1" x14ac:dyDescent="0.3">
      <c r="A292" s="471" t="s">
        <v>484</v>
      </c>
      <c r="B292" s="472" t="s">
        <v>485</v>
      </c>
      <c r="C292" s="473" t="s">
        <v>490</v>
      </c>
      <c r="D292" s="474" t="s">
        <v>762</v>
      </c>
      <c r="E292" s="473" t="s">
        <v>2388</v>
      </c>
      <c r="F292" s="474" t="s">
        <v>2389</v>
      </c>
      <c r="G292" s="473" t="s">
        <v>1876</v>
      </c>
      <c r="H292" s="473" t="s">
        <v>1877</v>
      </c>
      <c r="I292" s="475">
        <v>609.86500000000001</v>
      </c>
      <c r="J292" s="475">
        <v>5</v>
      </c>
      <c r="K292" s="476">
        <v>3049.38</v>
      </c>
    </row>
    <row r="293" spans="1:11" ht="14.4" customHeight="1" x14ac:dyDescent="0.3">
      <c r="A293" s="471" t="s">
        <v>484</v>
      </c>
      <c r="B293" s="472" t="s">
        <v>485</v>
      </c>
      <c r="C293" s="473" t="s">
        <v>490</v>
      </c>
      <c r="D293" s="474" t="s">
        <v>762</v>
      </c>
      <c r="E293" s="473" t="s">
        <v>2388</v>
      </c>
      <c r="F293" s="474" t="s">
        <v>2389</v>
      </c>
      <c r="G293" s="473" t="s">
        <v>2282</v>
      </c>
      <c r="H293" s="473" t="s">
        <v>2283</v>
      </c>
      <c r="I293" s="475">
        <v>1868.75</v>
      </c>
      <c r="J293" s="475">
        <v>1</v>
      </c>
      <c r="K293" s="476">
        <v>1868.75</v>
      </c>
    </row>
    <row r="294" spans="1:11" ht="14.4" customHeight="1" x14ac:dyDescent="0.3">
      <c r="A294" s="471" t="s">
        <v>484</v>
      </c>
      <c r="B294" s="472" t="s">
        <v>485</v>
      </c>
      <c r="C294" s="473" t="s">
        <v>490</v>
      </c>
      <c r="D294" s="474" t="s">
        <v>762</v>
      </c>
      <c r="E294" s="473" t="s">
        <v>2388</v>
      </c>
      <c r="F294" s="474" t="s">
        <v>2389</v>
      </c>
      <c r="G294" s="473" t="s">
        <v>1878</v>
      </c>
      <c r="H294" s="473" t="s">
        <v>1879</v>
      </c>
      <c r="I294" s="475">
        <v>67.06</v>
      </c>
      <c r="J294" s="475">
        <v>90</v>
      </c>
      <c r="K294" s="476">
        <v>6035.59</v>
      </c>
    </row>
    <row r="295" spans="1:11" ht="14.4" customHeight="1" x14ac:dyDescent="0.3">
      <c r="A295" s="471" t="s">
        <v>484</v>
      </c>
      <c r="B295" s="472" t="s">
        <v>485</v>
      </c>
      <c r="C295" s="473" t="s">
        <v>490</v>
      </c>
      <c r="D295" s="474" t="s">
        <v>762</v>
      </c>
      <c r="E295" s="473" t="s">
        <v>2388</v>
      </c>
      <c r="F295" s="474" t="s">
        <v>2389</v>
      </c>
      <c r="G295" s="473" t="s">
        <v>2284</v>
      </c>
      <c r="H295" s="473" t="s">
        <v>2285</v>
      </c>
      <c r="I295" s="475">
        <v>7.81</v>
      </c>
      <c r="J295" s="475">
        <v>1800</v>
      </c>
      <c r="K295" s="476">
        <v>14065.650000000001</v>
      </c>
    </row>
    <row r="296" spans="1:11" ht="14.4" customHeight="1" x14ac:dyDescent="0.3">
      <c r="A296" s="471" t="s">
        <v>484</v>
      </c>
      <c r="B296" s="472" t="s">
        <v>485</v>
      </c>
      <c r="C296" s="473" t="s">
        <v>490</v>
      </c>
      <c r="D296" s="474" t="s">
        <v>762</v>
      </c>
      <c r="E296" s="473" t="s">
        <v>2388</v>
      </c>
      <c r="F296" s="474" t="s">
        <v>2389</v>
      </c>
      <c r="G296" s="473" t="s">
        <v>1880</v>
      </c>
      <c r="H296" s="473" t="s">
        <v>1881</v>
      </c>
      <c r="I296" s="475">
        <v>5.43</v>
      </c>
      <c r="J296" s="475">
        <v>50</v>
      </c>
      <c r="K296" s="476">
        <v>271.39999999999998</v>
      </c>
    </row>
    <row r="297" spans="1:11" ht="14.4" customHeight="1" x14ac:dyDescent="0.3">
      <c r="A297" s="471" t="s">
        <v>484</v>
      </c>
      <c r="B297" s="472" t="s">
        <v>485</v>
      </c>
      <c r="C297" s="473" t="s">
        <v>490</v>
      </c>
      <c r="D297" s="474" t="s">
        <v>762</v>
      </c>
      <c r="E297" s="473" t="s">
        <v>2388</v>
      </c>
      <c r="F297" s="474" t="s">
        <v>2389</v>
      </c>
      <c r="G297" s="473" t="s">
        <v>2286</v>
      </c>
      <c r="H297" s="473" t="s">
        <v>2287</v>
      </c>
      <c r="I297" s="475">
        <v>6.9</v>
      </c>
      <c r="J297" s="475">
        <v>10</v>
      </c>
      <c r="K297" s="476">
        <v>69</v>
      </c>
    </row>
    <row r="298" spans="1:11" ht="14.4" customHeight="1" x14ac:dyDescent="0.3">
      <c r="A298" s="471" t="s">
        <v>484</v>
      </c>
      <c r="B298" s="472" t="s">
        <v>485</v>
      </c>
      <c r="C298" s="473" t="s">
        <v>490</v>
      </c>
      <c r="D298" s="474" t="s">
        <v>762</v>
      </c>
      <c r="E298" s="473" t="s">
        <v>2388</v>
      </c>
      <c r="F298" s="474" t="s">
        <v>2389</v>
      </c>
      <c r="G298" s="473" t="s">
        <v>2288</v>
      </c>
      <c r="H298" s="473" t="s">
        <v>2289</v>
      </c>
      <c r="I298" s="475">
        <v>69</v>
      </c>
      <c r="J298" s="475">
        <v>30</v>
      </c>
      <c r="K298" s="476">
        <v>2070</v>
      </c>
    </row>
    <row r="299" spans="1:11" ht="14.4" customHeight="1" x14ac:dyDescent="0.3">
      <c r="A299" s="471" t="s">
        <v>484</v>
      </c>
      <c r="B299" s="472" t="s">
        <v>485</v>
      </c>
      <c r="C299" s="473" t="s">
        <v>490</v>
      </c>
      <c r="D299" s="474" t="s">
        <v>762</v>
      </c>
      <c r="E299" s="473" t="s">
        <v>2388</v>
      </c>
      <c r="F299" s="474" t="s">
        <v>2389</v>
      </c>
      <c r="G299" s="473" t="s">
        <v>2290</v>
      </c>
      <c r="H299" s="473" t="s">
        <v>2291</v>
      </c>
      <c r="I299" s="475">
        <v>123.05</v>
      </c>
      <c r="J299" s="475">
        <v>20</v>
      </c>
      <c r="K299" s="476">
        <v>2461</v>
      </c>
    </row>
    <row r="300" spans="1:11" ht="14.4" customHeight="1" x14ac:dyDescent="0.3">
      <c r="A300" s="471" t="s">
        <v>484</v>
      </c>
      <c r="B300" s="472" t="s">
        <v>485</v>
      </c>
      <c r="C300" s="473" t="s">
        <v>490</v>
      </c>
      <c r="D300" s="474" t="s">
        <v>762</v>
      </c>
      <c r="E300" s="473" t="s">
        <v>2388</v>
      </c>
      <c r="F300" s="474" t="s">
        <v>2389</v>
      </c>
      <c r="G300" s="473" t="s">
        <v>2292</v>
      </c>
      <c r="H300" s="473" t="s">
        <v>2293</v>
      </c>
      <c r="I300" s="475">
        <v>1775.6</v>
      </c>
      <c r="J300" s="475">
        <v>1</v>
      </c>
      <c r="K300" s="476">
        <v>1775.6</v>
      </c>
    </row>
    <row r="301" spans="1:11" ht="14.4" customHeight="1" x14ac:dyDescent="0.3">
      <c r="A301" s="471" t="s">
        <v>484</v>
      </c>
      <c r="B301" s="472" t="s">
        <v>485</v>
      </c>
      <c r="C301" s="473" t="s">
        <v>490</v>
      </c>
      <c r="D301" s="474" t="s">
        <v>762</v>
      </c>
      <c r="E301" s="473" t="s">
        <v>2388</v>
      </c>
      <c r="F301" s="474" t="s">
        <v>2389</v>
      </c>
      <c r="G301" s="473" t="s">
        <v>2294</v>
      </c>
      <c r="H301" s="473" t="s">
        <v>2295</v>
      </c>
      <c r="I301" s="475">
        <v>517.5</v>
      </c>
      <c r="J301" s="475">
        <v>20</v>
      </c>
      <c r="K301" s="476">
        <v>10350</v>
      </c>
    </row>
    <row r="302" spans="1:11" ht="14.4" customHeight="1" x14ac:dyDescent="0.3">
      <c r="A302" s="471" t="s">
        <v>484</v>
      </c>
      <c r="B302" s="472" t="s">
        <v>485</v>
      </c>
      <c r="C302" s="473" t="s">
        <v>490</v>
      </c>
      <c r="D302" s="474" t="s">
        <v>762</v>
      </c>
      <c r="E302" s="473" t="s">
        <v>2388</v>
      </c>
      <c r="F302" s="474" t="s">
        <v>2389</v>
      </c>
      <c r="G302" s="473" t="s">
        <v>2296</v>
      </c>
      <c r="H302" s="473" t="s">
        <v>2297</v>
      </c>
      <c r="I302" s="475">
        <v>2044.9</v>
      </c>
      <c r="J302" s="475">
        <v>1</v>
      </c>
      <c r="K302" s="476">
        <v>2044.9</v>
      </c>
    </row>
    <row r="303" spans="1:11" ht="14.4" customHeight="1" x14ac:dyDescent="0.3">
      <c r="A303" s="471" t="s">
        <v>484</v>
      </c>
      <c r="B303" s="472" t="s">
        <v>485</v>
      </c>
      <c r="C303" s="473" t="s">
        <v>490</v>
      </c>
      <c r="D303" s="474" t="s">
        <v>762</v>
      </c>
      <c r="E303" s="473" t="s">
        <v>2388</v>
      </c>
      <c r="F303" s="474" t="s">
        <v>2389</v>
      </c>
      <c r="G303" s="473" t="s">
        <v>2298</v>
      </c>
      <c r="H303" s="473" t="s">
        <v>2299</v>
      </c>
      <c r="I303" s="475">
        <v>200.03</v>
      </c>
      <c r="J303" s="475">
        <v>30</v>
      </c>
      <c r="K303" s="476">
        <v>6000.93</v>
      </c>
    </row>
    <row r="304" spans="1:11" ht="14.4" customHeight="1" x14ac:dyDescent="0.3">
      <c r="A304" s="471" t="s">
        <v>484</v>
      </c>
      <c r="B304" s="472" t="s">
        <v>485</v>
      </c>
      <c r="C304" s="473" t="s">
        <v>490</v>
      </c>
      <c r="D304" s="474" t="s">
        <v>762</v>
      </c>
      <c r="E304" s="473" t="s">
        <v>2388</v>
      </c>
      <c r="F304" s="474" t="s">
        <v>2389</v>
      </c>
      <c r="G304" s="473" t="s">
        <v>2300</v>
      </c>
      <c r="H304" s="473" t="s">
        <v>2301</v>
      </c>
      <c r="I304" s="475">
        <v>144.24</v>
      </c>
      <c r="J304" s="475">
        <v>5</v>
      </c>
      <c r="K304" s="476">
        <v>721.22</v>
      </c>
    </row>
    <row r="305" spans="1:11" ht="14.4" customHeight="1" x14ac:dyDescent="0.3">
      <c r="A305" s="471" t="s">
        <v>484</v>
      </c>
      <c r="B305" s="472" t="s">
        <v>485</v>
      </c>
      <c r="C305" s="473" t="s">
        <v>490</v>
      </c>
      <c r="D305" s="474" t="s">
        <v>762</v>
      </c>
      <c r="E305" s="473" t="s">
        <v>2388</v>
      </c>
      <c r="F305" s="474" t="s">
        <v>2389</v>
      </c>
      <c r="G305" s="473" t="s">
        <v>2302</v>
      </c>
      <c r="H305" s="473" t="s">
        <v>2303</v>
      </c>
      <c r="I305" s="475">
        <v>59.82</v>
      </c>
      <c r="J305" s="475">
        <v>25</v>
      </c>
      <c r="K305" s="476">
        <v>1495.38</v>
      </c>
    </row>
    <row r="306" spans="1:11" ht="14.4" customHeight="1" x14ac:dyDescent="0.3">
      <c r="A306" s="471" t="s">
        <v>484</v>
      </c>
      <c r="B306" s="472" t="s">
        <v>485</v>
      </c>
      <c r="C306" s="473" t="s">
        <v>490</v>
      </c>
      <c r="D306" s="474" t="s">
        <v>762</v>
      </c>
      <c r="E306" s="473" t="s">
        <v>2388</v>
      </c>
      <c r="F306" s="474" t="s">
        <v>2389</v>
      </c>
      <c r="G306" s="473" t="s">
        <v>2304</v>
      </c>
      <c r="H306" s="473" t="s">
        <v>2305</v>
      </c>
      <c r="I306" s="475">
        <v>12.65</v>
      </c>
      <c r="J306" s="475">
        <v>30</v>
      </c>
      <c r="K306" s="476">
        <v>379.5</v>
      </c>
    </row>
    <row r="307" spans="1:11" ht="14.4" customHeight="1" x14ac:dyDescent="0.3">
      <c r="A307" s="471" t="s">
        <v>484</v>
      </c>
      <c r="B307" s="472" t="s">
        <v>485</v>
      </c>
      <c r="C307" s="473" t="s">
        <v>490</v>
      </c>
      <c r="D307" s="474" t="s">
        <v>762</v>
      </c>
      <c r="E307" s="473" t="s">
        <v>2388</v>
      </c>
      <c r="F307" s="474" t="s">
        <v>2389</v>
      </c>
      <c r="G307" s="473" t="s">
        <v>2306</v>
      </c>
      <c r="H307" s="473" t="s">
        <v>2307</v>
      </c>
      <c r="I307" s="475">
        <v>11.5</v>
      </c>
      <c r="J307" s="475">
        <v>15</v>
      </c>
      <c r="K307" s="476">
        <v>172.5</v>
      </c>
    </row>
    <row r="308" spans="1:11" ht="14.4" customHeight="1" x14ac:dyDescent="0.3">
      <c r="A308" s="471" t="s">
        <v>484</v>
      </c>
      <c r="B308" s="472" t="s">
        <v>485</v>
      </c>
      <c r="C308" s="473" t="s">
        <v>490</v>
      </c>
      <c r="D308" s="474" t="s">
        <v>762</v>
      </c>
      <c r="E308" s="473" t="s">
        <v>2388</v>
      </c>
      <c r="F308" s="474" t="s">
        <v>2389</v>
      </c>
      <c r="G308" s="473" t="s">
        <v>1886</v>
      </c>
      <c r="H308" s="473" t="s">
        <v>1887</v>
      </c>
      <c r="I308" s="475">
        <v>2.9</v>
      </c>
      <c r="J308" s="475">
        <v>200</v>
      </c>
      <c r="K308" s="476">
        <v>579.6</v>
      </c>
    </row>
    <row r="309" spans="1:11" ht="14.4" customHeight="1" x14ac:dyDescent="0.3">
      <c r="A309" s="471" t="s">
        <v>484</v>
      </c>
      <c r="B309" s="472" t="s">
        <v>485</v>
      </c>
      <c r="C309" s="473" t="s">
        <v>490</v>
      </c>
      <c r="D309" s="474" t="s">
        <v>762</v>
      </c>
      <c r="E309" s="473" t="s">
        <v>2388</v>
      </c>
      <c r="F309" s="474" t="s">
        <v>2389</v>
      </c>
      <c r="G309" s="473" t="s">
        <v>1888</v>
      </c>
      <c r="H309" s="473" t="s">
        <v>1889</v>
      </c>
      <c r="I309" s="475">
        <v>53.77</v>
      </c>
      <c r="J309" s="475">
        <v>12</v>
      </c>
      <c r="K309" s="476">
        <v>645.24</v>
      </c>
    </row>
    <row r="310" spans="1:11" ht="14.4" customHeight="1" x14ac:dyDescent="0.3">
      <c r="A310" s="471" t="s">
        <v>484</v>
      </c>
      <c r="B310" s="472" t="s">
        <v>485</v>
      </c>
      <c r="C310" s="473" t="s">
        <v>490</v>
      </c>
      <c r="D310" s="474" t="s">
        <v>762</v>
      </c>
      <c r="E310" s="473" t="s">
        <v>2388</v>
      </c>
      <c r="F310" s="474" t="s">
        <v>2389</v>
      </c>
      <c r="G310" s="473" t="s">
        <v>1890</v>
      </c>
      <c r="H310" s="473" t="s">
        <v>1891</v>
      </c>
      <c r="I310" s="475">
        <v>307.05</v>
      </c>
      <c r="J310" s="475">
        <v>5</v>
      </c>
      <c r="K310" s="476">
        <v>1535.25</v>
      </c>
    </row>
    <row r="311" spans="1:11" ht="14.4" customHeight="1" x14ac:dyDescent="0.3">
      <c r="A311" s="471" t="s">
        <v>484</v>
      </c>
      <c r="B311" s="472" t="s">
        <v>485</v>
      </c>
      <c r="C311" s="473" t="s">
        <v>490</v>
      </c>
      <c r="D311" s="474" t="s">
        <v>762</v>
      </c>
      <c r="E311" s="473" t="s">
        <v>2388</v>
      </c>
      <c r="F311" s="474" t="s">
        <v>2389</v>
      </c>
      <c r="G311" s="473" t="s">
        <v>1892</v>
      </c>
      <c r="H311" s="473" t="s">
        <v>1893</v>
      </c>
      <c r="I311" s="475">
        <v>713.57999999999993</v>
      </c>
      <c r="J311" s="475">
        <v>10</v>
      </c>
      <c r="K311" s="476">
        <v>7135.82</v>
      </c>
    </row>
    <row r="312" spans="1:11" ht="14.4" customHeight="1" x14ac:dyDescent="0.3">
      <c r="A312" s="471" t="s">
        <v>484</v>
      </c>
      <c r="B312" s="472" t="s">
        <v>485</v>
      </c>
      <c r="C312" s="473" t="s">
        <v>490</v>
      </c>
      <c r="D312" s="474" t="s">
        <v>762</v>
      </c>
      <c r="E312" s="473" t="s">
        <v>2388</v>
      </c>
      <c r="F312" s="474" t="s">
        <v>2389</v>
      </c>
      <c r="G312" s="473" t="s">
        <v>2308</v>
      </c>
      <c r="H312" s="473" t="s">
        <v>2309</v>
      </c>
      <c r="I312" s="475">
        <v>138</v>
      </c>
      <c r="J312" s="475">
        <v>10</v>
      </c>
      <c r="K312" s="476">
        <v>1380</v>
      </c>
    </row>
    <row r="313" spans="1:11" ht="14.4" customHeight="1" x14ac:dyDescent="0.3">
      <c r="A313" s="471" t="s">
        <v>484</v>
      </c>
      <c r="B313" s="472" t="s">
        <v>485</v>
      </c>
      <c r="C313" s="473" t="s">
        <v>490</v>
      </c>
      <c r="D313" s="474" t="s">
        <v>762</v>
      </c>
      <c r="E313" s="473" t="s">
        <v>2388</v>
      </c>
      <c r="F313" s="474" t="s">
        <v>2389</v>
      </c>
      <c r="G313" s="473" t="s">
        <v>2310</v>
      </c>
      <c r="H313" s="473" t="s">
        <v>2311</v>
      </c>
      <c r="I313" s="475">
        <v>111.95</v>
      </c>
      <c r="J313" s="475">
        <v>10</v>
      </c>
      <c r="K313" s="476">
        <v>1119.53</v>
      </c>
    </row>
    <row r="314" spans="1:11" ht="14.4" customHeight="1" x14ac:dyDescent="0.3">
      <c r="A314" s="471" t="s">
        <v>484</v>
      </c>
      <c r="B314" s="472" t="s">
        <v>485</v>
      </c>
      <c r="C314" s="473" t="s">
        <v>490</v>
      </c>
      <c r="D314" s="474" t="s">
        <v>762</v>
      </c>
      <c r="E314" s="473" t="s">
        <v>2388</v>
      </c>
      <c r="F314" s="474" t="s">
        <v>2389</v>
      </c>
      <c r="G314" s="473" t="s">
        <v>2312</v>
      </c>
      <c r="H314" s="473" t="s">
        <v>2313</v>
      </c>
      <c r="I314" s="475">
        <v>144.09</v>
      </c>
      <c r="J314" s="475">
        <v>10</v>
      </c>
      <c r="K314" s="476">
        <v>1440.95</v>
      </c>
    </row>
    <row r="315" spans="1:11" ht="14.4" customHeight="1" x14ac:dyDescent="0.3">
      <c r="A315" s="471" t="s">
        <v>484</v>
      </c>
      <c r="B315" s="472" t="s">
        <v>485</v>
      </c>
      <c r="C315" s="473" t="s">
        <v>490</v>
      </c>
      <c r="D315" s="474" t="s">
        <v>762</v>
      </c>
      <c r="E315" s="473" t="s">
        <v>2388</v>
      </c>
      <c r="F315" s="474" t="s">
        <v>2389</v>
      </c>
      <c r="G315" s="473" t="s">
        <v>2314</v>
      </c>
      <c r="H315" s="473" t="s">
        <v>2315</v>
      </c>
      <c r="I315" s="475">
        <v>265.68</v>
      </c>
      <c r="J315" s="475">
        <v>1</v>
      </c>
      <c r="K315" s="476">
        <v>265.68</v>
      </c>
    </row>
    <row r="316" spans="1:11" ht="14.4" customHeight="1" x14ac:dyDescent="0.3">
      <c r="A316" s="471" t="s">
        <v>484</v>
      </c>
      <c r="B316" s="472" t="s">
        <v>485</v>
      </c>
      <c r="C316" s="473" t="s">
        <v>490</v>
      </c>
      <c r="D316" s="474" t="s">
        <v>762</v>
      </c>
      <c r="E316" s="473" t="s">
        <v>2388</v>
      </c>
      <c r="F316" s="474" t="s">
        <v>2389</v>
      </c>
      <c r="G316" s="473" t="s">
        <v>2316</v>
      </c>
      <c r="H316" s="473" t="s">
        <v>2317</v>
      </c>
      <c r="I316" s="475">
        <v>181.66</v>
      </c>
      <c r="J316" s="475">
        <v>2</v>
      </c>
      <c r="K316" s="476">
        <v>363.32</v>
      </c>
    </row>
    <row r="317" spans="1:11" ht="14.4" customHeight="1" x14ac:dyDescent="0.3">
      <c r="A317" s="471" t="s">
        <v>484</v>
      </c>
      <c r="B317" s="472" t="s">
        <v>485</v>
      </c>
      <c r="C317" s="473" t="s">
        <v>490</v>
      </c>
      <c r="D317" s="474" t="s">
        <v>762</v>
      </c>
      <c r="E317" s="473" t="s">
        <v>2388</v>
      </c>
      <c r="F317" s="474" t="s">
        <v>2389</v>
      </c>
      <c r="G317" s="473" t="s">
        <v>2318</v>
      </c>
      <c r="H317" s="473" t="s">
        <v>2319</v>
      </c>
      <c r="I317" s="475">
        <v>78.2</v>
      </c>
      <c r="J317" s="475">
        <v>1</v>
      </c>
      <c r="K317" s="476">
        <v>78.2</v>
      </c>
    </row>
    <row r="318" spans="1:11" ht="14.4" customHeight="1" x14ac:dyDescent="0.3">
      <c r="A318" s="471" t="s">
        <v>484</v>
      </c>
      <c r="B318" s="472" t="s">
        <v>485</v>
      </c>
      <c r="C318" s="473" t="s">
        <v>490</v>
      </c>
      <c r="D318" s="474" t="s">
        <v>762</v>
      </c>
      <c r="E318" s="473" t="s">
        <v>2388</v>
      </c>
      <c r="F318" s="474" t="s">
        <v>2389</v>
      </c>
      <c r="G318" s="473" t="s">
        <v>2320</v>
      </c>
      <c r="H318" s="473" t="s">
        <v>2321</v>
      </c>
      <c r="I318" s="475">
        <v>24.15</v>
      </c>
      <c r="J318" s="475">
        <v>1</v>
      </c>
      <c r="K318" s="476">
        <v>24.15</v>
      </c>
    </row>
    <row r="319" spans="1:11" ht="14.4" customHeight="1" x14ac:dyDescent="0.3">
      <c r="A319" s="471" t="s">
        <v>484</v>
      </c>
      <c r="B319" s="472" t="s">
        <v>485</v>
      </c>
      <c r="C319" s="473" t="s">
        <v>490</v>
      </c>
      <c r="D319" s="474" t="s">
        <v>762</v>
      </c>
      <c r="E319" s="473" t="s">
        <v>2388</v>
      </c>
      <c r="F319" s="474" t="s">
        <v>2389</v>
      </c>
      <c r="G319" s="473" t="s">
        <v>2322</v>
      </c>
      <c r="H319" s="473" t="s">
        <v>2323</v>
      </c>
      <c r="I319" s="475">
        <v>5.35</v>
      </c>
      <c r="J319" s="475">
        <v>240</v>
      </c>
      <c r="K319" s="476">
        <v>1283.4000000000001</v>
      </c>
    </row>
    <row r="320" spans="1:11" ht="14.4" customHeight="1" x14ac:dyDescent="0.3">
      <c r="A320" s="471" t="s">
        <v>484</v>
      </c>
      <c r="B320" s="472" t="s">
        <v>485</v>
      </c>
      <c r="C320" s="473" t="s">
        <v>490</v>
      </c>
      <c r="D320" s="474" t="s">
        <v>762</v>
      </c>
      <c r="E320" s="473" t="s">
        <v>2388</v>
      </c>
      <c r="F320" s="474" t="s">
        <v>2389</v>
      </c>
      <c r="G320" s="473" t="s">
        <v>2324</v>
      </c>
      <c r="H320" s="473" t="s">
        <v>2325</v>
      </c>
      <c r="I320" s="475">
        <v>19.78</v>
      </c>
      <c r="J320" s="475">
        <v>20</v>
      </c>
      <c r="K320" s="476">
        <v>395.6</v>
      </c>
    </row>
    <row r="321" spans="1:11" ht="14.4" customHeight="1" x14ac:dyDescent="0.3">
      <c r="A321" s="471" t="s">
        <v>484</v>
      </c>
      <c r="B321" s="472" t="s">
        <v>485</v>
      </c>
      <c r="C321" s="473" t="s">
        <v>490</v>
      </c>
      <c r="D321" s="474" t="s">
        <v>762</v>
      </c>
      <c r="E321" s="473" t="s">
        <v>2388</v>
      </c>
      <c r="F321" s="474" t="s">
        <v>2389</v>
      </c>
      <c r="G321" s="473" t="s">
        <v>2326</v>
      </c>
      <c r="H321" s="473" t="s">
        <v>2327</v>
      </c>
      <c r="I321" s="475">
        <v>9.7799999999999994</v>
      </c>
      <c r="J321" s="475">
        <v>40</v>
      </c>
      <c r="K321" s="476">
        <v>391</v>
      </c>
    </row>
    <row r="322" spans="1:11" ht="14.4" customHeight="1" x14ac:dyDescent="0.3">
      <c r="A322" s="471" t="s">
        <v>484</v>
      </c>
      <c r="B322" s="472" t="s">
        <v>485</v>
      </c>
      <c r="C322" s="473" t="s">
        <v>490</v>
      </c>
      <c r="D322" s="474" t="s">
        <v>762</v>
      </c>
      <c r="E322" s="473" t="s">
        <v>2388</v>
      </c>
      <c r="F322" s="474" t="s">
        <v>2389</v>
      </c>
      <c r="G322" s="473" t="s">
        <v>2328</v>
      </c>
      <c r="H322" s="473" t="s">
        <v>2329</v>
      </c>
      <c r="I322" s="475">
        <v>10.7</v>
      </c>
      <c r="J322" s="475">
        <v>40</v>
      </c>
      <c r="K322" s="476">
        <v>427.8</v>
      </c>
    </row>
    <row r="323" spans="1:11" ht="14.4" customHeight="1" x14ac:dyDescent="0.3">
      <c r="A323" s="471" t="s">
        <v>484</v>
      </c>
      <c r="B323" s="472" t="s">
        <v>485</v>
      </c>
      <c r="C323" s="473" t="s">
        <v>490</v>
      </c>
      <c r="D323" s="474" t="s">
        <v>762</v>
      </c>
      <c r="E323" s="473" t="s">
        <v>2388</v>
      </c>
      <c r="F323" s="474" t="s">
        <v>2389</v>
      </c>
      <c r="G323" s="473" t="s">
        <v>1894</v>
      </c>
      <c r="H323" s="473" t="s">
        <v>1895</v>
      </c>
      <c r="I323" s="475">
        <v>149.35</v>
      </c>
      <c r="J323" s="475">
        <v>15</v>
      </c>
      <c r="K323" s="476">
        <v>2240.1999999999998</v>
      </c>
    </row>
    <row r="324" spans="1:11" ht="14.4" customHeight="1" x14ac:dyDescent="0.3">
      <c r="A324" s="471" t="s">
        <v>484</v>
      </c>
      <c r="B324" s="472" t="s">
        <v>485</v>
      </c>
      <c r="C324" s="473" t="s">
        <v>490</v>
      </c>
      <c r="D324" s="474" t="s">
        <v>762</v>
      </c>
      <c r="E324" s="473" t="s">
        <v>2388</v>
      </c>
      <c r="F324" s="474" t="s">
        <v>2389</v>
      </c>
      <c r="G324" s="473" t="s">
        <v>2330</v>
      </c>
      <c r="H324" s="473" t="s">
        <v>2331</v>
      </c>
      <c r="I324" s="475">
        <v>166.5</v>
      </c>
      <c r="J324" s="475">
        <v>6</v>
      </c>
      <c r="K324" s="476">
        <v>999.01</v>
      </c>
    </row>
    <row r="325" spans="1:11" ht="14.4" customHeight="1" x14ac:dyDescent="0.3">
      <c r="A325" s="471" t="s">
        <v>484</v>
      </c>
      <c r="B325" s="472" t="s">
        <v>485</v>
      </c>
      <c r="C325" s="473" t="s">
        <v>490</v>
      </c>
      <c r="D325" s="474" t="s">
        <v>762</v>
      </c>
      <c r="E325" s="473" t="s">
        <v>2388</v>
      </c>
      <c r="F325" s="474" t="s">
        <v>2389</v>
      </c>
      <c r="G325" s="473" t="s">
        <v>2332</v>
      </c>
      <c r="H325" s="473" t="s">
        <v>2333</v>
      </c>
      <c r="I325" s="475">
        <v>166.5</v>
      </c>
      <c r="J325" s="475">
        <v>6</v>
      </c>
      <c r="K325" s="476">
        <v>999.01</v>
      </c>
    </row>
    <row r="326" spans="1:11" ht="14.4" customHeight="1" x14ac:dyDescent="0.3">
      <c r="A326" s="471" t="s">
        <v>484</v>
      </c>
      <c r="B326" s="472" t="s">
        <v>485</v>
      </c>
      <c r="C326" s="473" t="s">
        <v>490</v>
      </c>
      <c r="D326" s="474" t="s">
        <v>762</v>
      </c>
      <c r="E326" s="473" t="s">
        <v>2388</v>
      </c>
      <c r="F326" s="474" t="s">
        <v>2389</v>
      </c>
      <c r="G326" s="473" t="s">
        <v>2334</v>
      </c>
      <c r="H326" s="473" t="s">
        <v>2335</v>
      </c>
      <c r="I326" s="475">
        <v>166.5</v>
      </c>
      <c r="J326" s="475">
        <v>6</v>
      </c>
      <c r="K326" s="476">
        <v>999.01</v>
      </c>
    </row>
    <row r="327" spans="1:11" ht="14.4" customHeight="1" x14ac:dyDescent="0.3">
      <c r="A327" s="471" t="s">
        <v>484</v>
      </c>
      <c r="B327" s="472" t="s">
        <v>485</v>
      </c>
      <c r="C327" s="473" t="s">
        <v>490</v>
      </c>
      <c r="D327" s="474" t="s">
        <v>762</v>
      </c>
      <c r="E327" s="473" t="s">
        <v>2388</v>
      </c>
      <c r="F327" s="474" t="s">
        <v>2389</v>
      </c>
      <c r="G327" s="473" t="s">
        <v>2336</v>
      </c>
      <c r="H327" s="473" t="s">
        <v>2337</v>
      </c>
      <c r="I327" s="475">
        <v>123.4</v>
      </c>
      <c r="J327" s="475">
        <v>15</v>
      </c>
      <c r="K327" s="476">
        <v>1851.03</v>
      </c>
    </row>
    <row r="328" spans="1:11" ht="14.4" customHeight="1" x14ac:dyDescent="0.3">
      <c r="A328" s="471" t="s">
        <v>484</v>
      </c>
      <c r="B328" s="472" t="s">
        <v>485</v>
      </c>
      <c r="C328" s="473" t="s">
        <v>490</v>
      </c>
      <c r="D328" s="474" t="s">
        <v>762</v>
      </c>
      <c r="E328" s="473" t="s">
        <v>2390</v>
      </c>
      <c r="F328" s="474" t="s">
        <v>2391</v>
      </c>
      <c r="G328" s="473" t="s">
        <v>1910</v>
      </c>
      <c r="H328" s="473" t="s">
        <v>1911</v>
      </c>
      <c r="I328" s="475">
        <v>1.0900000000000001</v>
      </c>
      <c r="J328" s="475">
        <v>700</v>
      </c>
      <c r="K328" s="476">
        <v>763</v>
      </c>
    </row>
    <row r="329" spans="1:11" ht="14.4" customHeight="1" x14ac:dyDescent="0.3">
      <c r="A329" s="471" t="s">
        <v>484</v>
      </c>
      <c r="B329" s="472" t="s">
        <v>485</v>
      </c>
      <c r="C329" s="473" t="s">
        <v>490</v>
      </c>
      <c r="D329" s="474" t="s">
        <v>762</v>
      </c>
      <c r="E329" s="473" t="s">
        <v>2390</v>
      </c>
      <c r="F329" s="474" t="s">
        <v>2391</v>
      </c>
      <c r="G329" s="473" t="s">
        <v>2338</v>
      </c>
      <c r="H329" s="473" t="s">
        <v>2339</v>
      </c>
      <c r="I329" s="475">
        <v>1.6774999999999998</v>
      </c>
      <c r="J329" s="475">
        <v>500</v>
      </c>
      <c r="K329" s="476">
        <v>839</v>
      </c>
    </row>
    <row r="330" spans="1:11" ht="14.4" customHeight="1" x14ac:dyDescent="0.3">
      <c r="A330" s="471" t="s">
        <v>484</v>
      </c>
      <c r="B330" s="472" t="s">
        <v>485</v>
      </c>
      <c r="C330" s="473" t="s">
        <v>490</v>
      </c>
      <c r="D330" s="474" t="s">
        <v>762</v>
      </c>
      <c r="E330" s="473" t="s">
        <v>2390</v>
      </c>
      <c r="F330" s="474" t="s">
        <v>2391</v>
      </c>
      <c r="G330" s="473" t="s">
        <v>1912</v>
      </c>
      <c r="H330" s="473" t="s">
        <v>1913</v>
      </c>
      <c r="I330" s="475">
        <v>0.47</v>
      </c>
      <c r="J330" s="475">
        <v>400</v>
      </c>
      <c r="K330" s="476">
        <v>188</v>
      </c>
    </row>
    <row r="331" spans="1:11" ht="14.4" customHeight="1" x14ac:dyDescent="0.3">
      <c r="A331" s="471" t="s">
        <v>484</v>
      </c>
      <c r="B331" s="472" t="s">
        <v>485</v>
      </c>
      <c r="C331" s="473" t="s">
        <v>490</v>
      </c>
      <c r="D331" s="474" t="s">
        <v>762</v>
      </c>
      <c r="E331" s="473" t="s">
        <v>2390</v>
      </c>
      <c r="F331" s="474" t="s">
        <v>2391</v>
      </c>
      <c r="G331" s="473" t="s">
        <v>1914</v>
      </c>
      <c r="H331" s="473" t="s">
        <v>1915</v>
      </c>
      <c r="I331" s="475">
        <v>0.67</v>
      </c>
      <c r="J331" s="475">
        <v>600</v>
      </c>
      <c r="K331" s="476">
        <v>402</v>
      </c>
    </row>
    <row r="332" spans="1:11" ht="14.4" customHeight="1" x14ac:dyDescent="0.3">
      <c r="A332" s="471" t="s">
        <v>484</v>
      </c>
      <c r="B332" s="472" t="s">
        <v>485</v>
      </c>
      <c r="C332" s="473" t="s">
        <v>490</v>
      </c>
      <c r="D332" s="474" t="s">
        <v>762</v>
      </c>
      <c r="E332" s="473" t="s">
        <v>2390</v>
      </c>
      <c r="F332" s="474" t="s">
        <v>2391</v>
      </c>
      <c r="G332" s="473" t="s">
        <v>1918</v>
      </c>
      <c r="H332" s="473" t="s">
        <v>1919</v>
      </c>
      <c r="I332" s="475">
        <v>5.32</v>
      </c>
      <c r="J332" s="475">
        <v>400</v>
      </c>
      <c r="K332" s="476">
        <v>2128</v>
      </c>
    </row>
    <row r="333" spans="1:11" ht="14.4" customHeight="1" x14ac:dyDescent="0.3">
      <c r="A333" s="471" t="s">
        <v>484</v>
      </c>
      <c r="B333" s="472" t="s">
        <v>485</v>
      </c>
      <c r="C333" s="473" t="s">
        <v>490</v>
      </c>
      <c r="D333" s="474" t="s">
        <v>762</v>
      </c>
      <c r="E333" s="473" t="s">
        <v>2390</v>
      </c>
      <c r="F333" s="474" t="s">
        <v>2391</v>
      </c>
      <c r="G333" s="473" t="s">
        <v>1920</v>
      </c>
      <c r="H333" s="473" t="s">
        <v>1921</v>
      </c>
      <c r="I333" s="475">
        <v>2.1800000000000002</v>
      </c>
      <c r="J333" s="475">
        <v>200</v>
      </c>
      <c r="K333" s="476">
        <v>435.74</v>
      </c>
    </row>
    <row r="334" spans="1:11" ht="14.4" customHeight="1" x14ac:dyDescent="0.3">
      <c r="A334" s="471" t="s">
        <v>484</v>
      </c>
      <c r="B334" s="472" t="s">
        <v>485</v>
      </c>
      <c r="C334" s="473" t="s">
        <v>490</v>
      </c>
      <c r="D334" s="474" t="s">
        <v>762</v>
      </c>
      <c r="E334" s="473" t="s">
        <v>2390</v>
      </c>
      <c r="F334" s="474" t="s">
        <v>2391</v>
      </c>
      <c r="G334" s="473" t="s">
        <v>2340</v>
      </c>
      <c r="H334" s="473" t="s">
        <v>2341</v>
      </c>
      <c r="I334" s="475">
        <v>15.04</v>
      </c>
      <c r="J334" s="475">
        <v>10</v>
      </c>
      <c r="K334" s="476">
        <v>150.4</v>
      </c>
    </row>
    <row r="335" spans="1:11" ht="14.4" customHeight="1" x14ac:dyDescent="0.3">
      <c r="A335" s="471" t="s">
        <v>484</v>
      </c>
      <c r="B335" s="472" t="s">
        <v>485</v>
      </c>
      <c r="C335" s="473" t="s">
        <v>490</v>
      </c>
      <c r="D335" s="474" t="s">
        <v>762</v>
      </c>
      <c r="E335" s="473" t="s">
        <v>2390</v>
      </c>
      <c r="F335" s="474" t="s">
        <v>2391</v>
      </c>
      <c r="G335" s="473" t="s">
        <v>2342</v>
      </c>
      <c r="H335" s="473" t="s">
        <v>2343</v>
      </c>
      <c r="I335" s="475">
        <v>1.98</v>
      </c>
      <c r="J335" s="475">
        <v>50</v>
      </c>
      <c r="K335" s="476">
        <v>99</v>
      </c>
    </row>
    <row r="336" spans="1:11" ht="14.4" customHeight="1" x14ac:dyDescent="0.3">
      <c r="A336" s="471" t="s">
        <v>484</v>
      </c>
      <c r="B336" s="472" t="s">
        <v>485</v>
      </c>
      <c r="C336" s="473" t="s">
        <v>490</v>
      </c>
      <c r="D336" s="474" t="s">
        <v>762</v>
      </c>
      <c r="E336" s="473" t="s">
        <v>2390</v>
      </c>
      <c r="F336" s="474" t="s">
        <v>2391</v>
      </c>
      <c r="G336" s="473" t="s">
        <v>2344</v>
      </c>
      <c r="H336" s="473" t="s">
        <v>2345</v>
      </c>
      <c r="I336" s="475">
        <v>0.02</v>
      </c>
      <c r="J336" s="475">
        <v>10</v>
      </c>
      <c r="K336" s="476">
        <v>0.2</v>
      </c>
    </row>
    <row r="337" spans="1:11" ht="14.4" customHeight="1" x14ac:dyDescent="0.3">
      <c r="A337" s="471" t="s">
        <v>484</v>
      </c>
      <c r="B337" s="472" t="s">
        <v>485</v>
      </c>
      <c r="C337" s="473" t="s">
        <v>490</v>
      </c>
      <c r="D337" s="474" t="s">
        <v>762</v>
      </c>
      <c r="E337" s="473" t="s">
        <v>2390</v>
      </c>
      <c r="F337" s="474" t="s">
        <v>2391</v>
      </c>
      <c r="G337" s="473" t="s">
        <v>2346</v>
      </c>
      <c r="H337" s="473" t="s">
        <v>2347</v>
      </c>
      <c r="I337" s="475">
        <v>2.17</v>
      </c>
      <c r="J337" s="475">
        <v>20</v>
      </c>
      <c r="K337" s="476">
        <v>43.4</v>
      </c>
    </row>
    <row r="338" spans="1:11" ht="14.4" customHeight="1" x14ac:dyDescent="0.3">
      <c r="A338" s="471" t="s">
        <v>484</v>
      </c>
      <c r="B338" s="472" t="s">
        <v>485</v>
      </c>
      <c r="C338" s="473" t="s">
        <v>490</v>
      </c>
      <c r="D338" s="474" t="s">
        <v>762</v>
      </c>
      <c r="E338" s="473" t="s">
        <v>2390</v>
      </c>
      <c r="F338" s="474" t="s">
        <v>2391</v>
      </c>
      <c r="G338" s="473" t="s">
        <v>2346</v>
      </c>
      <c r="H338" s="473" t="s">
        <v>2348</v>
      </c>
      <c r="I338" s="475">
        <v>2.17</v>
      </c>
      <c r="J338" s="475">
        <v>20</v>
      </c>
      <c r="K338" s="476">
        <v>43.4</v>
      </c>
    </row>
    <row r="339" spans="1:11" ht="14.4" customHeight="1" x14ac:dyDescent="0.3">
      <c r="A339" s="471" t="s">
        <v>484</v>
      </c>
      <c r="B339" s="472" t="s">
        <v>485</v>
      </c>
      <c r="C339" s="473" t="s">
        <v>490</v>
      </c>
      <c r="D339" s="474" t="s">
        <v>762</v>
      </c>
      <c r="E339" s="473" t="s">
        <v>2390</v>
      </c>
      <c r="F339" s="474" t="s">
        <v>2391</v>
      </c>
      <c r="G339" s="473" t="s">
        <v>2349</v>
      </c>
      <c r="H339" s="473" t="s">
        <v>2350</v>
      </c>
      <c r="I339" s="475">
        <v>2.63</v>
      </c>
      <c r="J339" s="475">
        <v>50</v>
      </c>
      <c r="K339" s="476">
        <v>131.5</v>
      </c>
    </row>
    <row r="340" spans="1:11" ht="14.4" customHeight="1" x14ac:dyDescent="0.3">
      <c r="A340" s="471" t="s">
        <v>484</v>
      </c>
      <c r="B340" s="472" t="s">
        <v>485</v>
      </c>
      <c r="C340" s="473" t="s">
        <v>490</v>
      </c>
      <c r="D340" s="474" t="s">
        <v>762</v>
      </c>
      <c r="E340" s="473" t="s">
        <v>2390</v>
      </c>
      <c r="F340" s="474" t="s">
        <v>2391</v>
      </c>
      <c r="G340" s="473" t="s">
        <v>1933</v>
      </c>
      <c r="H340" s="473" t="s">
        <v>1934</v>
      </c>
      <c r="I340" s="475">
        <v>2.0575000000000001</v>
      </c>
      <c r="J340" s="475">
        <v>70</v>
      </c>
      <c r="K340" s="476">
        <v>144</v>
      </c>
    </row>
    <row r="341" spans="1:11" ht="14.4" customHeight="1" x14ac:dyDescent="0.3">
      <c r="A341" s="471" t="s">
        <v>484</v>
      </c>
      <c r="B341" s="472" t="s">
        <v>485</v>
      </c>
      <c r="C341" s="473" t="s">
        <v>490</v>
      </c>
      <c r="D341" s="474" t="s">
        <v>762</v>
      </c>
      <c r="E341" s="473" t="s">
        <v>2390</v>
      </c>
      <c r="F341" s="474" t="s">
        <v>2391</v>
      </c>
      <c r="G341" s="473" t="s">
        <v>2351</v>
      </c>
      <c r="H341" s="473" t="s">
        <v>2352</v>
      </c>
      <c r="I341" s="475">
        <v>5.1349999999999998</v>
      </c>
      <c r="J341" s="475">
        <v>70</v>
      </c>
      <c r="K341" s="476">
        <v>359.3</v>
      </c>
    </row>
    <row r="342" spans="1:11" ht="14.4" customHeight="1" x14ac:dyDescent="0.3">
      <c r="A342" s="471" t="s">
        <v>484</v>
      </c>
      <c r="B342" s="472" t="s">
        <v>485</v>
      </c>
      <c r="C342" s="473" t="s">
        <v>490</v>
      </c>
      <c r="D342" s="474" t="s">
        <v>762</v>
      </c>
      <c r="E342" s="473" t="s">
        <v>2390</v>
      </c>
      <c r="F342" s="474" t="s">
        <v>2391</v>
      </c>
      <c r="G342" s="473" t="s">
        <v>1935</v>
      </c>
      <c r="H342" s="473" t="s">
        <v>1936</v>
      </c>
      <c r="I342" s="475">
        <v>40.659999999999997</v>
      </c>
      <c r="J342" s="475">
        <v>50</v>
      </c>
      <c r="K342" s="476">
        <v>2032.8</v>
      </c>
    </row>
    <row r="343" spans="1:11" ht="14.4" customHeight="1" x14ac:dyDescent="0.3">
      <c r="A343" s="471" t="s">
        <v>484</v>
      </c>
      <c r="B343" s="472" t="s">
        <v>485</v>
      </c>
      <c r="C343" s="473" t="s">
        <v>490</v>
      </c>
      <c r="D343" s="474" t="s">
        <v>762</v>
      </c>
      <c r="E343" s="473" t="s">
        <v>2390</v>
      </c>
      <c r="F343" s="474" t="s">
        <v>2391</v>
      </c>
      <c r="G343" s="473" t="s">
        <v>1940</v>
      </c>
      <c r="H343" s="473" t="s">
        <v>1941</v>
      </c>
      <c r="I343" s="475">
        <v>15</v>
      </c>
      <c r="J343" s="475">
        <v>13</v>
      </c>
      <c r="K343" s="476">
        <v>195</v>
      </c>
    </row>
    <row r="344" spans="1:11" ht="14.4" customHeight="1" x14ac:dyDescent="0.3">
      <c r="A344" s="471" t="s">
        <v>484</v>
      </c>
      <c r="B344" s="472" t="s">
        <v>485</v>
      </c>
      <c r="C344" s="473" t="s">
        <v>490</v>
      </c>
      <c r="D344" s="474" t="s">
        <v>762</v>
      </c>
      <c r="E344" s="473" t="s">
        <v>2390</v>
      </c>
      <c r="F344" s="474" t="s">
        <v>2391</v>
      </c>
      <c r="G344" s="473" t="s">
        <v>2353</v>
      </c>
      <c r="H344" s="473" t="s">
        <v>2354</v>
      </c>
      <c r="I344" s="475">
        <v>17.98</v>
      </c>
      <c r="J344" s="475">
        <v>50</v>
      </c>
      <c r="K344" s="476">
        <v>899.03</v>
      </c>
    </row>
    <row r="345" spans="1:11" ht="14.4" customHeight="1" x14ac:dyDescent="0.3">
      <c r="A345" s="471" t="s">
        <v>484</v>
      </c>
      <c r="B345" s="472" t="s">
        <v>485</v>
      </c>
      <c r="C345" s="473" t="s">
        <v>490</v>
      </c>
      <c r="D345" s="474" t="s">
        <v>762</v>
      </c>
      <c r="E345" s="473" t="s">
        <v>2390</v>
      </c>
      <c r="F345" s="474" t="s">
        <v>2391</v>
      </c>
      <c r="G345" s="473" t="s">
        <v>1942</v>
      </c>
      <c r="H345" s="473" t="s">
        <v>1943</v>
      </c>
      <c r="I345" s="475">
        <v>12.103333333333333</v>
      </c>
      <c r="J345" s="475">
        <v>35</v>
      </c>
      <c r="K345" s="476">
        <v>423.6</v>
      </c>
    </row>
    <row r="346" spans="1:11" ht="14.4" customHeight="1" x14ac:dyDescent="0.3">
      <c r="A346" s="471" t="s">
        <v>484</v>
      </c>
      <c r="B346" s="472" t="s">
        <v>485</v>
      </c>
      <c r="C346" s="473" t="s">
        <v>490</v>
      </c>
      <c r="D346" s="474" t="s">
        <v>762</v>
      </c>
      <c r="E346" s="473" t="s">
        <v>2390</v>
      </c>
      <c r="F346" s="474" t="s">
        <v>2391</v>
      </c>
      <c r="G346" s="473" t="s">
        <v>1944</v>
      </c>
      <c r="H346" s="473" t="s">
        <v>1945</v>
      </c>
      <c r="I346" s="475">
        <v>5.2050000000000001</v>
      </c>
      <c r="J346" s="475">
        <v>180</v>
      </c>
      <c r="K346" s="476">
        <v>936.6</v>
      </c>
    </row>
    <row r="347" spans="1:11" ht="14.4" customHeight="1" x14ac:dyDescent="0.3">
      <c r="A347" s="471" t="s">
        <v>484</v>
      </c>
      <c r="B347" s="472" t="s">
        <v>485</v>
      </c>
      <c r="C347" s="473" t="s">
        <v>490</v>
      </c>
      <c r="D347" s="474" t="s">
        <v>762</v>
      </c>
      <c r="E347" s="473" t="s">
        <v>2390</v>
      </c>
      <c r="F347" s="474" t="s">
        <v>2391</v>
      </c>
      <c r="G347" s="473" t="s">
        <v>2355</v>
      </c>
      <c r="H347" s="473" t="s">
        <v>2356</v>
      </c>
      <c r="I347" s="475">
        <v>21.235714285714284</v>
      </c>
      <c r="J347" s="475">
        <v>430</v>
      </c>
      <c r="K347" s="476">
        <v>9130.9</v>
      </c>
    </row>
    <row r="348" spans="1:11" ht="14.4" customHeight="1" x14ac:dyDescent="0.3">
      <c r="A348" s="471" t="s">
        <v>484</v>
      </c>
      <c r="B348" s="472" t="s">
        <v>485</v>
      </c>
      <c r="C348" s="473" t="s">
        <v>490</v>
      </c>
      <c r="D348" s="474" t="s">
        <v>762</v>
      </c>
      <c r="E348" s="473" t="s">
        <v>2390</v>
      </c>
      <c r="F348" s="474" t="s">
        <v>2391</v>
      </c>
      <c r="G348" s="473" t="s">
        <v>2357</v>
      </c>
      <c r="H348" s="473" t="s">
        <v>2358</v>
      </c>
      <c r="I348" s="475">
        <v>0.48</v>
      </c>
      <c r="J348" s="475">
        <v>100</v>
      </c>
      <c r="K348" s="476">
        <v>48</v>
      </c>
    </row>
    <row r="349" spans="1:11" ht="14.4" customHeight="1" x14ac:dyDescent="0.3">
      <c r="A349" s="471" t="s">
        <v>484</v>
      </c>
      <c r="B349" s="472" t="s">
        <v>485</v>
      </c>
      <c r="C349" s="473" t="s">
        <v>490</v>
      </c>
      <c r="D349" s="474" t="s">
        <v>762</v>
      </c>
      <c r="E349" s="473" t="s">
        <v>2390</v>
      </c>
      <c r="F349" s="474" t="s">
        <v>2391</v>
      </c>
      <c r="G349" s="473" t="s">
        <v>1948</v>
      </c>
      <c r="H349" s="473" t="s">
        <v>1949</v>
      </c>
      <c r="I349" s="475">
        <v>209.33</v>
      </c>
      <c r="J349" s="475">
        <v>2</v>
      </c>
      <c r="K349" s="476">
        <v>418.66</v>
      </c>
    </row>
    <row r="350" spans="1:11" ht="14.4" customHeight="1" x14ac:dyDescent="0.3">
      <c r="A350" s="471" t="s">
        <v>484</v>
      </c>
      <c r="B350" s="472" t="s">
        <v>485</v>
      </c>
      <c r="C350" s="473" t="s">
        <v>490</v>
      </c>
      <c r="D350" s="474" t="s">
        <v>762</v>
      </c>
      <c r="E350" s="473" t="s">
        <v>2390</v>
      </c>
      <c r="F350" s="474" t="s">
        <v>2391</v>
      </c>
      <c r="G350" s="473" t="s">
        <v>1950</v>
      </c>
      <c r="H350" s="473" t="s">
        <v>1951</v>
      </c>
      <c r="I350" s="475">
        <v>30.86</v>
      </c>
      <c r="J350" s="475">
        <v>100</v>
      </c>
      <c r="K350" s="476">
        <v>3085.51</v>
      </c>
    </row>
    <row r="351" spans="1:11" ht="14.4" customHeight="1" x14ac:dyDescent="0.3">
      <c r="A351" s="471" t="s">
        <v>484</v>
      </c>
      <c r="B351" s="472" t="s">
        <v>485</v>
      </c>
      <c r="C351" s="473" t="s">
        <v>490</v>
      </c>
      <c r="D351" s="474" t="s">
        <v>762</v>
      </c>
      <c r="E351" s="473" t="s">
        <v>2390</v>
      </c>
      <c r="F351" s="474" t="s">
        <v>2391</v>
      </c>
      <c r="G351" s="473" t="s">
        <v>2359</v>
      </c>
      <c r="H351" s="473" t="s">
        <v>2360</v>
      </c>
      <c r="I351" s="475">
        <v>4.0999999999999996</v>
      </c>
      <c r="J351" s="475">
        <v>50</v>
      </c>
      <c r="K351" s="476">
        <v>205</v>
      </c>
    </row>
    <row r="352" spans="1:11" ht="14.4" customHeight="1" x14ac:dyDescent="0.3">
      <c r="A352" s="471" t="s">
        <v>484</v>
      </c>
      <c r="B352" s="472" t="s">
        <v>485</v>
      </c>
      <c r="C352" s="473" t="s">
        <v>490</v>
      </c>
      <c r="D352" s="474" t="s">
        <v>762</v>
      </c>
      <c r="E352" s="473" t="s">
        <v>2390</v>
      </c>
      <c r="F352" s="474" t="s">
        <v>2391</v>
      </c>
      <c r="G352" s="473" t="s">
        <v>2361</v>
      </c>
      <c r="H352" s="473" t="s">
        <v>2362</v>
      </c>
      <c r="I352" s="475">
        <v>1</v>
      </c>
      <c r="J352" s="475">
        <v>100</v>
      </c>
      <c r="K352" s="476">
        <v>100</v>
      </c>
    </row>
    <row r="353" spans="1:11" ht="14.4" customHeight="1" x14ac:dyDescent="0.3">
      <c r="A353" s="471" t="s">
        <v>484</v>
      </c>
      <c r="B353" s="472" t="s">
        <v>485</v>
      </c>
      <c r="C353" s="473" t="s">
        <v>490</v>
      </c>
      <c r="D353" s="474" t="s">
        <v>762</v>
      </c>
      <c r="E353" s="473" t="s">
        <v>2390</v>
      </c>
      <c r="F353" s="474" t="s">
        <v>2391</v>
      </c>
      <c r="G353" s="473" t="s">
        <v>2363</v>
      </c>
      <c r="H353" s="473" t="s">
        <v>2364</v>
      </c>
      <c r="I353" s="475">
        <v>418.66</v>
      </c>
      <c r="J353" s="475">
        <v>2</v>
      </c>
      <c r="K353" s="476">
        <v>837.32</v>
      </c>
    </row>
    <row r="354" spans="1:11" ht="14.4" customHeight="1" x14ac:dyDescent="0.3">
      <c r="A354" s="471" t="s">
        <v>484</v>
      </c>
      <c r="B354" s="472" t="s">
        <v>485</v>
      </c>
      <c r="C354" s="473" t="s">
        <v>490</v>
      </c>
      <c r="D354" s="474" t="s">
        <v>762</v>
      </c>
      <c r="E354" s="473" t="s">
        <v>2390</v>
      </c>
      <c r="F354" s="474" t="s">
        <v>2391</v>
      </c>
      <c r="G354" s="473" t="s">
        <v>2365</v>
      </c>
      <c r="H354" s="473" t="s">
        <v>2366</v>
      </c>
      <c r="I354" s="475">
        <v>3.61</v>
      </c>
      <c r="J354" s="475">
        <v>50</v>
      </c>
      <c r="K354" s="476">
        <v>180.29</v>
      </c>
    </row>
    <row r="355" spans="1:11" ht="14.4" customHeight="1" x14ac:dyDescent="0.3">
      <c r="A355" s="471" t="s">
        <v>484</v>
      </c>
      <c r="B355" s="472" t="s">
        <v>485</v>
      </c>
      <c r="C355" s="473" t="s">
        <v>490</v>
      </c>
      <c r="D355" s="474" t="s">
        <v>762</v>
      </c>
      <c r="E355" s="473" t="s">
        <v>2390</v>
      </c>
      <c r="F355" s="474" t="s">
        <v>2391</v>
      </c>
      <c r="G355" s="473" t="s">
        <v>2367</v>
      </c>
      <c r="H355" s="473" t="s">
        <v>2368</v>
      </c>
      <c r="I355" s="475">
        <v>47.15</v>
      </c>
      <c r="J355" s="475">
        <v>30</v>
      </c>
      <c r="K355" s="476">
        <v>1414.5</v>
      </c>
    </row>
    <row r="356" spans="1:11" ht="14.4" customHeight="1" x14ac:dyDescent="0.3">
      <c r="A356" s="471" t="s">
        <v>484</v>
      </c>
      <c r="B356" s="472" t="s">
        <v>485</v>
      </c>
      <c r="C356" s="473" t="s">
        <v>490</v>
      </c>
      <c r="D356" s="474" t="s">
        <v>762</v>
      </c>
      <c r="E356" s="473" t="s">
        <v>2390</v>
      </c>
      <c r="F356" s="474" t="s">
        <v>2391</v>
      </c>
      <c r="G356" s="473" t="s">
        <v>2369</v>
      </c>
      <c r="H356" s="473" t="s">
        <v>2370</v>
      </c>
      <c r="I356" s="475">
        <v>1.05</v>
      </c>
      <c r="J356" s="475">
        <v>100</v>
      </c>
      <c r="K356" s="476">
        <v>105</v>
      </c>
    </row>
    <row r="357" spans="1:11" ht="14.4" customHeight="1" x14ac:dyDescent="0.3">
      <c r="A357" s="471" t="s">
        <v>484</v>
      </c>
      <c r="B357" s="472" t="s">
        <v>485</v>
      </c>
      <c r="C357" s="473" t="s">
        <v>490</v>
      </c>
      <c r="D357" s="474" t="s">
        <v>762</v>
      </c>
      <c r="E357" s="473" t="s">
        <v>2390</v>
      </c>
      <c r="F357" s="474" t="s">
        <v>2391</v>
      </c>
      <c r="G357" s="473" t="s">
        <v>2369</v>
      </c>
      <c r="H357" s="473" t="s">
        <v>2371</v>
      </c>
      <c r="I357" s="475">
        <v>1.06</v>
      </c>
      <c r="J357" s="475">
        <v>600</v>
      </c>
      <c r="K357" s="476">
        <v>636</v>
      </c>
    </row>
    <row r="358" spans="1:11" ht="14.4" customHeight="1" x14ac:dyDescent="0.3">
      <c r="A358" s="471" t="s">
        <v>484</v>
      </c>
      <c r="B358" s="472" t="s">
        <v>485</v>
      </c>
      <c r="C358" s="473" t="s">
        <v>490</v>
      </c>
      <c r="D358" s="474" t="s">
        <v>762</v>
      </c>
      <c r="E358" s="473" t="s">
        <v>2390</v>
      </c>
      <c r="F358" s="474" t="s">
        <v>2391</v>
      </c>
      <c r="G358" s="473" t="s">
        <v>2372</v>
      </c>
      <c r="H358" s="473" t="s">
        <v>2373</v>
      </c>
      <c r="I358" s="475">
        <v>3.41</v>
      </c>
      <c r="J358" s="475">
        <v>220</v>
      </c>
      <c r="K358" s="476">
        <v>749.6</v>
      </c>
    </row>
    <row r="359" spans="1:11" ht="14.4" customHeight="1" x14ac:dyDescent="0.3">
      <c r="A359" s="471" t="s">
        <v>484</v>
      </c>
      <c r="B359" s="472" t="s">
        <v>485</v>
      </c>
      <c r="C359" s="473" t="s">
        <v>490</v>
      </c>
      <c r="D359" s="474" t="s">
        <v>762</v>
      </c>
      <c r="E359" s="473" t="s">
        <v>2408</v>
      </c>
      <c r="F359" s="474" t="s">
        <v>2409</v>
      </c>
      <c r="G359" s="473" t="s">
        <v>2374</v>
      </c>
      <c r="H359" s="473" t="s">
        <v>2375</v>
      </c>
      <c r="I359" s="475">
        <v>46.59</v>
      </c>
      <c r="J359" s="475">
        <v>35</v>
      </c>
      <c r="K359" s="476">
        <v>1630.48</v>
      </c>
    </row>
    <row r="360" spans="1:11" ht="14.4" customHeight="1" x14ac:dyDescent="0.3">
      <c r="A360" s="471" t="s">
        <v>484</v>
      </c>
      <c r="B360" s="472" t="s">
        <v>485</v>
      </c>
      <c r="C360" s="473" t="s">
        <v>490</v>
      </c>
      <c r="D360" s="474" t="s">
        <v>762</v>
      </c>
      <c r="E360" s="473" t="s">
        <v>2408</v>
      </c>
      <c r="F360" s="474" t="s">
        <v>2409</v>
      </c>
      <c r="G360" s="473" t="s">
        <v>2376</v>
      </c>
      <c r="H360" s="473" t="s">
        <v>2377</v>
      </c>
      <c r="I360" s="475">
        <v>3146</v>
      </c>
      <c r="J360" s="475">
        <v>6</v>
      </c>
      <c r="K360" s="476">
        <v>18876</v>
      </c>
    </row>
    <row r="361" spans="1:11" ht="14.4" customHeight="1" x14ac:dyDescent="0.3">
      <c r="A361" s="471" t="s">
        <v>484</v>
      </c>
      <c r="B361" s="472" t="s">
        <v>485</v>
      </c>
      <c r="C361" s="473" t="s">
        <v>490</v>
      </c>
      <c r="D361" s="474" t="s">
        <v>762</v>
      </c>
      <c r="E361" s="473" t="s">
        <v>2398</v>
      </c>
      <c r="F361" s="474" t="s">
        <v>2399</v>
      </c>
      <c r="G361" s="473" t="s">
        <v>2033</v>
      </c>
      <c r="H361" s="473" t="s">
        <v>2034</v>
      </c>
      <c r="I361" s="475">
        <v>0.3</v>
      </c>
      <c r="J361" s="475">
        <v>900</v>
      </c>
      <c r="K361" s="476">
        <v>270</v>
      </c>
    </row>
    <row r="362" spans="1:11" ht="14.4" customHeight="1" x14ac:dyDescent="0.3">
      <c r="A362" s="471" t="s">
        <v>484</v>
      </c>
      <c r="B362" s="472" t="s">
        <v>485</v>
      </c>
      <c r="C362" s="473" t="s">
        <v>490</v>
      </c>
      <c r="D362" s="474" t="s">
        <v>762</v>
      </c>
      <c r="E362" s="473" t="s">
        <v>2398</v>
      </c>
      <c r="F362" s="474" t="s">
        <v>2399</v>
      </c>
      <c r="G362" s="473" t="s">
        <v>2035</v>
      </c>
      <c r="H362" s="473" t="s">
        <v>2036</v>
      </c>
      <c r="I362" s="475">
        <v>0.3</v>
      </c>
      <c r="J362" s="475">
        <v>100</v>
      </c>
      <c r="K362" s="476">
        <v>30</v>
      </c>
    </row>
    <row r="363" spans="1:11" ht="14.4" customHeight="1" x14ac:dyDescent="0.3">
      <c r="A363" s="471" t="s">
        <v>484</v>
      </c>
      <c r="B363" s="472" t="s">
        <v>485</v>
      </c>
      <c r="C363" s="473" t="s">
        <v>490</v>
      </c>
      <c r="D363" s="474" t="s">
        <v>762</v>
      </c>
      <c r="E363" s="473" t="s">
        <v>2398</v>
      </c>
      <c r="F363" s="474" t="s">
        <v>2399</v>
      </c>
      <c r="G363" s="473" t="s">
        <v>2037</v>
      </c>
      <c r="H363" s="473" t="s">
        <v>2038</v>
      </c>
      <c r="I363" s="475">
        <v>0.3</v>
      </c>
      <c r="J363" s="475">
        <v>100</v>
      </c>
      <c r="K363" s="476">
        <v>30</v>
      </c>
    </row>
    <row r="364" spans="1:11" ht="14.4" customHeight="1" x14ac:dyDescent="0.3">
      <c r="A364" s="471" t="s">
        <v>484</v>
      </c>
      <c r="B364" s="472" t="s">
        <v>485</v>
      </c>
      <c r="C364" s="473" t="s">
        <v>490</v>
      </c>
      <c r="D364" s="474" t="s">
        <v>762</v>
      </c>
      <c r="E364" s="473" t="s">
        <v>2398</v>
      </c>
      <c r="F364" s="474" t="s">
        <v>2399</v>
      </c>
      <c r="G364" s="473" t="s">
        <v>2039</v>
      </c>
      <c r="H364" s="473" t="s">
        <v>2040</v>
      </c>
      <c r="I364" s="475">
        <v>0.31</v>
      </c>
      <c r="J364" s="475">
        <v>300</v>
      </c>
      <c r="K364" s="476">
        <v>93</v>
      </c>
    </row>
    <row r="365" spans="1:11" ht="14.4" customHeight="1" x14ac:dyDescent="0.3">
      <c r="A365" s="471" t="s">
        <v>484</v>
      </c>
      <c r="B365" s="472" t="s">
        <v>485</v>
      </c>
      <c r="C365" s="473" t="s">
        <v>490</v>
      </c>
      <c r="D365" s="474" t="s">
        <v>762</v>
      </c>
      <c r="E365" s="473" t="s">
        <v>2398</v>
      </c>
      <c r="F365" s="474" t="s">
        <v>2399</v>
      </c>
      <c r="G365" s="473" t="s">
        <v>2378</v>
      </c>
      <c r="H365" s="473" t="s">
        <v>2379</v>
      </c>
      <c r="I365" s="475">
        <v>0.3</v>
      </c>
      <c r="J365" s="475">
        <v>400</v>
      </c>
      <c r="K365" s="476">
        <v>120</v>
      </c>
    </row>
    <row r="366" spans="1:11" ht="14.4" customHeight="1" x14ac:dyDescent="0.3">
      <c r="A366" s="471" t="s">
        <v>484</v>
      </c>
      <c r="B366" s="472" t="s">
        <v>485</v>
      </c>
      <c r="C366" s="473" t="s">
        <v>490</v>
      </c>
      <c r="D366" s="474" t="s">
        <v>762</v>
      </c>
      <c r="E366" s="473" t="s">
        <v>2398</v>
      </c>
      <c r="F366" s="474" t="s">
        <v>2399</v>
      </c>
      <c r="G366" s="473" t="s">
        <v>2041</v>
      </c>
      <c r="H366" s="473" t="s">
        <v>2042</v>
      </c>
      <c r="I366" s="475">
        <v>0.48249999999999998</v>
      </c>
      <c r="J366" s="475">
        <v>600</v>
      </c>
      <c r="K366" s="476">
        <v>289</v>
      </c>
    </row>
    <row r="367" spans="1:11" ht="14.4" customHeight="1" x14ac:dyDescent="0.3">
      <c r="A367" s="471" t="s">
        <v>484</v>
      </c>
      <c r="B367" s="472" t="s">
        <v>485</v>
      </c>
      <c r="C367" s="473" t="s">
        <v>490</v>
      </c>
      <c r="D367" s="474" t="s">
        <v>762</v>
      </c>
      <c r="E367" s="473" t="s">
        <v>2398</v>
      </c>
      <c r="F367" s="474" t="s">
        <v>2399</v>
      </c>
      <c r="G367" s="473" t="s">
        <v>2380</v>
      </c>
      <c r="H367" s="473" t="s">
        <v>2381</v>
      </c>
      <c r="I367" s="475">
        <v>1.81</v>
      </c>
      <c r="J367" s="475">
        <v>100</v>
      </c>
      <c r="K367" s="476">
        <v>181</v>
      </c>
    </row>
    <row r="368" spans="1:11" ht="14.4" customHeight="1" x14ac:dyDescent="0.3">
      <c r="A368" s="471" t="s">
        <v>484</v>
      </c>
      <c r="B368" s="472" t="s">
        <v>485</v>
      </c>
      <c r="C368" s="473" t="s">
        <v>490</v>
      </c>
      <c r="D368" s="474" t="s">
        <v>762</v>
      </c>
      <c r="E368" s="473" t="s">
        <v>2400</v>
      </c>
      <c r="F368" s="474" t="s">
        <v>2401</v>
      </c>
      <c r="G368" s="473" t="s">
        <v>2382</v>
      </c>
      <c r="H368" s="473" t="s">
        <v>2383</v>
      </c>
      <c r="I368" s="475">
        <v>0.73</v>
      </c>
      <c r="J368" s="475">
        <v>8000</v>
      </c>
      <c r="K368" s="476">
        <v>5808</v>
      </c>
    </row>
    <row r="369" spans="1:11" ht="14.4" customHeight="1" x14ac:dyDescent="0.3">
      <c r="A369" s="471" t="s">
        <v>484</v>
      </c>
      <c r="B369" s="472" t="s">
        <v>485</v>
      </c>
      <c r="C369" s="473" t="s">
        <v>490</v>
      </c>
      <c r="D369" s="474" t="s">
        <v>762</v>
      </c>
      <c r="E369" s="473" t="s">
        <v>2400</v>
      </c>
      <c r="F369" s="474" t="s">
        <v>2401</v>
      </c>
      <c r="G369" s="473" t="s">
        <v>2384</v>
      </c>
      <c r="H369" s="473" t="s">
        <v>2385</v>
      </c>
      <c r="I369" s="475">
        <v>0.73</v>
      </c>
      <c r="J369" s="475">
        <v>8000</v>
      </c>
      <c r="K369" s="476">
        <v>5808</v>
      </c>
    </row>
    <row r="370" spans="1:11" ht="14.4" customHeight="1" x14ac:dyDescent="0.3">
      <c r="A370" s="471" t="s">
        <v>484</v>
      </c>
      <c r="B370" s="472" t="s">
        <v>485</v>
      </c>
      <c r="C370" s="473" t="s">
        <v>490</v>
      </c>
      <c r="D370" s="474" t="s">
        <v>762</v>
      </c>
      <c r="E370" s="473" t="s">
        <v>2400</v>
      </c>
      <c r="F370" s="474" t="s">
        <v>2401</v>
      </c>
      <c r="G370" s="473" t="s">
        <v>2057</v>
      </c>
      <c r="H370" s="473" t="s">
        <v>2058</v>
      </c>
      <c r="I370" s="475">
        <v>10.55</v>
      </c>
      <c r="J370" s="475">
        <v>80</v>
      </c>
      <c r="K370" s="476">
        <v>844.1</v>
      </c>
    </row>
    <row r="371" spans="1:11" ht="14.4" customHeight="1" thickBot="1" x14ac:dyDescent="0.35">
      <c r="A371" s="477" t="s">
        <v>484</v>
      </c>
      <c r="B371" s="478" t="s">
        <v>485</v>
      </c>
      <c r="C371" s="479" t="s">
        <v>490</v>
      </c>
      <c r="D371" s="480" t="s">
        <v>762</v>
      </c>
      <c r="E371" s="479" t="s">
        <v>2400</v>
      </c>
      <c r="F371" s="480" t="s">
        <v>2401</v>
      </c>
      <c r="G371" s="479" t="s">
        <v>2386</v>
      </c>
      <c r="H371" s="479" t="s">
        <v>2387</v>
      </c>
      <c r="I371" s="481">
        <v>1.21</v>
      </c>
      <c r="J371" s="481">
        <v>3600</v>
      </c>
      <c r="K371" s="482">
        <v>4356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9" t="s">
        <v>107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</row>
    <row r="2" spans="1:35" ht="15" thickBot="1" x14ac:dyDescent="0.35">
      <c r="A2" s="239" t="s">
        <v>286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spans="1:35" x14ac:dyDescent="0.3">
      <c r="A3" s="258" t="s">
        <v>209</v>
      </c>
      <c r="B3" s="400" t="s">
        <v>190</v>
      </c>
      <c r="C3" s="241">
        <v>0</v>
      </c>
      <c r="D3" s="242">
        <v>101</v>
      </c>
      <c r="E3" s="242">
        <v>102</v>
      </c>
      <c r="F3" s="261">
        <v>305</v>
      </c>
      <c r="G3" s="261">
        <v>306</v>
      </c>
      <c r="H3" s="261">
        <v>407</v>
      </c>
      <c r="I3" s="261">
        <v>408</v>
      </c>
      <c r="J3" s="261">
        <v>409</v>
      </c>
      <c r="K3" s="261">
        <v>410</v>
      </c>
      <c r="L3" s="261">
        <v>415</v>
      </c>
      <c r="M3" s="261">
        <v>416</v>
      </c>
      <c r="N3" s="261">
        <v>418</v>
      </c>
      <c r="O3" s="261">
        <v>419</v>
      </c>
      <c r="P3" s="261">
        <v>420</v>
      </c>
      <c r="Q3" s="261">
        <v>421</v>
      </c>
      <c r="R3" s="261">
        <v>522</v>
      </c>
      <c r="S3" s="261">
        <v>523</v>
      </c>
      <c r="T3" s="261">
        <v>524</v>
      </c>
      <c r="U3" s="261">
        <v>525</v>
      </c>
      <c r="V3" s="261">
        <v>526</v>
      </c>
      <c r="W3" s="261">
        <v>527</v>
      </c>
      <c r="X3" s="261">
        <v>528</v>
      </c>
      <c r="Y3" s="261">
        <v>629</v>
      </c>
      <c r="Z3" s="261">
        <v>630</v>
      </c>
      <c r="AA3" s="261">
        <v>636</v>
      </c>
      <c r="AB3" s="261">
        <v>637</v>
      </c>
      <c r="AC3" s="261">
        <v>640</v>
      </c>
      <c r="AD3" s="261">
        <v>642</v>
      </c>
      <c r="AE3" s="261">
        <v>743</v>
      </c>
      <c r="AF3" s="242">
        <v>745</v>
      </c>
      <c r="AG3" s="242">
        <v>746</v>
      </c>
      <c r="AH3" s="576">
        <v>930</v>
      </c>
      <c r="AI3" s="592"/>
    </row>
    <row r="4" spans="1:35" ht="36.6" outlineLevel="1" thickBot="1" x14ac:dyDescent="0.35">
      <c r="A4" s="259">
        <v>2015</v>
      </c>
      <c r="B4" s="401"/>
      <c r="C4" s="243" t="s">
        <v>191</v>
      </c>
      <c r="D4" s="244" t="s">
        <v>192</v>
      </c>
      <c r="E4" s="244" t="s">
        <v>193</v>
      </c>
      <c r="F4" s="262" t="s">
        <v>221</v>
      </c>
      <c r="G4" s="262" t="s">
        <v>222</v>
      </c>
      <c r="H4" s="262" t="s">
        <v>284</v>
      </c>
      <c r="I4" s="262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262" t="s">
        <v>230</v>
      </c>
      <c r="Q4" s="262" t="s">
        <v>231</v>
      </c>
      <c r="R4" s="262" t="s">
        <v>232</v>
      </c>
      <c r="S4" s="262" t="s">
        <v>233</v>
      </c>
      <c r="T4" s="262" t="s">
        <v>234</v>
      </c>
      <c r="U4" s="262" t="s">
        <v>235</v>
      </c>
      <c r="V4" s="262" t="s">
        <v>236</v>
      </c>
      <c r="W4" s="262" t="s">
        <v>237</v>
      </c>
      <c r="X4" s="262" t="s">
        <v>246</v>
      </c>
      <c r="Y4" s="262" t="s">
        <v>238</v>
      </c>
      <c r="Z4" s="262" t="s">
        <v>247</v>
      </c>
      <c r="AA4" s="262" t="s">
        <v>239</v>
      </c>
      <c r="AB4" s="262" t="s">
        <v>240</v>
      </c>
      <c r="AC4" s="262" t="s">
        <v>241</v>
      </c>
      <c r="AD4" s="262" t="s">
        <v>242</v>
      </c>
      <c r="AE4" s="262" t="s">
        <v>243</v>
      </c>
      <c r="AF4" s="244" t="s">
        <v>244</v>
      </c>
      <c r="AG4" s="244" t="s">
        <v>245</v>
      </c>
      <c r="AH4" s="577" t="s">
        <v>211</v>
      </c>
      <c r="AI4" s="592"/>
    </row>
    <row r="5" spans="1:35" x14ac:dyDescent="0.3">
      <c r="A5" s="245" t="s">
        <v>194</v>
      </c>
      <c r="B5" s="281"/>
      <c r="C5" s="282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578"/>
      <c r="AI5" s="592"/>
    </row>
    <row r="6" spans="1:35" ht="15" collapsed="1" thickBot="1" x14ac:dyDescent="0.35">
      <c r="A6" s="246" t="s">
        <v>73</v>
      </c>
      <c r="B6" s="284">
        <f xml:space="preserve">
TRUNC(IF($A$4&lt;=12,SUMIFS('ON Data'!F:F,'ON Data'!$D:$D,$A$4,'ON Data'!$E:$E,1),SUMIFS('ON Data'!F:F,'ON Data'!$E:$E,1)/'ON Data'!$D$3),1)</f>
        <v>12.9</v>
      </c>
      <c r="C6" s="285">
        <f xml:space="preserve">
TRUNC(IF($A$4&lt;=12,SUMIFS('ON Data'!G:G,'ON Data'!$D:$D,$A$4,'ON Data'!$E:$E,1),SUMIFS('ON Data'!G:G,'ON Data'!$E:$E,1)/'ON Data'!$D$3),1)</f>
        <v>0</v>
      </c>
      <c r="D6" s="286">
        <f xml:space="preserve">
TRUNC(IF($A$4&lt;=12,SUMIFS('ON Data'!H:H,'ON Data'!$D:$D,$A$4,'ON Data'!$E:$E,1),SUMIFS('ON Data'!H:H,'ON Data'!$E:$E,1)/'ON Data'!$D$3),1)</f>
        <v>6.4</v>
      </c>
      <c r="E6" s="286">
        <f xml:space="preserve">
TRUNC(IF($A$4&lt;=12,SUMIFS('ON Data'!I:I,'ON Data'!$D:$D,$A$4,'ON Data'!$E:$E,1),SUMIFS('ON Data'!I:I,'ON Data'!$E:$E,1)/'ON Data'!$D$3),1)</f>
        <v>0</v>
      </c>
      <c r="F6" s="286">
        <f xml:space="preserve">
TRUNC(IF($A$4&lt;=12,SUMIFS('ON Data'!K:K,'ON Data'!$D:$D,$A$4,'ON Data'!$E:$E,1),SUMIFS('ON Data'!K:K,'ON Data'!$E:$E,1)/'ON Data'!$D$3),1)</f>
        <v>5</v>
      </c>
      <c r="G6" s="286">
        <f xml:space="preserve">
TRUNC(IF($A$4&lt;=12,SUMIFS('ON Data'!L:L,'ON Data'!$D:$D,$A$4,'ON Data'!$E:$E,1),SUMIFS('ON Data'!L:L,'ON Data'!$E:$E,1)/'ON Data'!$D$3),1)</f>
        <v>0</v>
      </c>
      <c r="H6" s="286">
        <f xml:space="preserve">
TRUNC(IF($A$4&lt;=12,SUMIFS('ON Data'!M:M,'ON Data'!$D:$D,$A$4,'ON Data'!$E:$E,1),SUMIFS('ON Data'!M:M,'ON Data'!$E:$E,1)/'ON Data'!$D$3),1)</f>
        <v>0</v>
      </c>
      <c r="I6" s="286">
        <f xml:space="preserve">
TRUNC(IF($A$4&lt;=12,SUMIFS('ON Data'!N:N,'ON Data'!$D:$D,$A$4,'ON Data'!$E:$E,1),SUMIFS('ON Data'!N:N,'ON Data'!$E:$E,1)/'ON Data'!$D$3),1)</f>
        <v>0</v>
      </c>
      <c r="J6" s="286">
        <f xml:space="preserve">
TRUNC(IF($A$4&lt;=12,SUMIFS('ON Data'!O:O,'ON Data'!$D:$D,$A$4,'ON Data'!$E:$E,1),SUMIFS('ON Data'!O:O,'ON Data'!$E:$E,1)/'ON Data'!$D$3),1)</f>
        <v>0</v>
      </c>
      <c r="K6" s="286">
        <f xml:space="preserve">
TRUNC(IF($A$4&lt;=12,SUMIFS('ON Data'!P:P,'ON Data'!$D:$D,$A$4,'ON Data'!$E:$E,1),SUMIFS('ON Data'!P:P,'ON Data'!$E:$E,1)/'ON Data'!$D$3),1)</f>
        <v>0</v>
      </c>
      <c r="L6" s="286">
        <f xml:space="preserve">
TRUNC(IF($A$4&lt;=12,SUMIFS('ON Data'!Q:Q,'ON Data'!$D:$D,$A$4,'ON Data'!$E:$E,1),SUMIFS('ON Data'!Q:Q,'ON Data'!$E:$E,1)/'ON Data'!$D$3),1)</f>
        <v>0</v>
      </c>
      <c r="M6" s="286">
        <f xml:space="preserve">
TRUNC(IF($A$4&lt;=12,SUMIFS('ON Data'!R:R,'ON Data'!$D:$D,$A$4,'ON Data'!$E:$E,1),SUMIFS('ON Data'!R:R,'ON Data'!$E:$E,1)/'ON Data'!$D$3),1)</f>
        <v>0</v>
      </c>
      <c r="N6" s="286">
        <f xml:space="preserve">
TRUNC(IF($A$4&lt;=12,SUMIFS('ON Data'!S:S,'ON Data'!$D:$D,$A$4,'ON Data'!$E:$E,1),SUMIFS('ON Data'!S:S,'ON Data'!$E:$E,1)/'ON Data'!$D$3),1)</f>
        <v>0</v>
      </c>
      <c r="O6" s="286">
        <f xml:space="preserve">
TRUNC(IF($A$4&lt;=12,SUMIFS('ON Data'!T:T,'ON Data'!$D:$D,$A$4,'ON Data'!$E:$E,1),SUMIFS('ON Data'!T:T,'ON Data'!$E:$E,1)/'ON Data'!$D$3),1)</f>
        <v>0</v>
      </c>
      <c r="P6" s="286">
        <f xml:space="preserve">
TRUNC(IF($A$4&lt;=12,SUMIFS('ON Data'!U:U,'ON Data'!$D:$D,$A$4,'ON Data'!$E:$E,1),SUMIFS('ON Data'!U:U,'ON Data'!$E:$E,1)/'ON Data'!$D$3),1)</f>
        <v>0</v>
      </c>
      <c r="Q6" s="286">
        <f xml:space="preserve">
TRUNC(IF($A$4&lt;=12,SUMIFS('ON Data'!V:V,'ON Data'!$D:$D,$A$4,'ON Data'!$E:$E,1),SUMIFS('ON Data'!V:V,'ON Data'!$E:$E,1)/'ON Data'!$D$3),1)</f>
        <v>0</v>
      </c>
      <c r="R6" s="286">
        <f xml:space="preserve">
TRUNC(IF($A$4&lt;=12,SUMIFS('ON Data'!W:W,'ON Data'!$D:$D,$A$4,'ON Data'!$E:$E,1),SUMIFS('ON Data'!W:W,'ON Data'!$E:$E,1)/'ON Data'!$D$3),1)</f>
        <v>0</v>
      </c>
      <c r="S6" s="286">
        <f xml:space="preserve">
TRUNC(IF($A$4&lt;=12,SUMIFS('ON Data'!X:X,'ON Data'!$D:$D,$A$4,'ON Data'!$E:$E,1),SUMIFS('ON Data'!X:X,'ON Data'!$E:$E,1)/'ON Data'!$D$3),1)</f>
        <v>0</v>
      </c>
      <c r="T6" s="286">
        <f xml:space="preserve">
TRUNC(IF($A$4&lt;=12,SUMIFS('ON Data'!Y:Y,'ON Data'!$D:$D,$A$4,'ON Data'!$E:$E,1),SUMIFS('ON Data'!Y:Y,'ON Data'!$E:$E,1)/'ON Data'!$D$3),1)</f>
        <v>0</v>
      </c>
      <c r="U6" s="286">
        <f xml:space="preserve">
TRUNC(IF($A$4&lt;=12,SUMIFS('ON Data'!Z:Z,'ON Data'!$D:$D,$A$4,'ON Data'!$E:$E,1),SUMIFS('ON Data'!Z:Z,'ON Data'!$E:$E,1)/'ON Data'!$D$3),1)</f>
        <v>0</v>
      </c>
      <c r="V6" s="286">
        <f xml:space="preserve">
TRUNC(IF($A$4&lt;=12,SUMIFS('ON Data'!AA:AA,'ON Data'!$D:$D,$A$4,'ON Data'!$E:$E,1),SUMIFS('ON Data'!AA:AA,'ON Data'!$E:$E,1)/'ON Data'!$D$3),1)</f>
        <v>0</v>
      </c>
      <c r="W6" s="286">
        <f xml:space="preserve">
TRUNC(IF($A$4&lt;=12,SUMIFS('ON Data'!AB:AB,'ON Data'!$D:$D,$A$4,'ON Data'!$E:$E,1),SUMIFS('ON Data'!AB:AB,'ON Data'!$E:$E,1)/'ON Data'!$D$3),1)</f>
        <v>0</v>
      </c>
      <c r="X6" s="286">
        <f xml:space="preserve">
TRUNC(IF($A$4&lt;=12,SUMIFS('ON Data'!AC:AC,'ON Data'!$D:$D,$A$4,'ON Data'!$E:$E,1),SUMIFS('ON Data'!AC:AC,'ON Data'!$E:$E,1)/'ON Data'!$D$3),1)</f>
        <v>0</v>
      </c>
      <c r="Y6" s="286">
        <f xml:space="preserve">
TRUNC(IF($A$4&lt;=12,SUMIFS('ON Data'!AD:AD,'ON Data'!$D:$D,$A$4,'ON Data'!$E:$E,1),SUMIFS('ON Data'!AD:AD,'ON Data'!$E:$E,1)/'ON Data'!$D$3),1)</f>
        <v>0</v>
      </c>
      <c r="Z6" s="286">
        <f xml:space="preserve">
TRUNC(IF($A$4&lt;=12,SUMIFS('ON Data'!AE:AE,'ON Data'!$D:$D,$A$4,'ON Data'!$E:$E,1),SUMIFS('ON Data'!AE:AE,'ON Data'!$E:$E,1)/'ON Data'!$D$3),1)</f>
        <v>0</v>
      </c>
      <c r="AA6" s="286">
        <f xml:space="preserve">
TRUNC(IF($A$4&lt;=12,SUMIFS('ON Data'!AF:AF,'ON Data'!$D:$D,$A$4,'ON Data'!$E:$E,1),SUMIFS('ON Data'!AF:AF,'ON Data'!$E:$E,1)/'ON Data'!$D$3),1)</f>
        <v>0</v>
      </c>
      <c r="AB6" s="286">
        <f xml:space="preserve">
TRUNC(IF($A$4&lt;=12,SUMIFS('ON Data'!AG:AG,'ON Data'!$D:$D,$A$4,'ON Data'!$E:$E,1),SUMIFS('ON Data'!AG:AG,'ON Data'!$E:$E,1)/'ON Data'!$D$3),1)</f>
        <v>0</v>
      </c>
      <c r="AC6" s="286">
        <f xml:space="preserve">
TRUNC(IF($A$4&lt;=12,SUMIFS('ON Data'!AH:AH,'ON Data'!$D:$D,$A$4,'ON Data'!$E:$E,1),SUMIFS('ON Data'!AH:AH,'ON Data'!$E:$E,1)/'ON Data'!$D$3),1)</f>
        <v>0</v>
      </c>
      <c r="AD6" s="286">
        <f xml:space="preserve">
TRUNC(IF($A$4&lt;=12,SUMIFS('ON Data'!AI:AI,'ON Data'!$D:$D,$A$4,'ON Data'!$E:$E,1),SUMIFS('ON Data'!AI:AI,'ON Data'!$E:$E,1)/'ON Data'!$D$3),1)</f>
        <v>0</v>
      </c>
      <c r="AE6" s="286">
        <f xml:space="preserve">
TRUNC(IF($A$4&lt;=12,SUMIFS('ON Data'!AJ:AJ,'ON Data'!$D:$D,$A$4,'ON Data'!$E:$E,1),SUMIFS('ON Data'!AJ:AJ,'ON Data'!$E:$E,1)/'ON Data'!$D$3),1)</f>
        <v>0</v>
      </c>
      <c r="AF6" s="286">
        <f xml:space="preserve">
TRUNC(IF($A$4&lt;=12,SUMIFS('ON Data'!AK:AK,'ON Data'!$D:$D,$A$4,'ON Data'!$E:$E,1),SUMIFS('ON Data'!AK:AK,'ON Data'!$E:$E,1)/'ON Data'!$D$3),1)</f>
        <v>0</v>
      </c>
      <c r="AG6" s="286">
        <f xml:space="preserve">
TRUNC(IF($A$4&lt;=12,SUMIFS('ON Data'!AL:AL,'ON Data'!$D:$D,$A$4,'ON Data'!$E:$E,1),SUMIFS('ON Data'!AL:AL,'ON Data'!$E:$E,1)/'ON Data'!$D$3),1)</f>
        <v>0</v>
      </c>
      <c r="AH6" s="579">
        <f xml:space="preserve">
TRUNC(IF($A$4&lt;=12,SUMIFS('ON Data'!AN:AN,'ON Data'!$D:$D,$A$4,'ON Data'!$E:$E,1),SUMIFS('ON Data'!AN:AN,'ON Data'!$E:$E,1)/'ON Data'!$D$3),1)</f>
        <v>1.5</v>
      </c>
      <c r="AI6" s="592"/>
    </row>
    <row r="7" spans="1:35" ht="15" hidden="1" outlineLevel="1" thickBot="1" x14ac:dyDescent="0.35">
      <c r="A7" s="246" t="s">
        <v>108</v>
      </c>
      <c r="B7" s="284"/>
      <c r="C7" s="287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579"/>
      <c r="AI7" s="592"/>
    </row>
    <row r="8" spans="1:35" ht="15" hidden="1" outlineLevel="1" thickBot="1" x14ac:dyDescent="0.35">
      <c r="A8" s="246" t="s">
        <v>75</v>
      </c>
      <c r="B8" s="284"/>
      <c r="C8" s="287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579"/>
      <c r="AI8" s="592"/>
    </row>
    <row r="9" spans="1:35" ht="15" hidden="1" outlineLevel="1" thickBot="1" x14ac:dyDescent="0.35">
      <c r="A9" s="247" t="s">
        <v>68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580"/>
      <c r="AI9" s="592"/>
    </row>
    <row r="10" spans="1:35" x14ac:dyDescent="0.3">
      <c r="A10" s="248" t="s">
        <v>195</v>
      </c>
      <c r="B10" s="263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581"/>
      <c r="AI10" s="592"/>
    </row>
    <row r="11" spans="1:35" x14ac:dyDescent="0.3">
      <c r="A11" s="249" t="s">
        <v>196</v>
      </c>
      <c r="B11" s="266">
        <f xml:space="preserve">
IF($A$4&lt;=12,SUMIFS('ON Data'!F:F,'ON Data'!$D:$D,$A$4,'ON Data'!$E:$E,2),SUMIFS('ON Data'!F:F,'ON Data'!$E:$E,2))</f>
        <v>24057.200000000001</v>
      </c>
      <c r="C11" s="267">
        <f xml:space="preserve">
IF($A$4&lt;=12,SUMIFS('ON Data'!G:G,'ON Data'!$D:$D,$A$4,'ON Data'!$E:$E,2),SUMIFS('ON Data'!G:G,'ON Data'!$E:$E,2))</f>
        <v>0</v>
      </c>
      <c r="D11" s="268">
        <f xml:space="preserve">
IF($A$4&lt;=12,SUMIFS('ON Data'!H:H,'ON Data'!$D:$D,$A$4,'ON Data'!$E:$E,2),SUMIFS('ON Data'!H:H,'ON Data'!$E:$E,2))</f>
        <v>11813.2</v>
      </c>
      <c r="E11" s="268">
        <f xml:space="preserve">
IF($A$4&lt;=12,SUMIFS('ON Data'!I:I,'ON Data'!$D:$D,$A$4,'ON Data'!$E:$E,2),SUMIFS('ON Data'!I:I,'ON Data'!$E:$E,2))</f>
        <v>0</v>
      </c>
      <c r="F11" s="268">
        <f xml:space="preserve">
IF($A$4&lt;=12,SUMIFS('ON Data'!K:K,'ON Data'!$D:$D,$A$4,'ON Data'!$E:$E,2),SUMIFS('ON Data'!K:K,'ON Data'!$E:$E,2))</f>
        <v>9408</v>
      </c>
      <c r="G11" s="268">
        <f xml:space="preserve">
IF($A$4&lt;=12,SUMIFS('ON Data'!L:L,'ON Data'!$D:$D,$A$4,'ON Data'!$E:$E,2),SUMIFS('ON Data'!L:L,'ON Data'!$E:$E,2))</f>
        <v>0</v>
      </c>
      <c r="H11" s="268">
        <f xml:space="preserve">
IF($A$4&lt;=12,SUMIFS('ON Data'!M:M,'ON Data'!$D:$D,$A$4,'ON Data'!$E:$E,2),SUMIFS('ON Data'!M:M,'ON Data'!$E:$E,2))</f>
        <v>0</v>
      </c>
      <c r="I11" s="268">
        <f xml:space="preserve">
IF($A$4&lt;=12,SUMIFS('ON Data'!N:N,'ON Data'!$D:$D,$A$4,'ON Data'!$E:$E,2),SUMIFS('ON Data'!N:N,'ON Data'!$E:$E,2))</f>
        <v>0</v>
      </c>
      <c r="J11" s="268">
        <f xml:space="preserve">
IF($A$4&lt;=12,SUMIFS('ON Data'!O:O,'ON Data'!$D:$D,$A$4,'ON Data'!$E:$E,2),SUMIFS('ON Data'!O:O,'ON Data'!$E:$E,2))</f>
        <v>0</v>
      </c>
      <c r="K11" s="268">
        <f xml:space="preserve">
IF($A$4&lt;=12,SUMIFS('ON Data'!P:P,'ON Data'!$D:$D,$A$4,'ON Data'!$E:$E,2),SUMIFS('ON Data'!P:P,'ON Data'!$E:$E,2))</f>
        <v>0</v>
      </c>
      <c r="L11" s="268">
        <f xml:space="preserve">
IF($A$4&lt;=12,SUMIFS('ON Data'!Q:Q,'ON Data'!$D:$D,$A$4,'ON Data'!$E:$E,2),SUMIFS('ON Data'!Q:Q,'ON Data'!$E:$E,2))</f>
        <v>0</v>
      </c>
      <c r="M11" s="268">
        <f xml:space="preserve">
IF($A$4&lt;=12,SUMIFS('ON Data'!R:R,'ON Data'!$D:$D,$A$4,'ON Data'!$E:$E,2),SUMIFS('ON Data'!R:R,'ON Data'!$E:$E,2))</f>
        <v>0</v>
      </c>
      <c r="N11" s="268">
        <f xml:space="preserve">
IF($A$4&lt;=12,SUMIFS('ON Data'!S:S,'ON Data'!$D:$D,$A$4,'ON Data'!$E:$E,2),SUMIFS('ON Data'!S:S,'ON Data'!$E:$E,2))</f>
        <v>0</v>
      </c>
      <c r="O11" s="268">
        <f xml:space="preserve">
IF($A$4&lt;=12,SUMIFS('ON Data'!T:T,'ON Data'!$D:$D,$A$4,'ON Data'!$E:$E,2),SUMIFS('ON Data'!T:T,'ON Data'!$E:$E,2))</f>
        <v>0</v>
      </c>
      <c r="P11" s="268">
        <f xml:space="preserve">
IF($A$4&lt;=12,SUMIFS('ON Data'!U:U,'ON Data'!$D:$D,$A$4,'ON Data'!$E:$E,2),SUMIFS('ON Data'!U:U,'ON Data'!$E:$E,2))</f>
        <v>0</v>
      </c>
      <c r="Q11" s="268">
        <f xml:space="preserve">
IF($A$4&lt;=12,SUMIFS('ON Data'!V:V,'ON Data'!$D:$D,$A$4,'ON Data'!$E:$E,2),SUMIFS('ON Data'!V:V,'ON Data'!$E:$E,2))</f>
        <v>0</v>
      </c>
      <c r="R11" s="268">
        <f xml:space="preserve">
IF($A$4&lt;=12,SUMIFS('ON Data'!W:W,'ON Data'!$D:$D,$A$4,'ON Data'!$E:$E,2),SUMIFS('ON Data'!W:W,'ON Data'!$E:$E,2))</f>
        <v>0</v>
      </c>
      <c r="S11" s="268">
        <f xml:space="preserve">
IF($A$4&lt;=12,SUMIFS('ON Data'!X:X,'ON Data'!$D:$D,$A$4,'ON Data'!$E:$E,2),SUMIFS('ON Data'!X:X,'ON Data'!$E:$E,2))</f>
        <v>0</v>
      </c>
      <c r="T11" s="268">
        <f xml:space="preserve">
IF($A$4&lt;=12,SUMIFS('ON Data'!Y:Y,'ON Data'!$D:$D,$A$4,'ON Data'!$E:$E,2),SUMIFS('ON Data'!Y:Y,'ON Data'!$E:$E,2))</f>
        <v>0</v>
      </c>
      <c r="U11" s="268">
        <f xml:space="preserve">
IF($A$4&lt;=12,SUMIFS('ON Data'!Z:Z,'ON Data'!$D:$D,$A$4,'ON Data'!$E:$E,2),SUMIFS('ON Data'!Z:Z,'ON Data'!$E:$E,2))</f>
        <v>0</v>
      </c>
      <c r="V11" s="268">
        <f xml:space="preserve">
IF($A$4&lt;=12,SUMIFS('ON Data'!AA:AA,'ON Data'!$D:$D,$A$4,'ON Data'!$E:$E,2),SUMIFS('ON Data'!AA:AA,'ON Data'!$E:$E,2))</f>
        <v>0</v>
      </c>
      <c r="W11" s="268">
        <f xml:space="preserve">
IF($A$4&lt;=12,SUMIFS('ON Data'!AB:AB,'ON Data'!$D:$D,$A$4,'ON Data'!$E:$E,2),SUMIFS('ON Data'!AB:AB,'ON Data'!$E:$E,2))</f>
        <v>0</v>
      </c>
      <c r="X11" s="268">
        <f xml:space="preserve">
IF($A$4&lt;=12,SUMIFS('ON Data'!AC:AC,'ON Data'!$D:$D,$A$4,'ON Data'!$E:$E,2),SUMIFS('ON Data'!AC:AC,'ON Data'!$E:$E,2))</f>
        <v>0</v>
      </c>
      <c r="Y11" s="268">
        <f xml:space="preserve">
IF($A$4&lt;=12,SUMIFS('ON Data'!AD:AD,'ON Data'!$D:$D,$A$4,'ON Data'!$E:$E,2),SUMIFS('ON Data'!AD:AD,'ON Data'!$E:$E,2))</f>
        <v>0</v>
      </c>
      <c r="Z11" s="268">
        <f xml:space="preserve">
IF($A$4&lt;=12,SUMIFS('ON Data'!AE:AE,'ON Data'!$D:$D,$A$4,'ON Data'!$E:$E,2),SUMIFS('ON Data'!AE:AE,'ON Data'!$E:$E,2))</f>
        <v>0</v>
      </c>
      <c r="AA11" s="268">
        <f xml:space="preserve">
IF($A$4&lt;=12,SUMIFS('ON Data'!AF:AF,'ON Data'!$D:$D,$A$4,'ON Data'!$E:$E,2),SUMIFS('ON Data'!AF:AF,'ON Data'!$E:$E,2))</f>
        <v>0</v>
      </c>
      <c r="AB11" s="268">
        <f xml:space="preserve">
IF($A$4&lt;=12,SUMIFS('ON Data'!AG:AG,'ON Data'!$D:$D,$A$4,'ON Data'!$E:$E,2),SUMIFS('ON Data'!AG:AG,'ON Data'!$E:$E,2))</f>
        <v>0</v>
      </c>
      <c r="AC11" s="268">
        <f xml:space="preserve">
IF($A$4&lt;=12,SUMIFS('ON Data'!AH:AH,'ON Data'!$D:$D,$A$4,'ON Data'!$E:$E,2),SUMIFS('ON Data'!AH:AH,'ON Data'!$E:$E,2))</f>
        <v>0</v>
      </c>
      <c r="AD11" s="268">
        <f xml:space="preserve">
IF($A$4&lt;=12,SUMIFS('ON Data'!AI:AI,'ON Data'!$D:$D,$A$4,'ON Data'!$E:$E,2),SUMIFS('ON Data'!AI:AI,'ON Data'!$E:$E,2))</f>
        <v>0</v>
      </c>
      <c r="AE11" s="268">
        <f xml:space="preserve">
IF($A$4&lt;=12,SUMIFS('ON Data'!AJ:AJ,'ON Data'!$D:$D,$A$4,'ON Data'!$E:$E,2),SUMIFS('ON Data'!AJ:AJ,'ON Data'!$E:$E,2))</f>
        <v>0</v>
      </c>
      <c r="AF11" s="268">
        <f xml:space="preserve">
IF($A$4&lt;=12,SUMIFS('ON Data'!AK:AK,'ON Data'!$D:$D,$A$4,'ON Data'!$E:$E,2),SUMIFS('ON Data'!AK:AK,'ON Data'!$E:$E,2))</f>
        <v>0</v>
      </c>
      <c r="AG11" s="268">
        <f xml:space="preserve">
IF($A$4&lt;=12,SUMIFS('ON Data'!AL:AL,'ON Data'!$D:$D,$A$4,'ON Data'!$E:$E,2),SUMIFS('ON Data'!AL:AL,'ON Data'!$E:$E,2))</f>
        <v>0</v>
      </c>
      <c r="AH11" s="582">
        <f xml:space="preserve">
IF($A$4&lt;=12,SUMIFS('ON Data'!AN:AN,'ON Data'!$D:$D,$A$4,'ON Data'!$E:$E,2),SUMIFS('ON Data'!AN:AN,'ON Data'!$E:$E,2))</f>
        <v>2836</v>
      </c>
      <c r="AI11" s="592"/>
    </row>
    <row r="12" spans="1:35" x14ac:dyDescent="0.3">
      <c r="A12" s="249" t="s">
        <v>197</v>
      </c>
      <c r="B12" s="266">
        <f xml:space="preserve">
IF($A$4&lt;=12,SUMIFS('ON Data'!F:F,'ON Data'!$D:$D,$A$4,'ON Data'!$E:$E,3),SUMIFS('ON Data'!F:F,'ON Data'!$E:$E,3))</f>
        <v>30.5</v>
      </c>
      <c r="C12" s="267">
        <f xml:space="preserve">
IF($A$4&lt;=12,SUMIFS('ON Data'!G:G,'ON Data'!$D:$D,$A$4,'ON Data'!$E:$E,3),SUMIFS('ON Data'!G:G,'ON Data'!$E:$E,3))</f>
        <v>0</v>
      </c>
      <c r="D12" s="268">
        <f xml:space="preserve">
IF($A$4&lt;=12,SUMIFS('ON Data'!H:H,'ON Data'!$D:$D,$A$4,'ON Data'!$E:$E,3),SUMIFS('ON Data'!H:H,'ON Data'!$E:$E,3))</f>
        <v>30.5</v>
      </c>
      <c r="E12" s="268">
        <f xml:space="preserve">
IF($A$4&lt;=12,SUMIFS('ON Data'!I:I,'ON Data'!$D:$D,$A$4,'ON Data'!$E:$E,3),SUMIFS('ON Data'!I:I,'ON Data'!$E:$E,3))</f>
        <v>0</v>
      </c>
      <c r="F12" s="268">
        <f xml:space="preserve">
IF($A$4&lt;=12,SUMIFS('ON Data'!K:K,'ON Data'!$D:$D,$A$4,'ON Data'!$E:$E,3),SUMIFS('ON Data'!K:K,'ON Data'!$E:$E,3))</f>
        <v>0</v>
      </c>
      <c r="G12" s="268">
        <f xml:space="preserve">
IF($A$4&lt;=12,SUMIFS('ON Data'!L:L,'ON Data'!$D:$D,$A$4,'ON Data'!$E:$E,3),SUMIFS('ON Data'!L:L,'ON Data'!$E:$E,3))</f>
        <v>0</v>
      </c>
      <c r="H12" s="268">
        <f xml:space="preserve">
IF($A$4&lt;=12,SUMIFS('ON Data'!M:M,'ON Data'!$D:$D,$A$4,'ON Data'!$E:$E,3),SUMIFS('ON Data'!M:M,'ON Data'!$E:$E,3))</f>
        <v>0</v>
      </c>
      <c r="I12" s="268">
        <f xml:space="preserve">
IF($A$4&lt;=12,SUMIFS('ON Data'!N:N,'ON Data'!$D:$D,$A$4,'ON Data'!$E:$E,3),SUMIFS('ON Data'!N:N,'ON Data'!$E:$E,3))</f>
        <v>0</v>
      </c>
      <c r="J12" s="268">
        <f xml:space="preserve">
IF($A$4&lt;=12,SUMIFS('ON Data'!O:O,'ON Data'!$D:$D,$A$4,'ON Data'!$E:$E,3),SUMIFS('ON Data'!O:O,'ON Data'!$E:$E,3))</f>
        <v>0</v>
      </c>
      <c r="K12" s="268">
        <f xml:space="preserve">
IF($A$4&lt;=12,SUMIFS('ON Data'!P:P,'ON Data'!$D:$D,$A$4,'ON Data'!$E:$E,3),SUMIFS('ON Data'!P:P,'ON Data'!$E:$E,3))</f>
        <v>0</v>
      </c>
      <c r="L12" s="268">
        <f xml:space="preserve">
IF($A$4&lt;=12,SUMIFS('ON Data'!Q:Q,'ON Data'!$D:$D,$A$4,'ON Data'!$E:$E,3),SUMIFS('ON Data'!Q:Q,'ON Data'!$E:$E,3))</f>
        <v>0</v>
      </c>
      <c r="M12" s="268">
        <f xml:space="preserve">
IF($A$4&lt;=12,SUMIFS('ON Data'!R:R,'ON Data'!$D:$D,$A$4,'ON Data'!$E:$E,3),SUMIFS('ON Data'!R:R,'ON Data'!$E:$E,3))</f>
        <v>0</v>
      </c>
      <c r="N12" s="268">
        <f xml:space="preserve">
IF($A$4&lt;=12,SUMIFS('ON Data'!S:S,'ON Data'!$D:$D,$A$4,'ON Data'!$E:$E,3),SUMIFS('ON Data'!S:S,'ON Data'!$E:$E,3))</f>
        <v>0</v>
      </c>
      <c r="O12" s="268">
        <f xml:space="preserve">
IF($A$4&lt;=12,SUMIFS('ON Data'!T:T,'ON Data'!$D:$D,$A$4,'ON Data'!$E:$E,3),SUMIFS('ON Data'!T:T,'ON Data'!$E:$E,3))</f>
        <v>0</v>
      </c>
      <c r="P12" s="268">
        <f xml:space="preserve">
IF($A$4&lt;=12,SUMIFS('ON Data'!U:U,'ON Data'!$D:$D,$A$4,'ON Data'!$E:$E,3),SUMIFS('ON Data'!U:U,'ON Data'!$E:$E,3))</f>
        <v>0</v>
      </c>
      <c r="Q12" s="268">
        <f xml:space="preserve">
IF($A$4&lt;=12,SUMIFS('ON Data'!V:V,'ON Data'!$D:$D,$A$4,'ON Data'!$E:$E,3),SUMIFS('ON Data'!V:V,'ON Data'!$E:$E,3))</f>
        <v>0</v>
      </c>
      <c r="R12" s="268">
        <f xml:space="preserve">
IF($A$4&lt;=12,SUMIFS('ON Data'!W:W,'ON Data'!$D:$D,$A$4,'ON Data'!$E:$E,3),SUMIFS('ON Data'!W:W,'ON Data'!$E:$E,3))</f>
        <v>0</v>
      </c>
      <c r="S12" s="268">
        <f xml:space="preserve">
IF($A$4&lt;=12,SUMIFS('ON Data'!X:X,'ON Data'!$D:$D,$A$4,'ON Data'!$E:$E,3),SUMIFS('ON Data'!X:X,'ON Data'!$E:$E,3))</f>
        <v>0</v>
      </c>
      <c r="T12" s="268">
        <f xml:space="preserve">
IF($A$4&lt;=12,SUMIFS('ON Data'!Y:Y,'ON Data'!$D:$D,$A$4,'ON Data'!$E:$E,3),SUMIFS('ON Data'!Y:Y,'ON Data'!$E:$E,3))</f>
        <v>0</v>
      </c>
      <c r="U12" s="268">
        <f xml:space="preserve">
IF($A$4&lt;=12,SUMIFS('ON Data'!Z:Z,'ON Data'!$D:$D,$A$4,'ON Data'!$E:$E,3),SUMIFS('ON Data'!Z:Z,'ON Data'!$E:$E,3))</f>
        <v>0</v>
      </c>
      <c r="V12" s="268">
        <f xml:space="preserve">
IF($A$4&lt;=12,SUMIFS('ON Data'!AA:AA,'ON Data'!$D:$D,$A$4,'ON Data'!$E:$E,3),SUMIFS('ON Data'!AA:AA,'ON Data'!$E:$E,3))</f>
        <v>0</v>
      </c>
      <c r="W12" s="268">
        <f xml:space="preserve">
IF($A$4&lt;=12,SUMIFS('ON Data'!AB:AB,'ON Data'!$D:$D,$A$4,'ON Data'!$E:$E,3),SUMIFS('ON Data'!AB:AB,'ON Data'!$E:$E,3))</f>
        <v>0</v>
      </c>
      <c r="X12" s="268">
        <f xml:space="preserve">
IF($A$4&lt;=12,SUMIFS('ON Data'!AC:AC,'ON Data'!$D:$D,$A$4,'ON Data'!$E:$E,3),SUMIFS('ON Data'!AC:AC,'ON Data'!$E:$E,3))</f>
        <v>0</v>
      </c>
      <c r="Y12" s="268">
        <f xml:space="preserve">
IF($A$4&lt;=12,SUMIFS('ON Data'!AD:AD,'ON Data'!$D:$D,$A$4,'ON Data'!$E:$E,3),SUMIFS('ON Data'!AD:AD,'ON Data'!$E:$E,3))</f>
        <v>0</v>
      </c>
      <c r="Z12" s="268">
        <f xml:space="preserve">
IF($A$4&lt;=12,SUMIFS('ON Data'!AE:AE,'ON Data'!$D:$D,$A$4,'ON Data'!$E:$E,3),SUMIFS('ON Data'!AE:AE,'ON Data'!$E:$E,3))</f>
        <v>0</v>
      </c>
      <c r="AA12" s="268">
        <f xml:space="preserve">
IF($A$4&lt;=12,SUMIFS('ON Data'!AF:AF,'ON Data'!$D:$D,$A$4,'ON Data'!$E:$E,3),SUMIFS('ON Data'!AF:AF,'ON Data'!$E:$E,3))</f>
        <v>0</v>
      </c>
      <c r="AB12" s="268">
        <f xml:space="preserve">
IF($A$4&lt;=12,SUMIFS('ON Data'!AG:AG,'ON Data'!$D:$D,$A$4,'ON Data'!$E:$E,3),SUMIFS('ON Data'!AG:AG,'ON Data'!$E:$E,3))</f>
        <v>0</v>
      </c>
      <c r="AC12" s="268">
        <f xml:space="preserve">
IF($A$4&lt;=12,SUMIFS('ON Data'!AH:AH,'ON Data'!$D:$D,$A$4,'ON Data'!$E:$E,3),SUMIFS('ON Data'!AH:AH,'ON Data'!$E:$E,3))</f>
        <v>0</v>
      </c>
      <c r="AD12" s="268">
        <f xml:space="preserve">
IF($A$4&lt;=12,SUMIFS('ON Data'!AI:AI,'ON Data'!$D:$D,$A$4,'ON Data'!$E:$E,3),SUMIFS('ON Data'!AI:AI,'ON Data'!$E:$E,3))</f>
        <v>0</v>
      </c>
      <c r="AE12" s="268">
        <f xml:space="preserve">
IF($A$4&lt;=12,SUMIFS('ON Data'!AJ:AJ,'ON Data'!$D:$D,$A$4,'ON Data'!$E:$E,3),SUMIFS('ON Data'!AJ:AJ,'ON Data'!$E:$E,3))</f>
        <v>0</v>
      </c>
      <c r="AF12" s="268">
        <f xml:space="preserve">
IF($A$4&lt;=12,SUMIFS('ON Data'!AK:AK,'ON Data'!$D:$D,$A$4,'ON Data'!$E:$E,3),SUMIFS('ON Data'!AK:AK,'ON Data'!$E:$E,3))</f>
        <v>0</v>
      </c>
      <c r="AG12" s="268">
        <f xml:space="preserve">
IF($A$4&lt;=12,SUMIFS('ON Data'!AL:AL,'ON Data'!$D:$D,$A$4,'ON Data'!$E:$E,3),SUMIFS('ON Data'!AL:AL,'ON Data'!$E:$E,3))</f>
        <v>0</v>
      </c>
      <c r="AH12" s="582">
        <f xml:space="preserve">
IF($A$4&lt;=12,SUMIFS('ON Data'!AN:AN,'ON Data'!$D:$D,$A$4,'ON Data'!$E:$E,3),SUMIFS('ON Data'!AN:AN,'ON Data'!$E:$E,3))</f>
        <v>0</v>
      </c>
      <c r="AI12" s="592"/>
    </row>
    <row r="13" spans="1:35" x14ac:dyDescent="0.3">
      <c r="A13" s="249" t="s">
        <v>204</v>
      </c>
      <c r="B13" s="266">
        <f xml:space="preserve">
IF($A$4&lt;=12,SUMIFS('ON Data'!F:F,'ON Data'!$D:$D,$A$4,'ON Data'!$E:$E,4),SUMIFS('ON Data'!F:F,'ON Data'!$E:$E,4))</f>
        <v>1080.5</v>
      </c>
      <c r="C13" s="267">
        <f xml:space="preserve">
IF($A$4&lt;=12,SUMIFS('ON Data'!G:G,'ON Data'!$D:$D,$A$4,'ON Data'!$E:$E,4),SUMIFS('ON Data'!G:G,'ON Data'!$E:$E,4))</f>
        <v>0</v>
      </c>
      <c r="D13" s="268">
        <f xml:space="preserve">
IF($A$4&lt;=12,SUMIFS('ON Data'!H:H,'ON Data'!$D:$D,$A$4,'ON Data'!$E:$E,4),SUMIFS('ON Data'!H:H,'ON Data'!$E:$E,4))</f>
        <v>1080.5</v>
      </c>
      <c r="E13" s="268">
        <f xml:space="preserve">
IF($A$4&lt;=12,SUMIFS('ON Data'!I:I,'ON Data'!$D:$D,$A$4,'ON Data'!$E:$E,4),SUMIFS('ON Data'!I:I,'ON Data'!$E:$E,4))</f>
        <v>0</v>
      </c>
      <c r="F13" s="268">
        <f xml:space="preserve">
IF($A$4&lt;=12,SUMIFS('ON Data'!K:K,'ON Data'!$D:$D,$A$4,'ON Data'!$E:$E,4),SUMIFS('ON Data'!K:K,'ON Data'!$E:$E,4))</f>
        <v>0</v>
      </c>
      <c r="G13" s="268">
        <f xml:space="preserve">
IF($A$4&lt;=12,SUMIFS('ON Data'!L:L,'ON Data'!$D:$D,$A$4,'ON Data'!$E:$E,4),SUMIFS('ON Data'!L:L,'ON Data'!$E:$E,4))</f>
        <v>0</v>
      </c>
      <c r="H13" s="268">
        <f xml:space="preserve">
IF($A$4&lt;=12,SUMIFS('ON Data'!M:M,'ON Data'!$D:$D,$A$4,'ON Data'!$E:$E,4),SUMIFS('ON Data'!M:M,'ON Data'!$E:$E,4))</f>
        <v>0</v>
      </c>
      <c r="I13" s="268">
        <f xml:space="preserve">
IF($A$4&lt;=12,SUMIFS('ON Data'!N:N,'ON Data'!$D:$D,$A$4,'ON Data'!$E:$E,4),SUMIFS('ON Data'!N:N,'ON Data'!$E:$E,4))</f>
        <v>0</v>
      </c>
      <c r="J13" s="268">
        <f xml:space="preserve">
IF($A$4&lt;=12,SUMIFS('ON Data'!O:O,'ON Data'!$D:$D,$A$4,'ON Data'!$E:$E,4),SUMIFS('ON Data'!O:O,'ON Data'!$E:$E,4))</f>
        <v>0</v>
      </c>
      <c r="K13" s="268">
        <f xml:space="preserve">
IF($A$4&lt;=12,SUMIFS('ON Data'!P:P,'ON Data'!$D:$D,$A$4,'ON Data'!$E:$E,4),SUMIFS('ON Data'!P:P,'ON Data'!$E:$E,4))</f>
        <v>0</v>
      </c>
      <c r="L13" s="268">
        <f xml:space="preserve">
IF($A$4&lt;=12,SUMIFS('ON Data'!Q:Q,'ON Data'!$D:$D,$A$4,'ON Data'!$E:$E,4),SUMIFS('ON Data'!Q:Q,'ON Data'!$E:$E,4))</f>
        <v>0</v>
      </c>
      <c r="M13" s="268">
        <f xml:space="preserve">
IF($A$4&lt;=12,SUMIFS('ON Data'!R:R,'ON Data'!$D:$D,$A$4,'ON Data'!$E:$E,4),SUMIFS('ON Data'!R:R,'ON Data'!$E:$E,4))</f>
        <v>0</v>
      </c>
      <c r="N13" s="268">
        <f xml:space="preserve">
IF($A$4&lt;=12,SUMIFS('ON Data'!S:S,'ON Data'!$D:$D,$A$4,'ON Data'!$E:$E,4),SUMIFS('ON Data'!S:S,'ON Data'!$E:$E,4))</f>
        <v>0</v>
      </c>
      <c r="O13" s="268">
        <f xml:space="preserve">
IF($A$4&lt;=12,SUMIFS('ON Data'!T:T,'ON Data'!$D:$D,$A$4,'ON Data'!$E:$E,4),SUMIFS('ON Data'!T:T,'ON Data'!$E:$E,4))</f>
        <v>0</v>
      </c>
      <c r="P13" s="268">
        <f xml:space="preserve">
IF($A$4&lt;=12,SUMIFS('ON Data'!U:U,'ON Data'!$D:$D,$A$4,'ON Data'!$E:$E,4),SUMIFS('ON Data'!U:U,'ON Data'!$E:$E,4))</f>
        <v>0</v>
      </c>
      <c r="Q13" s="268">
        <f xml:space="preserve">
IF($A$4&lt;=12,SUMIFS('ON Data'!V:V,'ON Data'!$D:$D,$A$4,'ON Data'!$E:$E,4),SUMIFS('ON Data'!V:V,'ON Data'!$E:$E,4))</f>
        <v>0</v>
      </c>
      <c r="R13" s="268">
        <f xml:space="preserve">
IF($A$4&lt;=12,SUMIFS('ON Data'!W:W,'ON Data'!$D:$D,$A$4,'ON Data'!$E:$E,4),SUMIFS('ON Data'!W:W,'ON Data'!$E:$E,4))</f>
        <v>0</v>
      </c>
      <c r="S13" s="268">
        <f xml:space="preserve">
IF($A$4&lt;=12,SUMIFS('ON Data'!X:X,'ON Data'!$D:$D,$A$4,'ON Data'!$E:$E,4),SUMIFS('ON Data'!X:X,'ON Data'!$E:$E,4))</f>
        <v>0</v>
      </c>
      <c r="T13" s="268">
        <f xml:space="preserve">
IF($A$4&lt;=12,SUMIFS('ON Data'!Y:Y,'ON Data'!$D:$D,$A$4,'ON Data'!$E:$E,4),SUMIFS('ON Data'!Y:Y,'ON Data'!$E:$E,4))</f>
        <v>0</v>
      </c>
      <c r="U13" s="268">
        <f xml:space="preserve">
IF($A$4&lt;=12,SUMIFS('ON Data'!Z:Z,'ON Data'!$D:$D,$A$4,'ON Data'!$E:$E,4),SUMIFS('ON Data'!Z:Z,'ON Data'!$E:$E,4))</f>
        <v>0</v>
      </c>
      <c r="V13" s="268">
        <f xml:space="preserve">
IF($A$4&lt;=12,SUMIFS('ON Data'!AA:AA,'ON Data'!$D:$D,$A$4,'ON Data'!$E:$E,4),SUMIFS('ON Data'!AA:AA,'ON Data'!$E:$E,4))</f>
        <v>0</v>
      </c>
      <c r="W13" s="268">
        <f xml:space="preserve">
IF($A$4&lt;=12,SUMIFS('ON Data'!AB:AB,'ON Data'!$D:$D,$A$4,'ON Data'!$E:$E,4),SUMIFS('ON Data'!AB:AB,'ON Data'!$E:$E,4))</f>
        <v>0</v>
      </c>
      <c r="X13" s="268">
        <f xml:space="preserve">
IF($A$4&lt;=12,SUMIFS('ON Data'!AC:AC,'ON Data'!$D:$D,$A$4,'ON Data'!$E:$E,4),SUMIFS('ON Data'!AC:AC,'ON Data'!$E:$E,4))</f>
        <v>0</v>
      </c>
      <c r="Y13" s="268">
        <f xml:space="preserve">
IF($A$4&lt;=12,SUMIFS('ON Data'!AD:AD,'ON Data'!$D:$D,$A$4,'ON Data'!$E:$E,4),SUMIFS('ON Data'!AD:AD,'ON Data'!$E:$E,4))</f>
        <v>0</v>
      </c>
      <c r="Z13" s="268">
        <f xml:space="preserve">
IF($A$4&lt;=12,SUMIFS('ON Data'!AE:AE,'ON Data'!$D:$D,$A$4,'ON Data'!$E:$E,4),SUMIFS('ON Data'!AE:AE,'ON Data'!$E:$E,4))</f>
        <v>0</v>
      </c>
      <c r="AA13" s="268">
        <f xml:space="preserve">
IF($A$4&lt;=12,SUMIFS('ON Data'!AF:AF,'ON Data'!$D:$D,$A$4,'ON Data'!$E:$E,4),SUMIFS('ON Data'!AF:AF,'ON Data'!$E:$E,4))</f>
        <v>0</v>
      </c>
      <c r="AB13" s="268">
        <f xml:space="preserve">
IF($A$4&lt;=12,SUMIFS('ON Data'!AG:AG,'ON Data'!$D:$D,$A$4,'ON Data'!$E:$E,4),SUMIFS('ON Data'!AG:AG,'ON Data'!$E:$E,4))</f>
        <v>0</v>
      </c>
      <c r="AC13" s="268">
        <f xml:space="preserve">
IF($A$4&lt;=12,SUMIFS('ON Data'!AH:AH,'ON Data'!$D:$D,$A$4,'ON Data'!$E:$E,4),SUMIFS('ON Data'!AH:AH,'ON Data'!$E:$E,4))</f>
        <v>0</v>
      </c>
      <c r="AD13" s="268">
        <f xml:space="preserve">
IF($A$4&lt;=12,SUMIFS('ON Data'!AI:AI,'ON Data'!$D:$D,$A$4,'ON Data'!$E:$E,4),SUMIFS('ON Data'!AI:AI,'ON Data'!$E:$E,4))</f>
        <v>0</v>
      </c>
      <c r="AE13" s="268">
        <f xml:space="preserve">
IF($A$4&lt;=12,SUMIFS('ON Data'!AJ:AJ,'ON Data'!$D:$D,$A$4,'ON Data'!$E:$E,4),SUMIFS('ON Data'!AJ:AJ,'ON Data'!$E:$E,4))</f>
        <v>0</v>
      </c>
      <c r="AF13" s="268">
        <f xml:space="preserve">
IF($A$4&lt;=12,SUMIFS('ON Data'!AK:AK,'ON Data'!$D:$D,$A$4,'ON Data'!$E:$E,4),SUMIFS('ON Data'!AK:AK,'ON Data'!$E:$E,4))</f>
        <v>0</v>
      </c>
      <c r="AG13" s="268">
        <f xml:space="preserve">
IF($A$4&lt;=12,SUMIFS('ON Data'!AL:AL,'ON Data'!$D:$D,$A$4,'ON Data'!$E:$E,4),SUMIFS('ON Data'!AL:AL,'ON Data'!$E:$E,4))</f>
        <v>0</v>
      </c>
      <c r="AH13" s="582">
        <f xml:space="preserve">
IF($A$4&lt;=12,SUMIFS('ON Data'!AN:AN,'ON Data'!$D:$D,$A$4,'ON Data'!$E:$E,4),SUMIFS('ON Data'!AN:AN,'ON Data'!$E:$E,4))</f>
        <v>0</v>
      </c>
      <c r="AI13" s="592"/>
    </row>
    <row r="14" spans="1:35" ht="15" thickBot="1" x14ac:dyDescent="0.35">
      <c r="A14" s="250" t="s">
        <v>198</v>
      </c>
      <c r="B14" s="269">
        <f xml:space="preserve">
IF($A$4&lt;=12,SUMIFS('ON Data'!F:F,'ON Data'!$D:$D,$A$4,'ON Data'!$E:$E,5),SUMIFS('ON Data'!F:F,'ON Data'!$E:$E,5))</f>
        <v>0</v>
      </c>
      <c r="C14" s="270">
        <f xml:space="preserve">
IF($A$4&lt;=12,SUMIFS('ON Data'!G:G,'ON Data'!$D:$D,$A$4,'ON Data'!$E:$E,5),SUMIFS('ON Data'!G:G,'ON Data'!$E:$E,5))</f>
        <v>0</v>
      </c>
      <c r="D14" s="271">
        <f xml:space="preserve">
IF($A$4&lt;=12,SUMIFS('ON Data'!H:H,'ON Data'!$D:$D,$A$4,'ON Data'!$E:$E,5),SUMIFS('ON Data'!H:H,'ON Data'!$E:$E,5))</f>
        <v>0</v>
      </c>
      <c r="E14" s="271">
        <f xml:space="preserve">
IF($A$4&lt;=12,SUMIFS('ON Data'!I:I,'ON Data'!$D:$D,$A$4,'ON Data'!$E:$E,5),SUMIFS('ON Data'!I:I,'ON Data'!$E:$E,5))</f>
        <v>0</v>
      </c>
      <c r="F14" s="271">
        <f xml:space="preserve">
IF($A$4&lt;=12,SUMIFS('ON Data'!K:K,'ON Data'!$D:$D,$A$4,'ON Data'!$E:$E,5),SUMIFS('ON Data'!K:K,'ON Data'!$E:$E,5))</f>
        <v>0</v>
      </c>
      <c r="G14" s="271">
        <f xml:space="preserve">
IF($A$4&lt;=12,SUMIFS('ON Data'!L:L,'ON Data'!$D:$D,$A$4,'ON Data'!$E:$E,5),SUMIFS('ON Data'!L:L,'ON Data'!$E:$E,5))</f>
        <v>0</v>
      </c>
      <c r="H14" s="271">
        <f xml:space="preserve">
IF($A$4&lt;=12,SUMIFS('ON Data'!M:M,'ON Data'!$D:$D,$A$4,'ON Data'!$E:$E,5),SUMIFS('ON Data'!M:M,'ON Data'!$E:$E,5))</f>
        <v>0</v>
      </c>
      <c r="I14" s="271">
        <f xml:space="preserve">
IF($A$4&lt;=12,SUMIFS('ON Data'!N:N,'ON Data'!$D:$D,$A$4,'ON Data'!$E:$E,5),SUMIFS('ON Data'!N:N,'ON Data'!$E:$E,5))</f>
        <v>0</v>
      </c>
      <c r="J14" s="271">
        <f xml:space="preserve">
IF($A$4&lt;=12,SUMIFS('ON Data'!O:O,'ON Data'!$D:$D,$A$4,'ON Data'!$E:$E,5),SUMIFS('ON Data'!O:O,'ON Data'!$E:$E,5))</f>
        <v>0</v>
      </c>
      <c r="K14" s="271">
        <f xml:space="preserve">
IF($A$4&lt;=12,SUMIFS('ON Data'!P:P,'ON Data'!$D:$D,$A$4,'ON Data'!$E:$E,5),SUMIFS('ON Data'!P:P,'ON Data'!$E:$E,5))</f>
        <v>0</v>
      </c>
      <c r="L14" s="271">
        <f xml:space="preserve">
IF($A$4&lt;=12,SUMIFS('ON Data'!Q:Q,'ON Data'!$D:$D,$A$4,'ON Data'!$E:$E,5),SUMIFS('ON Data'!Q:Q,'ON Data'!$E:$E,5))</f>
        <v>0</v>
      </c>
      <c r="M14" s="271">
        <f xml:space="preserve">
IF($A$4&lt;=12,SUMIFS('ON Data'!R:R,'ON Data'!$D:$D,$A$4,'ON Data'!$E:$E,5),SUMIFS('ON Data'!R:R,'ON Data'!$E:$E,5))</f>
        <v>0</v>
      </c>
      <c r="N14" s="271">
        <f xml:space="preserve">
IF($A$4&lt;=12,SUMIFS('ON Data'!S:S,'ON Data'!$D:$D,$A$4,'ON Data'!$E:$E,5),SUMIFS('ON Data'!S:S,'ON Data'!$E:$E,5))</f>
        <v>0</v>
      </c>
      <c r="O14" s="271">
        <f xml:space="preserve">
IF($A$4&lt;=12,SUMIFS('ON Data'!T:T,'ON Data'!$D:$D,$A$4,'ON Data'!$E:$E,5),SUMIFS('ON Data'!T:T,'ON Data'!$E:$E,5))</f>
        <v>0</v>
      </c>
      <c r="P14" s="271">
        <f xml:space="preserve">
IF($A$4&lt;=12,SUMIFS('ON Data'!U:U,'ON Data'!$D:$D,$A$4,'ON Data'!$E:$E,5),SUMIFS('ON Data'!U:U,'ON Data'!$E:$E,5))</f>
        <v>0</v>
      </c>
      <c r="Q14" s="271">
        <f xml:space="preserve">
IF($A$4&lt;=12,SUMIFS('ON Data'!V:V,'ON Data'!$D:$D,$A$4,'ON Data'!$E:$E,5),SUMIFS('ON Data'!V:V,'ON Data'!$E:$E,5))</f>
        <v>0</v>
      </c>
      <c r="R14" s="271">
        <f xml:space="preserve">
IF($A$4&lt;=12,SUMIFS('ON Data'!W:W,'ON Data'!$D:$D,$A$4,'ON Data'!$E:$E,5),SUMIFS('ON Data'!W:W,'ON Data'!$E:$E,5))</f>
        <v>0</v>
      </c>
      <c r="S14" s="271">
        <f xml:space="preserve">
IF($A$4&lt;=12,SUMIFS('ON Data'!X:X,'ON Data'!$D:$D,$A$4,'ON Data'!$E:$E,5),SUMIFS('ON Data'!X:X,'ON Data'!$E:$E,5))</f>
        <v>0</v>
      </c>
      <c r="T14" s="271">
        <f xml:space="preserve">
IF($A$4&lt;=12,SUMIFS('ON Data'!Y:Y,'ON Data'!$D:$D,$A$4,'ON Data'!$E:$E,5),SUMIFS('ON Data'!Y:Y,'ON Data'!$E:$E,5))</f>
        <v>0</v>
      </c>
      <c r="U14" s="271">
        <f xml:space="preserve">
IF($A$4&lt;=12,SUMIFS('ON Data'!Z:Z,'ON Data'!$D:$D,$A$4,'ON Data'!$E:$E,5),SUMIFS('ON Data'!Z:Z,'ON Data'!$E:$E,5))</f>
        <v>0</v>
      </c>
      <c r="V14" s="271">
        <f xml:space="preserve">
IF($A$4&lt;=12,SUMIFS('ON Data'!AA:AA,'ON Data'!$D:$D,$A$4,'ON Data'!$E:$E,5),SUMIFS('ON Data'!AA:AA,'ON Data'!$E:$E,5))</f>
        <v>0</v>
      </c>
      <c r="W14" s="271">
        <f xml:space="preserve">
IF($A$4&lt;=12,SUMIFS('ON Data'!AB:AB,'ON Data'!$D:$D,$A$4,'ON Data'!$E:$E,5),SUMIFS('ON Data'!AB:AB,'ON Data'!$E:$E,5))</f>
        <v>0</v>
      </c>
      <c r="X14" s="271">
        <f xml:space="preserve">
IF($A$4&lt;=12,SUMIFS('ON Data'!AC:AC,'ON Data'!$D:$D,$A$4,'ON Data'!$E:$E,5),SUMIFS('ON Data'!AC:AC,'ON Data'!$E:$E,5))</f>
        <v>0</v>
      </c>
      <c r="Y14" s="271">
        <f xml:space="preserve">
IF($A$4&lt;=12,SUMIFS('ON Data'!AD:AD,'ON Data'!$D:$D,$A$4,'ON Data'!$E:$E,5),SUMIFS('ON Data'!AD:AD,'ON Data'!$E:$E,5))</f>
        <v>0</v>
      </c>
      <c r="Z14" s="271">
        <f xml:space="preserve">
IF($A$4&lt;=12,SUMIFS('ON Data'!AE:AE,'ON Data'!$D:$D,$A$4,'ON Data'!$E:$E,5),SUMIFS('ON Data'!AE:AE,'ON Data'!$E:$E,5))</f>
        <v>0</v>
      </c>
      <c r="AA14" s="271">
        <f xml:space="preserve">
IF($A$4&lt;=12,SUMIFS('ON Data'!AF:AF,'ON Data'!$D:$D,$A$4,'ON Data'!$E:$E,5),SUMIFS('ON Data'!AF:AF,'ON Data'!$E:$E,5))</f>
        <v>0</v>
      </c>
      <c r="AB14" s="271">
        <f xml:space="preserve">
IF($A$4&lt;=12,SUMIFS('ON Data'!AG:AG,'ON Data'!$D:$D,$A$4,'ON Data'!$E:$E,5),SUMIFS('ON Data'!AG:AG,'ON Data'!$E:$E,5))</f>
        <v>0</v>
      </c>
      <c r="AC14" s="271">
        <f xml:space="preserve">
IF($A$4&lt;=12,SUMIFS('ON Data'!AH:AH,'ON Data'!$D:$D,$A$4,'ON Data'!$E:$E,5),SUMIFS('ON Data'!AH:AH,'ON Data'!$E:$E,5))</f>
        <v>0</v>
      </c>
      <c r="AD14" s="271">
        <f xml:space="preserve">
IF($A$4&lt;=12,SUMIFS('ON Data'!AI:AI,'ON Data'!$D:$D,$A$4,'ON Data'!$E:$E,5),SUMIFS('ON Data'!AI:AI,'ON Data'!$E:$E,5))</f>
        <v>0</v>
      </c>
      <c r="AE14" s="271">
        <f xml:space="preserve">
IF($A$4&lt;=12,SUMIFS('ON Data'!AJ:AJ,'ON Data'!$D:$D,$A$4,'ON Data'!$E:$E,5),SUMIFS('ON Data'!AJ:AJ,'ON Data'!$E:$E,5))</f>
        <v>0</v>
      </c>
      <c r="AF14" s="271">
        <f xml:space="preserve">
IF($A$4&lt;=12,SUMIFS('ON Data'!AK:AK,'ON Data'!$D:$D,$A$4,'ON Data'!$E:$E,5),SUMIFS('ON Data'!AK:AK,'ON Data'!$E:$E,5))</f>
        <v>0</v>
      </c>
      <c r="AG14" s="271">
        <f xml:space="preserve">
IF($A$4&lt;=12,SUMIFS('ON Data'!AL:AL,'ON Data'!$D:$D,$A$4,'ON Data'!$E:$E,5),SUMIFS('ON Data'!AL:AL,'ON Data'!$E:$E,5))</f>
        <v>0</v>
      </c>
      <c r="AH14" s="583">
        <f xml:space="preserve">
IF($A$4&lt;=12,SUMIFS('ON Data'!AN:AN,'ON Data'!$D:$D,$A$4,'ON Data'!$E:$E,5),SUMIFS('ON Data'!AN:AN,'ON Data'!$E:$E,5))</f>
        <v>0</v>
      </c>
      <c r="AI14" s="592"/>
    </row>
    <row r="15" spans="1:35" x14ac:dyDescent="0.3">
      <c r="A15" s="166" t="s">
        <v>208</v>
      </c>
      <c r="B15" s="272"/>
      <c r="C15" s="273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584"/>
      <c r="AI15" s="592"/>
    </row>
    <row r="16" spans="1:35" x14ac:dyDescent="0.3">
      <c r="A16" s="251" t="s">
        <v>199</v>
      </c>
      <c r="B16" s="266">
        <f xml:space="preserve">
IF($A$4&lt;=12,SUMIFS('ON Data'!F:F,'ON Data'!$D:$D,$A$4,'ON Data'!$E:$E,7),SUMIFS('ON Data'!F:F,'ON Data'!$E:$E,7))</f>
        <v>11615</v>
      </c>
      <c r="C16" s="267">
        <f xml:space="preserve">
IF($A$4&lt;=12,SUMIFS('ON Data'!G:G,'ON Data'!$D:$D,$A$4,'ON Data'!$E:$E,7),SUMIFS('ON Data'!G:G,'ON Data'!$E:$E,7))</f>
        <v>0</v>
      </c>
      <c r="D16" s="268">
        <f xml:space="preserve">
IF($A$4&lt;=12,SUMIFS('ON Data'!H:H,'ON Data'!$D:$D,$A$4,'ON Data'!$E:$E,7),SUMIFS('ON Data'!H:H,'ON Data'!$E:$E,7))</f>
        <v>7613</v>
      </c>
      <c r="E16" s="268">
        <f xml:space="preserve">
IF($A$4&lt;=12,SUMIFS('ON Data'!I:I,'ON Data'!$D:$D,$A$4,'ON Data'!$E:$E,7),SUMIFS('ON Data'!I:I,'ON Data'!$E:$E,7))</f>
        <v>0</v>
      </c>
      <c r="F16" s="268">
        <f xml:space="preserve">
IF($A$4&lt;=12,SUMIFS('ON Data'!K:K,'ON Data'!$D:$D,$A$4,'ON Data'!$E:$E,7),SUMIFS('ON Data'!K:K,'ON Data'!$E:$E,7))</f>
        <v>4002</v>
      </c>
      <c r="G16" s="268">
        <f xml:space="preserve">
IF($A$4&lt;=12,SUMIFS('ON Data'!L:L,'ON Data'!$D:$D,$A$4,'ON Data'!$E:$E,7),SUMIFS('ON Data'!L:L,'ON Data'!$E:$E,7))</f>
        <v>0</v>
      </c>
      <c r="H16" s="268">
        <f xml:space="preserve">
IF($A$4&lt;=12,SUMIFS('ON Data'!M:M,'ON Data'!$D:$D,$A$4,'ON Data'!$E:$E,7),SUMIFS('ON Data'!M:M,'ON Data'!$E:$E,7))</f>
        <v>0</v>
      </c>
      <c r="I16" s="268">
        <f xml:space="preserve">
IF($A$4&lt;=12,SUMIFS('ON Data'!N:N,'ON Data'!$D:$D,$A$4,'ON Data'!$E:$E,7),SUMIFS('ON Data'!N:N,'ON Data'!$E:$E,7))</f>
        <v>0</v>
      </c>
      <c r="J16" s="268">
        <f xml:space="preserve">
IF($A$4&lt;=12,SUMIFS('ON Data'!O:O,'ON Data'!$D:$D,$A$4,'ON Data'!$E:$E,7),SUMIFS('ON Data'!O:O,'ON Data'!$E:$E,7))</f>
        <v>0</v>
      </c>
      <c r="K16" s="268">
        <f xml:space="preserve">
IF($A$4&lt;=12,SUMIFS('ON Data'!P:P,'ON Data'!$D:$D,$A$4,'ON Data'!$E:$E,7),SUMIFS('ON Data'!P:P,'ON Data'!$E:$E,7))</f>
        <v>0</v>
      </c>
      <c r="L16" s="268">
        <f xml:space="preserve">
IF($A$4&lt;=12,SUMIFS('ON Data'!Q:Q,'ON Data'!$D:$D,$A$4,'ON Data'!$E:$E,7),SUMIFS('ON Data'!Q:Q,'ON Data'!$E:$E,7))</f>
        <v>0</v>
      </c>
      <c r="M16" s="268">
        <f xml:space="preserve">
IF($A$4&lt;=12,SUMIFS('ON Data'!R:R,'ON Data'!$D:$D,$A$4,'ON Data'!$E:$E,7),SUMIFS('ON Data'!R:R,'ON Data'!$E:$E,7))</f>
        <v>0</v>
      </c>
      <c r="N16" s="268">
        <f xml:space="preserve">
IF($A$4&lt;=12,SUMIFS('ON Data'!S:S,'ON Data'!$D:$D,$A$4,'ON Data'!$E:$E,7),SUMIFS('ON Data'!S:S,'ON Data'!$E:$E,7))</f>
        <v>0</v>
      </c>
      <c r="O16" s="268">
        <f xml:space="preserve">
IF($A$4&lt;=12,SUMIFS('ON Data'!T:T,'ON Data'!$D:$D,$A$4,'ON Data'!$E:$E,7),SUMIFS('ON Data'!T:T,'ON Data'!$E:$E,7))</f>
        <v>0</v>
      </c>
      <c r="P16" s="268">
        <f xml:space="preserve">
IF($A$4&lt;=12,SUMIFS('ON Data'!U:U,'ON Data'!$D:$D,$A$4,'ON Data'!$E:$E,7),SUMIFS('ON Data'!U:U,'ON Data'!$E:$E,7))</f>
        <v>0</v>
      </c>
      <c r="Q16" s="268">
        <f xml:space="preserve">
IF($A$4&lt;=12,SUMIFS('ON Data'!V:V,'ON Data'!$D:$D,$A$4,'ON Data'!$E:$E,7),SUMIFS('ON Data'!V:V,'ON Data'!$E:$E,7))</f>
        <v>0</v>
      </c>
      <c r="R16" s="268">
        <f xml:space="preserve">
IF($A$4&lt;=12,SUMIFS('ON Data'!W:W,'ON Data'!$D:$D,$A$4,'ON Data'!$E:$E,7),SUMIFS('ON Data'!W:W,'ON Data'!$E:$E,7))</f>
        <v>0</v>
      </c>
      <c r="S16" s="268">
        <f xml:space="preserve">
IF($A$4&lt;=12,SUMIFS('ON Data'!X:X,'ON Data'!$D:$D,$A$4,'ON Data'!$E:$E,7),SUMIFS('ON Data'!X:X,'ON Data'!$E:$E,7))</f>
        <v>0</v>
      </c>
      <c r="T16" s="268">
        <f xml:space="preserve">
IF($A$4&lt;=12,SUMIFS('ON Data'!Y:Y,'ON Data'!$D:$D,$A$4,'ON Data'!$E:$E,7),SUMIFS('ON Data'!Y:Y,'ON Data'!$E:$E,7))</f>
        <v>0</v>
      </c>
      <c r="U16" s="268">
        <f xml:space="preserve">
IF($A$4&lt;=12,SUMIFS('ON Data'!Z:Z,'ON Data'!$D:$D,$A$4,'ON Data'!$E:$E,7),SUMIFS('ON Data'!Z:Z,'ON Data'!$E:$E,7))</f>
        <v>0</v>
      </c>
      <c r="V16" s="268">
        <f xml:space="preserve">
IF($A$4&lt;=12,SUMIFS('ON Data'!AA:AA,'ON Data'!$D:$D,$A$4,'ON Data'!$E:$E,7),SUMIFS('ON Data'!AA:AA,'ON Data'!$E:$E,7))</f>
        <v>0</v>
      </c>
      <c r="W16" s="268">
        <f xml:space="preserve">
IF($A$4&lt;=12,SUMIFS('ON Data'!AB:AB,'ON Data'!$D:$D,$A$4,'ON Data'!$E:$E,7),SUMIFS('ON Data'!AB:AB,'ON Data'!$E:$E,7))</f>
        <v>0</v>
      </c>
      <c r="X16" s="268">
        <f xml:space="preserve">
IF($A$4&lt;=12,SUMIFS('ON Data'!AC:AC,'ON Data'!$D:$D,$A$4,'ON Data'!$E:$E,7),SUMIFS('ON Data'!AC:AC,'ON Data'!$E:$E,7))</f>
        <v>0</v>
      </c>
      <c r="Y16" s="268">
        <f xml:space="preserve">
IF($A$4&lt;=12,SUMIFS('ON Data'!AD:AD,'ON Data'!$D:$D,$A$4,'ON Data'!$E:$E,7),SUMIFS('ON Data'!AD:AD,'ON Data'!$E:$E,7))</f>
        <v>0</v>
      </c>
      <c r="Z16" s="268">
        <f xml:space="preserve">
IF($A$4&lt;=12,SUMIFS('ON Data'!AE:AE,'ON Data'!$D:$D,$A$4,'ON Data'!$E:$E,7),SUMIFS('ON Data'!AE:AE,'ON Data'!$E:$E,7))</f>
        <v>0</v>
      </c>
      <c r="AA16" s="268">
        <f xml:space="preserve">
IF($A$4&lt;=12,SUMIFS('ON Data'!AF:AF,'ON Data'!$D:$D,$A$4,'ON Data'!$E:$E,7),SUMIFS('ON Data'!AF:AF,'ON Data'!$E:$E,7))</f>
        <v>0</v>
      </c>
      <c r="AB16" s="268">
        <f xml:space="preserve">
IF($A$4&lt;=12,SUMIFS('ON Data'!AG:AG,'ON Data'!$D:$D,$A$4,'ON Data'!$E:$E,7),SUMIFS('ON Data'!AG:AG,'ON Data'!$E:$E,7))</f>
        <v>0</v>
      </c>
      <c r="AC16" s="268">
        <f xml:space="preserve">
IF($A$4&lt;=12,SUMIFS('ON Data'!AH:AH,'ON Data'!$D:$D,$A$4,'ON Data'!$E:$E,7),SUMIFS('ON Data'!AH:AH,'ON Data'!$E:$E,7))</f>
        <v>0</v>
      </c>
      <c r="AD16" s="268">
        <f xml:space="preserve">
IF($A$4&lt;=12,SUMIFS('ON Data'!AI:AI,'ON Data'!$D:$D,$A$4,'ON Data'!$E:$E,7),SUMIFS('ON Data'!AI:AI,'ON Data'!$E:$E,7))</f>
        <v>0</v>
      </c>
      <c r="AE16" s="268">
        <f xml:space="preserve">
IF($A$4&lt;=12,SUMIFS('ON Data'!AJ:AJ,'ON Data'!$D:$D,$A$4,'ON Data'!$E:$E,7),SUMIFS('ON Data'!AJ:AJ,'ON Data'!$E:$E,7))</f>
        <v>0</v>
      </c>
      <c r="AF16" s="268">
        <f xml:space="preserve">
IF($A$4&lt;=12,SUMIFS('ON Data'!AK:AK,'ON Data'!$D:$D,$A$4,'ON Data'!$E:$E,7),SUMIFS('ON Data'!AK:AK,'ON Data'!$E:$E,7))</f>
        <v>0</v>
      </c>
      <c r="AG16" s="268">
        <f xml:space="preserve">
IF($A$4&lt;=12,SUMIFS('ON Data'!AL:AL,'ON Data'!$D:$D,$A$4,'ON Data'!$E:$E,7),SUMIFS('ON Data'!AL:AL,'ON Data'!$E:$E,7))</f>
        <v>0</v>
      </c>
      <c r="AH16" s="582">
        <f xml:space="preserve">
IF($A$4&lt;=12,SUMIFS('ON Data'!AN:AN,'ON Data'!$D:$D,$A$4,'ON Data'!$E:$E,7),SUMIFS('ON Data'!AN:AN,'ON Data'!$E:$E,7))</f>
        <v>0</v>
      </c>
      <c r="AI16" s="592"/>
    </row>
    <row r="17" spans="1:35" x14ac:dyDescent="0.3">
      <c r="A17" s="251" t="s">
        <v>200</v>
      </c>
      <c r="B17" s="266">
        <f xml:space="preserve">
IF($A$4&lt;=12,SUMIFS('ON Data'!F:F,'ON Data'!$D:$D,$A$4,'ON Data'!$E:$E,8),SUMIFS('ON Data'!F:F,'ON Data'!$E:$E,8))</f>
        <v>0</v>
      </c>
      <c r="C17" s="267">
        <f xml:space="preserve">
IF($A$4&lt;=12,SUMIFS('ON Data'!G:G,'ON Data'!$D:$D,$A$4,'ON Data'!$E:$E,8),SUMIFS('ON Data'!G:G,'ON Data'!$E:$E,8))</f>
        <v>0</v>
      </c>
      <c r="D17" s="268">
        <f xml:space="preserve">
IF($A$4&lt;=12,SUMIFS('ON Data'!H:H,'ON Data'!$D:$D,$A$4,'ON Data'!$E:$E,8),SUMIFS('ON Data'!H:H,'ON Data'!$E:$E,8))</f>
        <v>0</v>
      </c>
      <c r="E17" s="268">
        <f xml:space="preserve">
IF($A$4&lt;=12,SUMIFS('ON Data'!I:I,'ON Data'!$D:$D,$A$4,'ON Data'!$E:$E,8),SUMIFS('ON Data'!I:I,'ON Data'!$E:$E,8))</f>
        <v>0</v>
      </c>
      <c r="F17" s="268">
        <f xml:space="preserve">
IF($A$4&lt;=12,SUMIFS('ON Data'!K:K,'ON Data'!$D:$D,$A$4,'ON Data'!$E:$E,8),SUMIFS('ON Data'!K:K,'ON Data'!$E:$E,8))</f>
        <v>0</v>
      </c>
      <c r="G17" s="268">
        <f xml:space="preserve">
IF($A$4&lt;=12,SUMIFS('ON Data'!L:L,'ON Data'!$D:$D,$A$4,'ON Data'!$E:$E,8),SUMIFS('ON Data'!L:L,'ON Data'!$E:$E,8))</f>
        <v>0</v>
      </c>
      <c r="H17" s="268">
        <f xml:space="preserve">
IF($A$4&lt;=12,SUMIFS('ON Data'!M:M,'ON Data'!$D:$D,$A$4,'ON Data'!$E:$E,8),SUMIFS('ON Data'!M:M,'ON Data'!$E:$E,8))</f>
        <v>0</v>
      </c>
      <c r="I17" s="268">
        <f xml:space="preserve">
IF($A$4&lt;=12,SUMIFS('ON Data'!N:N,'ON Data'!$D:$D,$A$4,'ON Data'!$E:$E,8),SUMIFS('ON Data'!N:N,'ON Data'!$E:$E,8))</f>
        <v>0</v>
      </c>
      <c r="J17" s="268">
        <f xml:space="preserve">
IF($A$4&lt;=12,SUMIFS('ON Data'!O:O,'ON Data'!$D:$D,$A$4,'ON Data'!$E:$E,8),SUMIFS('ON Data'!O:O,'ON Data'!$E:$E,8))</f>
        <v>0</v>
      </c>
      <c r="K17" s="268">
        <f xml:space="preserve">
IF($A$4&lt;=12,SUMIFS('ON Data'!P:P,'ON Data'!$D:$D,$A$4,'ON Data'!$E:$E,8),SUMIFS('ON Data'!P:P,'ON Data'!$E:$E,8))</f>
        <v>0</v>
      </c>
      <c r="L17" s="268">
        <f xml:space="preserve">
IF($A$4&lt;=12,SUMIFS('ON Data'!Q:Q,'ON Data'!$D:$D,$A$4,'ON Data'!$E:$E,8),SUMIFS('ON Data'!Q:Q,'ON Data'!$E:$E,8))</f>
        <v>0</v>
      </c>
      <c r="M17" s="268">
        <f xml:space="preserve">
IF($A$4&lt;=12,SUMIFS('ON Data'!R:R,'ON Data'!$D:$D,$A$4,'ON Data'!$E:$E,8),SUMIFS('ON Data'!R:R,'ON Data'!$E:$E,8))</f>
        <v>0</v>
      </c>
      <c r="N17" s="268">
        <f xml:space="preserve">
IF($A$4&lt;=12,SUMIFS('ON Data'!S:S,'ON Data'!$D:$D,$A$4,'ON Data'!$E:$E,8),SUMIFS('ON Data'!S:S,'ON Data'!$E:$E,8))</f>
        <v>0</v>
      </c>
      <c r="O17" s="268">
        <f xml:space="preserve">
IF($A$4&lt;=12,SUMIFS('ON Data'!T:T,'ON Data'!$D:$D,$A$4,'ON Data'!$E:$E,8),SUMIFS('ON Data'!T:T,'ON Data'!$E:$E,8))</f>
        <v>0</v>
      </c>
      <c r="P17" s="268">
        <f xml:space="preserve">
IF($A$4&lt;=12,SUMIFS('ON Data'!U:U,'ON Data'!$D:$D,$A$4,'ON Data'!$E:$E,8),SUMIFS('ON Data'!U:U,'ON Data'!$E:$E,8))</f>
        <v>0</v>
      </c>
      <c r="Q17" s="268">
        <f xml:space="preserve">
IF($A$4&lt;=12,SUMIFS('ON Data'!V:V,'ON Data'!$D:$D,$A$4,'ON Data'!$E:$E,8),SUMIFS('ON Data'!V:V,'ON Data'!$E:$E,8))</f>
        <v>0</v>
      </c>
      <c r="R17" s="268">
        <f xml:space="preserve">
IF($A$4&lt;=12,SUMIFS('ON Data'!W:W,'ON Data'!$D:$D,$A$4,'ON Data'!$E:$E,8),SUMIFS('ON Data'!W:W,'ON Data'!$E:$E,8))</f>
        <v>0</v>
      </c>
      <c r="S17" s="268">
        <f xml:space="preserve">
IF($A$4&lt;=12,SUMIFS('ON Data'!X:X,'ON Data'!$D:$D,$A$4,'ON Data'!$E:$E,8),SUMIFS('ON Data'!X:X,'ON Data'!$E:$E,8))</f>
        <v>0</v>
      </c>
      <c r="T17" s="268">
        <f xml:space="preserve">
IF($A$4&lt;=12,SUMIFS('ON Data'!Y:Y,'ON Data'!$D:$D,$A$4,'ON Data'!$E:$E,8),SUMIFS('ON Data'!Y:Y,'ON Data'!$E:$E,8))</f>
        <v>0</v>
      </c>
      <c r="U17" s="268">
        <f xml:space="preserve">
IF($A$4&lt;=12,SUMIFS('ON Data'!Z:Z,'ON Data'!$D:$D,$A$4,'ON Data'!$E:$E,8),SUMIFS('ON Data'!Z:Z,'ON Data'!$E:$E,8))</f>
        <v>0</v>
      </c>
      <c r="V17" s="268">
        <f xml:space="preserve">
IF($A$4&lt;=12,SUMIFS('ON Data'!AA:AA,'ON Data'!$D:$D,$A$4,'ON Data'!$E:$E,8),SUMIFS('ON Data'!AA:AA,'ON Data'!$E:$E,8))</f>
        <v>0</v>
      </c>
      <c r="W17" s="268">
        <f xml:space="preserve">
IF($A$4&lt;=12,SUMIFS('ON Data'!AB:AB,'ON Data'!$D:$D,$A$4,'ON Data'!$E:$E,8),SUMIFS('ON Data'!AB:AB,'ON Data'!$E:$E,8))</f>
        <v>0</v>
      </c>
      <c r="X17" s="268">
        <f xml:space="preserve">
IF($A$4&lt;=12,SUMIFS('ON Data'!AC:AC,'ON Data'!$D:$D,$A$4,'ON Data'!$E:$E,8),SUMIFS('ON Data'!AC:AC,'ON Data'!$E:$E,8))</f>
        <v>0</v>
      </c>
      <c r="Y17" s="268">
        <f xml:space="preserve">
IF($A$4&lt;=12,SUMIFS('ON Data'!AD:AD,'ON Data'!$D:$D,$A$4,'ON Data'!$E:$E,8),SUMIFS('ON Data'!AD:AD,'ON Data'!$E:$E,8))</f>
        <v>0</v>
      </c>
      <c r="Z17" s="268">
        <f xml:space="preserve">
IF($A$4&lt;=12,SUMIFS('ON Data'!AE:AE,'ON Data'!$D:$D,$A$4,'ON Data'!$E:$E,8),SUMIFS('ON Data'!AE:AE,'ON Data'!$E:$E,8))</f>
        <v>0</v>
      </c>
      <c r="AA17" s="268">
        <f xml:space="preserve">
IF($A$4&lt;=12,SUMIFS('ON Data'!AF:AF,'ON Data'!$D:$D,$A$4,'ON Data'!$E:$E,8),SUMIFS('ON Data'!AF:AF,'ON Data'!$E:$E,8))</f>
        <v>0</v>
      </c>
      <c r="AB17" s="268">
        <f xml:space="preserve">
IF($A$4&lt;=12,SUMIFS('ON Data'!AG:AG,'ON Data'!$D:$D,$A$4,'ON Data'!$E:$E,8),SUMIFS('ON Data'!AG:AG,'ON Data'!$E:$E,8))</f>
        <v>0</v>
      </c>
      <c r="AC17" s="268">
        <f xml:space="preserve">
IF($A$4&lt;=12,SUMIFS('ON Data'!AH:AH,'ON Data'!$D:$D,$A$4,'ON Data'!$E:$E,8),SUMIFS('ON Data'!AH:AH,'ON Data'!$E:$E,8))</f>
        <v>0</v>
      </c>
      <c r="AD17" s="268">
        <f xml:space="preserve">
IF($A$4&lt;=12,SUMIFS('ON Data'!AI:AI,'ON Data'!$D:$D,$A$4,'ON Data'!$E:$E,8),SUMIFS('ON Data'!AI:AI,'ON Data'!$E:$E,8))</f>
        <v>0</v>
      </c>
      <c r="AE17" s="268">
        <f xml:space="preserve">
IF($A$4&lt;=12,SUMIFS('ON Data'!AJ:AJ,'ON Data'!$D:$D,$A$4,'ON Data'!$E:$E,8),SUMIFS('ON Data'!AJ:AJ,'ON Data'!$E:$E,8))</f>
        <v>0</v>
      </c>
      <c r="AF17" s="268">
        <f xml:space="preserve">
IF($A$4&lt;=12,SUMIFS('ON Data'!AK:AK,'ON Data'!$D:$D,$A$4,'ON Data'!$E:$E,8),SUMIFS('ON Data'!AK:AK,'ON Data'!$E:$E,8))</f>
        <v>0</v>
      </c>
      <c r="AG17" s="268">
        <f xml:space="preserve">
IF($A$4&lt;=12,SUMIFS('ON Data'!AL:AL,'ON Data'!$D:$D,$A$4,'ON Data'!$E:$E,8),SUMIFS('ON Data'!AL:AL,'ON Data'!$E:$E,8))</f>
        <v>0</v>
      </c>
      <c r="AH17" s="582">
        <f xml:space="preserve">
IF($A$4&lt;=12,SUMIFS('ON Data'!AN:AN,'ON Data'!$D:$D,$A$4,'ON Data'!$E:$E,8),SUMIFS('ON Data'!AN:AN,'ON Data'!$E:$E,8))</f>
        <v>0</v>
      </c>
      <c r="AI17" s="592"/>
    </row>
    <row r="18" spans="1:35" x14ac:dyDescent="0.3">
      <c r="A18" s="251" t="s">
        <v>201</v>
      </c>
      <c r="B18" s="266">
        <f xml:space="preserve">
B19-B16-B17</f>
        <v>785149</v>
      </c>
      <c r="C18" s="267">
        <f t="shared" ref="C18:G18" si="0" xml:space="preserve">
C19-C16-C17</f>
        <v>0</v>
      </c>
      <c r="D18" s="268">
        <f t="shared" si="0"/>
        <v>568357</v>
      </c>
      <c r="E18" s="268">
        <f t="shared" si="0"/>
        <v>0</v>
      </c>
      <c r="F18" s="268">
        <f t="shared" si="0"/>
        <v>183787</v>
      </c>
      <c r="G18" s="268">
        <f t="shared" si="0"/>
        <v>0</v>
      </c>
      <c r="H18" s="268">
        <f t="shared" ref="H18:AH18" si="1" xml:space="preserve">
H19-H16-H17</f>
        <v>0</v>
      </c>
      <c r="I18" s="268">
        <f t="shared" si="1"/>
        <v>0</v>
      </c>
      <c r="J18" s="268">
        <f t="shared" si="1"/>
        <v>0</v>
      </c>
      <c r="K18" s="268">
        <f t="shared" si="1"/>
        <v>0</v>
      </c>
      <c r="L18" s="268">
        <f t="shared" si="1"/>
        <v>0</v>
      </c>
      <c r="M18" s="268">
        <f t="shared" si="1"/>
        <v>0</v>
      </c>
      <c r="N18" s="268">
        <f t="shared" si="1"/>
        <v>0</v>
      </c>
      <c r="O18" s="268">
        <f t="shared" si="1"/>
        <v>0</v>
      </c>
      <c r="P18" s="268">
        <f t="shared" si="1"/>
        <v>0</v>
      </c>
      <c r="Q18" s="268">
        <f t="shared" si="1"/>
        <v>0</v>
      </c>
      <c r="R18" s="268">
        <f t="shared" si="1"/>
        <v>0</v>
      </c>
      <c r="S18" s="268">
        <f t="shared" si="1"/>
        <v>0</v>
      </c>
      <c r="T18" s="268">
        <f t="shared" si="1"/>
        <v>0</v>
      </c>
      <c r="U18" s="268">
        <f t="shared" si="1"/>
        <v>0</v>
      </c>
      <c r="V18" s="268">
        <f t="shared" si="1"/>
        <v>0</v>
      </c>
      <c r="W18" s="268">
        <f t="shared" si="1"/>
        <v>0</v>
      </c>
      <c r="X18" s="268">
        <f t="shared" si="1"/>
        <v>0</v>
      </c>
      <c r="Y18" s="268">
        <f t="shared" si="1"/>
        <v>0</v>
      </c>
      <c r="Z18" s="268">
        <f t="shared" si="1"/>
        <v>0</v>
      </c>
      <c r="AA18" s="268">
        <f t="shared" si="1"/>
        <v>0</v>
      </c>
      <c r="AB18" s="268">
        <f t="shared" si="1"/>
        <v>0</v>
      </c>
      <c r="AC18" s="268">
        <f t="shared" si="1"/>
        <v>0</v>
      </c>
      <c r="AD18" s="268">
        <f t="shared" si="1"/>
        <v>0</v>
      </c>
      <c r="AE18" s="268">
        <f t="shared" si="1"/>
        <v>0</v>
      </c>
      <c r="AF18" s="268">
        <f t="shared" si="1"/>
        <v>0</v>
      </c>
      <c r="AG18" s="268">
        <f t="shared" si="1"/>
        <v>0</v>
      </c>
      <c r="AH18" s="582">
        <f t="shared" si="1"/>
        <v>33005</v>
      </c>
      <c r="AI18" s="592"/>
    </row>
    <row r="19" spans="1:35" ht="15" thickBot="1" x14ac:dyDescent="0.35">
      <c r="A19" s="252" t="s">
        <v>202</v>
      </c>
      <c r="B19" s="275">
        <f xml:space="preserve">
IF($A$4&lt;=12,SUMIFS('ON Data'!F:F,'ON Data'!$D:$D,$A$4,'ON Data'!$E:$E,9),SUMIFS('ON Data'!F:F,'ON Data'!$E:$E,9))</f>
        <v>796764</v>
      </c>
      <c r="C19" s="276">
        <f xml:space="preserve">
IF($A$4&lt;=12,SUMIFS('ON Data'!G:G,'ON Data'!$D:$D,$A$4,'ON Data'!$E:$E,9),SUMIFS('ON Data'!G:G,'ON Data'!$E:$E,9))</f>
        <v>0</v>
      </c>
      <c r="D19" s="277">
        <f xml:space="preserve">
IF($A$4&lt;=12,SUMIFS('ON Data'!H:H,'ON Data'!$D:$D,$A$4,'ON Data'!$E:$E,9),SUMIFS('ON Data'!H:H,'ON Data'!$E:$E,9))</f>
        <v>575970</v>
      </c>
      <c r="E19" s="277">
        <f xml:space="preserve">
IF($A$4&lt;=12,SUMIFS('ON Data'!I:I,'ON Data'!$D:$D,$A$4,'ON Data'!$E:$E,9),SUMIFS('ON Data'!I:I,'ON Data'!$E:$E,9))</f>
        <v>0</v>
      </c>
      <c r="F19" s="277">
        <f xml:space="preserve">
IF($A$4&lt;=12,SUMIFS('ON Data'!K:K,'ON Data'!$D:$D,$A$4,'ON Data'!$E:$E,9),SUMIFS('ON Data'!K:K,'ON Data'!$E:$E,9))</f>
        <v>187789</v>
      </c>
      <c r="G19" s="277">
        <f xml:space="preserve">
IF($A$4&lt;=12,SUMIFS('ON Data'!L:L,'ON Data'!$D:$D,$A$4,'ON Data'!$E:$E,9),SUMIFS('ON Data'!L:L,'ON Data'!$E:$E,9))</f>
        <v>0</v>
      </c>
      <c r="H19" s="277">
        <f xml:space="preserve">
IF($A$4&lt;=12,SUMIFS('ON Data'!M:M,'ON Data'!$D:$D,$A$4,'ON Data'!$E:$E,9),SUMIFS('ON Data'!M:M,'ON Data'!$E:$E,9))</f>
        <v>0</v>
      </c>
      <c r="I19" s="277">
        <f xml:space="preserve">
IF($A$4&lt;=12,SUMIFS('ON Data'!N:N,'ON Data'!$D:$D,$A$4,'ON Data'!$E:$E,9),SUMIFS('ON Data'!N:N,'ON Data'!$E:$E,9))</f>
        <v>0</v>
      </c>
      <c r="J19" s="277">
        <f xml:space="preserve">
IF($A$4&lt;=12,SUMIFS('ON Data'!O:O,'ON Data'!$D:$D,$A$4,'ON Data'!$E:$E,9),SUMIFS('ON Data'!O:O,'ON Data'!$E:$E,9))</f>
        <v>0</v>
      </c>
      <c r="K19" s="277">
        <f xml:space="preserve">
IF($A$4&lt;=12,SUMIFS('ON Data'!P:P,'ON Data'!$D:$D,$A$4,'ON Data'!$E:$E,9),SUMIFS('ON Data'!P:P,'ON Data'!$E:$E,9))</f>
        <v>0</v>
      </c>
      <c r="L19" s="277">
        <f xml:space="preserve">
IF($A$4&lt;=12,SUMIFS('ON Data'!Q:Q,'ON Data'!$D:$D,$A$4,'ON Data'!$E:$E,9),SUMIFS('ON Data'!Q:Q,'ON Data'!$E:$E,9))</f>
        <v>0</v>
      </c>
      <c r="M19" s="277">
        <f xml:space="preserve">
IF($A$4&lt;=12,SUMIFS('ON Data'!R:R,'ON Data'!$D:$D,$A$4,'ON Data'!$E:$E,9),SUMIFS('ON Data'!R:R,'ON Data'!$E:$E,9))</f>
        <v>0</v>
      </c>
      <c r="N19" s="277">
        <f xml:space="preserve">
IF($A$4&lt;=12,SUMIFS('ON Data'!S:S,'ON Data'!$D:$D,$A$4,'ON Data'!$E:$E,9),SUMIFS('ON Data'!S:S,'ON Data'!$E:$E,9))</f>
        <v>0</v>
      </c>
      <c r="O19" s="277">
        <f xml:space="preserve">
IF($A$4&lt;=12,SUMIFS('ON Data'!T:T,'ON Data'!$D:$D,$A$4,'ON Data'!$E:$E,9),SUMIFS('ON Data'!T:T,'ON Data'!$E:$E,9))</f>
        <v>0</v>
      </c>
      <c r="P19" s="277">
        <f xml:space="preserve">
IF($A$4&lt;=12,SUMIFS('ON Data'!U:U,'ON Data'!$D:$D,$A$4,'ON Data'!$E:$E,9),SUMIFS('ON Data'!U:U,'ON Data'!$E:$E,9))</f>
        <v>0</v>
      </c>
      <c r="Q19" s="277">
        <f xml:space="preserve">
IF($A$4&lt;=12,SUMIFS('ON Data'!V:V,'ON Data'!$D:$D,$A$4,'ON Data'!$E:$E,9),SUMIFS('ON Data'!V:V,'ON Data'!$E:$E,9))</f>
        <v>0</v>
      </c>
      <c r="R19" s="277">
        <f xml:space="preserve">
IF($A$4&lt;=12,SUMIFS('ON Data'!W:W,'ON Data'!$D:$D,$A$4,'ON Data'!$E:$E,9),SUMIFS('ON Data'!W:W,'ON Data'!$E:$E,9))</f>
        <v>0</v>
      </c>
      <c r="S19" s="277">
        <f xml:space="preserve">
IF($A$4&lt;=12,SUMIFS('ON Data'!X:X,'ON Data'!$D:$D,$A$4,'ON Data'!$E:$E,9),SUMIFS('ON Data'!X:X,'ON Data'!$E:$E,9))</f>
        <v>0</v>
      </c>
      <c r="T19" s="277">
        <f xml:space="preserve">
IF($A$4&lt;=12,SUMIFS('ON Data'!Y:Y,'ON Data'!$D:$D,$A$4,'ON Data'!$E:$E,9),SUMIFS('ON Data'!Y:Y,'ON Data'!$E:$E,9))</f>
        <v>0</v>
      </c>
      <c r="U19" s="277">
        <f xml:space="preserve">
IF($A$4&lt;=12,SUMIFS('ON Data'!Z:Z,'ON Data'!$D:$D,$A$4,'ON Data'!$E:$E,9),SUMIFS('ON Data'!Z:Z,'ON Data'!$E:$E,9))</f>
        <v>0</v>
      </c>
      <c r="V19" s="277">
        <f xml:space="preserve">
IF($A$4&lt;=12,SUMIFS('ON Data'!AA:AA,'ON Data'!$D:$D,$A$4,'ON Data'!$E:$E,9),SUMIFS('ON Data'!AA:AA,'ON Data'!$E:$E,9))</f>
        <v>0</v>
      </c>
      <c r="W19" s="277">
        <f xml:space="preserve">
IF($A$4&lt;=12,SUMIFS('ON Data'!AB:AB,'ON Data'!$D:$D,$A$4,'ON Data'!$E:$E,9),SUMIFS('ON Data'!AB:AB,'ON Data'!$E:$E,9))</f>
        <v>0</v>
      </c>
      <c r="X19" s="277">
        <f xml:space="preserve">
IF($A$4&lt;=12,SUMIFS('ON Data'!AC:AC,'ON Data'!$D:$D,$A$4,'ON Data'!$E:$E,9),SUMIFS('ON Data'!AC:AC,'ON Data'!$E:$E,9))</f>
        <v>0</v>
      </c>
      <c r="Y19" s="277">
        <f xml:space="preserve">
IF($A$4&lt;=12,SUMIFS('ON Data'!AD:AD,'ON Data'!$D:$D,$A$4,'ON Data'!$E:$E,9),SUMIFS('ON Data'!AD:AD,'ON Data'!$E:$E,9))</f>
        <v>0</v>
      </c>
      <c r="Z19" s="277">
        <f xml:space="preserve">
IF($A$4&lt;=12,SUMIFS('ON Data'!AE:AE,'ON Data'!$D:$D,$A$4,'ON Data'!$E:$E,9),SUMIFS('ON Data'!AE:AE,'ON Data'!$E:$E,9))</f>
        <v>0</v>
      </c>
      <c r="AA19" s="277">
        <f xml:space="preserve">
IF($A$4&lt;=12,SUMIFS('ON Data'!AF:AF,'ON Data'!$D:$D,$A$4,'ON Data'!$E:$E,9),SUMIFS('ON Data'!AF:AF,'ON Data'!$E:$E,9))</f>
        <v>0</v>
      </c>
      <c r="AB19" s="277">
        <f xml:space="preserve">
IF($A$4&lt;=12,SUMIFS('ON Data'!AG:AG,'ON Data'!$D:$D,$A$4,'ON Data'!$E:$E,9),SUMIFS('ON Data'!AG:AG,'ON Data'!$E:$E,9))</f>
        <v>0</v>
      </c>
      <c r="AC19" s="277">
        <f xml:space="preserve">
IF($A$4&lt;=12,SUMIFS('ON Data'!AH:AH,'ON Data'!$D:$D,$A$4,'ON Data'!$E:$E,9),SUMIFS('ON Data'!AH:AH,'ON Data'!$E:$E,9))</f>
        <v>0</v>
      </c>
      <c r="AD19" s="277">
        <f xml:space="preserve">
IF($A$4&lt;=12,SUMIFS('ON Data'!AI:AI,'ON Data'!$D:$D,$A$4,'ON Data'!$E:$E,9),SUMIFS('ON Data'!AI:AI,'ON Data'!$E:$E,9))</f>
        <v>0</v>
      </c>
      <c r="AE19" s="277">
        <f xml:space="preserve">
IF($A$4&lt;=12,SUMIFS('ON Data'!AJ:AJ,'ON Data'!$D:$D,$A$4,'ON Data'!$E:$E,9),SUMIFS('ON Data'!AJ:AJ,'ON Data'!$E:$E,9))</f>
        <v>0</v>
      </c>
      <c r="AF19" s="277">
        <f xml:space="preserve">
IF($A$4&lt;=12,SUMIFS('ON Data'!AK:AK,'ON Data'!$D:$D,$A$4,'ON Data'!$E:$E,9),SUMIFS('ON Data'!AK:AK,'ON Data'!$E:$E,9))</f>
        <v>0</v>
      </c>
      <c r="AG19" s="277">
        <f xml:space="preserve">
IF($A$4&lt;=12,SUMIFS('ON Data'!AL:AL,'ON Data'!$D:$D,$A$4,'ON Data'!$E:$E,9),SUMIFS('ON Data'!AL:AL,'ON Data'!$E:$E,9))</f>
        <v>0</v>
      </c>
      <c r="AH19" s="585">
        <f xml:space="preserve">
IF($A$4&lt;=12,SUMIFS('ON Data'!AN:AN,'ON Data'!$D:$D,$A$4,'ON Data'!$E:$E,9),SUMIFS('ON Data'!AN:AN,'ON Data'!$E:$E,9))</f>
        <v>33005</v>
      </c>
      <c r="AI19" s="592"/>
    </row>
    <row r="20" spans="1:35" ht="15" collapsed="1" thickBot="1" x14ac:dyDescent="0.35">
      <c r="A20" s="253" t="s">
        <v>73</v>
      </c>
      <c r="B20" s="278">
        <f xml:space="preserve">
IF($A$4&lt;=12,SUMIFS('ON Data'!F:F,'ON Data'!$D:$D,$A$4,'ON Data'!$E:$E,6),SUMIFS('ON Data'!F:F,'ON Data'!$E:$E,6))</f>
        <v>7903013</v>
      </c>
      <c r="C20" s="279">
        <f xml:space="preserve">
IF($A$4&lt;=12,SUMIFS('ON Data'!G:G,'ON Data'!$D:$D,$A$4,'ON Data'!$E:$E,6),SUMIFS('ON Data'!G:G,'ON Data'!$E:$E,6))</f>
        <v>0</v>
      </c>
      <c r="D20" s="280">
        <f xml:space="preserve">
IF($A$4&lt;=12,SUMIFS('ON Data'!H:H,'ON Data'!$D:$D,$A$4,'ON Data'!$E:$E,6),SUMIFS('ON Data'!H:H,'ON Data'!$E:$E,6))</f>
        <v>5628220</v>
      </c>
      <c r="E20" s="280">
        <f xml:space="preserve">
IF($A$4&lt;=12,SUMIFS('ON Data'!I:I,'ON Data'!$D:$D,$A$4,'ON Data'!$E:$E,6),SUMIFS('ON Data'!I:I,'ON Data'!$E:$E,6))</f>
        <v>0</v>
      </c>
      <c r="F20" s="280">
        <f xml:space="preserve">
IF($A$4&lt;=12,SUMIFS('ON Data'!K:K,'ON Data'!$D:$D,$A$4,'ON Data'!$E:$E,6),SUMIFS('ON Data'!K:K,'ON Data'!$E:$E,6))</f>
        <v>1848944</v>
      </c>
      <c r="G20" s="280">
        <f xml:space="preserve">
IF($A$4&lt;=12,SUMIFS('ON Data'!L:L,'ON Data'!$D:$D,$A$4,'ON Data'!$E:$E,6),SUMIFS('ON Data'!L:L,'ON Data'!$E:$E,6))</f>
        <v>0</v>
      </c>
      <c r="H20" s="280">
        <f xml:space="preserve">
IF($A$4&lt;=12,SUMIFS('ON Data'!M:M,'ON Data'!$D:$D,$A$4,'ON Data'!$E:$E,6),SUMIFS('ON Data'!M:M,'ON Data'!$E:$E,6))</f>
        <v>0</v>
      </c>
      <c r="I20" s="280">
        <f xml:space="preserve">
IF($A$4&lt;=12,SUMIFS('ON Data'!N:N,'ON Data'!$D:$D,$A$4,'ON Data'!$E:$E,6),SUMIFS('ON Data'!N:N,'ON Data'!$E:$E,6))</f>
        <v>0</v>
      </c>
      <c r="J20" s="280">
        <f xml:space="preserve">
IF($A$4&lt;=12,SUMIFS('ON Data'!O:O,'ON Data'!$D:$D,$A$4,'ON Data'!$E:$E,6),SUMIFS('ON Data'!O:O,'ON Data'!$E:$E,6))</f>
        <v>0</v>
      </c>
      <c r="K20" s="280">
        <f xml:space="preserve">
IF($A$4&lt;=12,SUMIFS('ON Data'!P:P,'ON Data'!$D:$D,$A$4,'ON Data'!$E:$E,6),SUMIFS('ON Data'!P:P,'ON Data'!$E:$E,6))</f>
        <v>0</v>
      </c>
      <c r="L20" s="280">
        <f xml:space="preserve">
IF($A$4&lt;=12,SUMIFS('ON Data'!Q:Q,'ON Data'!$D:$D,$A$4,'ON Data'!$E:$E,6),SUMIFS('ON Data'!Q:Q,'ON Data'!$E:$E,6))</f>
        <v>0</v>
      </c>
      <c r="M20" s="280">
        <f xml:space="preserve">
IF($A$4&lt;=12,SUMIFS('ON Data'!R:R,'ON Data'!$D:$D,$A$4,'ON Data'!$E:$E,6),SUMIFS('ON Data'!R:R,'ON Data'!$E:$E,6))</f>
        <v>0</v>
      </c>
      <c r="N20" s="280">
        <f xml:space="preserve">
IF($A$4&lt;=12,SUMIFS('ON Data'!S:S,'ON Data'!$D:$D,$A$4,'ON Data'!$E:$E,6),SUMIFS('ON Data'!S:S,'ON Data'!$E:$E,6))</f>
        <v>0</v>
      </c>
      <c r="O20" s="280">
        <f xml:space="preserve">
IF($A$4&lt;=12,SUMIFS('ON Data'!T:T,'ON Data'!$D:$D,$A$4,'ON Data'!$E:$E,6),SUMIFS('ON Data'!T:T,'ON Data'!$E:$E,6))</f>
        <v>0</v>
      </c>
      <c r="P20" s="280">
        <f xml:space="preserve">
IF($A$4&lt;=12,SUMIFS('ON Data'!U:U,'ON Data'!$D:$D,$A$4,'ON Data'!$E:$E,6),SUMIFS('ON Data'!U:U,'ON Data'!$E:$E,6))</f>
        <v>0</v>
      </c>
      <c r="Q20" s="280">
        <f xml:space="preserve">
IF($A$4&lt;=12,SUMIFS('ON Data'!V:V,'ON Data'!$D:$D,$A$4,'ON Data'!$E:$E,6),SUMIFS('ON Data'!V:V,'ON Data'!$E:$E,6))</f>
        <v>0</v>
      </c>
      <c r="R20" s="280">
        <f xml:space="preserve">
IF($A$4&lt;=12,SUMIFS('ON Data'!W:W,'ON Data'!$D:$D,$A$4,'ON Data'!$E:$E,6),SUMIFS('ON Data'!W:W,'ON Data'!$E:$E,6))</f>
        <v>0</v>
      </c>
      <c r="S20" s="280">
        <f xml:space="preserve">
IF($A$4&lt;=12,SUMIFS('ON Data'!X:X,'ON Data'!$D:$D,$A$4,'ON Data'!$E:$E,6),SUMIFS('ON Data'!X:X,'ON Data'!$E:$E,6))</f>
        <v>0</v>
      </c>
      <c r="T20" s="280">
        <f xml:space="preserve">
IF($A$4&lt;=12,SUMIFS('ON Data'!Y:Y,'ON Data'!$D:$D,$A$4,'ON Data'!$E:$E,6),SUMIFS('ON Data'!Y:Y,'ON Data'!$E:$E,6))</f>
        <v>0</v>
      </c>
      <c r="U20" s="280">
        <f xml:space="preserve">
IF($A$4&lt;=12,SUMIFS('ON Data'!Z:Z,'ON Data'!$D:$D,$A$4,'ON Data'!$E:$E,6),SUMIFS('ON Data'!Z:Z,'ON Data'!$E:$E,6))</f>
        <v>0</v>
      </c>
      <c r="V20" s="280">
        <f xml:space="preserve">
IF($A$4&lt;=12,SUMIFS('ON Data'!AA:AA,'ON Data'!$D:$D,$A$4,'ON Data'!$E:$E,6),SUMIFS('ON Data'!AA:AA,'ON Data'!$E:$E,6))</f>
        <v>0</v>
      </c>
      <c r="W20" s="280">
        <f xml:space="preserve">
IF($A$4&lt;=12,SUMIFS('ON Data'!AB:AB,'ON Data'!$D:$D,$A$4,'ON Data'!$E:$E,6),SUMIFS('ON Data'!AB:AB,'ON Data'!$E:$E,6))</f>
        <v>0</v>
      </c>
      <c r="X20" s="280">
        <f xml:space="preserve">
IF($A$4&lt;=12,SUMIFS('ON Data'!AC:AC,'ON Data'!$D:$D,$A$4,'ON Data'!$E:$E,6),SUMIFS('ON Data'!AC:AC,'ON Data'!$E:$E,6))</f>
        <v>0</v>
      </c>
      <c r="Y20" s="280">
        <f xml:space="preserve">
IF($A$4&lt;=12,SUMIFS('ON Data'!AD:AD,'ON Data'!$D:$D,$A$4,'ON Data'!$E:$E,6),SUMIFS('ON Data'!AD:AD,'ON Data'!$E:$E,6))</f>
        <v>0</v>
      </c>
      <c r="Z20" s="280">
        <f xml:space="preserve">
IF($A$4&lt;=12,SUMIFS('ON Data'!AE:AE,'ON Data'!$D:$D,$A$4,'ON Data'!$E:$E,6),SUMIFS('ON Data'!AE:AE,'ON Data'!$E:$E,6))</f>
        <v>0</v>
      </c>
      <c r="AA20" s="280">
        <f xml:space="preserve">
IF($A$4&lt;=12,SUMIFS('ON Data'!AF:AF,'ON Data'!$D:$D,$A$4,'ON Data'!$E:$E,6),SUMIFS('ON Data'!AF:AF,'ON Data'!$E:$E,6))</f>
        <v>0</v>
      </c>
      <c r="AB20" s="280">
        <f xml:space="preserve">
IF($A$4&lt;=12,SUMIFS('ON Data'!AG:AG,'ON Data'!$D:$D,$A$4,'ON Data'!$E:$E,6),SUMIFS('ON Data'!AG:AG,'ON Data'!$E:$E,6))</f>
        <v>0</v>
      </c>
      <c r="AC20" s="280">
        <f xml:space="preserve">
IF($A$4&lt;=12,SUMIFS('ON Data'!AH:AH,'ON Data'!$D:$D,$A$4,'ON Data'!$E:$E,6),SUMIFS('ON Data'!AH:AH,'ON Data'!$E:$E,6))</f>
        <v>0</v>
      </c>
      <c r="AD20" s="280">
        <f xml:space="preserve">
IF($A$4&lt;=12,SUMIFS('ON Data'!AI:AI,'ON Data'!$D:$D,$A$4,'ON Data'!$E:$E,6),SUMIFS('ON Data'!AI:AI,'ON Data'!$E:$E,6))</f>
        <v>623</v>
      </c>
      <c r="AE20" s="280">
        <f xml:space="preserve">
IF($A$4&lt;=12,SUMIFS('ON Data'!AJ:AJ,'ON Data'!$D:$D,$A$4,'ON Data'!$E:$E,6),SUMIFS('ON Data'!AJ:AJ,'ON Data'!$E:$E,6))</f>
        <v>0</v>
      </c>
      <c r="AF20" s="280">
        <f xml:space="preserve">
IF($A$4&lt;=12,SUMIFS('ON Data'!AK:AK,'ON Data'!$D:$D,$A$4,'ON Data'!$E:$E,6),SUMIFS('ON Data'!AK:AK,'ON Data'!$E:$E,6))</f>
        <v>0</v>
      </c>
      <c r="AG20" s="280">
        <f xml:space="preserve">
IF($A$4&lt;=12,SUMIFS('ON Data'!AL:AL,'ON Data'!$D:$D,$A$4,'ON Data'!$E:$E,6),SUMIFS('ON Data'!AL:AL,'ON Data'!$E:$E,6))</f>
        <v>0</v>
      </c>
      <c r="AH20" s="586">
        <f xml:space="preserve">
IF($A$4&lt;=12,SUMIFS('ON Data'!AN:AN,'ON Data'!$D:$D,$A$4,'ON Data'!$E:$E,6),SUMIFS('ON Data'!AN:AN,'ON Data'!$E:$E,6))</f>
        <v>425226</v>
      </c>
      <c r="AI20" s="592"/>
    </row>
    <row r="21" spans="1:35" ht="15" hidden="1" outlineLevel="1" thickBot="1" x14ac:dyDescent="0.35">
      <c r="A21" s="246" t="s">
        <v>108</v>
      </c>
      <c r="B21" s="266">
        <f xml:space="preserve">
IF($A$4&lt;=12,SUMIFS('ON Data'!F:F,'ON Data'!$D:$D,$A$4,'ON Data'!$E:$E,12),SUMIFS('ON Data'!F:F,'ON Data'!$E:$E,12))</f>
        <v>0</v>
      </c>
      <c r="C21" s="267">
        <f xml:space="preserve">
IF($A$4&lt;=12,SUMIFS('ON Data'!G:G,'ON Data'!$D:$D,$A$4,'ON Data'!$E:$E,12),SUMIFS('ON Data'!G:G,'ON Data'!$E:$E,12))</f>
        <v>0</v>
      </c>
      <c r="D21" s="268">
        <f xml:space="preserve">
IF($A$4&lt;=12,SUMIFS('ON Data'!H:H,'ON Data'!$D:$D,$A$4,'ON Data'!$E:$E,12),SUMIFS('ON Data'!H:H,'ON Data'!$E:$E,12))</f>
        <v>0</v>
      </c>
      <c r="E21" s="268">
        <f xml:space="preserve">
IF($A$4&lt;=12,SUMIFS('ON Data'!I:I,'ON Data'!$D:$D,$A$4,'ON Data'!$E:$E,12),SUMIFS('ON Data'!I:I,'ON Data'!$E:$E,12))</f>
        <v>0</v>
      </c>
      <c r="F21" s="268">
        <f xml:space="preserve">
IF($A$4&lt;=12,SUMIFS('ON Data'!K:K,'ON Data'!$D:$D,$A$4,'ON Data'!$E:$E,12),SUMIFS('ON Data'!K:K,'ON Data'!$E:$E,12))</f>
        <v>0</v>
      </c>
      <c r="G21" s="268">
        <f xml:space="preserve">
IF($A$4&lt;=12,SUMIFS('ON Data'!L:L,'ON Data'!$D:$D,$A$4,'ON Data'!$E:$E,12),SUMIFS('ON Data'!L:L,'ON Data'!$E:$E,12))</f>
        <v>0</v>
      </c>
      <c r="H21" s="268">
        <f xml:space="preserve">
IF($A$4&lt;=12,SUMIFS('ON Data'!M:M,'ON Data'!$D:$D,$A$4,'ON Data'!$E:$E,12),SUMIFS('ON Data'!M:M,'ON Data'!$E:$E,12))</f>
        <v>0</v>
      </c>
      <c r="I21" s="268">
        <f xml:space="preserve">
IF($A$4&lt;=12,SUMIFS('ON Data'!N:N,'ON Data'!$D:$D,$A$4,'ON Data'!$E:$E,12),SUMIFS('ON Data'!N:N,'ON Data'!$E:$E,12))</f>
        <v>0</v>
      </c>
      <c r="J21" s="268">
        <f xml:space="preserve">
IF($A$4&lt;=12,SUMIFS('ON Data'!O:O,'ON Data'!$D:$D,$A$4,'ON Data'!$E:$E,12),SUMIFS('ON Data'!O:O,'ON Data'!$E:$E,12))</f>
        <v>0</v>
      </c>
      <c r="K21" s="268">
        <f xml:space="preserve">
IF($A$4&lt;=12,SUMIFS('ON Data'!P:P,'ON Data'!$D:$D,$A$4,'ON Data'!$E:$E,12),SUMIFS('ON Data'!P:P,'ON Data'!$E:$E,12))</f>
        <v>0</v>
      </c>
      <c r="L21" s="268">
        <f xml:space="preserve">
IF($A$4&lt;=12,SUMIFS('ON Data'!Q:Q,'ON Data'!$D:$D,$A$4,'ON Data'!$E:$E,12),SUMIFS('ON Data'!Q:Q,'ON Data'!$E:$E,12))</f>
        <v>0</v>
      </c>
      <c r="M21" s="268">
        <f xml:space="preserve">
IF($A$4&lt;=12,SUMIFS('ON Data'!R:R,'ON Data'!$D:$D,$A$4,'ON Data'!$E:$E,12),SUMIFS('ON Data'!R:R,'ON Data'!$E:$E,12))</f>
        <v>0</v>
      </c>
      <c r="N21" s="268">
        <f xml:space="preserve">
IF($A$4&lt;=12,SUMIFS('ON Data'!S:S,'ON Data'!$D:$D,$A$4,'ON Data'!$E:$E,12),SUMIFS('ON Data'!S:S,'ON Data'!$E:$E,12))</f>
        <v>0</v>
      </c>
      <c r="O21" s="268">
        <f xml:space="preserve">
IF($A$4&lt;=12,SUMIFS('ON Data'!T:T,'ON Data'!$D:$D,$A$4,'ON Data'!$E:$E,12),SUMIFS('ON Data'!T:T,'ON Data'!$E:$E,12))</f>
        <v>0</v>
      </c>
      <c r="P21" s="268">
        <f xml:space="preserve">
IF($A$4&lt;=12,SUMIFS('ON Data'!U:U,'ON Data'!$D:$D,$A$4,'ON Data'!$E:$E,12),SUMIFS('ON Data'!U:U,'ON Data'!$E:$E,12))</f>
        <v>0</v>
      </c>
      <c r="Q21" s="268">
        <f xml:space="preserve">
IF($A$4&lt;=12,SUMIFS('ON Data'!V:V,'ON Data'!$D:$D,$A$4,'ON Data'!$E:$E,12),SUMIFS('ON Data'!V:V,'ON Data'!$E:$E,12))</f>
        <v>0</v>
      </c>
      <c r="R21" s="268">
        <f xml:space="preserve">
IF($A$4&lt;=12,SUMIFS('ON Data'!W:W,'ON Data'!$D:$D,$A$4,'ON Data'!$E:$E,12),SUMIFS('ON Data'!W:W,'ON Data'!$E:$E,12))</f>
        <v>0</v>
      </c>
      <c r="S21" s="268">
        <f xml:space="preserve">
IF($A$4&lt;=12,SUMIFS('ON Data'!X:X,'ON Data'!$D:$D,$A$4,'ON Data'!$E:$E,12),SUMIFS('ON Data'!X:X,'ON Data'!$E:$E,12))</f>
        <v>0</v>
      </c>
      <c r="T21" s="268">
        <f xml:space="preserve">
IF($A$4&lt;=12,SUMIFS('ON Data'!Y:Y,'ON Data'!$D:$D,$A$4,'ON Data'!$E:$E,12),SUMIFS('ON Data'!Y:Y,'ON Data'!$E:$E,12))</f>
        <v>0</v>
      </c>
      <c r="U21" s="268">
        <f xml:space="preserve">
IF($A$4&lt;=12,SUMIFS('ON Data'!Z:Z,'ON Data'!$D:$D,$A$4,'ON Data'!$E:$E,12),SUMIFS('ON Data'!Z:Z,'ON Data'!$E:$E,12))</f>
        <v>0</v>
      </c>
      <c r="V21" s="268">
        <f xml:space="preserve">
IF($A$4&lt;=12,SUMIFS('ON Data'!AA:AA,'ON Data'!$D:$D,$A$4,'ON Data'!$E:$E,12),SUMIFS('ON Data'!AA:AA,'ON Data'!$E:$E,12))</f>
        <v>0</v>
      </c>
      <c r="W21" s="268">
        <f xml:space="preserve">
IF($A$4&lt;=12,SUMIFS('ON Data'!AB:AB,'ON Data'!$D:$D,$A$4,'ON Data'!$E:$E,12),SUMIFS('ON Data'!AB:AB,'ON Data'!$E:$E,12))</f>
        <v>0</v>
      </c>
      <c r="X21" s="268">
        <f xml:space="preserve">
IF($A$4&lt;=12,SUMIFS('ON Data'!AC:AC,'ON Data'!$D:$D,$A$4,'ON Data'!$E:$E,12),SUMIFS('ON Data'!AC:AC,'ON Data'!$E:$E,12))</f>
        <v>0</v>
      </c>
      <c r="Y21" s="268">
        <f xml:space="preserve">
IF($A$4&lt;=12,SUMIFS('ON Data'!AD:AD,'ON Data'!$D:$D,$A$4,'ON Data'!$E:$E,12),SUMIFS('ON Data'!AD:AD,'ON Data'!$E:$E,12))</f>
        <v>0</v>
      </c>
      <c r="Z21" s="268">
        <f xml:space="preserve">
IF($A$4&lt;=12,SUMIFS('ON Data'!AE:AE,'ON Data'!$D:$D,$A$4,'ON Data'!$E:$E,12),SUMIFS('ON Data'!AE:AE,'ON Data'!$E:$E,12))</f>
        <v>0</v>
      </c>
      <c r="AA21" s="268">
        <f xml:space="preserve">
IF($A$4&lt;=12,SUMIFS('ON Data'!AF:AF,'ON Data'!$D:$D,$A$4,'ON Data'!$E:$E,12),SUMIFS('ON Data'!AF:AF,'ON Data'!$E:$E,12))</f>
        <v>0</v>
      </c>
      <c r="AB21" s="268">
        <f xml:space="preserve">
IF($A$4&lt;=12,SUMIFS('ON Data'!AG:AG,'ON Data'!$D:$D,$A$4,'ON Data'!$E:$E,12),SUMIFS('ON Data'!AG:AG,'ON Data'!$E:$E,12))</f>
        <v>0</v>
      </c>
      <c r="AC21" s="268">
        <f xml:space="preserve">
IF($A$4&lt;=12,SUMIFS('ON Data'!AH:AH,'ON Data'!$D:$D,$A$4,'ON Data'!$E:$E,12),SUMIFS('ON Data'!AH:AH,'ON Data'!$E:$E,12))</f>
        <v>0</v>
      </c>
      <c r="AD21" s="268">
        <f xml:space="preserve">
IF($A$4&lt;=12,SUMIFS('ON Data'!AI:AI,'ON Data'!$D:$D,$A$4,'ON Data'!$E:$E,12),SUMIFS('ON Data'!AI:AI,'ON Data'!$E:$E,12))</f>
        <v>0</v>
      </c>
      <c r="AE21" s="268">
        <f xml:space="preserve">
IF($A$4&lt;=12,SUMIFS('ON Data'!AJ:AJ,'ON Data'!$D:$D,$A$4,'ON Data'!$E:$E,12),SUMIFS('ON Data'!AJ:AJ,'ON Data'!$E:$E,12))</f>
        <v>0</v>
      </c>
      <c r="AF21" s="268">
        <f xml:space="preserve">
IF($A$4&lt;=12,SUMIFS('ON Data'!AK:AK,'ON Data'!$D:$D,$A$4,'ON Data'!$E:$E,12),SUMIFS('ON Data'!AK:AK,'ON Data'!$E:$E,12))</f>
        <v>0</v>
      </c>
      <c r="AG21" s="268">
        <f xml:space="preserve">
IF($A$4&lt;=12,SUMIFS('ON Data'!AL:AL,'ON Data'!$D:$D,$A$4,'ON Data'!$E:$E,12),SUMIFS('ON Data'!AL:AL,'ON Data'!$E:$E,12))</f>
        <v>0</v>
      </c>
      <c r="AH21" s="582">
        <f xml:space="preserve">
IF($A$4&lt;=12,SUMIFS('ON Data'!AN:AN,'ON Data'!$D:$D,$A$4,'ON Data'!$E:$E,12),SUMIFS('ON Data'!AN:AN,'ON Data'!$E:$E,12))</f>
        <v>0</v>
      </c>
      <c r="AI21" s="592"/>
    </row>
    <row r="22" spans="1:35" ht="15" hidden="1" outlineLevel="1" thickBot="1" x14ac:dyDescent="0.35">
      <c r="A22" s="246" t="s">
        <v>75</v>
      </c>
      <c r="B22" s="322" t="str">
        <f xml:space="preserve">
IF(OR(B21="",B21=0),"",B20/B21)</f>
        <v/>
      </c>
      <c r="C22" s="323" t="str">
        <f t="shared" ref="C22:G22" si="2" xml:space="preserve">
IF(OR(C21="",C21=0),"",C20/C21)</f>
        <v/>
      </c>
      <c r="D22" s="324" t="str">
        <f t="shared" si="2"/>
        <v/>
      </c>
      <c r="E22" s="324" t="str">
        <f t="shared" si="2"/>
        <v/>
      </c>
      <c r="F22" s="324" t="str">
        <f t="shared" si="2"/>
        <v/>
      </c>
      <c r="G22" s="324" t="str">
        <f t="shared" si="2"/>
        <v/>
      </c>
      <c r="H22" s="324" t="str">
        <f t="shared" ref="H22:AH22" si="3" xml:space="preserve">
IF(OR(H21="",H21=0),"",H20/H21)</f>
        <v/>
      </c>
      <c r="I22" s="324" t="str">
        <f t="shared" si="3"/>
        <v/>
      </c>
      <c r="J22" s="324" t="str">
        <f t="shared" si="3"/>
        <v/>
      </c>
      <c r="K22" s="324" t="str">
        <f t="shared" si="3"/>
        <v/>
      </c>
      <c r="L22" s="324" t="str">
        <f t="shared" si="3"/>
        <v/>
      </c>
      <c r="M22" s="324" t="str">
        <f t="shared" si="3"/>
        <v/>
      </c>
      <c r="N22" s="324" t="str">
        <f t="shared" si="3"/>
        <v/>
      </c>
      <c r="O22" s="324" t="str">
        <f t="shared" si="3"/>
        <v/>
      </c>
      <c r="P22" s="324" t="str">
        <f t="shared" si="3"/>
        <v/>
      </c>
      <c r="Q22" s="324" t="str">
        <f t="shared" si="3"/>
        <v/>
      </c>
      <c r="R22" s="324" t="str">
        <f t="shared" si="3"/>
        <v/>
      </c>
      <c r="S22" s="324" t="str">
        <f t="shared" si="3"/>
        <v/>
      </c>
      <c r="T22" s="324" t="str">
        <f t="shared" si="3"/>
        <v/>
      </c>
      <c r="U22" s="324" t="str">
        <f t="shared" si="3"/>
        <v/>
      </c>
      <c r="V22" s="324" t="str">
        <f t="shared" si="3"/>
        <v/>
      </c>
      <c r="W22" s="324" t="str">
        <f t="shared" si="3"/>
        <v/>
      </c>
      <c r="X22" s="324" t="str">
        <f t="shared" si="3"/>
        <v/>
      </c>
      <c r="Y22" s="324" t="str">
        <f t="shared" si="3"/>
        <v/>
      </c>
      <c r="Z22" s="324" t="str">
        <f t="shared" si="3"/>
        <v/>
      </c>
      <c r="AA22" s="324" t="str">
        <f t="shared" si="3"/>
        <v/>
      </c>
      <c r="AB22" s="324" t="str">
        <f t="shared" si="3"/>
        <v/>
      </c>
      <c r="AC22" s="324" t="str">
        <f t="shared" si="3"/>
        <v/>
      </c>
      <c r="AD22" s="324" t="str">
        <f t="shared" si="3"/>
        <v/>
      </c>
      <c r="AE22" s="324" t="str">
        <f t="shared" si="3"/>
        <v/>
      </c>
      <c r="AF22" s="324" t="str">
        <f t="shared" si="3"/>
        <v/>
      </c>
      <c r="AG22" s="324" t="str">
        <f t="shared" si="3"/>
        <v/>
      </c>
      <c r="AH22" s="587" t="str">
        <f t="shared" si="3"/>
        <v/>
      </c>
      <c r="AI22" s="592"/>
    </row>
    <row r="23" spans="1:35" ht="15" hidden="1" outlineLevel="1" thickBot="1" x14ac:dyDescent="0.35">
      <c r="A23" s="254" t="s">
        <v>68</v>
      </c>
      <c r="B23" s="269">
        <f xml:space="preserve">
IF(B21="","",B20-B21)</f>
        <v>7903013</v>
      </c>
      <c r="C23" s="270">
        <f t="shared" ref="C23:G23" si="4" xml:space="preserve">
IF(C21="","",C20-C21)</f>
        <v>0</v>
      </c>
      <c r="D23" s="271">
        <f t="shared" si="4"/>
        <v>5628220</v>
      </c>
      <c r="E23" s="271">
        <f t="shared" si="4"/>
        <v>0</v>
      </c>
      <c r="F23" s="271">
        <f t="shared" si="4"/>
        <v>1848944</v>
      </c>
      <c r="G23" s="271">
        <f t="shared" si="4"/>
        <v>0</v>
      </c>
      <c r="H23" s="271">
        <f t="shared" ref="H23:AH23" si="5" xml:space="preserve">
IF(H21="","",H20-H21)</f>
        <v>0</v>
      </c>
      <c r="I23" s="271">
        <f t="shared" si="5"/>
        <v>0</v>
      </c>
      <c r="J23" s="271">
        <f t="shared" si="5"/>
        <v>0</v>
      </c>
      <c r="K23" s="271">
        <f t="shared" si="5"/>
        <v>0</v>
      </c>
      <c r="L23" s="271">
        <f t="shared" si="5"/>
        <v>0</v>
      </c>
      <c r="M23" s="271">
        <f t="shared" si="5"/>
        <v>0</v>
      </c>
      <c r="N23" s="271">
        <f t="shared" si="5"/>
        <v>0</v>
      </c>
      <c r="O23" s="271">
        <f t="shared" si="5"/>
        <v>0</v>
      </c>
      <c r="P23" s="271">
        <f t="shared" si="5"/>
        <v>0</v>
      </c>
      <c r="Q23" s="271">
        <f t="shared" si="5"/>
        <v>0</v>
      </c>
      <c r="R23" s="271">
        <f t="shared" si="5"/>
        <v>0</v>
      </c>
      <c r="S23" s="271">
        <f t="shared" si="5"/>
        <v>0</v>
      </c>
      <c r="T23" s="271">
        <f t="shared" si="5"/>
        <v>0</v>
      </c>
      <c r="U23" s="271">
        <f t="shared" si="5"/>
        <v>0</v>
      </c>
      <c r="V23" s="271">
        <f t="shared" si="5"/>
        <v>0</v>
      </c>
      <c r="W23" s="271">
        <f t="shared" si="5"/>
        <v>0</v>
      </c>
      <c r="X23" s="271">
        <f t="shared" si="5"/>
        <v>0</v>
      </c>
      <c r="Y23" s="271">
        <f t="shared" si="5"/>
        <v>0</v>
      </c>
      <c r="Z23" s="271">
        <f t="shared" si="5"/>
        <v>0</v>
      </c>
      <c r="AA23" s="271">
        <f t="shared" si="5"/>
        <v>0</v>
      </c>
      <c r="AB23" s="271">
        <f t="shared" si="5"/>
        <v>0</v>
      </c>
      <c r="AC23" s="271">
        <f t="shared" si="5"/>
        <v>0</v>
      </c>
      <c r="AD23" s="271">
        <f t="shared" si="5"/>
        <v>623</v>
      </c>
      <c r="AE23" s="271">
        <f t="shared" si="5"/>
        <v>0</v>
      </c>
      <c r="AF23" s="271">
        <f t="shared" si="5"/>
        <v>0</v>
      </c>
      <c r="AG23" s="271">
        <f t="shared" si="5"/>
        <v>0</v>
      </c>
      <c r="AH23" s="583">
        <f t="shared" si="5"/>
        <v>425226</v>
      </c>
      <c r="AI23" s="592"/>
    </row>
    <row r="24" spans="1:35" x14ac:dyDescent="0.3">
      <c r="A24" s="248" t="s">
        <v>203</v>
      </c>
      <c r="B24" s="295" t="s">
        <v>3</v>
      </c>
      <c r="C24" s="593" t="s">
        <v>214</v>
      </c>
      <c r="D24" s="567"/>
      <c r="E24" s="568"/>
      <c r="F24" s="568" t="s">
        <v>215</v>
      </c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88" t="s">
        <v>216</v>
      </c>
      <c r="AI24" s="592"/>
    </row>
    <row r="25" spans="1:35" x14ac:dyDescent="0.3">
      <c r="A25" s="249" t="s">
        <v>73</v>
      </c>
      <c r="B25" s="266">
        <f xml:space="preserve">
SUM(C25:AH25)</f>
        <v>64500</v>
      </c>
      <c r="C25" s="594">
        <f xml:space="preserve">
IF($A$4&lt;=12,SUMIFS('ON Data'!H:H,'ON Data'!$D:$D,$A$4,'ON Data'!$E:$E,10),SUMIFS('ON Data'!H:H,'ON Data'!$E:$E,10))</f>
        <v>52700</v>
      </c>
      <c r="D25" s="569"/>
      <c r="E25" s="570"/>
      <c r="F25" s="570">
        <f xml:space="preserve">
IF($A$4&lt;=12,SUMIFS('ON Data'!K:K,'ON Data'!$D:$D,$A$4,'ON Data'!$E:$E,10),SUMIFS('ON Data'!K:K,'ON Data'!$E:$E,10))</f>
        <v>11800</v>
      </c>
      <c r="G25" s="570"/>
      <c r="H25" s="570"/>
      <c r="I25" s="570"/>
      <c r="J25" s="570"/>
      <c r="K25" s="570"/>
      <c r="L25" s="570"/>
      <c r="M25" s="570"/>
      <c r="N25" s="570"/>
      <c r="O25" s="570"/>
      <c r="P25" s="570"/>
      <c r="Q25" s="570"/>
      <c r="R25" s="570"/>
      <c r="S25" s="570"/>
      <c r="T25" s="570"/>
      <c r="U25" s="570"/>
      <c r="V25" s="570"/>
      <c r="W25" s="570"/>
      <c r="X25" s="570"/>
      <c r="Y25" s="570"/>
      <c r="Z25" s="570"/>
      <c r="AA25" s="570"/>
      <c r="AB25" s="570"/>
      <c r="AC25" s="570"/>
      <c r="AD25" s="570"/>
      <c r="AE25" s="570"/>
      <c r="AF25" s="570"/>
      <c r="AG25" s="570"/>
      <c r="AH25" s="589">
        <f xml:space="preserve">
IF($A$4&lt;=12,SUMIFS('ON Data'!AN:AN,'ON Data'!$D:$D,$A$4,'ON Data'!$E:$E,10),SUMIFS('ON Data'!AN:AN,'ON Data'!$E:$E,10))</f>
        <v>0</v>
      </c>
      <c r="AI25" s="592"/>
    </row>
    <row r="26" spans="1:35" x14ac:dyDescent="0.3">
      <c r="A26" s="255" t="s">
        <v>213</v>
      </c>
      <c r="B26" s="275">
        <f xml:space="preserve">
SUM(C26:AH26)</f>
        <v>43755.167520207309</v>
      </c>
      <c r="C26" s="594">
        <f xml:space="preserve">
IF($A$4&lt;=12,SUMIFS('ON Data'!H:H,'ON Data'!$D:$D,$A$4,'ON Data'!$E:$E,11),SUMIFS('ON Data'!H:H,'ON Data'!$E:$E,11))</f>
        <v>23755.167520207313</v>
      </c>
      <c r="D26" s="569"/>
      <c r="E26" s="570"/>
      <c r="F26" s="571">
        <f xml:space="preserve">
IF($A$4&lt;=12,SUMIFS('ON Data'!K:K,'ON Data'!$D:$D,$A$4,'ON Data'!$E:$E,11),SUMIFS('ON Data'!K:K,'ON Data'!$E:$E,11))</f>
        <v>20000</v>
      </c>
      <c r="G26" s="571"/>
      <c r="H26" s="571"/>
      <c r="I26" s="571"/>
      <c r="J26" s="571"/>
      <c r="K26" s="571"/>
      <c r="L26" s="571"/>
      <c r="M26" s="571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1"/>
      <c r="AG26" s="571"/>
      <c r="AH26" s="589">
        <f xml:space="preserve">
IF($A$4&lt;=12,SUMIFS('ON Data'!AN:AN,'ON Data'!$D:$D,$A$4,'ON Data'!$E:$E,11),SUMIFS('ON Data'!AN:AN,'ON Data'!$E:$E,11))</f>
        <v>0</v>
      </c>
      <c r="AI26" s="592"/>
    </row>
    <row r="27" spans="1:35" x14ac:dyDescent="0.3">
      <c r="A27" s="255" t="s">
        <v>75</v>
      </c>
      <c r="B27" s="296">
        <f xml:space="preserve">
IF(B26=0,0,B25/B26)</f>
        <v>1.4741115999661565</v>
      </c>
      <c r="C27" s="595">
        <f xml:space="preserve">
IF(C26=0,0,C25/C26)</f>
        <v>2.2184646753246757</v>
      </c>
      <c r="D27" s="572"/>
      <c r="E27" s="573"/>
      <c r="F27" s="573">
        <f xml:space="preserve">
IF(F26=0,0,F25/F26)</f>
        <v>0.59</v>
      </c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90">
        <f xml:space="preserve">
IF(AH26=0,0,AH25/AH26)</f>
        <v>0</v>
      </c>
      <c r="AI27" s="592"/>
    </row>
    <row r="28" spans="1:35" ht="15" thickBot="1" x14ac:dyDescent="0.35">
      <c r="A28" s="255" t="s">
        <v>212</v>
      </c>
      <c r="B28" s="275">
        <f xml:space="preserve">
SUM(C28:AH28)</f>
        <v>-20744.832479792687</v>
      </c>
      <c r="C28" s="596">
        <f xml:space="preserve">
C26-C25</f>
        <v>-28944.832479792687</v>
      </c>
      <c r="D28" s="574"/>
      <c r="E28" s="575"/>
      <c r="F28" s="575">
        <f xml:space="preserve">
F26-F25</f>
        <v>8200</v>
      </c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  <c r="AF28" s="575"/>
      <c r="AG28" s="575"/>
      <c r="AH28" s="591">
        <f xml:space="preserve">
AH26-AH25</f>
        <v>0</v>
      </c>
      <c r="AI28" s="592"/>
    </row>
    <row r="29" spans="1:35" x14ac:dyDescent="0.3">
      <c r="A29" s="256"/>
      <c r="B29" s="256"/>
      <c r="C29" s="257"/>
      <c r="D29" s="256"/>
      <c r="E29" s="256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6"/>
      <c r="AG29" s="256"/>
      <c r="AH29" s="256"/>
    </row>
    <row r="30" spans="1:35" x14ac:dyDescent="0.3">
      <c r="A30" s="116" t="s">
        <v>165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54"/>
    </row>
    <row r="31" spans="1:35" x14ac:dyDescent="0.3">
      <c r="A31" s="117" t="s">
        <v>210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54"/>
    </row>
    <row r="32" spans="1:35" ht="14.4" customHeight="1" x14ac:dyDescent="0.3">
      <c r="A32" s="292" t="s">
        <v>207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</row>
    <row r="33" spans="1:1" x14ac:dyDescent="0.3">
      <c r="A33" s="294" t="s">
        <v>217</v>
      </c>
    </row>
    <row r="34" spans="1:1" x14ac:dyDescent="0.3">
      <c r="A34" s="294" t="s">
        <v>218</v>
      </c>
    </row>
    <row r="35" spans="1:1" x14ac:dyDescent="0.3">
      <c r="A35" s="294" t="s">
        <v>219</v>
      </c>
    </row>
    <row r="36" spans="1:1" x14ac:dyDescent="0.3">
      <c r="A36" s="294" t="s">
        <v>220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5" priority="4" operator="greaterThan">
      <formula>1</formula>
    </cfRule>
  </conditionalFormatting>
  <conditionalFormatting sqref="C28 AH28 F28">
    <cfRule type="cellIs" dxfId="4" priority="3" operator="lessThan">
      <formula>0</formula>
    </cfRule>
  </conditionalFormatting>
  <conditionalFormatting sqref="B22:AH22">
    <cfRule type="cellIs" dxfId="3" priority="2" operator="greaterThan">
      <formula>1</formula>
    </cfRule>
  </conditionalFormatting>
  <conditionalFormatting sqref="B23:AH23">
    <cfRule type="cellIs" dxfId="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30" t="s">
        <v>124</v>
      </c>
      <c r="B1" s="330"/>
      <c r="C1" s="331"/>
      <c r="D1" s="331"/>
      <c r="E1" s="331"/>
    </row>
    <row r="2" spans="1:5" ht="14.4" customHeight="1" thickBot="1" x14ac:dyDescent="0.35">
      <c r="A2" s="239" t="s">
        <v>286</v>
      </c>
      <c r="B2" s="155"/>
    </row>
    <row r="3" spans="1:5" ht="14.4" customHeight="1" thickBot="1" x14ac:dyDescent="0.35">
      <c r="A3" s="158"/>
      <c r="C3" s="159" t="s">
        <v>108</v>
      </c>
      <c r="D3" s="160" t="s">
        <v>73</v>
      </c>
      <c r="E3" s="161" t="s">
        <v>75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14369.004314082087</v>
      </c>
      <c r="D4" s="164">
        <f ca="1">IF(ISERROR(VLOOKUP("Náklady celkem",INDIRECT("HI!$A:$G"),5,0)),0,VLOOKUP("Náklady celkem",INDIRECT("HI!$A:$G"),5,0))</f>
        <v>14464.442890000004</v>
      </c>
      <c r="E4" s="165">
        <f ca="1">IF(C4=0,0,D4/C4)</f>
        <v>1.0066419755907781</v>
      </c>
    </row>
    <row r="5" spans="1:5" ht="14.4" customHeight="1" x14ac:dyDescent="0.3">
      <c r="A5" s="166" t="s">
        <v>157</v>
      </c>
      <c r="B5" s="167"/>
      <c r="C5" s="168"/>
      <c r="D5" s="168"/>
      <c r="E5" s="169"/>
    </row>
    <row r="6" spans="1:5" ht="14.4" customHeight="1" x14ac:dyDescent="0.3">
      <c r="A6" s="170" t="s">
        <v>162</v>
      </c>
      <c r="B6" s="171"/>
      <c r="C6" s="172"/>
      <c r="D6" s="172"/>
      <c r="E6" s="169"/>
    </row>
    <row r="7" spans="1:5" ht="14.4" customHeight="1" x14ac:dyDescent="0.3">
      <c r="A7" s="31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112</v>
      </c>
      <c r="C7" s="172">
        <f>IF(ISERROR(HI!F5),"",HI!F5)</f>
        <v>187.64416680688697</v>
      </c>
      <c r="D7" s="172">
        <f>IF(ISERROR(HI!E5),"",HI!E5)</f>
        <v>171.92321999999899</v>
      </c>
      <c r="E7" s="169">
        <f t="shared" ref="E7:E15" si="0">IF(C7=0,0,D7/C7)</f>
        <v>0.91621936842264262</v>
      </c>
    </row>
    <row r="8" spans="1:5" ht="14.4" customHeight="1" x14ac:dyDescent="0.3">
      <c r="A8" s="316" t="str">
        <f>HYPERLINK("#'LŽ PL'!A1","Plnění pozitivního listu (min. 90%)")</f>
        <v>Plnění pozitivního listu (min. 90%)</v>
      </c>
      <c r="B8" s="171" t="s">
        <v>149</v>
      </c>
      <c r="C8" s="173">
        <v>0.9</v>
      </c>
      <c r="D8" s="173">
        <f>IF(ISERROR(VLOOKUP("celkem",'LŽ PL'!$A:$F,5,0)),0,VLOOKUP("celkem",'LŽ PL'!$A:$F,5,0))</f>
        <v>0.34809439804354192</v>
      </c>
      <c r="E8" s="169">
        <f t="shared" si="0"/>
        <v>0.38677155338171321</v>
      </c>
    </row>
    <row r="9" spans="1:5" ht="14.4" customHeight="1" x14ac:dyDescent="0.3">
      <c r="A9" s="316" t="str">
        <f>HYPERLINK("#'LŽ Statim'!A1","Podíl statimových žádanek (max. 30%)")</f>
        <v>Podíl statimových žádanek (max. 30%)</v>
      </c>
      <c r="B9" s="314" t="s">
        <v>259</v>
      </c>
      <c r="C9" s="315">
        <v>0.3</v>
      </c>
      <c r="D9" s="315">
        <f>IF('LŽ Statim'!G3="",0,'LŽ Statim'!G3)</f>
        <v>1.3888888888888888E-2</v>
      </c>
      <c r="E9" s="169">
        <f>IF(C9=0,0,D9/C9)</f>
        <v>4.6296296296296294E-2</v>
      </c>
    </row>
    <row r="10" spans="1:5" ht="14.4" customHeight="1" x14ac:dyDescent="0.3">
      <c r="A10" s="174" t="s">
        <v>158</v>
      </c>
      <c r="B10" s="171"/>
      <c r="C10" s="172"/>
      <c r="D10" s="172"/>
      <c r="E10" s="169"/>
    </row>
    <row r="11" spans="1:5" ht="14.4" customHeight="1" x14ac:dyDescent="0.3">
      <c r="A11" s="316" t="str">
        <f>HYPERLINK("#'Léky Recepty'!A1","Záchyt v lékárně (Úhrada Kč, min. 60%)")</f>
        <v>Záchyt v lékárně (Úhrada Kč, min. 60%)</v>
      </c>
      <c r="B11" s="171" t="s">
        <v>117</v>
      </c>
      <c r="C11" s="173">
        <v>0.6</v>
      </c>
      <c r="D11" s="173">
        <f>IF(ISERROR(VLOOKUP("Celkem",'Léky Recepty'!B:H,5,0)),0,VLOOKUP("Celkem",'Léky Recepty'!B:H,5,0))</f>
        <v>0.69320825254965601</v>
      </c>
      <c r="E11" s="169">
        <f t="shared" si="0"/>
        <v>1.1553470875827601</v>
      </c>
    </row>
    <row r="12" spans="1:5" ht="14.4" customHeight="1" x14ac:dyDescent="0.3">
      <c r="A12" s="316" t="str">
        <f>HYPERLINK("#'LRp PL'!A1","Plnění pozitivního listu (min. 80%)")</f>
        <v>Plnění pozitivního listu (min. 80%)</v>
      </c>
      <c r="B12" s="171" t="s">
        <v>150</v>
      </c>
      <c r="C12" s="173">
        <v>0.8</v>
      </c>
      <c r="D12" s="173">
        <f>IF(ISERROR(VLOOKUP("Celkem",'LRp PL'!A:F,5,0)),0,VLOOKUP("Celkem",'LRp PL'!A:F,5,0))</f>
        <v>0.98436848411338418</v>
      </c>
      <c r="E12" s="169">
        <f t="shared" si="0"/>
        <v>1.2304606051417302</v>
      </c>
    </row>
    <row r="13" spans="1:5" ht="14.4" customHeight="1" x14ac:dyDescent="0.3">
      <c r="A13" s="174" t="s">
        <v>159</v>
      </c>
      <c r="B13" s="171"/>
      <c r="C13" s="172"/>
      <c r="D13" s="172"/>
      <c r="E13" s="169"/>
    </row>
    <row r="14" spans="1:5" ht="14.4" customHeight="1" x14ac:dyDescent="0.3">
      <c r="A14" s="175" t="s">
        <v>163</v>
      </c>
      <c r="B14" s="171"/>
      <c r="C14" s="168"/>
      <c r="D14" s="168"/>
      <c r="E14" s="169"/>
    </row>
    <row r="15" spans="1:5" ht="14.4" customHeight="1" x14ac:dyDescent="0.3">
      <c r="A15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71" t="s">
        <v>112</v>
      </c>
      <c r="C15" s="172">
        <f>IF(ISERROR(HI!F6),"",HI!F6)</f>
        <v>2126.6041698401959</v>
      </c>
      <c r="D15" s="172">
        <f>IF(ISERROR(HI!E6),"",HI!E6)</f>
        <v>1847.1725699999993</v>
      </c>
      <c r="E15" s="169">
        <f t="shared" si="0"/>
        <v>0.8686019693729865</v>
      </c>
    </row>
    <row r="16" spans="1:5" ht="14.4" customHeight="1" thickBot="1" x14ac:dyDescent="0.35">
      <c r="A16" s="177" t="str">
        <f>HYPERLINK("#HI!A1","Osobní náklady")</f>
        <v>Osobní náklady</v>
      </c>
      <c r="B16" s="171"/>
      <c r="C16" s="168">
        <f ca="1">IF(ISERROR(VLOOKUP("Osobní náklady (Kč) *",INDIRECT("HI!$A:$G"),6,0)),0,VLOOKUP("Osobní náklady (Kč) *",INDIRECT("HI!$A:$G"),6,0))</f>
        <v>10147.999680362591</v>
      </c>
      <c r="D16" s="168">
        <f ca="1">IF(ISERROR(VLOOKUP("Osobní náklady (Kč) *",INDIRECT("HI!$A:$G"),5,0)),0,VLOOKUP("Osobní náklady (Kč) *",INDIRECT("HI!$A:$G"),5,0))</f>
        <v>10658.494500000001</v>
      </c>
      <c r="E16" s="169">
        <f ca="1">IF(C16=0,0,D16/C16)</f>
        <v>1.0503049700154474</v>
      </c>
    </row>
    <row r="17" spans="1:5" ht="14.4" customHeight="1" thickBot="1" x14ac:dyDescent="0.35">
      <c r="A17" s="181"/>
      <c r="B17" s="182"/>
      <c r="C17" s="183"/>
      <c r="D17" s="183"/>
      <c r="E17" s="184"/>
    </row>
    <row r="18" spans="1:5" ht="14.4" customHeight="1" thickBot="1" x14ac:dyDescent="0.35">
      <c r="A18" s="185" t="str">
        <f>HYPERLINK("#HI!A1","VÝNOSY CELKEM (v tisících)")</f>
        <v>VÝNOSY CELKEM (v tisících)</v>
      </c>
      <c r="B18" s="186"/>
      <c r="C18" s="187">
        <f ca="1">IF(ISERROR(VLOOKUP("Výnosy celkem",INDIRECT("HI!$A:$G"),6,0)),0,VLOOKUP("Výnosy celkem",INDIRECT("HI!$A:$G"),6,0))</f>
        <v>3590.7559999999999</v>
      </c>
      <c r="D18" s="187">
        <f ca="1">IF(ISERROR(VLOOKUP("Výnosy celkem",INDIRECT("HI!$A:$G"),5,0)),0,VLOOKUP("Výnosy celkem",INDIRECT("HI!$A:$G"),5,0))</f>
        <v>4102.8769900000007</v>
      </c>
      <c r="E18" s="188">
        <f t="shared" ref="E18:E23" ca="1" si="1">IF(C18=0,0,D18/C18)</f>
        <v>1.1426220522920523</v>
      </c>
    </row>
    <row r="19" spans="1:5" ht="14.4" customHeight="1" x14ac:dyDescent="0.3">
      <c r="A19" s="189" t="str">
        <f>HYPERLINK("#HI!A1","Ambulance (body za výkony + Kč za ZUM a ZULP)")</f>
        <v>Ambulance (body za výkony + Kč za ZUM a ZULP)</v>
      </c>
      <c r="B19" s="167"/>
      <c r="C19" s="168">
        <f ca="1">IF(ISERROR(VLOOKUP("Ambulance *",INDIRECT("HI!$A:$G"),6,0)),0,VLOOKUP("Ambulance *",INDIRECT("HI!$A:$G"),6,0))</f>
        <v>3590.7559999999999</v>
      </c>
      <c r="D19" s="168">
        <f ca="1">IF(ISERROR(VLOOKUP("Ambulance *",INDIRECT("HI!$A:$G"),5,0)),0,VLOOKUP("Ambulance *",INDIRECT("HI!$A:$G"),5,0))</f>
        <v>4102.8769900000007</v>
      </c>
      <c r="E19" s="169">
        <f t="shared" ca="1" si="1"/>
        <v>1.1426220522920523</v>
      </c>
    </row>
    <row r="20" spans="1:5" ht="14.4" customHeight="1" x14ac:dyDescent="0.3">
      <c r="A20" s="190" t="str">
        <f>HYPERLINK("#'ZV Vykáz.-A'!A1","Zdravotní výkony vykázané u ambulantních pacientů (min. 100 %)")</f>
        <v>Zdravotní výkony vykázané u ambulantních pacientů (min. 100 %)</v>
      </c>
      <c r="B20" s="154" t="s">
        <v>126</v>
      </c>
      <c r="C20" s="173">
        <v>1</v>
      </c>
      <c r="D20" s="173">
        <f>IF(ISERROR(VLOOKUP("Celkem:",'ZV Vykáz.-A'!$A:$S,7,0)),"",VLOOKUP("Celkem:",'ZV Vykáz.-A'!$A:$S,7,0))</f>
        <v>1.1426220522920523</v>
      </c>
      <c r="E20" s="169">
        <f t="shared" si="1"/>
        <v>1.1426220522920523</v>
      </c>
    </row>
    <row r="21" spans="1:5" ht="14.4" customHeight="1" x14ac:dyDescent="0.3">
      <c r="A21" s="190" t="str">
        <f>HYPERLINK("#'ZV Vykáz.-H'!A1","Zdravotní výkony vykázané u hospitalizovaných pacientů (max. 85 %)")</f>
        <v>Zdravotní výkony vykázané u hospitalizovaných pacientů (max. 85 %)</v>
      </c>
      <c r="B21" s="154" t="s">
        <v>128</v>
      </c>
      <c r="C21" s="173">
        <v>0.85</v>
      </c>
      <c r="D21" s="173">
        <f>IF(ISERROR(VLOOKUP("Celkem:",'ZV Vykáz.-H'!$A:$S,7,0)),"",VLOOKUP("Celkem:",'ZV Vykáz.-H'!$A:$S,7,0))</f>
        <v>0.79061615956690434</v>
      </c>
      <c r="E21" s="169">
        <f t="shared" si="1"/>
        <v>0.93013665831400516</v>
      </c>
    </row>
    <row r="22" spans="1:5" ht="14.4" customHeight="1" x14ac:dyDescent="0.3">
      <c r="A22" s="191" t="str">
        <f>HYPERLINK("#HI!A1","Hospitalizace (casemix * 30000)")</f>
        <v>Hospitalizace (casemix * 30000)</v>
      </c>
      <c r="B22" s="171"/>
      <c r="C22" s="168">
        <f ca="1">IF(ISERROR(VLOOKUP("Hospitalizace *",INDIRECT("HI!$A:$G"),6,0)),0,VLOOKUP("Hospitalizace *",INDIRECT("HI!$A:$G"),6,0))</f>
        <v>0</v>
      </c>
      <c r="D22" s="168">
        <f ca="1">IF(ISERROR(VLOOKUP("Hospitalizace *",INDIRECT("HI!$A:$G"),5,0)),0,VLOOKUP("Hospitalizace *",INDIRECT("HI!$A:$G"),5,0))</f>
        <v>0</v>
      </c>
      <c r="E22" s="169">
        <f ca="1">IF(C22=0,0,D22/C22)</f>
        <v>0</v>
      </c>
    </row>
    <row r="23" spans="1:5" ht="27.6" x14ac:dyDescent="0.3">
      <c r="A23" s="192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3" s="171" t="s">
        <v>123</v>
      </c>
      <c r="C23" s="173" t="e">
        <f>IF(#REF!&gt;1,95%,95%-2*ABS(#REF!-#REF!))</f>
        <v>#REF!</v>
      </c>
      <c r="D23" s="173">
        <f>IF(ISERROR(VLOOKUP("Celkem:",'ZV Vyžád.'!$A:$M,7,0)),"",VLOOKUP("Celkem:",'ZV Vyžád.'!$A:$M,7,0))</f>
        <v>1.9144040024244666E-2</v>
      </c>
      <c r="E23" s="169" t="e">
        <f t="shared" si="1"/>
        <v>#REF!</v>
      </c>
    </row>
    <row r="24" spans="1:5" ht="14.4" customHeight="1" thickBot="1" x14ac:dyDescent="0.35">
      <c r="A24" s="193" t="s">
        <v>160</v>
      </c>
      <c r="B24" s="178"/>
      <c r="C24" s="179"/>
      <c r="D24" s="179"/>
      <c r="E24" s="180"/>
    </row>
    <row r="25" spans="1:5" ht="14.4" customHeight="1" thickBot="1" x14ac:dyDescent="0.35">
      <c r="A25" s="194"/>
      <c r="B25" s="195"/>
      <c r="C25" s="196"/>
      <c r="D25" s="196"/>
      <c r="E25" s="197"/>
    </row>
    <row r="26" spans="1:5" ht="14.4" customHeight="1" thickBot="1" x14ac:dyDescent="0.35">
      <c r="A26" s="198" t="s">
        <v>161</v>
      </c>
      <c r="B26" s="199"/>
      <c r="C26" s="200"/>
      <c r="D26" s="200"/>
      <c r="E26" s="201"/>
    </row>
  </sheetData>
  <mergeCells count="1">
    <mergeCell ref="A1:E1"/>
  </mergeCells>
  <conditionalFormatting sqref="E5">
    <cfRule type="cellIs" dxfId="6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7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5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4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3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2" priority="20" operator="lessThan">
      <formula>1</formula>
    </cfRule>
  </conditionalFormatting>
  <conditionalFormatting sqref="E9">
    <cfRule type="cellIs" dxfId="61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 E4 E7 E15 E21">
    <cfRule type="cellIs" dxfId="60" priority="63" operator="greaterThan">
      <formula>1</formula>
    </cfRule>
    <cfRule type="iconSet" priority="6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91"/>
  <sheetViews>
    <sheetView showGridLines="0" showRowColHeaders="0" workbookViewId="0"/>
  </sheetViews>
  <sheetFormatPr defaultRowHeight="14.4" x14ac:dyDescent="0.3"/>
  <cols>
    <col min="1" max="16384" width="8.88671875" style="235"/>
  </cols>
  <sheetData>
    <row r="1" spans="1:41" x14ac:dyDescent="0.3">
      <c r="A1" s="235" t="s">
        <v>2411</v>
      </c>
    </row>
    <row r="2" spans="1:41" x14ac:dyDescent="0.3">
      <c r="A2" s="239" t="s">
        <v>286</v>
      </c>
    </row>
    <row r="3" spans="1:41" x14ac:dyDescent="0.3">
      <c r="A3" s="235" t="s">
        <v>177</v>
      </c>
      <c r="B3" s="260">
        <v>2015</v>
      </c>
      <c r="D3" s="236">
        <f>MAX(D5:D1048576)</f>
        <v>12</v>
      </c>
      <c r="F3" s="236">
        <f>SUMIF($E5:$E1048576,"&lt;10",F5:F1048576)</f>
        <v>8736715.6000000015</v>
      </c>
      <c r="G3" s="236">
        <f t="shared" ref="G3:AO3" si="0">SUMIF($E5:$E1048576,"&lt;10",G5:G1048576)</f>
        <v>0</v>
      </c>
      <c r="H3" s="236">
        <f t="shared" si="0"/>
        <v>6224804.6000000015</v>
      </c>
      <c r="I3" s="236">
        <f t="shared" si="0"/>
        <v>0</v>
      </c>
      <c r="J3" s="236">
        <f t="shared" si="0"/>
        <v>0</v>
      </c>
      <c r="K3" s="236">
        <f t="shared" si="0"/>
        <v>2050203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236">
        <f t="shared" si="0"/>
        <v>0</v>
      </c>
      <c r="P3" s="236">
        <f t="shared" si="0"/>
        <v>0</v>
      </c>
      <c r="Q3" s="236">
        <f t="shared" si="0"/>
        <v>0</v>
      </c>
      <c r="R3" s="236">
        <f t="shared" si="0"/>
        <v>0</v>
      </c>
      <c r="S3" s="236">
        <f t="shared" si="0"/>
        <v>0</v>
      </c>
      <c r="T3" s="236">
        <f t="shared" si="0"/>
        <v>0</v>
      </c>
      <c r="U3" s="236">
        <f t="shared" si="0"/>
        <v>0</v>
      </c>
      <c r="V3" s="236">
        <f t="shared" si="0"/>
        <v>0</v>
      </c>
      <c r="W3" s="236">
        <f t="shared" si="0"/>
        <v>0</v>
      </c>
      <c r="X3" s="236">
        <f t="shared" si="0"/>
        <v>0</v>
      </c>
      <c r="Y3" s="236">
        <f t="shared" si="0"/>
        <v>0</v>
      </c>
      <c r="Z3" s="236">
        <f t="shared" si="0"/>
        <v>0</v>
      </c>
      <c r="AA3" s="236">
        <f t="shared" si="0"/>
        <v>0</v>
      </c>
      <c r="AB3" s="236">
        <f t="shared" si="0"/>
        <v>0</v>
      </c>
      <c r="AC3" s="236">
        <f t="shared" si="0"/>
        <v>0</v>
      </c>
      <c r="AD3" s="236">
        <f t="shared" si="0"/>
        <v>0</v>
      </c>
      <c r="AE3" s="236">
        <f t="shared" si="0"/>
        <v>0</v>
      </c>
      <c r="AF3" s="236">
        <f t="shared" si="0"/>
        <v>0</v>
      </c>
      <c r="AG3" s="236">
        <f t="shared" si="0"/>
        <v>0</v>
      </c>
      <c r="AH3" s="236">
        <f t="shared" si="0"/>
        <v>0</v>
      </c>
      <c r="AI3" s="236">
        <f t="shared" si="0"/>
        <v>623</v>
      </c>
      <c r="AJ3" s="236">
        <f t="shared" si="0"/>
        <v>0</v>
      </c>
      <c r="AK3" s="236">
        <f t="shared" si="0"/>
        <v>0</v>
      </c>
      <c r="AL3" s="236">
        <f t="shared" si="0"/>
        <v>0</v>
      </c>
      <c r="AM3" s="236">
        <f t="shared" si="0"/>
        <v>0</v>
      </c>
      <c r="AN3" s="236">
        <f t="shared" si="0"/>
        <v>461085</v>
      </c>
      <c r="AO3" s="236">
        <f t="shared" si="0"/>
        <v>0</v>
      </c>
    </row>
    <row r="4" spans="1:41" x14ac:dyDescent="0.3">
      <c r="A4" s="235" t="s">
        <v>178</v>
      </c>
      <c r="B4" s="260">
        <v>1</v>
      </c>
      <c r="C4" s="237" t="s">
        <v>5</v>
      </c>
      <c r="D4" s="238" t="s">
        <v>67</v>
      </c>
      <c r="E4" s="238" t="s">
        <v>172</v>
      </c>
      <c r="F4" s="238" t="s">
        <v>3</v>
      </c>
      <c r="G4" s="238" t="s">
        <v>173</v>
      </c>
      <c r="H4" s="238" t="s">
        <v>174</v>
      </c>
      <c r="I4" s="238" t="s">
        <v>175</v>
      </c>
      <c r="J4" s="238" t="s">
        <v>176</v>
      </c>
      <c r="K4" s="238">
        <v>305</v>
      </c>
      <c r="L4" s="238">
        <v>306</v>
      </c>
      <c r="M4" s="238">
        <v>407</v>
      </c>
      <c r="N4" s="238">
        <v>408</v>
      </c>
      <c r="O4" s="238">
        <v>409</v>
      </c>
      <c r="P4" s="238">
        <v>410</v>
      </c>
      <c r="Q4" s="238">
        <v>415</v>
      </c>
      <c r="R4" s="238">
        <v>416</v>
      </c>
      <c r="S4" s="238">
        <v>418</v>
      </c>
      <c r="T4" s="238">
        <v>419</v>
      </c>
      <c r="U4" s="238">
        <v>420</v>
      </c>
      <c r="V4" s="238">
        <v>421</v>
      </c>
      <c r="W4" s="238">
        <v>522</v>
      </c>
      <c r="X4" s="238">
        <v>523</v>
      </c>
      <c r="Y4" s="238">
        <v>524</v>
      </c>
      <c r="Z4" s="238">
        <v>525</v>
      </c>
      <c r="AA4" s="238">
        <v>526</v>
      </c>
      <c r="AB4" s="238">
        <v>527</v>
      </c>
      <c r="AC4" s="238">
        <v>528</v>
      </c>
      <c r="AD4" s="238">
        <v>629</v>
      </c>
      <c r="AE4" s="238">
        <v>630</v>
      </c>
      <c r="AF4" s="238">
        <v>636</v>
      </c>
      <c r="AG4" s="238">
        <v>637</v>
      </c>
      <c r="AH4" s="238">
        <v>640</v>
      </c>
      <c r="AI4" s="238">
        <v>642</v>
      </c>
      <c r="AJ4" s="238">
        <v>743</v>
      </c>
      <c r="AK4" s="238">
        <v>745</v>
      </c>
      <c r="AL4" s="238">
        <v>746</v>
      </c>
      <c r="AM4" s="238">
        <v>747</v>
      </c>
      <c r="AN4" s="238">
        <v>930</v>
      </c>
      <c r="AO4" s="238">
        <v>940</v>
      </c>
    </row>
    <row r="5" spans="1:41" x14ac:dyDescent="0.3">
      <c r="A5" s="235" t="s">
        <v>179</v>
      </c>
      <c r="B5" s="260">
        <v>2</v>
      </c>
      <c r="C5" s="235">
        <v>29</v>
      </c>
      <c r="D5" s="235">
        <v>1</v>
      </c>
      <c r="E5" s="235">
        <v>1</v>
      </c>
      <c r="F5" s="235">
        <v>12.95</v>
      </c>
      <c r="G5" s="235">
        <v>0</v>
      </c>
      <c r="H5" s="235">
        <v>6.45</v>
      </c>
      <c r="I5" s="235">
        <v>0</v>
      </c>
      <c r="J5" s="235">
        <v>0</v>
      </c>
      <c r="K5" s="235">
        <v>5</v>
      </c>
      <c r="L5" s="235">
        <v>0</v>
      </c>
      <c r="M5" s="235">
        <v>0</v>
      </c>
      <c r="N5" s="235">
        <v>0</v>
      </c>
      <c r="O5" s="235">
        <v>0</v>
      </c>
      <c r="P5" s="235">
        <v>0</v>
      </c>
      <c r="Q5" s="235">
        <v>0</v>
      </c>
      <c r="R5" s="235">
        <v>0</v>
      </c>
      <c r="S5" s="235">
        <v>0</v>
      </c>
      <c r="T5" s="235">
        <v>0</v>
      </c>
      <c r="U5" s="235">
        <v>0</v>
      </c>
      <c r="V5" s="235">
        <v>0</v>
      </c>
      <c r="W5" s="235">
        <v>0</v>
      </c>
      <c r="X5" s="235">
        <v>0</v>
      </c>
      <c r="Y5" s="235">
        <v>0</v>
      </c>
      <c r="Z5" s="235">
        <v>0</v>
      </c>
      <c r="AA5" s="235">
        <v>0</v>
      </c>
      <c r="AB5" s="235">
        <v>0</v>
      </c>
      <c r="AC5" s="235">
        <v>0</v>
      </c>
      <c r="AD5" s="235">
        <v>0</v>
      </c>
      <c r="AE5" s="235">
        <v>0</v>
      </c>
      <c r="AF5" s="235">
        <v>0</v>
      </c>
      <c r="AG5" s="235">
        <v>0</v>
      </c>
      <c r="AH5" s="235">
        <v>0</v>
      </c>
      <c r="AI5" s="235">
        <v>0</v>
      </c>
      <c r="AJ5" s="235">
        <v>0</v>
      </c>
      <c r="AK5" s="235">
        <v>0</v>
      </c>
      <c r="AL5" s="235">
        <v>0</v>
      </c>
      <c r="AM5" s="235">
        <v>0</v>
      </c>
      <c r="AN5" s="235">
        <v>1.5</v>
      </c>
      <c r="AO5" s="235">
        <v>0</v>
      </c>
    </row>
    <row r="6" spans="1:41" x14ac:dyDescent="0.3">
      <c r="A6" s="235" t="s">
        <v>180</v>
      </c>
      <c r="B6" s="260">
        <v>3</v>
      </c>
      <c r="C6" s="235">
        <v>29</v>
      </c>
      <c r="D6" s="235">
        <v>1</v>
      </c>
      <c r="E6" s="235">
        <v>2</v>
      </c>
      <c r="F6" s="235">
        <v>2120</v>
      </c>
      <c r="G6" s="235">
        <v>0</v>
      </c>
      <c r="H6" s="235">
        <v>1064</v>
      </c>
      <c r="I6" s="235">
        <v>0</v>
      </c>
      <c r="J6" s="235">
        <v>0</v>
      </c>
      <c r="K6" s="235">
        <v>792</v>
      </c>
      <c r="L6" s="235">
        <v>0</v>
      </c>
      <c r="M6" s="235">
        <v>0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0</v>
      </c>
      <c r="W6" s="235">
        <v>0</v>
      </c>
      <c r="X6" s="235">
        <v>0</v>
      </c>
      <c r="Y6" s="235">
        <v>0</v>
      </c>
      <c r="Z6" s="235">
        <v>0</v>
      </c>
      <c r="AA6" s="235">
        <v>0</v>
      </c>
      <c r="AB6" s="235">
        <v>0</v>
      </c>
      <c r="AC6" s="235">
        <v>0</v>
      </c>
      <c r="AD6" s="235">
        <v>0</v>
      </c>
      <c r="AE6" s="235">
        <v>0</v>
      </c>
      <c r="AF6" s="235">
        <v>0</v>
      </c>
      <c r="AG6" s="235">
        <v>0</v>
      </c>
      <c r="AH6" s="235">
        <v>0</v>
      </c>
      <c r="AI6" s="235">
        <v>0</v>
      </c>
      <c r="AJ6" s="235">
        <v>0</v>
      </c>
      <c r="AK6" s="235">
        <v>0</v>
      </c>
      <c r="AL6" s="235">
        <v>0</v>
      </c>
      <c r="AM6" s="235">
        <v>0</v>
      </c>
      <c r="AN6" s="235">
        <v>264</v>
      </c>
      <c r="AO6" s="235">
        <v>0</v>
      </c>
    </row>
    <row r="7" spans="1:41" x14ac:dyDescent="0.3">
      <c r="A7" s="235" t="s">
        <v>181</v>
      </c>
      <c r="B7" s="260">
        <v>4</v>
      </c>
      <c r="C7" s="235">
        <v>29</v>
      </c>
      <c r="D7" s="235">
        <v>1</v>
      </c>
      <c r="E7" s="235">
        <v>3</v>
      </c>
      <c r="F7" s="235">
        <v>4</v>
      </c>
      <c r="G7" s="235">
        <v>0</v>
      </c>
      <c r="H7" s="235">
        <v>4</v>
      </c>
      <c r="I7" s="235">
        <v>0</v>
      </c>
      <c r="J7" s="235">
        <v>0</v>
      </c>
      <c r="K7" s="235">
        <v>0</v>
      </c>
      <c r="L7" s="235">
        <v>0</v>
      </c>
      <c r="M7" s="235">
        <v>0</v>
      </c>
      <c r="N7" s="235">
        <v>0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  <c r="Y7" s="235">
        <v>0</v>
      </c>
      <c r="Z7" s="235">
        <v>0</v>
      </c>
      <c r="AA7" s="235">
        <v>0</v>
      </c>
      <c r="AB7" s="235">
        <v>0</v>
      </c>
      <c r="AC7" s="235">
        <v>0</v>
      </c>
      <c r="AD7" s="235">
        <v>0</v>
      </c>
      <c r="AE7" s="235">
        <v>0</v>
      </c>
      <c r="AF7" s="235">
        <v>0</v>
      </c>
      <c r="AG7" s="235">
        <v>0</v>
      </c>
      <c r="AH7" s="235">
        <v>0</v>
      </c>
      <c r="AI7" s="235">
        <v>0</v>
      </c>
      <c r="AJ7" s="235">
        <v>0</v>
      </c>
      <c r="AK7" s="235">
        <v>0</v>
      </c>
      <c r="AL7" s="235">
        <v>0</v>
      </c>
      <c r="AM7" s="235">
        <v>0</v>
      </c>
      <c r="AN7" s="235">
        <v>0</v>
      </c>
      <c r="AO7" s="235">
        <v>0</v>
      </c>
    </row>
    <row r="8" spans="1:41" x14ac:dyDescent="0.3">
      <c r="A8" s="235" t="s">
        <v>182</v>
      </c>
      <c r="B8" s="260">
        <v>5</v>
      </c>
      <c r="C8" s="235">
        <v>29</v>
      </c>
      <c r="D8" s="235">
        <v>1</v>
      </c>
      <c r="E8" s="235">
        <v>4</v>
      </c>
      <c r="F8" s="235">
        <v>89</v>
      </c>
      <c r="G8" s="235">
        <v>0</v>
      </c>
      <c r="H8" s="235">
        <v>89</v>
      </c>
      <c r="I8" s="235">
        <v>0</v>
      </c>
      <c r="J8" s="235">
        <v>0</v>
      </c>
      <c r="K8" s="235">
        <v>0</v>
      </c>
      <c r="L8" s="235">
        <v>0</v>
      </c>
      <c r="M8" s="235">
        <v>0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0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  <c r="Y8" s="235">
        <v>0</v>
      </c>
      <c r="Z8" s="235">
        <v>0</v>
      </c>
      <c r="AA8" s="235">
        <v>0</v>
      </c>
      <c r="AB8" s="235">
        <v>0</v>
      </c>
      <c r="AC8" s="235">
        <v>0</v>
      </c>
      <c r="AD8" s="235">
        <v>0</v>
      </c>
      <c r="AE8" s="235">
        <v>0</v>
      </c>
      <c r="AF8" s="235">
        <v>0</v>
      </c>
      <c r="AG8" s="235">
        <v>0</v>
      </c>
      <c r="AH8" s="235">
        <v>0</v>
      </c>
      <c r="AI8" s="235">
        <v>0</v>
      </c>
      <c r="AJ8" s="235">
        <v>0</v>
      </c>
      <c r="AK8" s="235">
        <v>0</v>
      </c>
      <c r="AL8" s="235">
        <v>0</v>
      </c>
      <c r="AM8" s="235">
        <v>0</v>
      </c>
      <c r="AN8" s="235">
        <v>0</v>
      </c>
      <c r="AO8" s="235">
        <v>0</v>
      </c>
    </row>
    <row r="9" spans="1:41" x14ac:dyDescent="0.3">
      <c r="A9" s="235" t="s">
        <v>183</v>
      </c>
      <c r="B9" s="260">
        <v>6</v>
      </c>
      <c r="C9" s="235">
        <v>29</v>
      </c>
      <c r="D9" s="235">
        <v>1</v>
      </c>
      <c r="E9" s="235">
        <v>6</v>
      </c>
      <c r="F9" s="235">
        <v>597855</v>
      </c>
      <c r="G9" s="235">
        <v>0</v>
      </c>
      <c r="H9" s="235">
        <v>429979</v>
      </c>
      <c r="I9" s="235">
        <v>0</v>
      </c>
      <c r="J9" s="235">
        <v>0</v>
      </c>
      <c r="K9" s="235">
        <v>135431</v>
      </c>
      <c r="L9" s="235">
        <v>0</v>
      </c>
      <c r="M9" s="235">
        <v>0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  <c r="Y9" s="235">
        <v>0</v>
      </c>
      <c r="Z9" s="235">
        <v>0</v>
      </c>
      <c r="AA9" s="235">
        <v>0</v>
      </c>
      <c r="AB9" s="235">
        <v>0</v>
      </c>
      <c r="AC9" s="235">
        <v>0</v>
      </c>
      <c r="AD9" s="235">
        <v>0</v>
      </c>
      <c r="AE9" s="235">
        <v>0</v>
      </c>
      <c r="AF9" s="235">
        <v>0</v>
      </c>
      <c r="AG9" s="235">
        <v>0</v>
      </c>
      <c r="AH9" s="235">
        <v>0</v>
      </c>
      <c r="AI9" s="235">
        <v>0</v>
      </c>
      <c r="AJ9" s="235">
        <v>0</v>
      </c>
      <c r="AK9" s="235">
        <v>0</v>
      </c>
      <c r="AL9" s="235">
        <v>0</v>
      </c>
      <c r="AM9" s="235">
        <v>0</v>
      </c>
      <c r="AN9" s="235">
        <v>32445</v>
      </c>
      <c r="AO9" s="235">
        <v>0</v>
      </c>
    </row>
    <row r="10" spans="1:41" x14ac:dyDescent="0.3">
      <c r="A10" s="235" t="s">
        <v>184</v>
      </c>
      <c r="B10" s="260">
        <v>7</v>
      </c>
      <c r="C10" s="235">
        <v>29</v>
      </c>
      <c r="D10" s="235">
        <v>1</v>
      </c>
      <c r="E10" s="235">
        <v>9</v>
      </c>
      <c r="F10" s="235">
        <v>3311</v>
      </c>
      <c r="G10" s="235">
        <v>0</v>
      </c>
      <c r="H10" s="235">
        <v>2811</v>
      </c>
      <c r="I10" s="235">
        <v>0</v>
      </c>
      <c r="J10" s="235">
        <v>0</v>
      </c>
      <c r="K10" s="235">
        <v>500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</row>
    <row r="11" spans="1:41" x14ac:dyDescent="0.3">
      <c r="A11" s="235" t="s">
        <v>185</v>
      </c>
      <c r="B11" s="260">
        <v>8</v>
      </c>
      <c r="C11" s="235">
        <v>29</v>
      </c>
      <c r="D11" s="235">
        <v>1</v>
      </c>
      <c r="E11" s="235">
        <v>10</v>
      </c>
      <c r="F11" s="235">
        <v>18400</v>
      </c>
      <c r="G11" s="235">
        <v>0</v>
      </c>
      <c r="H11" s="235">
        <v>15000</v>
      </c>
      <c r="I11" s="235">
        <v>0</v>
      </c>
      <c r="J11" s="235">
        <v>0</v>
      </c>
      <c r="K11" s="235">
        <v>3400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</row>
    <row r="12" spans="1:41" x14ac:dyDescent="0.3">
      <c r="A12" s="235" t="s">
        <v>186</v>
      </c>
      <c r="B12" s="260">
        <v>9</v>
      </c>
      <c r="C12" s="235">
        <v>29</v>
      </c>
      <c r="D12" s="235">
        <v>1</v>
      </c>
      <c r="E12" s="235">
        <v>11</v>
      </c>
      <c r="F12" s="235">
        <v>3646.2639600172765</v>
      </c>
      <c r="G12" s="235">
        <v>0</v>
      </c>
      <c r="H12" s="235">
        <v>1979.5972933506098</v>
      </c>
      <c r="I12" s="235">
        <v>0</v>
      </c>
      <c r="J12" s="235">
        <v>0</v>
      </c>
      <c r="K12" s="235">
        <v>1666.6666666666667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235">
        <v>0</v>
      </c>
    </row>
    <row r="13" spans="1:41" x14ac:dyDescent="0.3">
      <c r="A13" s="235" t="s">
        <v>187</v>
      </c>
      <c r="B13" s="260">
        <v>10</v>
      </c>
      <c r="C13" s="235">
        <v>29</v>
      </c>
      <c r="D13" s="235">
        <v>2</v>
      </c>
      <c r="E13" s="235">
        <v>1</v>
      </c>
      <c r="F13" s="235">
        <v>12.95</v>
      </c>
      <c r="G13" s="235">
        <v>0</v>
      </c>
      <c r="H13" s="235">
        <v>6.45</v>
      </c>
      <c r="I13" s="235">
        <v>0</v>
      </c>
      <c r="J13" s="235">
        <v>0</v>
      </c>
      <c r="K13" s="235">
        <v>5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35">
        <v>0</v>
      </c>
      <c r="AA13" s="235">
        <v>0</v>
      </c>
      <c r="AB13" s="235">
        <v>0</v>
      </c>
      <c r="AC13" s="235">
        <v>0</v>
      </c>
      <c r="AD13" s="235">
        <v>0</v>
      </c>
      <c r="AE13" s="235">
        <v>0</v>
      </c>
      <c r="AF13" s="235">
        <v>0</v>
      </c>
      <c r="AG13" s="235">
        <v>0</v>
      </c>
      <c r="AH13" s="235">
        <v>0</v>
      </c>
      <c r="AI13" s="235">
        <v>0</v>
      </c>
      <c r="AJ13" s="235">
        <v>0</v>
      </c>
      <c r="AK13" s="235">
        <v>0</v>
      </c>
      <c r="AL13" s="235">
        <v>0</v>
      </c>
      <c r="AM13" s="235">
        <v>0</v>
      </c>
      <c r="AN13" s="235">
        <v>1.5</v>
      </c>
      <c r="AO13" s="235">
        <v>0</v>
      </c>
    </row>
    <row r="14" spans="1:41" x14ac:dyDescent="0.3">
      <c r="A14" s="235" t="s">
        <v>188</v>
      </c>
      <c r="B14" s="260">
        <v>11</v>
      </c>
      <c r="C14" s="235">
        <v>29</v>
      </c>
      <c r="D14" s="235">
        <v>2</v>
      </c>
      <c r="E14" s="235">
        <v>2</v>
      </c>
      <c r="F14" s="235">
        <v>1820</v>
      </c>
      <c r="G14" s="235">
        <v>0</v>
      </c>
      <c r="H14" s="235">
        <v>832</v>
      </c>
      <c r="I14" s="235">
        <v>0</v>
      </c>
      <c r="J14" s="235">
        <v>0</v>
      </c>
      <c r="K14" s="235">
        <v>760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228</v>
      </c>
      <c r="AO14" s="235">
        <v>0</v>
      </c>
    </row>
    <row r="15" spans="1:41" x14ac:dyDescent="0.3">
      <c r="A15" s="235" t="s">
        <v>189</v>
      </c>
      <c r="B15" s="260">
        <v>12</v>
      </c>
      <c r="C15" s="235">
        <v>29</v>
      </c>
      <c r="D15" s="235">
        <v>2</v>
      </c>
      <c r="E15" s="235">
        <v>3</v>
      </c>
      <c r="F15" s="235">
        <v>4</v>
      </c>
      <c r="G15" s="235">
        <v>0</v>
      </c>
      <c r="H15" s="235">
        <v>4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5">
        <v>0</v>
      </c>
      <c r="AE15" s="235">
        <v>0</v>
      </c>
      <c r="AF15" s="235">
        <v>0</v>
      </c>
      <c r="AG15" s="235">
        <v>0</v>
      </c>
      <c r="AH15" s="235">
        <v>0</v>
      </c>
      <c r="AI15" s="235">
        <v>0</v>
      </c>
      <c r="AJ15" s="235">
        <v>0</v>
      </c>
      <c r="AK15" s="235">
        <v>0</v>
      </c>
      <c r="AL15" s="235">
        <v>0</v>
      </c>
      <c r="AM15" s="235">
        <v>0</v>
      </c>
      <c r="AN15" s="235">
        <v>0</v>
      </c>
      <c r="AO15" s="235">
        <v>0</v>
      </c>
    </row>
    <row r="16" spans="1:41" x14ac:dyDescent="0.3">
      <c r="A16" s="235" t="s">
        <v>177</v>
      </c>
      <c r="B16" s="260">
        <v>2015</v>
      </c>
      <c r="C16" s="235">
        <v>29</v>
      </c>
      <c r="D16" s="235">
        <v>2</v>
      </c>
      <c r="E16" s="235">
        <v>4</v>
      </c>
      <c r="F16" s="235">
        <v>63.5</v>
      </c>
      <c r="G16" s="235">
        <v>0</v>
      </c>
      <c r="H16" s="235">
        <v>63.5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0</v>
      </c>
      <c r="AH16" s="235">
        <v>0</v>
      </c>
      <c r="AI16" s="235">
        <v>0</v>
      </c>
      <c r="AJ16" s="235">
        <v>0</v>
      </c>
      <c r="AK16" s="235">
        <v>0</v>
      </c>
      <c r="AL16" s="235">
        <v>0</v>
      </c>
      <c r="AM16" s="235">
        <v>0</v>
      </c>
      <c r="AN16" s="235">
        <v>0</v>
      </c>
      <c r="AO16" s="235">
        <v>0</v>
      </c>
    </row>
    <row r="17" spans="3:41" x14ac:dyDescent="0.3">
      <c r="C17" s="235">
        <v>29</v>
      </c>
      <c r="D17" s="235">
        <v>2</v>
      </c>
      <c r="E17" s="235">
        <v>6</v>
      </c>
      <c r="F17" s="235">
        <v>610601</v>
      </c>
      <c r="G17" s="235">
        <v>0</v>
      </c>
      <c r="H17" s="235">
        <v>439296</v>
      </c>
      <c r="I17" s="235">
        <v>0</v>
      </c>
      <c r="J17" s="235">
        <v>0</v>
      </c>
      <c r="K17" s="235">
        <v>138321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32984</v>
      </c>
      <c r="AO17" s="235">
        <v>0</v>
      </c>
    </row>
    <row r="18" spans="3:41" x14ac:dyDescent="0.3">
      <c r="C18" s="235">
        <v>29</v>
      </c>
      <c r="D18" s="235">
        <v>2</v>
      </c>
      <c r="E18" s="235">
        <v>9</v>
      </c>
      <c r="F18" s="235">
        <v>32471</v>
      </c>
      <c r="G18" s="235">
        <v>0</v>
      </c>
      <c r="H18" s="235">
        <v>27871</v>
      </c>
      <c r="I18" s="235">
        <v>0</v>
      </c>
      <c r="J18" s="235">
        <v>0</v>
      </c>
      <c r="K18" s="235">
        <v>4000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600</v>
      </c>
      <c r="AO18" s="235">
        <v>0</v>
      </c>
    </row>
    <row r="19" spans="3:41" x14ac:dyDescent="0.3">
      <c r="C19" s="235">
        <v>29</v>
      </c>
      <c r="D19" s="235">
        <v>2</v>
      </c>
      <c r="E19" s="235">
        <v>10</v>
      </c>
      <c r="F19" s="235">
        <v>2000</v>
      </c>
      <c r="G19" s="235">
        <v>0</v>
      </c>
      <c r="H19" s="235">
        <v>0</v>
      </c>
      <c r="I19" s="235">
        <v>0</v>
      </c>
      <c r="J19" s="235">
        <v>0</v>
      </c>
      <c r="K19" s="235">
        <v>2000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235">
        <v>0</v>
      </c>
    </row>
    <row r="20" spans="3:41" x14ac:dyDescent="0.3">
      <c r="C20" s="235">
        <v>29</v>
      </c>
      <c r="D20" s="235">
        <v>2</v>
      </c>
      <c r="E20" s="235">
        <v>11</v>
      </c>
      <c r="F20" s="235">
        <v>3646.2639600172765</v>
      </c>
      <c r="G20" s="235">
        <v>0</v>
      </c>
      <c r="H20" s="235">
        <v>1979.5972933506098</v>
      </c>
      <c r="I20" s="235">
        <v>0</v>
      </c>
      <c r="J20" s="235">
        <v>0</v>
      </c>
      <c r="K20" s="235">
        <v>1666.6666666666667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0</v>
      </c>
      <c r="AD20" s="235">
        <v>0</v>
      </c>
      <c r="AE20" s="235">
        <v>0</v>
      </c>
      <c r="AF20" s="235">
        <v>0</v>
      </c>
      <c r="AG20" s="235">
        <v>0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235">
        <v>0</v>
      </c>
    </row>
    <row r="21" spans="3:41" x14ac:dyDescent="0.3">
      <c r="C21" s="235">
        <v>29</v>
      </c>
      <c r="D21" s="235">
        <v>3</v>
      </c>
      <c r="E21" s="235">
        <v>1</v>
      </c>
      <c r="F21" s="235">
        <v>12.95</v>
      </c>
      <c r="G21" s="235">
        <v>0</v>
      </c>
      <c r="H21" s="235">
        <v>6.45</v>
      </c>
      <c r="I21" s="235">
        <v>0</v>
      </c>
      <c r="J21" s="235">
        <v>0</v>
      </c>
      <c r="K21" s="235">
        <v>5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0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1.5</v>
      </c>
      <c r="AO21" s="235">
        <v>0</v>
      </c>
    </row>
    <row r="22" spans="3:41" x14ac:dyDescent="0.3">
      <c r="C22" s="235">
        <v>29</v>
      </c>
      <c r="D22" s="235">
        <v>3</v>
      </c>
      <c r="E22" s="235">
        <v>2</v>
      </c>
      <c r="F22" s="235">
        <v>2192</v>
      </c>
      <c r="G22" s="235">
        <v>0</v>
      </c>
      <c r="H22" s="235">
        <v>1080</v>
      </c>
      <c r="I22" s="235">
        <v>0</v>
      </c>
      <c r="J22" s="235">
        <v>0</v>
      </c>
      <c r="K22" s="235">
        <v>844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0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268</v>
      </c>
      <c r="AO22" s="235">
        <v>0</v>
      </c>
    </row>
    <row r="23" spans="3:41" x14ac:dyDescent="0.3">
      <c r="C23" s="235">
        <v>29</v>
      </c>
      <c r="D23" s="235">
        <v>3</v>
      </c>
      <c r="E23" s="235">
        <v>4</v>
      </c>
      <c r="F23" s="235">
        <v>94</v>
      </c>
      <c r="G23" s="235">
        <v>0</v>
      </c>
      <c r="H23" s="235">
        <v>94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</row>
    <row r="24" spans="3:41" x14ac:dyDescent="0.3">
      <c r="C24" s="235">
        <v>29</v>
      </c>
      <c r="D24" s="235">
        <v>3</v>
      </c>
      <c r="E24" s="235">
        <v>6</v>
      </c>
      <c r="F24" s="235">
        <v>624582</v>
      </c>
      <c r="G24" s="235">
        <v>0</v>
      </c>
      <c r="H24" s="235">
        <v>446842</v>
      </c>
      <c r="I24" s="235">
        <v>0</v>
      </c>
      <c r="J24" s="235">
        <v>0</v>
      </c>
      <c r="K24" s="235">
        <v>144395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  <c r="X24" s="235">
        <v>0</v>
      </c>
      <c r="Y24" s="235">
        <v>0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0</v>
      </c>
      <c r="AL24" s="235">
        <v>0</v>
      </c>
      <c r="AM24" s="235">
        <v>0</v>
      </c>
      <c r="AN24" s="235">
        <v>33345</v>
      </c>
      <c r="AO24" s="235">
        <v>0</v>
      </c>
    </row>
    <row r="25" spans="3:41" x14ac:dyDescent="0.3">
      <c r="C25" s="235">
        <v>29</v>
      </c>
      <c r="D25" s="235">
        <v>3</v>
      </c>
      <c r="E25" s="235">
        <v>9</v>
      </c>
      <c r="F25" s="235">
        <v>21274</v>
      </c>
      <c r="G25" s="235">
        <v>0</v>
      </c>
      <c r="H25" s="235">
        <v>17074</v>
      </c>
      <c r="I25" s="235">
        <v>0</v>
      </c>
      <c r="J25" s="235">
        <v>0</v>
      </c>
      <c r="K25" s="235">
        <v>3300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0</v>
      </c>
      <c r="AL25" s="235">
        <v>0</v>
      </c>
      <c r="AM25" s="235">
        <v>0</v>
      </c>
      <c r="AN25" s="235">
        <v>900</v>
      </c>
      <c r="AO25" s="235">
        <v>0</v>
      </c>
    </row>
    <row r="26" spans="3:41" x14ac:dyDescent="0.3">
      <c r="C26" s="235">
        <v>29</v>
      </c>
      <c r="D26" s="235">
        <v>3</v>
      </c>
      <c r="E26" s="235">
        <v>11</v>
      </c>
      <c r="F26" s="235">
        <v>3646.2639600172765</v>
      </c>
      <c r="G26" s="235">
        <v>0</v>
      </c>
      <c r="H26" s="235">
        <v>1979.5972933506098</v>
      </c>
      <c r="I26" s="235">
        <v>0</v>
      </c>
      <c r="J26" s="235">
        <v>0</v>
      </c>
      <c r="K26" s="235">
        <v>1666.6666666666667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235">
        <v>0</v>
      </c>
    </row>
    <row r="27" spans="3:41" x14ac:dyDescent="0.3">
      <c r="C27" s="235">
        <v>29</v>
      </c>
      <c r="D27" s="235">
        <v>4</v>
      </c>
      <c r="E27" s="235">
        <v>1</v>
      </c>
      <c r="F27" s="235">
        <v>12.95</v>
      </c>
      <c r="G27" s="235">
        <v>0</v>
      </c>
      <c r="H27" s="235">
        <v>6.45</v>
      </c>
      <c r="I27" s="235">
        <v>0</v>
      </c>
      <c r="J27" s="235">
        <v>0</v>
      </c>
      <c r="K27" s="235">
        <v>5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0</v>
      </c>
      <c r="AL27" s="235">
        <v>0</v>
      </c>
      <c r="AM27" s="235">
        <v>0</v>
      </c>
      <c r="AN27" s="235">
        <v>1.5</v>
      </c>
      <c r="AO27" s="235">
        <v>0</v>
      </c>
    </row>
    <row r="28" spans="3:41" x14ac:dyDescent="0.3">
      <c r="C28" s="235">
        <v>29</v>
      </c>
      <c r="D28" s="235">
        <v>4</v>
      </c>
      <c r="E28" s="235">
        <v>2</v>
      </c>
      <c r="F28" s="235">
        <v>2172</v>
      </c>
      <c r="G28" s="235">
        <v>0</v>
      </c>
      <c r="H28" s="235">
        <v>1072</v>
      </c>
      <c r="I28" s="235">
        <v>0</v>
      </c>
      <c r="J28" s="235">
        <v>0</v>
      </c>
      <c r="K28" s="235">
        <v>848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252</v>
      </c>
      <c r="AO28" s="235">
        <v>0</v>
      </c>
    </row>
    <row r="29" spans="3:41" x14ac:dyDescent="0.3">
      <c r="C29" s="235">
        <v>29</v>
      </c>
      <c r="D29" s="235">
        <v>4</v>
      </c>
      <c r="E29" s="235">
        <v>4</v>
      </c>
      <c r="F29" s="235">
        <v>78</v>
      </c>
      <c r="G29" s="235">
        <v>0</v>
      </c>
      <c r="H29" s="235">
        <v>78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</row>
    <row r="30" spans="3:41" x14ac:dyDescent="0.3">
      <c r="C30" s="235">
        <v>29</v>
      </c>
      <c r="D30" s="235">
        <v>4</v>
      </c>
      <c r="E30" s="235">
        <v>6</v>
      </c>
      <c r="F30" s="235">
        <v>612404</v>
      </c>
      <c r="G30" s="235">
        <v>0</v>
      </c>
      <c r="H30" s="235">
        <v>435274</v>
      </c>
      <c r="I30" s="235">
        <v>0</v>
      </c>
      <c r="J30" s="235">
        <v>0</v>
      </c>
      <c r="K30" s="235">
        <v>143435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0</v>
      </c>
      <c r="Y30" s="235">
        <v>0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623</v>
      </c>
      <c r="AJ30" s="235">
        <v>0</v>
      </c>
      <c r="AK30" s="235">
        <v>0</v>
      </c>
      <c r="AL30" s="235">
        <v>0</v>
      </c>
      <c r="AM30" s="235">
        <v>0</v>
      </c>
      <c r="AN30" s="235">
        <v>33072</v>
      </c>
      <c r="AO30" s="235">
        <v>0</v>
      </c>
    </row>
    <row r="31" spans="3:41" x14ac:dyDescent="0.3">
      <c r="C31" s="235">
        <v>29</v>
      </c>
      <c r="D31" s="235">
        <v>4</v>
      </c>
      <c r="E31" s="235">
        <v>9</v>
      </c>
      <c r="F31" s="235">
        <v>17278</v>
      </c>
      <c r="G31" s="235">
        <v>0</v>
      </c>
      <c r="H31" s="235">
        <v>13578</v>
      </c>
      <c r="I31" s="235">
        <v>0</v>
      </c>
      <c r="J31" s="235">
        <v>0</v>
      </c>
      <c r="K31" s="235">
        <v>3100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5">
        <v>0</v>
      </c>
      <c r="AE31" s="235">
        <v>0</v>
      </c>
      <c r="AF31" s="235">
        <v>0</v>
      </c>
      <c r="AG31" s="235">
        <v>0</v>
      </c>
      <c r="AH31" s="235">
        <v>0</v>
      </c>
      <c r="AI31" s="235">
        <v>0</v>
      </c>
      <c r="AJ31" s="235">
        <v>0</v>
      </c>
      <c r="AK31" s="235">
        <v>0</v>
      </c>
      <c r="AL31" s="235">
        <v>0</v>
      </c>
      <c r="AM31" s="235">
        <v>0</v>
      </c>
      <c r="AN31" s="235">
        <v>600</v>
      </c>
      <c r="AO31" s="235">
        <v>0</v>
      </c>
    </row>
    <row r="32" spans="3:41" x14ac:dyDescent="0.3">
      <c r="C32" s="235">
        <v>29</v>
      </c>
      <c r="D32" s="235">
        <v>4</v>
      </c>
      <c r="E32" s="235">
        <v>11</v>
      </c>
      <c r="F32" s="235">
        <v>3646.2639600172765</v>
      </c>
      <c r="G32" s="235">
        <v>0</v>
      </c>
      <c r="H32" s="235">
        <v>1979.5972933506098</v>
      </c>
      <c r="I32" s="235">
        <v>0</v>
      </c>
      <c r="J32" s="235">
        <v>0</v>
      </c>
      <c r="K32" s="235">
        <v>1666.6666666666667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35">
        <v>0</v>
      </c>
      <c r="R32" s="235">
        <v>0</v>
      </c>
      <c r="S32" s="235">
        <v>0</v>
      </c>
      <c r="T32" s="235">
        <v>0</v>
      </c>
      <c r="U32" s="235">
        <v>0</v>
      </c>
      <c r="V32" s="235">
        <v>0</v>
      </c>
      <c r="W32" s="235">
        <v>0</v>
      </c>
      <c r="X32" s="235">
        <v>0</v>
      </c>
      <c r="Y32" s="235">
        <v>0</v>
      </c>
      <c r="Z32" s="235">
        <v>0</v>
      </c>
      <c r="AA32" s="235">
        <v>0</v>
      </c>
      <c r="AB32" s="235">
        <v>0</v>
      </c>
      <c r="AC32" s="235">
        <v>0</v>
      </c>
      <c r="AD32" s="235">
        <v>0</v>
      </c>
      <c r="AE32" s="235">
        <v>0</v>
      </c>
      <c r="AF32" s="235">
        <v>0</v>
      </c>
      <c r="AG32" s="235">
        <v>0</v>
      </c>
      <c r="AH32" s="235">
        <v>0</v>
      </c>
      <c r="AI32" s="235">
        <v>0</v>
      </c>
      <c r="AJ32" s="235">
        <v>0</v>
      </c>
      <c r="AK32" s="235">
        <v>0</v>
      </c>
      <c r="AL32" s="235">
        <v>0</v>
      </c>
      <c r="AM32" s="235">
        <v>0</v>
      </c>
      <c r="AN32" s="235">
        <v>0</v>
      </c>
      <c r="AO32" s="235">
        <v>0</v>
      </c>
    </row>
    <row r="33" spans="3:41" x14ac:dyDescent="0.3">
      <c r="C33" s="235">
        <v>29</v>
      </c>
      <c r="D33" s="235">
        <v>5</v>
      </c>
      <c r="E33" s="235">
        <v>1</v>
      </c>
      <c r="F33" s="235">
        <v>12.95</v>
      </c>
      <c r="G33" s="235">
        <v>0</v>
      </c>
      <c r="H33" s="235">
        <v>6.45</v>
      </c>
      <c r="I33" s="235">
        <v>0</v>
      </c>
      <c r="J33" s="235">
        <v>0</v>
      </c>
      <c r="K33" s="235">
        <v>5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35">
        <v>0</v>
      </c>
      <c r="R33" s="235">
        <v>0</v>
      </c>
      <c r="S33" s="235">
        <v>0</v>
      </c>
      <c r="T33" s="235">
        <v>0</v>
      </c>
      <c r="U33" s="235">
        <v>0</v>
      </c>
      <c r="V33" s="235">
        <v>0</v>
      </c>
      <c r="W33" s="235">
        <v>0</v>
      </c>
      <c r="X33" s="235">
        <v>0</v>
      </c>
      <c r="Y33" s="235">
        <v>0</v>
      </c>
      <c r="Z33" s="235">
        <v>0</v>
      </c>
      <c r="AA33" s="235">
        <v>0</v>
      </c>
      <c r="AB33" s="235">
        <v>0</v>
      </c>
      <c r="AC33" s="235">
        <v>0</v>
      </c>
      <c r="AD33" s="235">
        <v>0</v>
      </c>
      <c r="AE33" s="235">
        <v>0</v>
      </c>
      <c r="AF33" s="235">
        <v>0</v>
      </c>
      <c r="AG33" s="235">
        <v>0</v>
      </c>
      <c r="AH33" s="235">
        <v>0</v>
      </c>
      <c r="AI33" s="235">
        <v>0</v>
      </c>
      <c r="AJ33" s="235">
        <v>0</v>
      </c>
      <c r="AK33" s="235">
        <v>0</v>
      </c>
      <c r="AL33" s="235">
        <v>0</v>
      </c>
      <c r="AM33" s="235">
        <v>0</v>
      </c>
      <c r="AN33" s="235">
        <v>1.5</v>
      </c>
      <c r="AO33" s="235">
        <v>0</v>
      </c>
    </row>
    <row r="34" spans="3:41" x14ac:dyDescent="0.3">
      <c r="C34" s="235">
        <v>29</v>
      </c>
      <c r="D34" s="235">
        <v>5</v>
      </c>
      <c r="E34" s="235">
        <v>2</v>
      </c>
      <c r="F34" s="235">
        <v>2034</v>
      </c>
      <c r="G34" s="235">
        <v>0</v>
      </c>
      <c r="H34" s="235">
        <v>992</v>
      </c>
      <c r="I34" s="235">
        <v>0</v>
      </c>
      <c r="J34" s="235">
        <v>0</v>
      </c>
      <c r="K34" s="235">
        <v>800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35">
        <v>0</v>
      </c>
      <c r="R34" s="235">
        <v>0</v>
      </c>
      <c r="S34" s="235">
        <v>0</v>
      </c>
      <c r="T34" s="235">
        <v>0</v>
      </c>
      <c r="U34" s="235">
        <v>0</v>
      </c>
      <c r="V34" s="235">
        <v>0</v>
      </c>
      <c r="W34" s="235">
        <v>0</v>
      </c>
      <c r="X34" s="235">
        <v>0</v>
      </c>
      <c r="Y34" s="235">
        <v>0</v>
      </c>
      <c r="Z34" s="235">
        <v>0</v>
      </c>
      <c r="AA34" s="235">
        <v>0</v>
      </c>
      <c r="AB34" s="235">
        <v>0</v>
      </c>
      <c r="AC34" s="235">
        <v>0</v>
      </c>
      <c r="AD34" s="235">
        <v>0</v>
      </c>
      <c r="AE34" s="235">
        <v>0</v>
      </c>
      <c r="AF34" s="235">
        <v>0</v>
      </c>
      <c r="AG34" s="235">
        <v>0</v>
      </c>
      <c r="AH34" s="235">
        <v>0</v>
      </c>
      <c r="AI34" s="235">
        <v>0</v>
      </c>
      <c r="AJ34" s="235">
        <v>0</v>
      </c>
      <c r="AK34" s="235">
        <v>0</v>
      </c>
      <c r="AL34" s="235">
        <v>0</v>
      </c>
      <c r="AM34" s="235">
        <v>0</v>
      </c>
      <c r="AN34" s="235">
        <v>242</v>
      </c>
      <c r="AO34" s="235">
        <v>0</v>
      </c>
    </row>
    <row r="35" spans="3:41" x14ac:dyDescent="0.3">
      <c r="C35" s="235">
        <v>29</v>
      </c>
      <c r="D35" s="235">
        <v>5</v>
      </c>
      <c r="E35" s="235">
        <v>3</v>
      </c>
      <c r="F35" s="235">
        <v>6</v>
      </c>
      <c r="G35" s="235">
        <v>0</v>
      </c>
      <c r="H35" s="235">
        <v>6</v>
      </c>
      <c r="I35" s="235">
        <v>0</v>
      </c>
      <c r="J35" s="235">
        <v>0</v>
      </c>
      <c r="K35" s="235">
        <v>0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35">
        <v>0</v>
      </c>
      <c r="R35" s="235">
        <v>0</v>
      </c>
      <c r="S35" s="235">
        <v>0</v>
      </c>
      <c r="T35" s="235">
        <v>0</v>
      </c>
      <c r="U35" s="235">
        <v>0</v>
      </c>
      <c r="V35" s="235">
        <v>0</v>
      </c>
      <c r="W35" s="235">
        <v>0</v>
      </c>
      <c r="X35" s="235">
        <v>0</v>
      </c>
      <c r="Y35" s="235">
        <v>0</v>
      </c>
      <c r="Z35" s="235">
        <v>0</v>
      </c>
      <c r="AA35" s="235">
        <v>0</v>
      </c>
      <c r="AB35" s="235">
        <v>0</v>
      </c>
      <c r="AC35" s="235">
        <v>0</v>
      </c>
      <c r="AD35" s="235">
        <v>0</v>
      </c>
      <c r="AE35" s="235">
        <v>0</v>
      </c>
      <c r="AF35" s="235">
        <v>0</v>
      </c>
      <c r="AG35" s="235">
        <v>0</v>
      </c>
      <c r="AH35" s="235">
        <v>0</v>
      </c>
      <c r="AI35" s="235">
        <v>0</v>
      </c>
      <c r="AJ35" s="235">
        <v>0</v>
      </c>
      <c r="AK35" s="235">
        <v>0</v>
      </c>
      <c r="AL35" s="235">
        <v>0</v>
      </c>
      <c r="AM35" s="235">
        <v>0</v>
      </c>
      <c r="AN35" s="235">
        <v>0</v>
      </c>
      <c r="AO35" s="235">
        <v>0</v>
      </c>
    </row>
    <row r="36" spans="3:41" x14ac:dyDescent="0.3">
      <c r="C36" s="235">
        <v>29</v>
      </c>
      <c r="D36" s="235">
        <v>5</v>
      </c>
      <c r="E36" s="235">
        <v>4</v>
      </c>
      <c r="F36" s="235">
        <v>97</v>
      </c>
      <c r="G36" s="235">
        <v>0</v>
      </c>
      <c r="H36" s="235">
        <v>97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0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v>0</v>
      </c>
      <c r="AF36" s="235">
        <v>0</v>
      </c>
      <c r="AG36" s="235">
        <v>0</v>
      </c>
      <c r="AH36" s="235">
        <v>0</v>
      </c>
      <c r="AI36" s="235">
        <v>0</v>
      </c>
      <c r="AJ36" s="235">
        <v>0</v>
      </c>
      <c r="AK36" s="235">
        <v>0</v>
      </c>
      <c r="AL36" s="235">
        <v>0</v>
      </c>
      <c r="AM36" s="235">
        <v>0</v>
      </c>
      <c r="AN36" s="235">
        <v>0</v>
      </c>
      <c r="AO36" s="235">
        <v>0</v>
      </c>
    </row>
    <row r="37" spans="3:41" x14ac:dyDescent="0.3">
      <c r="C37" s="235">
        <v>29</v>
      </c>
      <c r="D37" s="235">
        <v>5</v>
      </c>
      <c r="E37" s="235">
        <v>6</v>
      </c>
      <c r="F37" s="235">
        <v>635859</v>
      </c>
      <c r="G37" s="235">
        <v>0</v>
      </c>
      <c r="H37" s="235">
        <v>459371</v>
      </c>
      <c r="I37" s="235">
        <v>0</v>
      </c>
      <c r="J37" s="235">
        <v>0</v>
      </c>
      <c r="K37" s="235">
        <v>143310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5">
        <v>0</v>
      </c>
      <c r="W37" s="235">
        <v>0</v>
      </c>
      <c r="X37" s="235">
        <v>0</v>
      </c>
      <c r="Y37" s="235">
        <v>0</v>
      </c>
      <c r="Z37" s="235">
        <v>0</v>
      </c>
      <c r="AA37" s="235">
        <v>0</v>
      </c>
      <c r="AB37" s="235">
        <v>0</v>
      </c>
      <c r="AC37" s="235">
        <v>0</v>
      </c>
      <c r="AD37" s="235">
        <v>0</v>
      </c>
      <c r="AE37" s="235">
        <v>0</v>
      </c>
      <c r="AF37" s="235">
        <v>0</v>
      </c>
      <c r="AG37" s="235">
        <v>0</v>
      </c>
      <c r="AH37" s="235">
        <v>0</v>
      </c>
      <c r="AI37" s="235">
        <v>0</v>
      </c>
      <c r="AJ37" s="235">
        <v>0</v>
      </c>
      <c r="AK37" s="235">
        <v>0</v>
      </c>
      <c r="AL37" s="235">
        <v>0</v>
      </c>
      <c r="AM37" s="235">
        <v>0</v>
      </c>
      <c r="AN37" s="235">
        <v>33178</v>
      </c>
      <c r="AO37" s="235">
        <v>0</v>
      </c>
    </row>
    <row r="38" spans="3:41" x14ac:dyDescent="0.3">
      <c r="C38" s="235">
        <v>29</v>
      </c>
      <c r="D38" s="235">
        <v>5</v>
      </c>
      <c r="E38" s="235">
        <v>9</v>
      </c>
      <c r="F38" s="235">
        <v>19745</v>
      </c>
      <c r="G38" s="235">
        <v>0</v>
      </c>
      <c r="H38" s="235">
        <v>15845</v>
      </c>
      <c r="I38" s="235">
        <v>0</v>
      </c>
      <c r="J38" s="235">
        <v>0</v>
      </c>
      <c r="K38" s="235">
        <v>3200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35">
        <v>0</v>
      </c>
      <c r="R38" s="235">
        <v>0</v>
      </c>
      <c r="S38" s="235">
        <v>0</v>
      </c>
      <c r="T38" s="235">
        <v>0</v>
      </c>
      <c r="U38" s="235">
        <v>0</v>
      </c>
      <c r="V38" s="235">
        <v>0</v>
      </c>
      <c r="W38" s="235">
        <v>0</v>
      </c>
      <c r="X38" s="235">
        <v>0</v>
      </c>
      <c r="Y38" s="235">
        <v>0</v>
      </c>
      <c r="Z38" s="235">
        <v>0</v>
      </c>
      <c r="AA38" s="235">
        <v>0</v>
      </c>
      <c r="AB38" s="235">
        <v>0</v>
      </c>
      <c r="AC38" s="235">
        <v>0</v>
      </c>
      <c r="AD38" s="235">
        <v>0</v>
      </c>
      <c r="AE38" s="235">
        <v>0</v>
      </c>
      <c r="AF38" s="235">
        <v>0</v>
      </c>
      <c r="AG38" s="235">
        <v>0</v>
      </c>
      <c r="AH38" s="235">
        <v>0</v>
      </c>
      <c r="AI38" s="235">
        <v>0</v>
      </c>
      <c r="AJ38" s="235">
        <v>0</v>
      </c>
      <c r="AK38" s="235">
        <v>0</v>
      </c>
      <c r="AL38" s="235">
        <v>0</v>
      </c>
      <c r="AM38" s="235">
        <v>0</v>
      </c>
      <c r="AN38" s="235">
        <v>700</v>
      </c>
      <c r="AO38" s="235">
        <v>0</v>
      </c>
    </row>
    <row r="39" spans="3:41" x14ac:dyDescent="0.3">
      <c r="C39" s="235">
        <v>29</v>
      </c>
      <c r="D39" s="235">
        <v>5</v>
      </c>
      <c r="E39" s="235">
        <v>10</v>
      </c>
      <c r="F39" s="235">
        <v>1500</v>
      </c>
      <c r="G39" s="235">
        <v>0</v>
      </c>
      <c r="H39" s="235">
        <v>1500</v>
      </c>
      <c r="I39" s="235">
        <v>0</v>
      </c>
      <c r="J39" s="235">
        <v>0</v>
      </c>
      <c r="K39" s="235">
        <v>0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v>0</v>
      </c>
      <c r="U39" s="235">
        <v>0</v>
      </c>
      <c r="V39" s="235">
        <v>0</v>
      </c>
      <c r="W39" s="235">
        <v>0</v>
      </c>
      <c r="X39" s="235">
        <v>0</v>
      </c>
      <c r="Y39" s="235">
        <v>0</v>
      </c>
      <c r="Z39" s="235">
        <v>0</v>
      </c>
      <c r="AA39" s="235">
        <v>0</v>
      </c>
      <c r="AB39" s="235">
        <v>0</v>
      </c>
      <c r="AC39" s="235">
        <v>0</v>
      </c>
      <c r="AD39" s="235">
        <v>0</v>
      </c>
      <c r="AE39" s="235">
        <v>0</v>
      </c>
      <c r="AF39" s="235">
        <v>0</v>
      </c>
      <c r="AG39" s="235">
        <v>0</v>
      </c>
      <c r="AH39" s="235">
        <v>0</v>
      </c>
      <c r="AI39" s="235">
        <v>0</v>
      </c>
      <c r="AJ39" s="235">
        <v>0</v>
      </c>
      <c r="AK39" s="235">
        <v>0</v>
      </c>
      <c r="AL39" s="235">
        <v>0</v>
      </c>
      <c r="AM39" s="235">
        <v>0</v>
      </c>
      <c r="AN39" s="235">
        <v>0</v>
      </c>
      <c r="AO39" s="235">
        <v>0</v>
      </c>
    </row>
    <row r="40" spans="3:41" x14ac:dyDescent="0.3">
      <c r="C40" s="235">
        <v>29</v>
      </c>
      <c r="D40" s="235">
        <v>5</v>
      </c>
      <c r="E40" s="235">
        <v>11</v>
      </c>
      <c r="F40" s="235">
        <v>3646.2639600172765</v>
      </c>
      <c r="G40" s="235">
        <v>0</v>
      </c>
      <c r="H40" s="235">
        <v>1979.5972933506098</v>
      </c>
      <c r="I40" s="235">
        <v>0</v>
      </c>
      <c r="J40" s="235">
        <v>0</v>
      </c>
      <c r="K40" s="235">
        <v>1666.6666666666667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v>0</v>
      </c>
      <c r="U40" s="235">
        <v>0</v>
      </c>
      <c r="V40" s="235">
        <v>0</v>
      </c>
      <c r="W40" s="235">
        <v>0</v>
      </c>
      <c r="X40" s="235">
        <v>0</v>
      </c>
      <c r="Y40" s="235">
        <v>0</v>
      </c>
      <c r="Z40" s="235">
        <v>0</v>
      </c>
      <c r="AA40" s="235">
        <v>0</v>
      </c>
      <c r="AB40" s="235">
        <v>0</v>
      </c>
      <c r="AC40" s="235">
        <v>0</v>
      </c>
      <c r="AD40" s="235">
        <v>0</v>
      </c>
      <c r="AE40" s="235">
        <v>0</v>
      </c>
      <c r="AF40" s="235">
        <v>0</v>
      </c>
      <c r="AG40" s="235">
        <v>0</v>
      </c>
      <c r="AH40" s="235">
        <v>0</v>
      </c>
      <c r="AI40" s="235">
        <v>0</v>
      </c>
      <c r="AJ40" s="235">
        <v>0</v>
      </c>
      <c r="AK40" s="235">
        <v>0</v>
      </c>
      <c r="AL40" s="235">
        <v>0</v>
      </c>
      <c r="AM40" s="235">
        <v>0</v>
      </c>
      <c r="AN40" s="235">
        <v>0</v>
      </c>
      <c r="AO40" s="235">
        <v>0</v>
      </c>
    </row>
    <row r="41" spans="3:41" x14ac:dyDescent="0.3">
      <c r="C41" s="235">
        <v>29</v>
      </c>
      <c r="D41" s="235">
        <v>6</v>
      </c>
      <c r="E41" s="235">
        <v>1</v>
      </c>
      <c r="F41" s="235">
        <v>12.95</v>
      </c>
      <c r="G41" s="235">
        <v>0</v>
      </c>
      <c r="H41" s="235">
        <v>6.45</v>
      </c>
      <c r="I41" s="235">
        <v>0</v>
      </c>
      <c r="J41" s="235">
        <v>0</v>
      </c>
      <c r="K41" s="235">
        <v>5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v>0</v>
      </c>
      <c r="U41" s="235">
        <v>0</v>
      </c>
      <c r="V41" s="235">
        <v>0</v>
      </c>
      <c r="W41" s="235">
        <v>0</v>
      </c>
      <c r="X41" s="235">
        <v>0</v>
      </c>
      <c r="Y41" s="235">
        <v>0</v>
      </c>
      <c r="Z41" s="235">
        <v>0</v>
      </c>
      <c r="AA41" s="235">
        <v>0</v>
      </c>
      <c r="AB41" s="235">
        <v>0</v>
      </c>
      <c r="AC41" s="235">
        <v>0</v>
      </c>
      <c r="AD41" s="235">
        <v>0</v>
      </c>
      <c r="AE41" s="235">
        <v>0</v>
      </c>
      <c r="AF41" s="235">
        <v>0</v>
      </c>
      <c r="AG41" s="235">
        <v>0</v>
      </c>
      <c r="AH41" s="235">
        <v>0</v>
      </c>
      <c r="AI41" s="235">
        <v>0</v>
      </c>
      <c r="AJ41" s="235">
        <v>0</v>
      </c>
      <c r="AK41" s="235">
        <v>0</v>
      </c>
      <c r="AL41" s="235">
        <v>0</v>
      </c>
      <c r="AM41" s="235">
        <v>0</v>
      </c>
      <c r="AN41" s="235">
        <v>1.5</v>
      </c>
      <c r="AO41" s="235">
        <v>0</v>
      </c>
    </row>
    <row r="42" spans="3:41" x14ac:dyDescent="0.3">
      <c r="C42" s="235">
        <v>29</v>
      </c>
      <c r="D42" s="235">
        <v>6</v>
      </c>
      <c r="E42" s="235">
        <v>2</v>
      </c>
      <c r="F42" s="235">
        <v>1936</v>
      </c>
      <c r="G42" s="235">
        <v>0</v>
      </c>
      <c r="H42" s="235">
        <v>928</v>
      </c>
      <c r="I42" s="235">
        <v>0</v>
      </c>
      <c r="J42" s="235">
        <v>0</v>
      </c>
      <c r="K42" s="235">
        <v>796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5">
        <v>0</v>
      </c>
      <c r="W42" s="235">
        <v>0</v>
      </c>
      <c r="X42" s="235">
        <v>0</v>
      </c>
      <c r="Y42" s="235">
        <v>0</v>
      </c>
      <c r="Z42" s="235">
        <v>0</v>
      </c>
      <c r="AA42" s="235">
        <v>0</v>
      </c>
      <c r="AB42" s="235">
        <v>0</v>
      </c>
      <c r="AC42" s="235">
        <v>0</v>
      </c>
      <c r="AD42" s="235">
        <v>0</v>
      </c>
      <c r="AE42" s="235">
        <v>0</v>
      </c>
      <c r="AF42" s="235">
        <v>0</v>
      </c>
      <c r="AG42" s="235">
        <v>0</v>
      </c>
      <c r="AH42" s="235">
        <v>0</v>
      </c>
      <c r="AI42" s="235">
        <v>0</v>
      </c>
      <c r="AJ42" s="235">
        <v>0</v>
      </c>
      <c r="AK42" s="235">
        <v>0</v>
      </c>
      <c r="AL42" s="235">
        <v>0</v>
      </c>
      <c r="AM42" s="235">
        <v>0</v>
      </c>
      <c r="AN42" s="235">
        <v>212</v>
      </c>
      <c r="AO42" s="235">
        <v>0</v>
      </c>
    </row>
    <row r="43" spans="3:41" x14ac:dyDescent="0.3">
      <c r="C43" s="235">
        <v>29</v>
      </c>
      <c r="D43" s="235">
        <v>6</v>
      </c>
      <c r="E43" s="235">
        <v>3</v>
      </c>
      <c r="F43" s="235">
        <v>5</v>
      </c>
      <c r="G43" s="235">
        <v>0</v>
      </c>
      <c r="H43" s="235">
        <v>5</v>
      </c>
      <c r="I43" s="235">
        <v>0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0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5">
        <v>0</v>
      </c>
      <c r="AE43" s="235">
        <v>0</v>
      </c>
      <c r="AF43" s="235">
        <v>0</v>
      </c>
      <c r="AG43" s="235">
        <v>0</v>
      </c>
      <c r="AH43" s="235">
        <v>0</v>
      </c>
      <c r="AI43" s="235">
        <v>0</v>
      </c>
      <c r="AJ43" s="235">
        <v>0</v>
      </c>
      <c r="AK43" s="235">
        <v>0</v>
      </c>
      <c r="AL43" s="235">
        <v>0</v>
      </c>
      <c r="AM43" s="235">
        <v>0</v>
      </c>
      <c r="AN43" s="235">
        <v>0</v>
      </c>
      <c r="AO43" s="235">
        <v>0</v>
      </c>
    </row>
    <row r="44" spans="3:41" x14ac:dyDescent="0.3">
      <c r="C44" s="235">
        <v>29</v>
      </c>
      <c r="D44" s="235">
        <v>6</v>
      </c>
      <c r="E44" s="235">
        <v>4</v>
      </c>
      <c r="F44" s="235">
        <v>104</v>
      </c>
      <c r="G44" s="235">
        <v>0</v>
      </c>
      <c r="H44" s="235">
        <v>104</v>
      </c>
      <c r="I44" s="235">
        <v>0</v>
      </c>
      <c r="J44" s="235">
        <v>0</v>
      </c>
      <c r="K44" s="235">
        <v>0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35">
        <v>0</v>
      </c>
      <c r="R44" s="235">
        <v>0</v>
      </c>
      <c r="S44" s="235">
        <v>0</v>
      </c>
      <c r="T44" s="235">
        <v>0</v>
      </c>
      <c r="U44" s="235">
        <v>0</v>
      </c>
      <c r="V44" s="235">
        <v>0</v>
      </c>
      <c r="W44" s="235">
        <v>0</v>
      </c>
      <c r="X44" s="235">
        <v>0</v>
      </c>
      <c r="Y44" s="235">
        <v>0</v>
      </c>
      <c r="Z44" s="235">
        <v>0</v>
      </c>
      <c r="AA44" s="235">
        <v>0</v>
      </c>
      <c r="AB44" s="235">
        <v>0</v>
      </c>
      <c r="AC44" s="235">
        <v>0</v>
      </c>
      <c r="AD44" s="235">
        <v>0</v>
      </c>
      <c r="AE44" s="235">
        <v>0</v>
      </c>
      <c r="AF44" s="235">
        <v>0</v>
      </c>
      <c r="AG44" s="235">
        <v>0</v>
      </c>
      <c r="AH44" s="235">
        <v>0</v>
      </c>
      <c r="AI44" s="235">
        <v>0</v>
      </c>
      <c r="AJ44" s="235">
        <v>0</v>
      </c>
      <c r="AK44" s="235">
        <v>0</v>
      </c>
      <c r="AL44" s="235">
        <v>0</v>
      </c>
      <c r="AM44" s="235">
        <v>0</v>
      </c>
      <c r="AN44" s="235">
        <v>0</v>
      </c>
      <c r="AO44" s="235">
        <v>0</v>
      </c>
    </row>
    <row r="45" spans="3:41" x14ac:dyDescent="0.3">
      <c r="C45" s="235">
        <v>29</v>
      </c>
      <c r="D45" s="235">
        <v>6</v>
      </c>
      <c r="E45" s="235">
        <v>6</v>
      </c>
      <c r="F45" s="235">
        <v>667005</v>
      </c>
      <c r="G45" s="235">
        <v>0</v>
      </c>
      <c r="H45" s="235">
        <v>486380</v>
      </c>
      <c r="I45" s="235">
        <v>0</v>
      </c>
      <c r="J45" s="235">
        <v>0</v>
      </c>
      <c r="K45" s="235">
        <v>146506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5">
        <v>0</v>
      </c>
      <c r="AE45" s="235">
        <v>0</v>
      </c>
      <c r="AF45" s="235">
        <v>0</v>
      </c>
      <c r="AG45" s="235">
        <v>0</v>
      </c>
      <c r="AH45" s="235">
        <v>0</v>
      </c>
      <c r="AI45" s="235">
        <v>0</v>
      </c>
      <c r="AJ45" s="235">
        <v>0</v>
      </c>
      <c r="AK45" s="235">
        <v>0</v>
      </c>
      <c r="AL45" s="235">
        <v>0</v>
      </c>
      <c r="AM45" s="235">
        <v>0</v>
      </c>
      <c r="AN45" s="235">
        <v>34119</v>
      </c>
      <c r="AO45" s="235">
        <v>0</v>
      </c>
    </row>
    <row r="46" spans="3:41" x14ac:dyDescent="0.3">
      <c r="C46" s="235">
        <v>29</v>
      </c>
      <c r="D46" s="235">
        <v>6</v>
      </c>
      <c r="E46" s="235">
        <v>9</v>
      </c>
      <c r="F46" s="235">
        <v>60254</v>
      </c>
      <c r="G46" s="235">
        <v>0</v>
      </c>
      <c r="H46" s="235">
        <v>53954</v>
      </c>
      <c r="I46" s="235">
        <v>0</v>
      </c>
      <c r="J46" s="235">
        <v>0</v>
      </c>
      <c r="K46" s="235">
        <v>5500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5">
        <v>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v>0</v>
      </c>
      <c r="AF46" s="235">
        <v>0</v>
      </c>
      <c r="AG46" s="235">
        <v>0</v>
      </c>
      <c r="AH46" s="235">
        <v>0</v>
      </c>
      <c r="AI46" s="235">
        <v>0</v>
      </c>
      <c r="AJ46" s="235">
        <v>0</v>
      </c>
      <c r="AK46" s="235">
        <v>0</v>
      </c>
      <c r="AL46" s="235">
        <v>0</v>
      </c>
      <c r="AM46" s="235">
        <v>0</v>
      </c>
      <c r="AN46" s="235">
        <v>800</v>
      </c>
      <c r="AO46" s="235">
        <v>0</v>
      </c>
    </row>
    <row r="47" spans="3:41" x14ac:dyDescent="0.3">
      <c r="C47" s="235">
        <v>29</v>
      </c>
      <c r="D47" s="235">
        <v>6</v>
      </c>
      <c r="E47" s="235">
        <v>10</v>
      </c>
      <c r="F47" s="235">
        <v>10600</v>
      </c>
      <c r="G47" s="235">
        <v>0</v>
      </c>
      <c r="H47" s="235">
        <v>10600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</row>
    <row r="48" spans="3:41" x14ac:dyDescent="0.3">
      <c r="C48" s="235">
        <v>29</v>
      </c>
      <c r="D48" s="235">
        <v>6</v>
      </c>
      <c r="E48" s="235">
        <v>11</v>
      </c>
      <c r="F48" s="235">
        <v>3646.2639600172765</v>
      </c>
      <c r="G48" s="235">
        <v>0</v>
      </c>
      <c r="H48" s="235">
        <v>1979.5972933506098</v>
      </c>
      <c r="I48" s="235">
        <v>0</v>
      </c>
      <c r="J48" s="235">
        <v>0</v>
      </c>
      <c r="K48" s="235">
        <v>1666.6666666666667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0</v>
      </c>
      <c r="AB48" s="235">
        <v>0</v>
      </c>
      <c r="AC48" s="235">
        <v>0</v>
      </c>
      <c r="AD48" s="235">
        <v>0</v>
      </c>
      <c r="AE48" s="235">
        <v>0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5">
        <v>0</v>
      </c>
      <c r="AO48" s="235">
        <v>0</v>
      </c>
    </row>
    <row r="49" spans="3:41" x14ac:dyDescent="0.3">
      <c r="C49" s="235">
        <v>29</v>
      </c>
      <c r="D49" s="235">
        <v>7</v>
      </c>
      <c r="E49" s="235">
        <v>1</v>
      </c>
      <c r="F49" s="235">
        <v>12.95</v>
      </c>
      <c r="G49" s="235">
        <v>0</v>
      </c>
      <c r="H49" s="235">
        <v>6.45</v>
      </c>
      <c r="I49" s="235">
        <v>0</v>
      </c>
      <c r="J49" s="235">
        <v>0</v>
      </c>
      <c r="K49" s="235">
        <v>5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>
        <v>0</v>
      </c>
      <c r="AG49" s="235">
        <v>0</v>
      </c>
      <c r="AH49" s="235">
        <v>0</v>
      </c>
      <c r="AI49" s="235">
        <v>0</v>
      </c>
      <c r="AJ49" s="235">
        <v>0</v>
      </c>
      <c r="AK49" s="235">
        <v>0</v>
      </c>
      <c r="AL49" s="235">
        <v>0</v>
      </c>
      <c r="AM49" s="235">
        <v>0</v>
      </c>
      <c r="AN49" s="235">
        <v>1.5</v>
      </c>
      <c r="AO49" s="235">
        <v>0</v>
      </c>
    </row>
    <row r="50" spans="3:41" x14ac:dyDescent="0.3">
      <c r="C50" s="235">
        <v>29</v>
      </c>
      <c r="D50" s="235">
        <v>7</v>
      </c>
      <c r="E50" s="235">
        <v>2</v>
      </c>
      <c r="F50" s="235">
        <v>1940</v>
      </c>
      <c r="G50" s="235">
        <v>0</v>
      </c>
      <c r="H50" s="235">
        <v>928</v>
      </c>
      <c r="I50" s="235">
        <v>0</v>
      </c>
      <c r="J50" s="235">
        <v>0</v>
      </c>
      <c r="K50" s="235">
        <v>784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v>0</v>
      </c>
      <c r="AF50" s="235">
        <v>0</v>
      </c>
      <c r="AG50" s="235">
        <v>0</v>
      </c>
      <c r="AH50" s="235">
        <v>0</v>
      </c>
      <c r="AI50" s="235">
        <v>0</v>
      </c>
      <c r="AJ50" s="235">
        <v>0</v>
      </c>
      <c r="AK50" s="235">
        <v>0</v>
      </c>
      <c r="AL50" s="235">
        <v>0</v>
      </c>
      <c r="AM50" s="235">
        <v>0</v>
      </c>
      <c r="AN50" s="235">
        <v>228</v>
      </c>
      <c r="AO50" s="235">
        <v>0</v>
      </c>
    </row>
    <row r="51" spans="3:41" x14ac:dyDescent="0.3">
      <c r="C51" s="235">
        <v>29</v>
      </c>
      <c r="D51" s="235">
        <v>7</v>
      </c>
      <c r="E51" s="235">
        <v>4</v>
      </c>
      <c r="F51" s="235">
        <v>99</v>
      </c>
      <c r="G51" s="235">
        <v>0</v>
      </c>
      <c r="H51" s="235">
        <v>99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</row>
    <row r="52" spans="3:41" x14ac:dyDescent="0.3">
      <c r="C52" s="235">
        <v>29</v>
      </c>
      <c r="D52" s="235">
        <v>7</v>
      </c>
      <c r="E52" s="235">
        <v>6</v>
      </c>
      <c r="F52" s="235">
        <v>810502</v>
      </c>
      <c r="G52" s="235">
        <v>0</v>
      </c>
      <c r="H52" s="235">
        <v>543973</v>
      </c>
      <c r="I52" s="235">
        <v>0</v>
      </c>
      <c r="J52" s="235">
        <v>0</v>
      </c>
      <c r="K52" s="235">
        <v>220252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35">
        <v>0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v>0</v>
      </c>
      <c r="AF52" s="235">
        <v>0</v>
      </c>
      <c r="AG52" s="235">
        <v>0</v>
      </c>
      <c r="AH52" s="235">
        <v>0</v>
      </c>
      <c r="AI52" s="235">
        <v>0</v>
      </c>
      <c r="AJ52" s="235">
        <v>0</v>
      </c>
      <c r="AK52" s="235">
        <v>0</v>
      </c>
      <c r="AL52" s="235">
        <v>0</v>
      </c>
      <c r="AM52" s="235">
        <v>0</v>
      </c>
      <c r="AN52" s="235">
        <v>46277</v>
      </c>
      <c r="AO52" s="235">
        <v>0</v>
      </c>
    </row>
    <row r="53" spans="3:41" x14ac:dyDescent="0.3">
      <c r="C53" s="235">
        <v>29</v>
      </c>
      <c r="D53" s="235">
        <v>7</v>
      </c>
      <c r="E53" s="235">
        <v>9</v>
      </c>
      <c r="F53" s="235">
        <v>262935</v>
      </c>
      <c r="G53" s="235">
        <v>0</v>
      </c>
      <c r="H53" s="235">
        <v>170104</v>
      </c>
      <c r="I53" s="235">
        <v>0</v>
      </c>
      <c r="J53" s="235">
        <v>0</v>
      </c>
      <c r="K53" s="235">
        <v>79334</v>
      </c>
      <c r="L53" s="235">
        <v>0</v>
      </c>
      <c r="M53" s="235">
        <v>0</v>
      </c>
      <c r="N53" s="235">
        <v>0</v>
      </c>
      <c r="O53" s="235">
        <v>0</v>
      </c>
      <c r="P53" s="235">
        <v>0</v>
      </c>
      <c r="Q53" s="235">
        <v>0</v>
      </c>
      <c r="R53" s="235">
        <v>0</v>
      </c>
      <c r="S53" s="235">
        <v>0</v>
      </c>
      <c r="T53" s="235">
        <v>0</v>
      </c>
      <c r="U53" s="235">
        <v>0</v>
      </c>
      <c r="V53" s="235">
        <v>0</v>
      </c>
      <c r="W53" s="235">
        <v>0</v>
      </c>
      <c r="X53" s="235">
        <v>0</v>
      </c>
      <c r="Y53" s="235">
        <v>0</v>
      </c>
      <c r="Z53" s="235">
        <v>0</v>
      </c>
      <c r="AA53" s="235">
        <v>0</v>
      </c>
      <c r="AB53" s="235">
        <v>0</v>
      </c>
      <c r="AC53" s="235">
        <v>0</v>
      </c>
      <c r="AD53" s="235">
        <v>0</v>
      </c>
      <c r="AE53" s="235">
        <v>0</v>
      </c>
      <c r="AF53" s="235">
        <v>0</v>
      </c>
      <c r="AG53" s="235">
        <v>0</v>
      </c>
      <c r="AH53" s="235">
        <v>0</v>
      </c>
      <c r="AI53" s="235">
        <v>0</v>
      </c>
      <c r="AJ53" s="235">
        <v>0</v>
      </c>
      <c r="AK53" s="235">
        <v>0</v>
      </c>
      <c r="AL53" s="235">
        <v>0</v>
      </c>
      <c r="AM53" s="235">
        <v>0</v>
      </c>
      <c r="AN53" s="235">
        <v>13497</v>
      </c>
      <c r="AO53" s="235">
        <v>0</v>
      </c>
    </row>
    <row r="54" spans="3:41" x14ac:dyDescent="0.3">
      <c r="C54" s="235">
        <v>29</v>
      </c>
      <c r="D54" s="235">
        <v>7</v>
      </c>
      <c r="E54" s="235">
        <v>11</v>
      </c>
      <c r="F54" s="235">
        <v>3646.2639600172765</v>
      </c>
      <c r="G54" s="235">
        <v>0</v>
      </c>
      <c r="H54" s="235">
        <v>1979.5972933506098</v>
      </c>
      <c r="I54" s="235">
        <v>0</v>
      </c>
      <c r="J54" s="235">
        <v>0</v>
      </c>
      <c r="K54" s="235">
        <v>1666.6666666666667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35">
        <v>0</v>
      </c>
      <c r="R54" s="235">
        <v>0</v>
      </c>
      <c r="S54" s="235">
        <v>0</v>
      </c>
      <c r="T54" s="235">
        <v>0</v>
      </c>
      <c r="U54" s="235">
        <v>0</v>
      </c>
      <c r="V54" s="235">
        <v>0</v>
      </c>
      <c r="W54" s="235">
        <v>0</v>
      </c>
      <c r="X54" s="235">
        <v>0</v>
      </c>
      <c r="Y54" s="235">
        <v>0</v>
      </c>
      <c r="Z54" s="235">
        <v>0</v>
      </c>
      <c r="AA54" s="235">
        <v>0</v>
      </c>
      <c r="AB54" s="235">
        <v>0</v>
      </c>
      <c r="AC54" s="235">
        <v>0</v>
      </c>
      <c r="AD54" s="235">
        <v>0</v>
      </c>
      <c r="AE54" s="235">
        <v>0</v>
      </c>
      <c r="AF54" s="235">
        <v>0</v>
      </c>
      <c r="AG54" s="235">
        <v>0</v>
      </c>
      <c r="AH54" s="235">
        <v>0</v>
      </c>
      <c r="AI54" s="235">
        <v>0</v>
      </c>
      <c r="AJ54" s="235">
        <v>0</v>
      </c>
      <c r="AK54" s="235">
        <v>0</v>
      </c>
      <c r="AL54" s="235">
        <v>0</v>
      </c>
      <c r="AM54" s="235">
        <v>0</v>
      </c>
      <c r="AN54" s="235">
        <v>0</v>
      </c>
      <c r="AO54" s="235">
        <v>0</v>
      </c>
    </row>
    <row r="55" spans="3:41" x14ac:dyDescent="0.3">
      <c r="C55" s="235">
        <v>29</v>
      </c>
      <c r="D55" s="235">
        <v>8</v>
      </c>
      <c r="E55" s="235">
        <v>1</v>
      </c>
      <c r="F55" s="235">
        <v>12.95</v>
      </c>
      <c r="G55" s="235">
        <v>0</v>
      </c>
      <c r="H55" s="235">
        <v>6.45</v>
      </c>
      <c r="I55" s="235">
        <v>0</v>
      </c>
      <c r="J55" s="235">
        <v>0</v>
      </c>
      <c r="K55" s="235">
        <v>5</v>
      </c>
      <c r="L55" s="235">
        <v>0</v>
      </c>
      <c r="M55" s="235">
        <v>0</v>
      </c>
      <c r="N55" s="235">
        <v>0</v>
      </c>
      <c r="O55" s="235">
        <v>0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0</v>
      </c>
      <c r="Z55" s="235">
        <v>0</v>
      </c>
      <c r="AA55" s="235">
        <v>0</v>
      </c>
      <c r="AB55" s="235">
        <v>0</v>
      </c>
      <c r="AC55" s="235">
        <v>0</v>
      </c>
      <c r="AD55" s="235">
        <v>0</v>
      </c>
      <c r="AE55" s="235">
        <v>0</v>
      </c>
      <c r="AF55" s="235">
        <v>0</v>
      </c>
      <c r="AG55" s="235">
        <v>0</v>
      </c>
      <c r="AH55" s="235">
        <v>0</v>
      </c>
      <c r="AI55" s="235">
        <v>0</v>
      </c>
      <c r="AJ55" s="235">
        <v>0</v>
      </c>
      <c r="AK55" s="235">
        <v>0</v>
      </c>
      <c r="AL55" s="235">
        <v>0</v>
      </c>
      <c r="AM55" s="235">
        <v>0</v>
      </c>
      <c r="AN55" s="235">
        <v>1.5</v>
      </c>
      <c r="AO55" s="235">
        <v>0</v>
      </c>
    </row>
    <row r="56" spans="3:41" x14ac:dyDescent="0.3">
      <c r="C56" s="235">
        <v>29</v>
      </c>
      <c r="D56" s="235">
        <v>8</v>
      </c>
      <c r="E56" s="235">
        <v>2</v>
      </c>
      <c r="F56" s="235">
        <v>1702</v>
      </c>
      <c r="G56" s="235">
        <v>0</v>
      </c>
      <c r="H56" s="235">
        <v>848</v>
      </c>
      <c r="I56" s="235">
        <v>0</v>
      </c>
      <c r="J56" s="235">
        <v>0</v>
      </c>
      <c r="K56" s="235">
        <v>624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35">
        <v>0</v>
      </c>
      <c r="R56" s="235">
        <v>0</v>
      </c>
      <c r="S56" s="235">
        <v>0</v>
      </c>
      <c r="T56" s="235">
        <v>0</v>
      </c>
      <c r="U56" s="235">
        <v>0</v>
      </c>
      <c r="V56" s="235">
        <v>0</v>
      </c>
      <c r="W56" s="235">
        <v>0</v>
      </c>
      <c r="X56" s="235">
        <v>0</v>
      </c>
      <c r="Y56" s="235">
        <v>0</v>
      </c>
      <c r="Z56" s="235">
        <v>0</v>
      </c>
      <c r="AA56" s="235">
        <v>0</v>
      </c>
      <c r="AB56" s="235">
        <v>0</v>
      </c>
      <c r="AC56" s="235">
        <v>0</v>
      </c>
      <c r="AD56" s="235">
        <v>0</v>
      </c>
      <c r="AE56" s="235">
        <v>0</v>
      </c>
      <c r="AF56" s="235">
        <v>0</v>
      </c>
      <c r="AG56" s="235">
        <v>0</v>
      </c>
      <c r="AH56" s="235">
        <v>0</v>
      </c>
      <c r="AI56" s="235">
        <v>0</v>
      </c>
      <c r="AJ56" s="235">
        <v>0</v>
      </c>
      <c r="AK56" s="235">
        <v>0</v>
      </c>
      <c r="AL56" s="235">
        <v>0</v>
      </c>
      <c r="AM56" s="235">
        <v>0</v>
      </c>
      <c r="AN56" s="235">
        <v>230</v>
      </c>
      <c r="AO56" s="235">
        <v>0</v>
      </c>
    </row>
    <row r="57" spans="3:41" x14ac:dyDescent="0.3">
      <c r="C57" s="235">
        <v>29</v>
      </c>
      <c r="D57" s="235">
        <v>8</v>
      </c>
      <c r="E57" s="235">
        <v>3</v>
      </c>
      <c r="F57" s="235">
        <v>5.5</v>
      </c>
      <c r="G57" s="235">
        <v>0</v>
      </c>
      <c r="H57" s="235">
        <v>5.5</v>
      </c>
      <c r="I57" s="235">
        <v>0</v>
      </c>
      <c r="J57" s="235">
        <v>0</v>
      </c>
      <c r="K57" s="235">
        <v>0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0</v>
      </c>
      <c r="Z57" s="235">
        <v>0</v>
      </c>
      <c r="AA57" s="235">
        <v>0</v>
      </c>
      <c r="AB57" s="235">
        <v>0</v>
      </c>
      <c r="AC57" s="235">
        <v>0</v>
      </c>
      <c r="AD57" s="235">
        <v>0</v>
      </c>
      <c r="AE57" s="235">
        <v>0</v>
      </c>
      <c r="AF57" s="235">
        <v>0</v>
      </c>
      <c r="AG57" s="235">
        <v>0</v>
      </c>
      <c r="AH57" s="235">
        <v>0</v>
      </c>
      <c r="AI57" s="235">
        <v>0</v>
      </c>
      <c r="AJ57" s="235">
        <v>0</v>
      </c>
      <c r="AK57" s="235">
        <v>0</v>
      </c>
      <c r="AL57" s="235">
        <v>0</v>
      </c>
      <c r="AM57" s="235">
        <v>0</v>
      </c>
      <c r="AN57" s="235">
        <v>0</v>
      </c>
      <c r="AO57" s="235">
        <v>0</v>
      </c>
    </row>
    <row r="58" spans="3:41" x14ac:dyDescent="0.3">
      <c r="C58" s="235">
        <v>29</v>
      </c>
      <c r="D58" s="235">
        <v>8</v>
      </c>
      <c r="E58" s="235">
        <v>4</v>
      </c>
      <c r="F58" s="235">
        <v>76</v>
      </c>
      <c r="G58" s="235">
        <v>0</v>
      </c>
      <c r="H58" s="235">
        <v>76</v>
      </c>
      <c r="I58" s="235">
        <v>0</v>
      </c>
      <c r="J58" s="235">
        <v>0</v>
      </c>
      <c r="K58" s="235">
        <v>0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0</v>
      </c>
      <c r="T58" s="235">
        <v>0</v>
      </c>
      <c r="U58" s="235">
        <v>0</v>
      </c>
      <c r="V58" s="235">
        <v>0</v>
      </c>
      <c r="W58" s="235">
        <v>0</v>
      </c>
      <c r="X58" s="235">
        <v>0</v>
      </c>
      <c r="Y58" s="235">
        <v>0</v>
      </c>
      <c r="Z58" s="235">
        <v>0</v>
      </c>
      <c r="AA58" s="235">
        <v>0</v>
      </c>
      <c r="AB58" s="235">
        <v>0</v>
      </c>
      <c r="AC58" s="235">
        <v>0</v>
      </c>
      <c r="AD58" s="235">
        <v>0</v>
      </c>
      <c r="AE58" s="235">
        <v>0</v>
      </c>
      <c r="AF58" s="235">
        <v>0</v>
      </c>
      <c r="AG58" s="235">
        <v>0</v>
      </c>
      <c r="AH58" s="235">
        <v>0</v>
      </c>
      <c r="AI58" s="235">
        <v>0</v>
      </c>
      <c r="AJ58" s="235">
        <v>0</v>
      </c>
      <c r="AK58" s="235">
        <v>0</v>
      </c>
      <c r="AL58" s="235">
        <v>0</v>
      </c>
      <c r="AM58" s="235">
        <v>0</v>
      </c>
      <c r="AN58" s="235">
        <v>0</v>
      </c>
      <c r="AO58" s="235">
        <v>0</v>
      </c>
    </row>
    <row r="59" spans="3:41" x14ac:dyDescent="0.3">
      <c r="C59" s="235">
        <v>29</v>
      </c>
      <c r="D59" s="235">
        <v>8</v>
      </c>
      <c r="E59" s="235">
        <v>6</v>
      </c>
      <c r="F59" s="235">
        <v>611333</v>
      </c>
      <c r="G59" s="235">
        <v>0</v>
      </c>
      <c r="H59" s="235">
        <v>434769</v>
      </c>
      <c r="I59" s="235">
        <v>0</v>
      </c>
      <c r="J59" s="235">
        <v>0</v>
      </c>
      <c r="K59" s="235">
        <v>143642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0</v>
      </c>
      <c r="Z59" s="235">
        <v>0</v>
      </c>
      <c r="AA59" s="235">
        <v>0</v>
      </c>
      <c r="AB59" s="235">
        <v>0</v>
      </c>
      <c r="AC59" s="235">
        <v>0</v>
      </c>
      <c r="AD59" s="235">
        <v>0</v>
      </c>
      <c r="AE59" s="235">
        <v>0</v>
      </c>
      <c r="AF59" s="235">
        <v>0</v>
      </c>
      <c r="AG59" s="235">
        <v>0</v>
      </c>
      <c r="AH59" s="235">
        <v>0</v>
      </c>
      <c r="AI59" s="235">
        <v>0</v>
      </c>
      <c r="AJ59" s="235">
        <v>0</v>
      </c>
      <c r="AK59" s="235">
        <v>0</v>
      </c>
      <c r="AL59" s="235">
        <v>0</v>
      </c>
      <c r="AM59" s="235">
        <v>0</v>
      </c>
      <c r="AN59" s="235">
        <v>32922</v>
      </c>
      <c r="AO59" s="235">
        <v>0</v>
      </c>
    </row>
    <row r="60" spans="3:41" x14ac:dyDescent="0.3">
      <c r="C60" s="235">
        <v>29</v>
      </c>
      <c r="D60" s="235">
        <v>8</v>
      </c>
      <c r="E60" s="235">
        <v>9</v>
      </c>
      <c r="F60" s="235">
        <v>20218</v>
      </c>
      <c r="G60" s="235">
        <v>0</v>
      </c>
      <c r="H60" s="235">
        <v>16518</v>
      </c>
      <c r="I60" s="235">
        <v>0</v>
      </c>
      <c r="J60" s="235">
        <v>0</v>
      </c>
      <c r="K60" s="235">
        <v>3200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v>0</v>
      </c>
      <c r="U60" s="235">
        <v>0</v>
      </c>
      <c r="V60" s="235">
        <v>0</v>
      </c>
      <c r="W60" s="235">
        <v>0</v>
      </c>
      <c r="X60" s="235">
        <v>0</v>
      </c>
      <c r="Y60" s="235">
        <v>0</v>
      </c>
      <c r="Z60" s="235">
        <v>0</v>
      </c>
      <c r="AA60" s="235">
        <v>0</v>
      </c>
      <c r="AB60" s="235">
        <v>0</v>
      </c>
      <c r="AC60" s="235">
        <v>0</v>
      </c>
      <c r="AD60" s="235">
        <v>0</v>
      </c>
      <c r="AE60" s="235">
        <v>0</v>
      </c>
      <c r="AF60" s="235">
        <v>0</v>
      </c>
      <c r="AG60" s="235">
        <v>0</v>
      </c>
      <c r="AH60" s="235">
        <v>0</v>
      </c>
      <c r="AI60" s="235">
        <v>0</v>
      </c>
      <c r="AJ60" s="235">
        <v>0</v>
      </c>
      <c r="AK60" s="235">
        <v>0</v>
      </c>
      <c r="AL60" s="235">
        <v>0</v>
      </c>
      <c r="AM60" s="235">
        <v>0</v>
      </c>
      <c r="AN60" s="235">
        <v>500</v>
      </c>
      <c r="AO60" s="235">
        <v>0</v>
      </c>
    </row>
    <row r="61" spans="3:41" x14ac:dyDescent="0.3">
      <c r="C61" s="235">
        <v>29</v>
      </c>
      <c r="D61" s="235">
        <v>8</v>
      </c>
      <c r="E61" s="235">
        <v>10</v>
      </c>
      <c r="F61" s="235">
        <v>3200</v>
      </c>
      <c r="G61" s="235">
        <v>0</v>
      </c>
      <c r="H61" s="235">
        <v>0</v>
      </c>
      <c r="I61" s="235">
        <v>0</v>
      </c>
      <c r="J61" s="235">
        <v>0</v>
      </c>
      <c r="K61" s="235">
        <v>3200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5">
        <v>0</v>
      </c>
      <c r="AE61" s="235">
        <v>0</v>
      </c>
      <c r="AF61" s="235">
        <v>0</v>
      </c>
      <c r="AG61" s="235">
        <v>0</v>
      </c>
      <c r="AH61" s="235">
        <v>0</v>
      </c>
      <c r="AI61" s="235">
        <v>0</v>
      </c>
      <c r="AJ61" s="235">
        <v>0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</row>
    <row r="62" spans="3:41" x14ac:dyDescent="0.3">
      <c r="C62" s="235">
        <v>29</v>
      </c>
      <c r="D62" s="235">
        <v>8</v>
      </c>
      <c r="E62" s="235">
        <v>11</v>
      </c>
      <c r="F62" s="235">
        <v>3646.2639600172765</v>
      </c>
      <c r="G62" s="235">
        <v>0</v>
      </c>
      <c r="H62" s="235">
        <v>1979.5972933506098</v>
      </c>
      <c r="I62" s="235">
        <v>0</v>
      </c>
      <c r="J62" s="235">
        <v>0</v>
      </c>
      <c r="K62" s="235">
        <v>1666.6666666666667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0</v>
      </c>
      <c r="S62" s="235">
        <v>0</v>
      </c>
      <c r="T62" s="235">
        <v>0</v>
      </c>
      <c r="U62" s="235">
        <v>0</v>
      </c>
      <c r="V62" s="235">
        <v>0</v>
      </c>
      <c r="W62" s="235">
        <v>0</v>
      </c>
      <c r="X62" s="235">
        <v>0</v>
      </c>
      <c r="Y62" s="235">
        <v>0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v>0</v>
      </c>
      <c r="AF62" s="235">
        <v>0</v>
      </c>
      <c r="AG62" s="235">
        <v>0</v>
      </c>
      <c r="AH62" s="235">
        <v>0</v>
      </c>
      <c r="AI62" s="235">
        <v>0</v>
      </c>
      <c r="AJ62" s="235">
        <v>0</v>
      </c>
      <c r="AK62" s="235">
        <v>0</v>
      </c>
      <c r="AL62" s="235">
        <v>0</v>
      </c>
      <c r="AM62" s="235">
        <v>0</v>
      </c>
      <c r="AN62" s="235">
        <v>0</v>
      </c>
      <c r="AO62" s="235">
        <v>0</v>
      </c>
    </row>
    <row r="63" spans="3:41" x14ac:dyDescent="0.3">
      <c r="C63" s="235">
        <v>29</v>
      </c>
      <c r="D63" s="235">
        <v>9</v>
      </c>
      <c r="E63" s="235">
        <v>1</v>
      </c>
      <c r="F63" s="235">
        <v>12.95</v>
      </c>
      <c r="G63" s="235">
        <v>0</v>
      </c>
      <c r="H63" s="235">
        <v>6.45</v>
      </c>
      <c r="I63" s="235">
        <v>0</v>
      </c>
      <c r="J63" s="235">
        <v>0</v>
      </c>
      <c r="K63" s="235">
        <v>5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5">
        <v>0</v>
      </c>
      <c r="R63" s="235">
        <v>0</v>
      </c>
      <c r="S63" s="235">
        <v>0</v>
      </c>
      <c r="T63" s="235">
        <v>0</v>
      </c>
      <c r="U63" s="235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0</v>
      </c>
      <c r="AH63" s="235">
        <v>0</v>
      </c>
      <c r="AI63" s="235">
        <v>0</v>
      </c>
      <c r="AJ63" s="235">
        <v>0</v>
      </c>
      <c r="AK63" s="235">
        <v>0</v>
      </c>
      <c r="AL63" s="235">
        <v>0</v>
      </c>
      <c r="AM63" s="235">
        <v>0</v>
      </c>
      <c r="AN63" s="235">
        <v>1.5</v>
      </c>
      <c r="AO63" s="235">
        <v>0</v>
      </c>
    </row>
    <row r="64" spans="3:41" x14ac:dyDescent="0.3">
      <c r="C64" s="235">
        <v>29</v>
      </c>
      <c r="D64" s="235">
        <v>9</v>
      </c>
      <c r="E64" s="235">
        <v>2</v>
      </c>
      <c r="F64" s="235">
        <v>2052</v>
      </c>
      <c r="G64" s="235">
        <v>0</v>
      </c>
      <c r="H64" s="235">
        <v>1088</v>
      </c>
      <c r="I64" s="235">
        <v>0</v>
      </c>
      <c r="J64" s="235">
        <v>0</v>
      </c>
      <c r="K64" s="235">
        <v>716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35">
        <v>0</v>
      </c>
      <c r="R64" s="235">
        <v>0</v>
      </c>
      <c r="S64" s="235">
        <v>0</v>
      </c>
      <c r="T64" s="235">
        <v>0</v>
      </c>
      <c r="U64" s="235">
        <v>0</v>
      </c>
      <c r="V64" s="235">
        <v>0</v>
      </c>
      <c r="W64" s="235">
        <v>0</v>
      </c>
      <c r="X64" s="235">
        <v>0</v>
      </c>
      <c r="Y64" s="235">
        <v>0</v>
      </c>
      <c r="Z64" s="235">
        <v>0</v>
      </c>
      <c r="AA64" s="235">
        <v>0</v>
      </c>
      <c r="AB64" s="235">
        <v>0</v>
      </c>
      <c r="AC64" s="235">
        <v>0</v>
      </c>
      <c r="AD64" s="235">
        <v>0</v>
      </c>
      <c r="AE64" s="235">
        <v>0</v>
      </c>
      <c r="AF64" s="235">
        <v>0</v>
      </c>
      <c r="AG64" s="235">
        <v>0</v>
      </c>
      <c r="AH64" s="235">
        <v>0</v>
      </c>
      <c r="AI64" s="235">
        <v>0</v>
      </c>
      <c r="AJ64" s="235">
        <v>0</v>
      </c>
      <c r="AK64" s="235">
        <v>0</v>
      </c>
      <c r="AL64" s="235">
        <v>0</v>
      </c>
      <c r="AM64" s="235">
        <v>0</v>
      </c>
      <c r="AN64" s="235">
        <v>248</v>
      </c>
      <c r="AO64" s="235">
        <v>0</v>
      </c>
    </row>
    <row r="65" spans="3:41" x14ac:dyDescent="0.3">
      <c r="C65" s="235">
        <v>29</v>
      </c>
      <c r="D65" s="235">
        <v>9</v>
      </c>
      <c r="E65" s="235">
        <v>3</v>
      </c>
      <c r="F65" s="235">
        <v>6</v>
      </c>
      <c r="G65" s="235">
        <v>0</v>
      </c>
      <c r="H65" s="235">
        <v>6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0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</row>
    <row r="66" spans="3:41" x14ac:dyDescent="0.3">
      <c r="C66" s="235">
        <v>29</v>
      </c>
      <c r="D66" s="235">
        <v>9</v>
      </c>
      <c r="E66" s="235">
        <v>4</v>
      </c>
      <c r="F66" s="235">
        <v>95</v>
      </c>
      <c r="G66" s="235">
        <v>0</v>
      </c>
      <c r="H66" s="235">
        <v>95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5">
        <v>0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v>0</v>
      </c>
      <c r="AF66" s="235">
        <v>0</v>
      </c>
      <c r="AG66" s="235">
        <v>0</v>
      </c>
      <c r="AH66" s="235">
        <v>0</v>
      </c>
      <c r="AI66" s="235">
        <v>0</v>
      </c>
      <c r="AJ66" s="235">
        <v>0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</row>
    <row r="67" spans="3:41" x14ac:dyDescent="0.3">
      <c r="C67" s="235">
        <v>29</v>
      </c>
      <c r="D67" s="235">
        <v>9</v>
      </c>
      <c r="E67" s="235">
        <v>6</v>
      </c>
      <c r="F67" s="235">
        <v>598637</v>
      </c>
      <c r="G67" s="235">
        <v>0</v>
      </c>
      <c r="H67" s="235">
        <v>422351</v>
      </c>
      <c r="I67" s="235">
        <v>0</v>
      </c>
      <c r="J67" s="235">
        <v>0</v>
      </c>
      <c r="K67" s="235">
        <v>143353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5">
        <v>0</v>
      </c>
      <c r="AE67" s="235">
        <v>0</v>
      </c>
      <c r="AF67" s="235">
        <v>0</v>
      </c>
      <c r="AG67" s="235">
        <v>0</v>
      </c>
      <c r="AH67" s="235">
        <v>0</v>
      </c>
      <c r="AI67" s="235">
        <v>0</v>
      </c>
      <c r="AJ67" s="235">
        <v>0</v>
      </c>
      <c r="AK67" s="235">
        <v>0</v>
      </c>
      <c r="AL67" s="235">
        <v>0</v>
      </c>
      <c r="AM67" s="235">
        <v>0</v>
      </c>
      <c r="AN67" s="235">
        <v>32933</v>
      </c>
      <c r="AO67" s="235">
        <v>0</v>
      </c>
    </row>
    <row r="68" spans="3:41" x14ac:dyDescent="0.3">
      <c r="C68" s="235">
        <v>29</v>
      </c>
      <c r="D68" s="235">
        <v>9</v>
      </c>
      <c r="E68" s="235">
        <v>9</v>
      </c>
      <c r="F68" s="235">
        <v>11012</v>
      </c>
      <c r="G68" s="235">
        <v>0</v>
      </c>
      <c r="H68" s="235">
        <v>9012</v>
      </c>
      <c r="I68" s="235">
        <v>0</v>
      </c>
      <c r="J68" s="235">
        <v>0</v>
      </c>
      <c r="K68" s="235">
        <v>1500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35">
        <v>0</v>
      </c>
      <c r="R68" s="235">
        <v>0</v>
      </c>
      <c r="S68" s="235">
        <v>0</v>
      </c>
      <c r="T68" s="235">
        <v>0</v>
      </c>
      <c r="U68" s="235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35">
        <v>0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0</v>
      </c>
      <c r="AK68" s="235">
        <v>0</v>
      </c>
      <c r="AL68" s="235">
        <v>0</v>
      </c>
      <c r="AM68" s="235">
        <v>0</v>
      </c>
      <c r="AN68" s="235">
        <v>500</v>
      </c>
      <c r="AO68" s="235">
        <v>0</v>
      </c>
    </row>
    <row r="69" spans="3:41" x14ac:dyDescent="0.3">
      <c r="C69" s="235">
        <v>29</v>
      </c>
      <c r="D69" s="235">
        <v>9</v>
      </c>
      <c r="E69" s="235">
        <v>11</v>
      </c>
      <c r="F69" s="235">
        <v>3646.2639600172765</v>
      </c>
      <c r="G69" s="235">
        <v>0</v>
      </c>
      <c r="H69" s="235">
        <v>1979.5972933506098</v>
      </c>
      <c r="I69" s="235">
        <v>0</v>
      </c>
      <c r="J69" s="235">
        <v>0</v>
      </c>
      <c r="K69" s="235">
        <v>1666.6666666666667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35">
        <v>0</v>
      </c>
      <c r="R69" s="235">
        <v>0</v>
      </c>
      <c r="S69" s="235">
        <v>0</v>
      </c>
      <c r="T69" s="235">
        <v>0</v>
      </c>
      <c r="U69" s="235">
        <v>0</v>
      </c>
      <c r="V69" s="235">
        <v>0</v>
      </c>
      <c r="W69" s="235">
        <v>0</v>
      </c>
      <c r="X69" s="235">
        <v>0</v>
      </c>
      <c r="Y69" s="235">
        <v>0</v>
      </c>
      <c r="Z69" s="235">
        <v>0</v>
      </c>
      <c r="AA69" s="235">
        <v>0</v>
      </c>
      <c r="AB69" s="235">
        <v>0</v>
      </c>
      <c r="AC69" s="235">
        <v>0</v>
      </c>
      <c r="AD69" s="235">
        <v>0</v>
      </c>
      <c r="AE69" s="235">
        <v>0</v>
      </c>
      <c r="AF69" s="235">
        <v>0</v>
      </c>
      <c r="AG69" s="235">
        <v>0</v>
      </c>
      <c r="AH69" s="235">
        <v>0</v>
      </c>
      <c r="AI69" s="235">
        <v>0</v>
      </c>
      <c r="AJ69" s="235">
        <v>0</v>
      </c>
      <c r="AK69" s="235">
        <v>0</v>
      </c>
      <c r="AL69" s="235">
        <v>0</v>
      </c>
      <c r="AM69" s="235">
        <v>0</v>
      </c>
      <c r="AN69" s="235">
        <v>0</v>
      </c>
      <c r="AO69" s="235">
        <v>0</v>
      </c>
    </row>
    <row r="70" spans="3:41" x14ac:dyDescent="0.3">
      <c r="C70" s="235">
        <v>29</v>
      </c>
      <c r="D70" s="235">
        <v>10</v>
      </c>
      <c r="E70" s="235">
        <v>1</v>
      </c>
      <c r="F70" s="235">
        <v>12.95</v>
      </c>
      <c r="G70" s="235">
        <v>0</v>
      </c>
      <c r="H70" s="235">
        <v>6.45</v>
      </c>
      <c r="I70" s="235">
        <v>0</v>
      </c>
      <c r="J70" s="235">
        <v>0</v>
      </c>
      <c r="K70" s="235">
        <v>5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35">
        <v>0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v>0</v>
      </c>
      <c r="AF70" s="235">
        <v>0</v>
      </c>
      <c r="AG70" s="235">
        <v>0</v>
      </c>
      <c r="AH70" s="235">
        <v>0</v>
      </c>
      <c r="AI70" s="235">
        <v>0</v>
      </c>
      <c r="AJ70" s="235">
        <v>0</v>
      </c>
      <c r="AK70" s="235">
        <v>0</v>
      </c>
      <c r="AL70" s="235">
        <v>0</v>
      </c>
      <c r="AM70" s="235">
        <v>0</v>
      </c>
      <c r="AN70" s="235">
        <v>1.5</v>
      </c>
      <c r="AO70" s="235">
        <v>0</v>
      </c>
    </row>
    <row r="71" spans="3:41" x14ac:dyDescent="0.3">
      <c r="C71" s="235">
        <v>29</v>
      </c>
      <c r="D71" s="235">
        <v>10</v>
      </c>
      <c r="E71" s="235">
        <v>2</v>
      </c>
      <c r="F71" s="235">
        <v>2072</v>
      </c>
      <c r="G71" s="235">
        <v>0</v>
      </c>
      <c r="H71" s="235">
        <v>1072</v>
      </c>
      <c r="I71" s="235">
        <v>0</v>
      </c>
      <c r="J71" s="235">
        <v>0</v>
      </c>
      <c r="K71" s="235">
        <v>808</v>
      </c>
      <c r="L71" s="235">
        <v>0</v>
      </c>
      <c r="M71" s="235">
        <v>0</v>
      </c>
      <c r="N71" s="235">
        <v>0</v>
      </c>
      <c r="O71" s="235">
        <v>0</v>
      </c>
      <c r="P71" s="235">
        <v>0</v>
      </c>
      <c r="Q71" s="235">
        <v>0</v>
      </c>
      <c r="R71" s="235">
        <v>0</v>
      </c>
      <c r="S71" s="235">
        <v>0</v>
      </c>
      <c r="T71" s="235">
        <v>0</v>
      </c>
      <c r="U71" s="235">
        <v>0</v>
      </c>
      <c r="V71" s="235">
        <v>0</v>
      </c>
      <c r="W71" s="235">
        <v>0</v>
      </c>
      <c r="X71" s="235">
        <v>0</v>
      </c>
      <c r="Y71" s="235">
        <v>0</v>
      </c>
      <c r="Z71" s="235">
        <v>0</v>
      </c>
      <c r="AA71" s="235">
        <v>0</v>
      </c>
      <c r="AB71" s="235">
        <v>0</v>
      </c>
      <c r="AC71" s="235">
        <v>0</v>
      </c>
      <c r="AD71" s="235">
        <v>0</v>
      </c>
      <c r="AE71" s="235">
        <v>0</v>
      </c>
      <c r="AF71" s="235">
        <v>0</v>
      </c>
      <c r="AG71" s="235">
        <v>0</v>
      </c>
      <c r="AH71" s="235">
        <v>0</v>
      </c>
      <c r="AI71" s="235">
        <v>0</v>
      </c>
      <c r="AJ71" s="235">
        <v>0</v>
      </c>
      <c r="AK71" s="235">
        <v>0</v>
      </c>
      <c r="AL71" s="235">
        <v>0</v>
      </c>
      <c r="AM71" s="235">
        <v>0</v>
      </c>
      <c r="AN71" s="235">
        <v>192</v>
      </c>
      <c r="AO71" s="235">
        <v>0</v>
      </c>
    </row>
    <row r="72" spans="3:41" x14ac:dyDescent="0.3">
      <c r="C72" s="235">
        <v>29</v>
      </c>
      <c r="D72" s="235">
        <v>10</v>
      </c>
      <c r="E72" s="235">
        <v>4</v>
      </c>
      <c r="F72" s="235">
        <v>100</v>
      </c>
      <c r="G72" s="235">
        <v>0</v>
      </c>
      <c r="H72" s="235">
        <v>100</v>
      </c>
      <c r="I72" s="235">
        <v>0</v>
      </c>
      <c r="J72" s="235">
        <v>0</v>
      </c>
      <c r="K72" s="235">
        <v>0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0</v>
      </c>
      <c r="V72" s="235">
        <v>0</v>
      </c>
      <c r="W72" s="235">
        <v>0</v>
      </c>
      <c r="X72" s="235">
        <v>0</v>
      </c>
      <c r="Y72" s="235">
        <v>0</v>
      </c>
      <c r="Z72" s="235">
        <v>0</v>
      </c>
      <c r="AA72" s="235">
        <v>0</v>
      </c>
      <c r="AB72" s="235">
        <v>0</v>
      </c>
      <c r="AC72" s="235">
        <v>0</v>
      </c>
      <c r="AD72" s="235">
        <v>0</v>
      </c>
      <c r="AE72" s="235">
        <v>0</v>
      </c>
      <c r="AF72" s="235">
        <v>0</v>
      </c>
      <c r="AG72" s="235">
        <v>0</v>
      </c>
      <c r="AH72" s="235">
        <v>0</v>
      </c>
      <c r="AI72" s="235">
        <v>0</v>
      </c>
      <c r="AJ72" s="235">
        <v>0</v>
      </c>
      <c r="AK72" s="235">
        <v>0</v>
      </c>
      <c r="AL72" s="235">
        <v>0</v>
      </c>
      <c r="AM72" s="235">
        <v>0</v>
      </c>
      <c r="AN72" s="235">
        <v>0</v>
      </c>
      <c r="AO72" s="235">
        <v>0</v>
      </c>
    </row>
    <row r="73" spans="3:41" x14ac:dyDescent="0.3">
      <c r="C73" s="235">
        <v>29</v>
      </c>
      <c r="D73" s="235">
        <v>10</v>
      </c>
      <c r="E73" s="235">
        <v>6</v>
      </c>
      <c r="F73" s="235">
        <v>619474</v>
      </c>
      <c r="G73" s="235">
        <v>0</v>
      </c>
      <c r="H73" s="235">
        <v>440122</v>
      </c>
      <c r="I73" s="235">
        <v>0</v>
      </c>
      <c r="J73" s="235">
        <v>0</v>
      </c>
      <c r="K73" s="235">
        <v>145159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5">
        <v>0</v>
      </c>
      <c r="S73" s="235">
        <v>0</v>
      </c>
      <c r="T73" s="235">
        <v>0</v>
      </c>
      <c r="U73" s="235">
        <v>0</v>
      </c>
      <c r="V73" s="235">
        <v>0</v>
      </c>
      <c r="W73" s="235">
        <v>0</v>
      </c>
      <c r="X73" s="235">
        <v>0</v>
      </c>
      <c r="Y73" s="235">
        <v>0</v>
      </c>
      <c r="Z73" s="235">
        <v>0</v>
      </c>
      <c r="AA73" s="235">
        <v>0</v>
      </c>
      <c r="AB73" s="235">
        <v>0</v>
      </c>
      <c r="AC73" s="235">
        <v>0</v>
      </c>
      <c r="AD73" s="235">
        <v>0</v>
      </c>
      <c r="AE73" s="235">
        <v>0</v>
      </c>
      <c r="AF73" s="235">
        <v>0</v>
      </c>
      <c r="AG73" s="235">
        <v>0</v>
      </c>
      <c r="AH73" s="235">
        <v>0</v>
      </c>
      <c r="AI73" s="235">
        <v>0</v>
      </c>
      <c r="AJ73" s="235">
        <v>0</v>
      </c>
      <c r="AK73" s="235">
        <v>0</v>
      </c>
      <c r="AL73" s="235">
        <v>0</v>
      </c>
      <c r="AM73" s="235">
        <v>0</v>
      </c>
      <c r="AN73" s="235">
        <v>34193</v>
      </c>
      <c r="AO73" s="235">
        <v>0</v>
      </c>
    </row>
    <row r="74" spans="3:41" x14ac:dyDescent="0.3">
      <c r="C74" s="235">
        <v>29</v>
      </c>
      <c r="D74" s="235">
        <v>10</v>
      </c>
      <c r="E74" s="235">
        <v>7</v>
      </c>
      <c r="F74" s="235">
        <v>11615</v>
      </c>
      <c r="G74" s="235">
        <v>0</v>
      </c>
      <c r="H74" s="235">
        <v>7613</v>
      </c>
      <c r="I74" s="235">
        <v>0</v>
      </c>
      <c r="J74" s="235">
        <v>0</v>
      </c>
      <c r="K74" s="235">
        <v>4002</v>
      </c>
      <c r="L74" s="235">
        <v>0</v>
      </c>
      <c r="M74" s="235">
        <v>0</v>
      </c>
      <c r="N74" s="235">
        <v>0</v>
      </c>
      <c r="O74" s="235">
        <v>0</v>
      </c>
      <c r="P74" s="235">
        <v>0</v>
      </c>
      <c r="Q74" s="235">
        <v>0</v>
      </c>
      <c r="R74" s="235">
        <v>0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0</v>
      </c>
      <c r="AC74" s="235">
        <v>0</v>
      </c>
      <c r="AD74" s="235">
        <v>0</v>
      </c>
      <c r="AE74" s="235">
        <v>0</v>
      </c>
      <c r="AF74" s="235">
        <v>0</v>
      </c>
      <c r="AG74" s="235">
        <v>0</v>
      </c>
      <c r="AH74" s="235">
        <v>0</v>
      </c>
      <c r="AI74" s="235">
        <v>0</v>
      </c>
      <c r="AJ74" s="235">
        <v>0</v>
      </c>
      <c r="AK74" s="235">
        <v>0</v>
      </c>
      <c r="AL74" s="235">
        <v>0</v>
      </c>
      <c r="AM74" s="235">
        <v>0</v>
      </c>
      <c r="AN74" s="235">
        <v>0</v>
      </c>
      <c r="AO74" s="235">
        <v>0</v>
      </c>
    </row>
    <row r="75" spans="3:41" x14ac:dyDescent="0.3">
      <c r="C75" s="235">
        <v>29</v>
      </c>
      <c r="D75" s="235">
        <v>10</v>
      </c>
      <c r="E75" s="235">
        <v>9</v>
      </c>
      <c r="F75" s="235">
        <v>32289</v>
      </c>
      <c r="G75" s="235">
        <v>0</v>
      </c>
      <c r="H75" s="235">
        <v>24387</v>
      </c>
      <c r="I75" s="235">
        <v>0</v>
      </c>
      <c r="J75" s="235">
        <v>0</v>
      </c>
      <c r="K75" s="235">
        <v>7002</v>
      </c>
      <c r="L75" s="235">
        <v>0</v>
      </c>
      <c r="M75" s="235">
        <v>0</v>
      </c>
      <c r="N75" s="235">
        <v>0</v>
      </c>
      <c r="O75" s="235">
        <v>0</v>
      </c>
      <c r="P75" s="235">
        <v>0</v>
      </c>
      <c r="Q75" s="235">
        <v>0</v>
      </c>
      <c r="R75" s="235">
        <v>0</v>
      </c>
      <c r="S75" s="235">
        <v>0</v>
      </c>
      <c r="T75" s="235">
        <v>0</v>
      </c>
      <c r="U75" s="235">
        <v>0</v>
      </c>
      <c r="V75" s="235">
        <v>0</v>
      </c>
      <c r="W75" s="235">
        <v>0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5">
        <v>0</v>
      </c>
      <c r="AE75" s="235">
        <v>0</v>
      </c>
      <c r="AF75" s="235">
        <v>0</v>
      </c>
      <c r="AG75" s="235">
        <v>0</v>
      </c>
      <c r="AH75" s="235">
        <v>0</v>
      </c>
      <c r="AI75" s="235">
        <v>0</v>
      </c>
      <c r="AJ75" s="235">
        <v>0</v>
      </c>
      <c r="AK75" s="235">
        <v>0</v>
      </c>
      <c r="AL75" s="235">
        <v>0</v>
      </c>
      <c r="AM75" s="235">
        <v>0</v>
      </c>
      <c r="AN75" s="235">
        <v>900</v>
      </c>
      <c r="AO75" s="235">
        <v>0</v>
      </c>
    </row>
    <row r="76" spans="3:41" x14ac:dyDescent="0.3">
      <c r="C76" s="235">
        <v>29</v>
      </c>
      <c r="D76" s="235">
        <v>10</v>
      </c>
      <c r="E76" s="235">
        <v>10</v>
      </c>
      <c r="F76" s="235">
        <v>9200</v>
      </c>
      <c r="G76" s="235">
        <v>0</v>
      </c>
      <c r="H76" s="235">
        <v>6000</v>
      </c>
      <c r="I76" s="235">
        <v>0</v>
      </c>
      <c r="J76" s="235">
        <v>0</v>
      </c>
      <c r="K76" s="235">
        <v>3200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v>0</v>
      </c>
      <c r="AF76" s="235">
        <v>0</v>
      </c>
      <c r="AG76" s="235">
        <v>0</v>
      </c>
      <c r="AH76" s="235">
        <v>0</v>
      </c>
      <c r="AI76" s="235">
        <v>0</v>
      </c>
      <c r="AJ76" s="235">
        <v>0</v>
      </c>
      <c r="AK76" s="235">
        <v>0</v>
      </c>
      <c r="AL76" s="235">
        <v>0</v>
      </c>
      <c r="AM76" s="235">
        <v>0</v>
      </c>
      <c r="AN76" s="235">
        <v>0</v>
      </c>
      <c r="AO76" s="235">
        <v>0</v>
      </c>
    </row>
    <row r="77" spans="3:41" x14ac:dyDescent="0.3">
      <c r="C77" s="235">
        <v>29</v>
      </c>
      <c r="D77" s="235">
        <v>10</v>
      </c>
      <c r="E77" s="235">
        <v>11</v>
      </c>
      <c r="F77" s="235">
        <v>3646.2639600172765</v>
      </c>
      <c r="G77" s="235">
        <v>0</v>
      </c>
      <c r="H77" s="235">
        <v>1979.5972933506098</v>
      </c>
      <c r="I77" s="235">
        <v>0</v>
      </c>
      <c r="J77" s="235">
        <v>0</v>
      </c>
      <c r="K77" s="235">
        <v>1666.6666666666667</v>
      </c>
      <c r="L77" s="235">
        <v>0</v>
      </c>
      <c r="M77" s="235">
        <v>0</v>
      </c>
      <c r="N77" s="235">
        <v>0</v>
      </c>
      <c r="O77" s="235">
        <v>0</v>
      </c>
      <c r="P77" s="235">
        <v>0</v>
      </c>
      <c r="Q77" s="235">
        <v>0</v>
      </c>
      <c r="R77" s="235">
        <v>0</v>
      </c>
      <c r="S77" s="235">
        <v>0</v>
      </c>
      <c r="T77" s="235">
        <v>0</v>
      </c>
      <c r="U77" s="235">
        <v>0</v>
      </c>
      <c r="V77" s="235">
        <v>0</v>
      </c>
      <c r="W77" s="235">
        <v>0</v>
      </c>
      <c r="X77" s="235">
        <v>0</v>
      </c>
      <c r="Y77" s="235">
        <v>0</v>
      </c>
      <c r="Z77" s="235">
        <v>0</v>
      </c>
      <c r="AA77" s="235">
        <v>0</v>
      </c>
      <c r="AB77" s="235">
        <v>0</v>
      </c>
      <c r="AC77" s="235">
        <v>0</v>
      </c>
      <c r="AD77" s="235">
        <v>0</v>
      </c>
      <c r="AE77" s="235">
        <v>0</v>
      </c>
      <c r="AF77" s="235">
        <v>0</v>
      </c>
      <c r="AG77" s="235">
        <v>0</v>
      </c>
      <c r="AH77" s="235">
        <v>0</v>
      </c>
      <c r="AI77" s="235">
        <v>0</v>
      </c>
      <c r="AJ77" s="235">
        <v>0</v>
      </c>
      <c r="AK77" s="235">
        <v>0</v>
      </c>
      <c r="AL77" s="235">
        <v>0</v>
      </c>
      <c r="AM77" s="235">
        <v>0</v>
      </c>
      <c r="AN77" s="235">
        <v>0</v>
      </c>
      <c r="AO77" s="235">
        <v>0</v>
      </c>
    </row>
    <row r="78" spans="3:41" x14ac:dyDescent="0.3">
      <c r="C78" s="235">
        <v>29</v>
      </c>
      <c r="D78" s="235">
        <v>11</v>
      </c>
      <c r="E78" s="235">
        <v>1</v>
      </c>
      <c r="F78" s="235">
        <v>12.95</v>
      </c>
      <c r="G78" s="235">
        <v>0</v>
      </c>
      <c r="H78" s="235">
        <v>6.45</v>
      </c>
      <c r="I78" s="235">
        <v>0</v>
      </c>
      <c r="J78" s="235">
        <v>0</v>
      </c>
      <c r="K78" s="235">
        <v>5</v>
      </c>
      <c r="L78" s="235">
        <v>0</v>
      </c>
      <c r="M78" s="235">
        <v>0</v>
      </c>
      <c r="N78" s="235">
        <v>0</v>
      </c>
      <c r="O78" s="235">
        <v>0</v>
      </c>
      <c r="P78" s="235">
        <v>0</v>
      </c>
      <c r="Q78" s="235">
        <v>0</v>
      </c>
      <c r="R78" s="235">
        <v>0</v>
      </c>
      <c r="S78" s="235">
        <v>0</v>
      </c>
      <c r="T78" s="235">
        <v>0</v>
      </c>
      <c r="U78" s="235">
        <v>0</v>
      </c>
      <c r="V78" s="235">
        <v>0</v>
      </c>
      <c r="W78" s="235">
        <v>0</v>
      </c>
      <c r="X78" s="235">
        <v>0</v>
      </c>
      <c r="Y78" s="235">
        <v>0</v>
      </c>
      <c r="Z78" s="235">
        <v>0</v>
      </c>
      <c r="AA78" s="235">
        <v>0</v>
      </c>
      <c r="AB78" s="235">
        <v>0</v>
      </c>
      <c r="AC78" s="235">
        <v>0</v>
      </c>
      <c r="AD78" s="235">
        <v>0</v>
      </c>
      <c r="AE78" s="235">
        <v>0</v>
      </c>
      <c r="AF78" s="235">
        <v>0</v>
      </c>
      <c r="AG78" s="235">
        <v>0</v>
      </c>
      <c r="AH78" s="235">
        <v>0</v>
      </c>
      <c r="AI78" s="235">
        <v>0</v>
      </c>
      <c r="AJ78" s="235">
        <v>0</v>
      </c>
      <c r="AK78" s="235">
        <v>0</v>
      </c>
      <c r="AL78" s="235">
        <v>0</v>
      </c>
      <c r="AM78" s="235">
        <v>0</v>
      </c>
      <c r="AN78" s="235">
        <v>1.5</v>
      </c>
      <c r="AO78" s="235">
        <v>0</v>
      </c>
    </row>
    <row r="79" spans="3:41" x14ac:dyDescent="0.3">
      <c r="C79" s="235">
        <v>29</v>
      </c>
      <c r="D79" s="235">
        <v>11</v>
      </c>
      <c r="E79" s="235">
        <v>2</v>
      </c>
      <c r="F79" s="235">
        <v>2102</v>
      </c>
      <c r="G79" s="235">
        <v>0</v>
      </c>
      <c r="H79" s="235">
        <v>1008</v>
      </c>
      <c r="I79" s="235">
        <v>0</v>
      </c>
      <c r="J79" s="235">
        <v>0</v>
      </c>
      <c r="K79" s="235">
        <v>840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0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5">
        <v>0</v>
      </c>
      <c r="AE79" s="235">
        <v>0</v>
      </c>
      <c r="AF79" s="235">
        <v>0</v>
      </c>
      <c r="AG79" s="235">
        <v>0</v>
      </c>
      <c r="AH79" s="235">
        <v>0</v>
      </c>
      <c r="AI79" s="235">
        <v>0</v>
      </c>
      <c r="AJ79" s="235">
        <v>0</v>
      </c>
      <c r="AK79" s="235">
        <v>0</v>
      </c>
      <c r="AL79" s="235">
        <v>0</v>
      </c>
      <c r="AM79" s="235">
        <v>0</v>
      </c>
      <c r="AN79" s="235">
        <v>254</v>
      </c>
      <c r="AO79" s="235">
        <v>0</v>
      </c>
    </row>
    <row r="80" spans="3:41" x14ac:dyDescent="0.3">
      <c r="C80" s="235">
        <v>29</v>
      </c>
      <c r="D80" s="235">
        <v>11</v>
      </c>
      <c r="E80" s="235">
        <v>4</v>
      </c>
      <c r="F80" s="235">
        <v>98</v>
      </c>
      <c r="G80" s="235">
        <v>0</v>
      </c>
      <c r="H80" s="235">
        <v>98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0</v>
      </c>
      <c r="Q80" s="235">
        <v>0</v>
      </c>
      <c r="R80" s="235">
        <v>0</v>
      </c>
      <c r="S80" s="235">
        <v>0</v>
      </c>
      <c r="T80" s="235">
        <v>0</v>
      </c>
      <c r="U80" s="235">
        <v>0</v>
      </c>
      <c r="V80" s="235">
        <v>0</v>
      </c>
      <c r="W80" s="235">
        <v>0</v>
      </c>
      <c r="X80" s="235">
        <v>0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v>0</v>
      </c>
      <c r="AF80" s="235">
        <v>0</v>
      </c>
      <c r="AG80" s="235">
        <v>0</v>
      </c>
      <c r="AH80" s="235">
        <v>0</v>
      </c>
      <c r="AI80" s="235">
        <v>0</v>
      </c>
      <c r="AJ80" s="235">
        <v>0</v>
      </c>
      <c r="AK80" s="235">
        <v>0</v>
      </c>
      <c r="AL80" s="235">
        <v>0</v>
      </c>
      <c r="AM80" s="235">
        <v>0</v>
      </c>
      <c r="AN80" s="235">
        <v>0</v>
      </c>
      <c r="AO80" s="235">
        <v>0</v>
      </c>
    </row>
    <row r="81" spans="3:41" x14ac:dyDescent="0.3">
      <c r="C81" s="235">
        <v>29</v>
      </c>
      <c r="D81" s="235">
        <v>11</v>
      </c>
      <c r="E81" s="235">
        <v>6</v>
      </c>
      <c r="F81" s="235">
        <v>784100</v>
      </c>
      <c r="G81" s="235">
        <v>0</v>
      </c>
      <c r="H81" s="235">
        <v>530768</v>
      </c>
      <c r="I81" s="235">
        <v>0</v>
      </c>
      <c r="J81" s="235">
        <v>0</v>
      </c>
      <c r="K81" s="235">
        <v>207693</v>
      </c>
      <c r="L81" s="235">
        <v>0</v>
      </c>
      <c r="M81" s="235">
        <v>0</v>
      </c>
      <c r="N81" s="235">
        <v>0</v>
      </c>
      <c r="O81" s="235">
        <v>0</v>
      </c>
      <c r="P81" s="235">
        <v>0</v>
      </c>
      <c r="Q81" s="235">
        <v>0</v>
      </c>
      <c r="R81" s="235">
        <v>0</v>
      </c>
      <c r="S81" s="235">
        <v>0</v>
      </c>
      <c r="T81" s="235">
        <v>0</v>
      </c>
      <c r="U81" s="235">
        <v>0</v>
      </c>
      <c r="V81" s="235">
        <v>0</v>
      </c>
      <c r="W81" s="235">
        <v>0</v>
      </c>
      <c r="X81" s="235">
        <v>0</v>
      </c>
      <c r="Y81" s="235">
        <v>0</v>
      </c>
      <c r="Z81" s="235">
        <v>0</v>
      </c>
      <c r="AA81" s="235">
        <v>0</v>
      </c>
      <c r="AB81" s="235">
        <v>0</v>
      </c>
      <c r="AC81" s="235">
        <v>0</v>
      </c>
      <c r="AD81" s="235">
        <v>0</v>
      </c>
      <c r="AE81" s="235">
        <v>0</v>
      </c>
      <c r="AF81" s="235">
        <v>0</v>
      </c>
      <c r="AG81" s="235">
        <v>0</v>
      </c>
      <c r="AH81" s="235">
        <v>0</v>
      </c>
      <c r="AI81" s="235">
        <v>0</v>
      </c>
      <c r="AJ81" s="235">
        <v>0</v>
      </c>
      <c r="AK81" s="235">
        <v>0</v>
      </c>
      <c r="AL81" s="235">
        <v>0</v>
      </c>
      <c r="AM81" s="235">
        <v>0</v>
      </c>
      <c r="AN81" s="235">
        <v>45639</v>
      </c>
      <c r="AO81" s="235">
        <v>0</v>
      </c>
    </row>
    <row r="82" spans="3:41" x14ac:dyDescent="0.3">
      <c r="C82" s="235">
        <v>29</v>
      </c>
      <c r="D82" s="235">
        <v>11</v>
      </c>
      <c r="E82" s="235">
        <v>9</v>
      </c>
      <c r="F82" s="235">
        <v>204963</v>
      </c>
      <c r="G82" s="235">
        <v>0</v>
      </c>
      <c r="H82" s="235">
        <v>116616</v>
      </c>
      <c r="I82" s="235">
        <v>0</v>
      </c>
      <c r="J82" s="235">
        <v>0</v>
      </c>
      <c r="K82" s="235">
        <v>75153</v>
      </c>
      <c r="L82" s="235">
        <v>0</v>
      </c>
      <c r="M82" s="235">
        <v>0</v>
      </c>
      <c r="N82" s="235">
        <v>0</v>
      </c>
      <c r="O82" s="235">
        <v>0</v>
      </c>
      <c r="P82" s="235">
        <v>0</v>
      </c>
      <c r="Q82" s="235">
        <v>0</v>
      </c>
      <c r="R82" s="235">
        <v>0</v>
      </c>
      <c r="S82" s="235">
        <v>0</v>
      </c>
      <c r="T82" s="235">
        <v>0</v>
      </c>
      <c r="U82" s="235">
        <v>0</v>
      </c>
      <c r="V82" s="235">
        <v>0</v>
      </c>
      <c r="W82" s="235">
        <v>0</v>
      </c>
      <c r="X82" s="235">
        <v>0</v>
      </c>
      <c r="Y82" s="235">
        <v>0</v>
      </c>
      <c r="Z82" s="235">
        <v>0</v>
      </c>
      <c r="AA82" s="235">
        <v>0</v>
      </c>
      <c r="AB82" s="235">
        <v>0</v>
      </c>
      <c r="AC82" s="235">
        <v>0</v>
      </c>
      <c r="AD82" s="235">
        <v>0</v>
      </c>
      <c r="AE82" s="235">
        <v>0</v>
      </c>
      <c r="AF82" s="235">
        <v>0</v>
      </c>
      <c r="AG82" s="235">
        <v>0</v>
      </c>
      <c r="AH82" s="235">
        <v>0</v>
      </c>
      <c r="AI82" s="235">
        <v>0</v>
      </c>
      <c r="AJ82" s="235">
        <v>0</v>
      </c>
      <c r="AK82" s="235">
        <v>0</v>
      </c>
      <c r="AL82" s="235">
        <v>0</v>
      </c>
      <c r="AM82" s="235">
        <v>0</v>
      </c>
      <c r="AN82" s="235">
        <v>13194</v>
      </c>
      <c r="AO82" s="235">
        <v>0</v>
      </c>
    </row>
    <row r="83" spans="3:41" x14ac:dyDescent="0.3">
      <c r="C83" s="235">
        <v>29</v>
      </c>
      <c r="D83" s="235">
        <v>11</v>
      </c>
      <c r="E83" s="235">
        <v>10</v>
      </c>
      <c r="F83" s="235">
        <v>2000</v>
      </c>
      <c r="G83" s="235">
        <v>0</v>
      </c>
      <c r="H83" s="235">
        <v>2000</v>
      </c>
      <c r="I83" s="235">
        <v>0</v>
      </c>
      <c r="J83" s="235">
        <v>0</v>
      </c>
      <c r="K83" s="235">
        <v>0</v>
      </c>
      <c r="L83" s="235">
        <v>0</v>
      </c>
      <c r="M83" s="235">
        <v>0</v>
      </c>
      <c r="N83" s="235">
        <v>0</v>
      </c>
      <c r="O83" s="235">
        <v>0</v>
      </c>
      <c r="P83" s="235">
        <v>0</v>
      </c>
      <c r="Q83" s="235">
        <v>0</v>
      </c>
      <c r="R83" s="235">
        <v>0</v>
      </c>
      <c r="S83" s="235">
        <v>0</v>
      </c>
      <c r="T83" s="235">
        <v>0</v>
      </c>
      <c r="U83" s="235">
        <v>0</v>
      </c>
      <c r="V83" s="235">
        <v>0</v>
      </c>
      <c r="W83" s="235">
        <v>0</v>
      </c>
      <c r="X83" s="235">
        <v>0</v>
      </c>
      <c r="Y83" s="235">
        <v>0</v>
      </c>
      <c r="Z83" s="235">
        <v>0</v>
      </c>
      <c r="AA83" s="235">
        <v>0</v>
      </c>
      <c r="AB83" s="235">
        <v>0</v>
      </c>
      <c r="AC83" s="235">
        <v>0</v>
      </c>
      <c r="AD83" s="235">
        <v>0</v>
      </c>
      <c r="AE83" s="235">
        <v>0</v>
      </c>
      <c r="AF83" s="235">
        <v>0</v>
      </c>
      <c r="AG83" s="235">
        <v>0</v>
      </c>
      <c r="AH83" s="235">
        <v>0</v>
      </c>
      <c r="AI83" s="235">
        <v>0</v>
      </c>
      <c r="AJ83" s="235">
        <v>0</v>
      </c>
      <c r="AK83" s="235">
        <v>0</v>
      </c>
      <c r="AL83" s="235">
        <v>0</v>
      </c>
      <c r="AM83" s="235">
        <v>0</v>
      </c>
      <c r="AN83" s="235">
        <v>0</v>
      </c>
      <c r="AO83" s="235">
        <v>0</v>
      </c>
    </row>
    <row r="84" spans="3:41" x14ac:dyDescent="0.3">
      <c r="C84" s="235">
        <v>29</v>
      </c>
      <c r="D84" s="235">
        <v>11</v>
      </c>
      <c r="E84" s="235">
        <v>11</v>
      </c>
      <c r="F84" s="235">
        <v>3646.2639600172765</v>
      </c>
      <c r="G84" s="235">
        <v>0</v>
      </c>
      <c r="H84" s="235">
        <v>1979.5972933506098</v>
      </c>
      <c r="I84" s="235">
        <v>0</v>
      </c>
      <c r="J84" s="235">
        <v>0</v>
      </c>
      <c r="K84" s="235">
        <v>1666.6666666666667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</row>
    <row r="85" spans="3:41" x14ac:dyDescent="0.3">
      <c r="C85" s="235">
        <v>29</v>
      </c>
      <c r="D85" s="235">
        <v>12</v>
      </c>
      <c r="E85" s="235">
        <v>1</v>
      </c>
      <c r="F85" s="235">
        <v>12.95</v>
      </c>
      <c r="G85" s="235">
        <v>0</v>
      </c>
      <c r="H85" s="235">
        <v>6.45</v>
      </c>
      <c r="I85" s="235">
        <v>0</v>
      </c>
      <c r="J85" s="235">
        <v>0</v>
      </c>
      <c r="K85" s="235">
        <v>5</v>
      </c>
      <c r="L85" s="235">
        <v>0</v>
      </c>
      <c r="M85" s="235">
        <v>0</v>
      </c>
      <c r="N85" s="235">
        <v>0</v>
      </c>
      <c r="O85" s="235">
        <v>0</v>
      </c>
      <c r="P85" s="235">
        <v>0</v>
      </c>
      <c r="Q85" s="235">
        <v>0</v>
      </c>
      <c r="R85" s="235">
        <v>0</v>
      </c>
      <c r="S85" s="235">
        <v>0</v>
      </c>
      <c r="T85" s="235">
        <v>0</v>
      </c>
      <c r="U85" s="235">
        <v>0</v>
      </c>
      <c r="V85" s="235">
        <v>0</v>
      </c>
      <c r="W85" s="235">
        <v>0</v>
      </c>
      <c r="X85" s="235">
        <v>0</v>
      </c>
      <c r="Y85" s="235">
        <v>0</v>
      </c>
      <c r="Z85" s="235">
        <v>0</v>
      </c>
      <c r="AA85" s="235">
        <v>0</v>
      </c>
      <c r="AB85" s="235">
        <v>0</v>
      </c>
      <c r="AC85" s="235">
        <v>0</v>
      </c>
      <c r="AD85" s="235">
        <v>0</v>
      </c>
      <c r="AE85" s="235">
        <v>0</v>
      </c>
      <c r="AF85" s="235">
        <v>0</v>
      </c>
      <c r="AG85" s="235">
        <v>0</v>
      </c>
      <c r="AH85" s="235">
        <v>0</v>
      </c>
      <c r="AI85" s="235">
        <v>0</v>
      </c>
      <c r="AJ85" s="235">
        <v>0</v>
      </c>
      <c r="AK85" s="235">
        <v>0</v>
      </c>
      <c r="AL85" s="235">
        <v>0</v>
      </c>
      <c r="AM85" s="235">
        <v>0</v>
      </c>
      <c r="AN85" s="235">
        <v>1.5</v>
      </c>
      <c r="AO85" s="235">
        <v>0</v>
      </c>
    </row>
    <row r="86" spans="3:41" x14ac:dyDescent="0.3">
      <c r="C86" s="235">
        <v>29</v>
      </c>
      <c r="D86" s="235">
        <v>12</v>
      </c>
      <c r="E86" s="235">
        <v>2</v>
      </c>
      <c r="F86" s="235">
        <v>1915.2</v>
      </c>
      <c r="G86" s="235">
        <v>0</v>
      </c>
      <c r="H86" s="235">
        <v>901.2</v>
      </c>
      <c r="I86" s="235">
        <v>0</v>
      </c>
      <c r="J86" s="235">
        <v>0</v>
      </c>
      <c r="K86" s="235">
        <v>796</v>
      </c>
      <c r="L86" s="235">
        <v>0</v>
      </c>
      <c r="M86" s="235">
        <v>0</v>
      </c>
      <c r="N86" s="235">
        <v>0</v>
      </c>
      <c r="O86" s="235">
        <v>0</v>
      </c>
      <c r="P86" s="235">
        <v>0</v>
      </c>
      <c r="Q86" s="235">
        <v>0</v>
      </c>
      <c r="R86" s="235">
        <v>0</v>
      </c>
      <c r="S86" s="235">
        <v>0</v>
      </c>
      <c r="T86" s="235">
        <v>0</v>
      </c>
      <c r="U86" s="235">
        <v>0</v>
      </c>
      <c r="V86" s="235">
        <v>0</v>
      </c>
      <c r="W86" s="235">
        <v>0</v>
      </c>
      <c r="X86" s="235">
        <v>0</v>
      </c>
      <c r="Y86" s="235">
        <v>0</v>
      </c>
      <c r="Z86" s="235">
        <v>0</v>
      </c>
      <c r="AA86" s="235">
        <v>0</v>
      </c>
      <c r="AB86" s="235">
        <v>0</v>
      </c>
      <c r="AC86" s="235">
        <v>0</v>
      </c>
      <c r="AD86" s="235">
        <v>0</v>
      </c>
      <c r="AE86" s="235">
        <v>0</v>
      </c>
      <c r="AF86" s="235">
        <v>0</v>
      </c>
      <c r="AG86" s="235">
        <v>0</v>
      </c>
      <c r="AH86" s="235">
        <v>0</v>
      </c>
      <c r="AI86" s="235">
        <v>0</v>
      </c>
      <c r="AJ86" s="235">
        <v>0</v>
      </c>
      <c r="AK86" s="235">
        <v>0</v>
      </c>
      <c r="AL86" s="235">
        <v>0</v>
      </c>
      <c r="AM86" s="235">
        <v>0</v>
      </c>
      <c r="AN86" s="235">
        <v>218</v>
      </c>
      <c r="AO86" s="235">
        <v>0</v>
      </c>
    </row>
    <row r="87" spans="3:41" x14ac:dyDescent="0.3">
      <c r="C87" s="235">
        <v>29</v>
      </c>
      <c r="D87" s="235">
        <v>12</v>
      </c>
      <c r="E87" s="235">
        <v>4</v>
      </c>
      <c r="F87" s="235">
        <v>87</v>
      </c>
      <c r="G87" s="235">
        <v>0</v>
      </c>
      <c r="H87" s="235">
        <v>87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0</v>
      </c>
      <c r="P87" s="235">
        <v>0</v>
      </c>
      <c r="Q87" s="235">
        <v>0</v>
      </c>
      <c r="R87" s="235">
        <v>0</v>
      </c>
      <c r="S87" s="235">
        <v>0</v>
      </c>
      <c r="T87" s="235">
        <v>0</v>
      </c>
      <c r="U87" s="235">
        <v>0</v>
      </c>
      <c r="V87" s="235">
        <v>0</v>
      </c>
      <c r="W87" s="235">
        <v>0</v>
      </c>
      <c r="X87" s="235">
        <v>0</v>
      </c>
      <c r="Y87" s="235">
        <v>0</v>
      </c>
      <c r="Z87" s="235">
        <v>0</v>
      </c>
      <c r="AA87" s="235">
        <v>0</v>
      </c>
      <c r="AB87" s="235">
        <v>0</v>
      </c>
      <c r="AC87" s="235">
        <v>0</v>
      </c>
      <c r="AD87" s="235">
        <v>0</v>
      </c>
      <c r="AE87" s="235">
        <v>0</v>
      </c>
      <c r="AF87" s="235">
        <v>0</v>
      </c>
      <c r="AG87" s="235">
        <v>0</v>
      </c>
      <c r="AH87" s="235">
        <v>0</v>
      </c>
      <c r="AI87" s="235">
        <v>0</v>
      </c>
      <c r="AJ87" s="235">
        <v>0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</row>
    <row r="88" spans="3:41" x14ac:dyDescent="0.3">
      <c r="C88" s="235">
        <v>29</v>
      </c>
      <c r="D88" s="235">
        <v>12</v>
      </c>
      <c r="E88" s="235">
        <v>6</v>
      </c>
      <c r="F88" s="235">
        <v>730661</v>
      </c>
      <c r="G88" s="235">
        <v>0</v>
      </c>
      <c r="H88" s="235">
        <v>559095</v>
      </c>
      <c r="I88" s="235">
        <v>0</v>
      </c>
      <c r="J88" s="235">
        <v>0</v>
      </c>
      <c r="K88" s="235">
        <v>137447</v>
      </c>
      <c r="L88" s="235">
        <v>0</v>
      </c>
      <c r="M88" s="235">
        <v>0</v>
      </c>
      <c r="N88" s="235">
        <v>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v>0</v>
      </c>
      <c r="AF88" s="235">
        <v>0</v>
      </c>
      <c r="AG88" s="235">
        <v>0</v>
      </c>
      <c r="AH88" s="235">
        <v>0</v>
      </c>
      <c r="AI88" s="235">
        <v>0</v>
      </c>
      <c r="AJ88" s="235">
        <v>0</v>
      </c>
      <c r="AK88" s="235">
        <v>0</v>
      </c>
      <c r="AL88" s="235">
        <v>0</v>
      </c>
      <c r="AM88" s="235">
        <v>0</v>
      </c>
      <c r="AN88" s="235">
        <v>34119</v>
      </c>
      <c r="AO88" s="235">
        <v>0</v>
      </c>
    </row>
    <row r="89" spans="3:41" x14ac:dyDescent="0.3">
      <c r="C89" s="235">
        <v>29</v>
      </c>
      <c r="D89" s="235">
        <v>12</v>
      </c>
      <c r="E89" s="235">
        <v>9</v>
      </c>
      <c r="F89" s="235">
        <v>111014</v>
      </c>
      <c r="G89" s="235">
        <v>0</v>
      </c>
      <c r="H89" s="235">
        <v>108200</v>
      </c>
      <c r="I89" s="235">
        <v>0</v>
      </c>
      <c r="J89" s="235">
        <v>0</v>
      </c>
      <c r="K89" s="235">
        <v>2000</v>
      </c>
      <c r="L89" s="235">
        <v>0</v>
      </c>
      <c r="M89" s="235">
        <v>0</v>
      </c>
      <c r="N89" s="235">
        <v>0</v>
      </c>
      <c r="O89" s="235">
        <v>0</v>
      </c>
      <c r="P89" s="235">
        <v>0</v>
      </c>
      <c r="Q89" s="235">
        <v>0</v>
      </c>
      <c r="R89" s="235">
        <v>0</v>
      </c>
      <c r="S89" s="235">
        <v>0</v>
      </c>
      <c r="T89" s="235">
        <v>0</v>
      </c>
      <c r="U89" s="235">
        <v>0</v>
      </c>
      <c r="V89" s="235">
        <v>0</v>
      </c>
      <c r="W89" s="235">
        <v>0</v>
      </c>
      <c r="X89" s="235">
        <v>0</v>
      </c>
      <c r="Y89" s="235">
        <v>0</v>
      </c>
      <c r="Z89" s="235">
        <v>0</v>
      </c>
      <c r="AA89" s="235">
        <v>0</v>
      </c>
      <c r="AB89" s="235">
        <v>0</v>
      </c>
      <c r="AC89" s="235">
        <v>0</v>
      </c>
      <c r="AD89" s="235">
        <v>0</v>
      </c>
      <c r="AE89" s="235">
        <v>0</v>
      </c>
      <c r="AF89" s="235">
        <v>0</v>
      </c>
      <c r="AG89" s="235">
        <v>0</v>
      </c>
      <c r="AH89" s="235">
        <v>0</v>
      </c>
      <c r="AI89" s="235">
        <v>0</v>
      </c>
      <c r="AJ89" s="235">
        <v>0</v>
      </c>
      <c r="AK89" s="235">
        <v>0</v>
      </c>
      <c r="AL89" s="235">
        <v>0</v>
      </c>
      <c r="AM89" s="235">
        <v>0</v>
      </c>
      <c r="AN89" s="235">
        <v>814</v>
      </c>
      <c r="AO89" s="235">
        <v>0</v>
      </c>
    </row>
    <row r="90" spans="3:41" x14ac:dyDescent="0.3">
      <c r="C90" s="235">
        <v>29</v>
      </c>
      <c r="D90" s="235">
        <v>12</v>
      </c>
      <c r="E90" s="235">
        <v>10</v>
      </c>
      <c r="F90" s="235">
        <v>17600</v>
      </c>
      <c r="G90" s="235">
        <v>0</v>
      </c>
      <c r="H90" s="235">
        <v>17600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v>0</v>
      </c>
      <c r="AF90" s="235">
        <v>0</v>
      </c>
      <c r="AG90" s="235">
        <v>0</v>
      </c>
      <c r="AH90" s="235">
        <v>0</v>
      </c>
      <c r="AI90" s="235">
        <v>0</v>
      </c>
      <c r="AJ90" s="235">
        <v>0</v>
      </c>
      <c r="AK90" s="235">
        <v>0</v>
      </c>
      <c r="AL90" s="235">
        <v>0</v>
      </c>
      <c r="AM90" s="235">
        <v>0</v>
      </c>
      <c r="AN90" s="235">
        <v>0</v>
      </c>
      <c r="AO90" s="235">
        <v>0</v>
      </c>
    </row>
    <row r="91" spans="3:41" x14ac:dyDescent="0.3">
      <c r="C91" s="235">
        <v>29</v>
      </c>
      <c r="D91" s="235">
        <v>12</v>
      </c>
      <c r="E91" s="235">
        <v>11</v>
      </c>
      <c r="F91" s="235">
        <v>3646.2639600172765</v>
      </c>
      <c r="G91" s="235">
        <v>0</v>
      </c>
      <c r="H91" s="235">
        <v>1979.5972933506098</v>
      </c>
      <c r="I91" s="235">
        <v>0</v>
      </c>
      <c r="J91" s="235">
        <v>0</v>
      </c>
      <c r="K91" s="235">
        <v>1666.6666666666667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0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402" t="s">
        <v>2414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SUBTOTAL(9,B6:B1048576)/2</f>
        <v>3590756</v>
      </c>
      <c r="C3" s="226">
        <f t="shared" ref="C3:R3" si="0">SUBTOTAL(9,C6:C1048576)</f>
        <v>5</v>
      </c>
      <c r="D3" s="226">
        <f>SUBTOTAL(9,D6:D1048576)/2</f>
        <v>3814641</v>
      </c>
      <c r="E3" s="226">
        <f t="shared" si="0"/>
        <v>3.6294388729595992</v>
      </c>
      <c r="F3" s="226">
        <f>SUBTOTAL(9,F6:F1048576)/2</f>
        <v>4102876.99</v>
      </c>
      <c r="G3" s="227">
        <f>IF(B3&lt;&gt;0,F3/B3,"")</f>
        <v>1.1426220522920523</v>
      </c>
      <c r="H3" s="228">
        <f t="shared" si="0"/>
        <v>35487.300000000039</v>
      </c>
      <c r="I3" s="226">
        <f t="shared" si="0"/>
        <v>1</v>
      </c>
      <c r="J3" s="226">
        <f t="shared" si="0"/>
        <v>39540.010000000017</v>
      </c>
      <c r="K3" s="226">
        <f t="shared" si="0"/>
        <v>1.1142017003265949</v>
      </c>
      <c r="L3" s="226">
        <f t="shared" si="0"/>
        <v>39756.919999999976</v>
      </c>
      <c r="M3" s="229">
        <f>IF(H3&lt;&gt;0,L3/H3,"")</f>
        <v>1.1203140278353081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285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60" t="s">
        <v>2412</v>
      </c>
      <c r="B6" s="601">
        <v>3587792</v>
      </c>
      <c r="C6" s="543">
        <v>1</v>
      </c>
      <c r="D6" s="601">
        <v>3814641</v>
      </c>
      <c r="E6" s="543">
        <v>1.063228024367076</v>
      </c>
      <c r="F6" s="601">
        <v>4102876.99</v>
      </c>
      <c r="G6" s="548">
        <v>1.1435660121879976</v>
      </c>
      <c r="H6" s="601">
        <v>35487.300000000039</v>
      </c>
      <c r="I6" s="543">
        <v>1</v>
      </c>
      <c r="J6" s="601">
        <v>39540.010000000017</v>
      </c>
      <c r="K6" s="543">
        <v>1.1142017003265949</v>
      </c>
      <c r="L6" s="601">
        <v>39756.919999999976</v>
      </c>
      <c r="M6" s="548">
        <v>1.1203140278353081</v>
      </c>
      <c r="N6" s="601"/>
      <c r="O6" s="543"/>
      <c r="P6" s="601"/>
      <c r="Q6" s="543"/>
      <c r="R6" s="601"/>
      <c r="S6" s="125"/>
    </row>
    <row r="7" spans="1:19" ht="14.4" customHeight="1" thickBot="1" x14ac:dyDescent="0.35">
      <c r="A7" s="603" t="s">
        <v>2413</v>
      </c>
      <c r="B7" s="602">
        <v>2964</v>
      </c>
      <c r="C7" s="478">
        <v>1</v>
      </c>
      <c r="D7" s="602"/>
      <c r="E7" s="478"/>
      <c r="F7" s="602"/>
      <c r="G7" s="489"/>
      <c r="H7" s="602"/>
      <c r="I7" s="478"/>
      <c r="J7" s="602"/>
      <c r="K7" s="478"/>
      <c r="L7" s="602"/>
      <c r="M7" s="489"/>
      <c r="N7" s="602"/>
      <c r="O7" s="478"/>
      <c r="P7" s="602"/>
      <c r="Q7" s="478"/>
      <c r="R7" s="602"/>
      <c r="S7" s="508"/>
    </row>
    <row r="8" spans="1:19" ht="14.4" customHeight="1" thickBot="1" x14ac:dyDescent="0.35"/>
    <row r="9" spans="1:19" ht="14.4" customHeight="1" x14ac:dyDescent="0.3">
      <c r="A9" s="560" t="s">
        <v>490</v>
      </c>
      <c r="B9" s="601">
        <v>1808627</v>
      </c>
      <c r="C9" s="543">
        <v>1</v>
      </c>
      <c r="D9" s="601">
        <v>1816798</v>
      </c>
      <c r="E9" s="543">
        <v>1.00451779167291</v>
      </c>
      <c r="F9" s="601">
        <v>2008049.9900000002</v>
      </c>
      <c r="G9" s="548">
        <v>1.1102620883134002</v>
      </c>
      <c r="H9" s="601"/>
      <c r="I9" s="543"/>
      <c r="J9" s="601"/>
      <c r="K9" s="543"/>
      <c r="L9" s="601"/>
      <c r="M9" s="548"/>
      <c r="N9" s="601"/>
      <c r="O9" s="543"/>
      <c r="P9" s="601"/>
      <c r="Q9" s="543"/>
      <c r="R9" s="601"/>
      <c r="S9" s="125"/>
    </row>
    <row r="10" spans="1:19" ht="14.4" customHeight="1" x14ac:dyDescent="0.3">
      <c r="A10" s="561" t="s">
        <v>495</v>
      </c>
      <c r="B10" s="604">
        <v>1605992</v>
      </c>
      <c r="C10" s="472">
        <v>1</v>
      </c>
      <c r="D10" s="604">
        <v>1934991</v>
      </c>
      <c r="E10" s="472">
        <v>1.2048571848427638</v>
      </c>
      <c r="F10" s="604">
        <v>2016567</v>
      </c>
      <c r="G10" s="506">
        <v>1.2556519584157331</v>
      </c>
      <c r="H10" s="604"/>
      <c r="I10" s="472"/>
      <c r="J10" s="604"/>
      <c r="K10" s="472"/>
      <c r="L10" s="604"/>
      <c r="M10" s="506"/>
      <c r="N10" s="604"/>
      <c r="O10" s="472"/>
      <c r="P10" s="604"/>
      <c r="Q10" s="472"/>
      <c r="R10" s="604"/>
      <c r="S10" s="507"/>
    </row>
    <row r="11" spans="1:19" ht="14.4" customHeight="1" thickBot="1" x14ac:dyDescent="0.35">
      <c r="A11" s="603" t="s">
        <v>498</v>
      </c>
      <c r="B11" s="602">
        <v>176137</v>
      </c>
      <c r="C11" s="478">
        <v>1</v>
      </c>
      <c r="D11" s="602">
        <v>62852</v>
      </c>
      <c r="E11" s="478">
        <v>0.35683587207684925</v>
      </c>
      <c r="F11" s="602">
        <v>78260</v>
      </c>
      <c r="G11" s="489">
        <v>0.44431323344896301</v>
      </c>
      <c r="H11" s="602"/>
      <c r="I11" s="478"/>
      <c r="J11" s="602"/>
      <c r="K11" s="478"/>
      <c r="L11" s="602"/>
      <c r="M11" s="489"/>
      <c r="N11" s="602"/>
      <c r="O11" s="478"/>
      <c r="P11" s="602"/>
      <c r="Q11" s="478"/>
      <c r="R11" s="602"/>
      <c r="S11" s="508"/>
    </row>
    <row r="12" spans="1:19" ht="14.4" customHeight="1" x14ac:dyDescent="0.3">
      <c r="A12" s="522" t="s">
        <v>782</v>
      </c>
    </row>
    <row r="13" spans="1:19" ht="14.4" customHeight="1" x14ac:dyDescent="0.3">
      <c r="A13" s="523" t="s">
        <v>783</v>
      </c>
    </row>
    <row r="14" spans="1:19" ht="14.4" customHeight="1" x14ac:dyDescent="0.3">
      <c r="A14" s="522" t="s">
        <v>2415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3" bestFit="1" customWidth="1"/>
    <col min="2" max="4" width="7.77734375" style="211" customWidth="1"/>
    <col min="5" max="7" width="7.77734375" style="109" customWidth="1"/>
    <col min="8" max="16384" width="8.88671875" style="133"/>
  </cols>
  <sheetData>
    <row r="1" spans="1:7" ht="18.600000000000001" customHeight="1" thickBot="1" x14ac:dyDescent="0.4">
      <c r="A1" s="402" t="s">
        <v>2419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9" t="s">
        <v>286</v>
      </c>
      <c r="B2" s="114"/>
      <c r="C2" s="114"/>
      <c r="D2" s="114"/>
      <c r="E2" s="114"/>
      <c r="F2" s="114"/>
      <c r="G2" s="114"/>
    </row>
    <row r="3" spans="1:7" ht="14.4" customHeight="1" thickBot="1" x14ac:dyDescent="0.35">
      <c r="A3" s="224" t="s">
        <v>132</v>
      </c>
      <c r="B3" s="319">
        <f t="shared" ref="B3:G3" si="0">SUBTOTAL(9,B6:B1048576)</f>
        <v>22800</v>
      </c>
      <c r="C3" s="320">
        <f t="shared" si="0"/>
        <v>23640</v>
      </c>
      <c r="D3" s="320">
        <f t="shared" si="0"/>
        <v>26450</v>
      </c>
      <c r="E3" s="228">
        <f t="shared" si="0"/>
        <v>3590756</v>
      </c>
      <c r="F3" s="226">
        <f t="shared" si="0"/>
        <v>3814641</v>
      </c>
      <c r="G3" s="321">
        <f t="shared" si="0"/>
        <v>4102876.99</v>
      </c>
    </row>
    <row r="4" spans="1:7" ht="14.4" customHeight="1" x14ac:dyDescent="0.3">
      <c r="A4" s="403" t="s">
        <v>140</v>
      </c>
      <c r="B4" s="404" t="s">
        <v>261</v>
      </c>
      <c r="C4" s="405"/>
      <c r="D4" s="405"/>
      <c r="E4" s="407" t="s">
        <v>100</v>
      </c>
      <c r="F4" s="408"/>
      <c r="G4" s="409"/>
    </row>
    <row r="5" spans="1:7" ht="14.4" customHeight="1" thickBot="1" x14ac:dyDescent="0.35">
      <c r="A5" s="597"/>
      <c r="B5" s="598">
        <v>2013</v>
      </c>
      <c r="C5" s="599">
        <v>2014</v>
      </c>
      <c r="D5" s="599">
        <v>2015</v>
      </c>
      <c r="E5" s="598">
        <v>2013</v>
      </c>
      <c r="F5" s="599">
        <v>2014</v>
      </c>
      <c r="G5" s="605">
        <v>2015</v>
      </c>
    </row>
    <row r="6" spans="1:7" ht="14.4" customHeight="1" x14ac:dyDescent="0.3">
      <c r="A6" s="560" t="s">
        <v>2416</v>
      </c>
      <c r="B6" s="119">
        <v>2704</v>
      </c>
      <c r="C6" s="119">
        <v>119</v>
      </c>
      <c r="D6" s="119">
        <v>3452</v>
      </c>
      <c r="E6" s="601">
        <v>386720</v>
      </c>
      <c r="F6" s="601">
        <v>18365</v>
      </c>
      <c r="G6" s="606">
        <v>69117</v>
      </c>
    </row>
    <row r="7" spans="1:7" ht="14.4" customHeight="1" x14ac:dyDescent="0.3">
      <c r="A7" s="561" t="s">
        <v>785</v>
      </c>
      <c r="B7" s="475">
        <v>3170</v>
      </c>
      <c r="C7" s="475">
        <v>2920</v>
      </c>
      <c r="D7" s="475">
        <v>4878</v>
      </c>
      <c r="E7" s="604">
        <v>552125</v>
      </c>
      <c r="F7" s="604">
        <v>553355</v>
      </c>
      <c r="G7" s="607">
        <v>954611.99</v>
      </c>
    </row>
    <row r="8" spans="1:7" ht="14.4" customHeight="1" x14ac:dyDescent="0.3">
      <c r="A8" s="561" t="s">
        <v>786</v>
      </c>
      <c r="B8" s="475">
        <v>2488</v>
      </c>
      <c r="C8" s="475">
        <v>2412</v>
      </c>
      <c r="D8" s="475">
        <v>3202</v>
      </c>
      <c r="E8" s="604">
        <v>374988</v>
      </c>
      <c r="F8" s="604">
        <v>379108</v>
      </c>
      <c r="G8" s="607">
        <v>524398.67000000004</v>
      </c>
    </row>
    <row r="9" spans="1:7" ht="14.4" customHeight="1" x14ac:dyDescent="0.3">
      <c r="A9" s="561" t="s">
        <v>2417</v>
      </c>
      <c r="B9" s="475">
        <v>2536</v>
      </c>
      <c r="C9" s="475">
        <v>2470</v>
      </c>
      <c r="D9" s="475">
        <v>46</v>
      </c>
      <c r="E9" s="604">
        <v>339747</v>
      </c>
      <c r="F9" s="604">
        <v>403600</v>
      </c>
      <c r="G9" s="607">
        <v>14475.66</v>
      </c>
    </row>
    <row r="10" spans="1:7" ht="14.4" customHeight="1" x14ac:dyDescent="0.3">
      <c r="A10" s="561" t="s">
        <v>2418</v>
      </c>
      <c r="B10" s="475">
        <v>1003</v>
      </c>
      <c r="C10" s="475">
        <v>4617</v>
      </c>
      <c r="D10" s="475">
        <v>2670</v>
      </c>
      <c r="E10" s="604">
        <v>153132</v>
      </c>
      <c r="F10" s="604">
        <v>768587</v>
      </c>
      <c r="G10" s="607">
        <v>486170.99999999994</v>
      </c>
    </row>
    <row r="11" spans="1:7" ht="14.4" customHeight="1" x14ac:dyDescent="0.3">
      <c r="A11" s="561" t="s">
        <v>787</v>
      </c>
      <c r="B11" s="475">
        <v>3397</v>
      </c>
      <c r="C11" s="475">
        <v>2868</v>
      </c>
      <c r="D11" s="475">
        <v>2787</v>
      </c>
      <c r="E11" s="604">
        <v>484782</v>
      </c>
      <c r="F11" s="604">
        <v>373625</v>
      </c>
      <c r="G11" s="607">
        <v>444696.33000000007</v>
      </c>
    </row>
    <row r="12" spans="1:7" ht="14.4" customHeight="1" x14ac:dyDescent="0.3">
      <c r="A12" s="561" t="s">
        <v>788</v>
      </c>
      <c r="B12" s="475">
        <v>2797</v>
      </c>
      <c r="C12" s="475">
        <v>1858</v>
      </c>
      <c r="D12" s="475">
        <v>1826</v>
      </c>
      <c r="E12" s="604">
        <v>502386</v>
      </c>
      <c r="F12" s="604">
        <v>350050</v>
      </c>
      <c r="G12" s="607">
        <v>322795.33</v>
      </c>
    </row>
    <row r="13" spans="1:7" ht="14.4" customHeight="1" x14ac:dyDescent="0.3">
      <c r="A13" s="561" t="s">
        <v>790</v>
      </c>
      <c r="B13" s="475">
        <v>2917</v>
      </c>
      <c r="C13" s="475">
        <v>4419</v>
      </c>
      <c r="D13" s="475">
        <v>5575</v>
      </c>
      <c r="E13" s="604">
        <v>504587</v>
      </c>
      <c r="F13" s="604">
        <v>692521</v>
      </c>
      <c r="G13" s="607">
        <v>929285.66999999993</v>
      </c>
    </row>
    <row r="14" spans="1:7" ht="14.4" customHeight="1" thickBot="1" x14ac:dyDescent="0.35">
      <c r="A14" s="603" t="s">
        <v>789</v>
      </c>
      <c r="B14" s="481">
        <v>1788</v>
      </c>
      <c r="C14" s="481">
        <v>1957</v>
      </c>
      <c r="D14" s="481">
        <v>2014</v>
      </c>
      <c r="E14" s="602">
        <v>292289</v>
      </c>
      <c r="F14" s="602">
        <v>275430</v>
      </c>
      <c r="G14" s="608">
        <v>357325.33999999997</v>
      </c>
    </row>
    <row r="15" spans="1:7" ht="14.4" customHeight="1" x14ac:dyDescent="0.3">
      <c r="A15" s="522" t="s">
        <v>782</v>
      </c>
    </row>
    <row r="16" spans="1:7" ht="14.4" customHeight="1" x14ac:dyDescent="0.3">
      <c r="A16" s="523" t="s">
        <v>783</v>
      </c>
    </row>
    <row r="17" spans="1:1" ht="14.4" customHeight="1" x14ac:dyDescent="0.3">
      <c r="A17" s="522" t="s">
        <v>2415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3" bestFit="1" customWidth="1"/>
    <col min="2" max="2" width="6.109375" style="133" customWidth="1"/>
    <col min="3" max="3" width="2.109375" style="133" bestFit="1" customWidth="1"/>
    <col min="4" max="4" width="8" style="133" customWidth="1"/>
    <col min="5" max="5" width="50.88671875" style="133" bestFit="1" customWidth="1"/>
    <col min="6" max="7" width="11.109375" style="211" customWidth="1"/>
    <col min="8" max="9" width="9.33203125" style="133" hidden="1" customWidth="1"/>
    <col min="10" max="11" width="11.109375" style="211" customWidth="1"/>
    <col min="12" max="13" width="9.33203125" style="133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2662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325"/>
      <c r="C2" s="134"/>
      <c r="D2" s="318"/>
      <c r="E2" s="134"/>
      <c r="F2" s="232"/>
      <c r="G2" s="232"/>
      <c r="H2" s="134"/>
      <c r="I2" s="134"/>
      <c r="J2" s="232"/>
      <c r="K2" s="232"/>
      <c r="L2" s="134"/>
      <c r="M2" s="134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23003.72</v>
      </c>
      <c r="G3" s="104">
        <f t="shared" si="0"/>
        <v>3626243.3000000007</v>
      </c>
      <c r="H3" s="74"/>
      <c r="I3" s="74"/>
      <c r="J3" s="104">
        <f t="shared" si="0"/>
        <v>23887.4</v>
      </c>
      <c r="K3" s="104">
        <f t="shared" si="0"/>
        <v>3854181.01</v>
      </c>
      <c r="L3" s="74"/>
      <c r="M3" s="74"/>
      <c r="N3" s="104">
        <f t="shared" si="0"/>
        <v>26699.510000000002</v>
      </c>
      <c r="O3" s="104">
        <f t="shared" si="0"/>
        <v>4142633.91</v>
      </c>
      <c r="P3" s="75">
        <f>IF(G3=0,0,O3/G3)</f>
        <v>1.1424037405322471</v>
      </c>
      <c r="Q3" s="105">
        <f>IF(N3=0,0,O3/N3)</f>
        <v>155.15767555284722</v>
      </c>
    </row>
    <row r="4" spans="1:17" ht="14.4" customHeight="1" x14ac:dyDescent="0.3">
      <c r="A4" s="411" t="s">
        <v>96</v>
      </c>
      <c r="B4" s="418" t="s">
        <v>0</v>
      </c>
      <c r="C4" s="412" t="s">
        <v>97</v>
      </c>
      <c r="D4" s="417" t="s">
        <v>71</v>
      </c>
      <c r="E4" s="413" t="s">
        <v>70</v>
      </c>
      <c r="F4" s="414">
        <v>2013</v>
      </c>
      <c r="G4" s="415"/>
      <c r="H4" s="102"/>
      <c r="I4" s="102"/>
      <c r="J4" s="414">
        <v>2014</v>
      </c>
      <c r="K4" s="415"/>
      <c r="L4" s="102"/>
      <c r="M4" s="102"/>
      <c r="N4" s="414">
        <v>2015</v>
      </c>
      <c r="O4" s="415"/>
      <c r="P4" s="416" t="s">
        <v>2</v>
      </c>
      <c r="Q4" s="410" t="s">
        <v>99</v>
      </c>
    </row>
    <row r="5" spans="1:17" ht="14.4" customHeight="1" thickBot="1" x14ac:dyDescent="0.35">
      <c r="A5" s="609"/>
      <c r="B5" s="610"/>
      <c r="C5" s="611"/>
      <c r="D5" s="612"/>
      <c r="E5" s="613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8"/>
    </row>
    <row r="6" spans="1:17" ht="14.4" customHeight="1" x14ac:dyDescent="0.3">
      <c r="A6" s="542" t="s">
        <v>2420</v>
      </c>
      <c r="B6" s="543" t="s">
        <v>490</v>
      </c>
      <c r="C6" s="543" t="s">
        <v>2421</v>
      </c>
      <c r="D6" s="543" t="s">
        <v>2422</v>
      </c>
      <c r="E6" s="543" t="s">
        <v>2423</v>
      </c>
      <c r="F6" s="119">
        <v>0.2</v>
      </c>
      <c r="G6" s="119">
        <v>22.56</v>
      </c>
      <c r="H6" s="543">
        <v>1</v>
      </c>
      <c r="I6" s="543">
        <v>112.79999999999998</v>
      </c>
      <c r="J6" s="119">
        <v>0.6</v>
      </c>
      <c r="K6" s="119">
        <v>67.680000000000007</v>
      </c>
      <c r="L6" s="543">
        <v>3.0000000000000004</v>
      </c>
      <c r="M6" s="543">
        <v>112.80000000000001</v>
      </c>
      <c r="N6" s="119">
        <v>0.60000000000000009</v>
      </c>
      <c r="O6" s="119">
        <v>69.66</v>
      </c>
      <c r="P6" s="548">
        <v>3.0877659574468086</v>
      </c>
      <c r="Q6" s="556">
        <v>116.09999999999998</v>
      </c>
    </row>
    <row r="7" spans="1:17" ht="14.4" customHeight="1" x14ac:dyDescent="0.3">
      <c r="A7" s="471" t="s">
        <v>2420</v>
      </c>
      <c r="B7" s="472" t="s">
        <v>490</v>
      </c>
      <c r="C7" s="472" t="s">
        <v>2421</v>
      </c>
      <c r="D7" s="472" t="s">
        <v>2424</v>
      </c>
      <c r="E7" s="472" t="s">
        <v>2425</v>
      </c>
      <c r="F7" s="475">
        <v>7.3999999999999986</v>
      </c>
      <c r="G7" s="475">
        <v>1168.4999999999998</v>
      </c>
      <c r="H7" s="472">
        <v>1</v>
      </c>
      <c r="I7" s="472">
        <v>157.90540540540542</v>
      </c>
      <c r="J7" s="475">
        <v>9.4999999999999964</v>
      </c>
      <c r="K7" s="475">
        <v>1500.0999999999997</v>
      </c>
      <c r="L7" s="472">
        <v>1.2837826272999573</v>
      </c>
      <c r="M7" s="472">
        <v>157.90526315789475</v>
      </c>
      <c r="N7" s="475">
        <v>2.9000000000000008</v>
      </c>
      <c r="O7" s="475">
        <v>437.93000000000006</v>
      </c>
      <c r="P7" s="506">
        <v>0.3747796320068465</v>
      </c>
      <c r="Q7" s="476">
        <v>151.01034482758618</v>
      </c>
    </row>
    <row r="8" spans="1:17" ht="14.4" customHeight="1" x14ac:dyDescent="0.3">
      <c r="A8" s="471" t="s">
        <v>2420</v>
      </c>
      <c r="B8" s="472" t="s">
        <v>490</v>
      </c>
      <c r="C8" s="472" t="s">
        <v>2421</v>
      </c>
      <c r="D8" s="472" t="s">
        <v>2426</v>
      </c>
      <c r="E8" s="472" t="s">
        <v>2427</v>
      </c>
      <c r="F8" s="475">
        <v>2.1999999999999997</v>
      </c>
      <c r="G8" s="475">
        <v>583.22</v>
      </c>
      <c r="H8" s="472">
        <v>1</v>
      </c>
      <c r="I8" s="472">
        <v>265.10000000000002</v>
      </c>
      <c r="J8" s="475">
        <v>2.8</v>
      </c>
      <c r="K8" s="475">
        <v>742.28</v>
      </c>
      <c r="L8" s="472">
        <v>1.2727272727272727</v>
      </c>
      <c r="M8" s="472">
        <v>265.10000000000002</v>
      </c>
      <c r="N8" s="475">
        <v>0.8</v>
      </c>
      <c r="O8" s="475">
        <v>202.84</v>
      </c>
      <c r="P8" s="506">
        <v>0.34779328555262162</v>
      </c>
      <c r="Q8" s="476">
        <v>253.54999999999998</v>
      </c>
    </row>
    <row r="9" spans="1:17" ht="14.4" customHeight="1" x14ac:dyDescent="0.3">
      <c r="A9" s="471" t="s">
        <v>2420</v>
      </c>
      <c r="B9" s="472" t="s">
        <v>490</v>
      </c>
      <c r="C9" s="472" t="s">
        <v>2421</v>
      </c>
      <c r="D9" s="472" t="s">
        <v>2428</v>
      </c>
      <c r="E9" s="472" t="s">
        <v>2429</v>
      </c>
      <c r="F9" s="475"/>
      <c r="G9" s="475"/>
      <c r="H9" s="472"/>
      <c r="I9" s="472"/>
      <c r="J9" s="475">
        <v>0.1</v>
      </c>
      <c r="K9" s="475">
        <v>10.54</v>
      </c>
      <c r="L9" s="472"/>
      <c r="M9" s="472">
        <v>105.39999999999999</v>
      </c>
      <c r="N9" s="475"/>
      <c r="O9" s="475"/>
      <c r="P9" s="506"/>
      <c r="Q9" s="476"/>
    </row>
    <row r="10" spans="1:17" ht="14.4" customHeight="1" x14ac:dyDescent="0.3">
      <c r="A10" s="471" t="s">
        <v>2420</v>
      </c>
      <c r="B10" s="472" t="s">
        <v>490</v>
      </c>
      <c r="C10" s="472" t="s">
        <v>2421</v>
      </c>
      <c r="D10" s="472" t="s">
        <v>2430</v>
      </c>
      <c r="E10" s="472" t="s">
        <v>697</v>
      </c>
      <c r="F10" s="475">
        <v>0.2</v>
      </c>
      <c r="G10" s="475">
        <v>80.84</v>
      </c>
      <c r="H10" s="472">
        <v>1</v>
      </c>
      <c r="I10" s="472">
        <v>404.2</v>
      </c>
      <c r="J10" s="475"/>
      <c r="K10" s="475"/>
      <c r="L10" s="472"/>
      <c r="M10" s="472"/>
      <c r="N10" s="475"/>
      <c r="O10" s="475"/>
      <c r="P10" s="506"/>
      <c r="Q10" s="476"/>
    </row>
    <row r="11" spans="1:17" ht="14.4" customHeight="1" x14ac:dyDescent="0.3">
      <c r="A11" s="471" t="s">
        <v>2420</v>
      </c>
      <c r="B11" s="472" t="s">
        <v>490</v>
      </c>
      <c r="C11" s="472" t="s">
        <v>2421</v>
      </c>
      <c r="D11" s="472" t="s">
        <v>2431</v>
      </c>
      <c r="E11" s="472" t="s">
        <v>2432</v>
      </c>
      <c r="F11" s="475"/>
      <c r="G11" s="475"/>
      <c r="H11" s="472"/>
      <c r="I11" s="472"/>
      <c r="J11" s="475">
        <v>0.1</v>
      </c>
      <c r="K11" s="475">
        <v>8.15</v>
      </c>
      <c r="L11" s="472"/>
      <c r="M11" s="472">
        <v>81.5</v>
      </c>
      <c r="N11" s="475"/>
      <c r="O11" s="475"/>
      <c r="P11" s="506"/>
      <c r="Q11" s="476"/>
    </row>
    <row r="12" spans="1:17" ht="14.4" customHeight="1" x14ac:dyDescent="0.3">
      <c r="A12" s="471" t="s">
        <v>2420</v>
      </c>
      <c r="B12" s="472" t="s">
        <v>490</v>
      </c>
      <c r="C12" s="472" t="s">
        <v>2421</v>
      </c>
      <c r="D12" s="472" t="s">
        <v>2433</v>
      </c>
      <c r="E12" s="472" t="s">
        <v>2434</v>
      </c>
      <c r="F12" s="475"/>
      <c r="G12" s="475"/>
      <c r="H12" s="472"/>
      <c r="I12" s="472"/>
      <c r="J12" s="475">
        <v>0.60000000000000009</v>
      </c>
      <c r="K12" s="475">
        <v>227.85000000000002</v>
      </c>
      <c r="L12" s="472"/>
      <c r="M12" s="472">
        <v>379.75</v>
      </c>
      <c r="N12" s="475"/>
      <c r="O12" s="475"/>
      <c r="P12" s="506"/>
      <c r="Q12" s="476"/>
    </row>
    <row r="13" spans="1:17" ht="14.4" customHeight="1" x14ac:dyDescent="0.3">
      <c r="A13" s="471" t="s">
        <v>2420</v>
      </c>
      <c r="B13" s="472" t="s">
        <v>490</v>
      </c>
      <c r="C13" s="472" t="s">
        <v>2421</v>
      </c>
      <c r="D13" s="472" t="s">
        <v>2435</v>
      </c>
      <c r="E13" s="472" t="s">
        <v>2436</v>
      </c>
      <c r="F13" s="475">
        <v>0.30000000000000004</v>
      </c>
      <c r="G13" s="475">
        <v>23.25</v>
      </c>
      <c r="H13" s="472">
        <v>1</v>
      </c>
      <c r="I13" s="472">
        <v>77.499999999999986</v>
      </c>
      <c r="J13" s="475"/>
      <c r="K13" s="475"/>
      <c r="L13" s="472"/>
      <c r="M13" s="472"/>
      <c r="N13" s="475"/>
      <c r="O13" s="475"/>
      <c r="P13" s="506"/>
      <c r="Q13" s="476"/>
    </row>
    <row r="14" spans="1:17" ht="14.4" customHeight="1" x14ac:dyDescent="0.3">
      <c r="A14" s="471" t="s">
        <v>2420</v>
      </c>
      <c r="B14" s="472" t="s">
        <v>490</v>
      </c>
      <c r="C14" s="472" t="s">
        <v>2421</v>
      </c>
      <c r="D14" s="472" t="s">
        <v>2437</v>
      </c>
      <c r="E14" s="472" t="s">
        <v>813</v>
      </c>
      <c r="F14" s="475"/>
      <c r="G14" s="475"/>
      <c r="H14" s="472"/>
      <c r="I14" s="472"/>
      <c r="J14" s="475">
        <v>0.2</v>
      </c>
      <c r="K14" s="475">
        <v>55.21</v>
      </c>
      <c r="L14" s="472"/>
      <c r="M14" s="472">
        <v>276.05</v>
      </c>
      <c r="N14" s="475"/>
      <c r="O14" s="475"/>
      <c r="P14" s="506"/>
      <c r="Q14" s="476"/>
    </row>
    <row r="15" spans="1:17" ht="14.4" customHeight="1" x14ac:dyDescent="0.3">
      <c r="A15" s="471" t="s">
        <v>2420</v>
      </c>
      <c r="B15" s="472" t="s">
        <v>490</v>
      </c>
      <c r="C15" s="472" t="s">
        <v>2421</v>
      </c>
      <c r="D15" s="472" t="s">
        <v>2438</v>
      </c>
      <c r="E15" s="472" t="s">
        <v>2439</v>
      </c>
      <c r="F15" s="475">
        <v>0.2</v>
      </c>
      <c r="G15" s="475">
        <v>14.38</v>
      </c>
      <c r="H15" s="472">
        <v>1</v>
      </c>
      <c r="I15" s="472">
        <v>71.900000000000006</v>
      </c>
      <c r="J15" s="475"/>
      <c r="K15" s="475"/>
      <c r="L15" s="472"/>
      <c r="M15" s="472"/>
      <c r="N15" s="475"/>
      <c r="O15" s="475"/>
      <c r="P15" s="506"/>
      <c r="Q15" s="476"/>
    </row>
    <row r="16" spans="1:17" ht="14.4" customHeight="1" x14ac:dyDescent="0.3">
      <c r="A16" s="471" t="s">
        <v>2420</v>
      </c>
      <c r="B16" s="472" t="s">
        <v>490</v>
      </c>
      <c r="C16" s="472" t="s">
        <v>2421</v>
      </c>
      <c r="D16" s="472" t="s">
        <v>2440</v>
      </c>
      <c r="E16" s="472" t="s">
        <v>553</v>
      </c>
      <c r="F16" s="475">
        <v>0.2</v>
      </c>
      <c r="G16" s="475">
        <v>20.16</v>
      </c>
      <c r="H16" s="472">
        <v>1</v>
      </c>
      <c r="I16" s="472">
        <v>100.8</v>
      </c>
      <c r="J16" s="475">
        <v>0.30000000000000004</v>
      </c>
      <c r="K16" s="475">
        <v>34.33</v>
      </c>
      <c r="L16" s="472">
        <v>1.702876984126984</v>
      </c>
      <c r="M16" s="472">
        <v>114.43333333333331</v>
      </c>
      <c r="N16" s="475"/>
      <c r="O16" s="475"/>
      <c r="P16" s="506"/>
      <c r="Q16" s="476"/>
    </row>
    <row r="17" spans="1:17" ht="14.4" customHeight="1" x14ac:dyDescent="0.3">
      <c r="A17" s="471" t="s">
        <v>2420</v>
      </c>
      <c r="B17" s="472" t="s">
        <v>490</v>
      </c>
      <c r="C17" s="472" t="s">
        <v>2421</v>
      </c>
      <c r="D17" s="472" t="s">
        <v>2441</v>
      </c>
      <c r="E17" s="472" t="s">
        <v>593</v>
      </c>
      <c r="F17" s="475">
        <v>1</v>
      </c>
      <c r="G17" s="475">
        <v>151.56</v>
      </c>
      <c r="H17" s="472">
        <v>1</v>
      </c>
      <c r="I17" s="472">
        <v>151.56</v>
      </c>
      <c r="J17" s="475">
        <v>7.2999999999999989</v>
      </c>
      <c r="K17" s="475">
        <v>1106.3700000000001</v>
      </c>
      <c r="L17" s="472">
        <v>7.2998812351543947</v>
      </c>
      <c r="M17" s="472">
        <v>151.55753424657539</v>
      </c>
      <c r="N17" s="475">
        <v>6.1</v>
      </c>
      <c r="O17" s="475">
        <v>884.31000000000006</v>
      </c>
      <c r="P17" s="506">
        <v>5.8347189231987331</v>
      </c>
      <c r="Q17" s="476">
        <v>144.9688524590164</v>
      </c>
    </row>
    <row r="18" spans="1:17" ht="14.4" customHeight="1" x14ac:dyDescent="0.3">
      <c r="A18" s="471" t="s">
        <v>2420</v>
      </c>
      <c r="B18" s="472" t="s">
        <v>490</v>
      </c>
      <c r="C18" s="472" t="s">
        <v>2421</v>
      </c>
      <c r="D18" s="472" t="s">
        <v>2442</v>
      </c>
      <c r="E18" s="472" t="s">
        <v>2443</v>
      </c>
      <c r="F18" s="475"/>
      <c r="G18" s="475"/>
      <c r="H18" s="472"/>
      <c r="I18" s="472"/>
      <c r="J18" s="475">
        <v>1</v>
      </c>
      <c r="K18" s="475">
        <v>38.049999999999997</v>
      </c>
      <c r="L18" s="472"/>
      <c r="M18" s="472">
        <v>38.049999999999997</v>
      </c>
      <c r="N18" s="475"/>
      <c r="O18" s="475"/>
      <c r="P18" s="506"/>
      <c r="Q18" s="476"/>
    </row>
    <row r="19" spans="1:17" ht="14.4" customHeight="1" x14ac:dyDescent="0.3">
      <c r="A19" s="471" t="s">
        <v>2420</v>
      </c>
      <c r="B19" s="472" t="s">
        <v>490</v>
      </c>
      <c r="C19" s="472" t="s">
        <v>2444</v>
      </c>
      <c r="D19" s="472" t="s">
        <v>2445</v>
      </c>
      <c r="E19" s="472" t="s">
        <v>2446</v>
      </c>
      <c r="F19" s="475">
        <v>2</v>
      </c>
      <c r="G19" s="475">
        <v>180.32</v>
      </c>
      <c r="H19" s="472">
        <v>1</v>
      </c>
      <c r="I19" s="472">
        <v>90.16</v>
      </c>
      <c r="J19" s="475">
        <v>4</v>
      </c>
      <c r="K19" s="475">
        <v>360.64</v>
      </c>
      <c r="L19" s="472">
        <v>2</v>
      </c>
      <c r="M19" s="472">
        <v>90.16</v>
      </c>
      <c r="N19" s="475"/>
      <c r="O19" s="475"/>
      <c r="P19" s="506"/>
      <c r="Q19" s="476"/>
    </row>
    <row r="20" spans="1:17" ht="14.4" customHeight="1" x14ac:dyDescent="0.3">
      <c r="A20" s="471" t="s">
        <v>2420</v>
      </c>
      <c r="B20" s="472" t="s">
        <v>490</v>
      </c>
      <c r="C20" s="472" t="s">
        <v>2444</v>
      </c>
      <c r="D20" s="472" t="s">
        <v>2447</v>
      </c>
      <c r="E20" s="472" t="s">
        <v>2448</v>
      </c>
      <c r="F20" s="475"/>
      <c r="G20" s="475"/>
      <c r="H20" s="472"/>
      <c r="I20" s="472"/>
      <c r="J20" s="475">
        <v>2</v>
      </c>
      <c r="K20" s="475">
        <v>117.2</v>
      </c>
      <c r="L20" s="472"/>
      <c r="M20" s="472">
        <v>58.6</v>
      </c>
      <c r="N20" s="475"/>
      <c r="O20" s="475"/>
      <c r="P20" s="506"/>
      <c r="Q20" s="476"/>
    </row>
    <row r="21" spans="1:17" ht="14.4" customHeight="1" x14ac:dyDescent="0.3">
      <c r="A21" s="471" t="s">
        <v>2420</v>
      </c>
      <c r="B21" s="472" t="s">
        <v>490</v>
      </c>
      <c r="C21" s="472" t="s">
        <v>2444</v>
      </c>
      <c r="D21" s="472" t="s">
        <v>2449</v>
      </c>
      <c r="E21" s="472" t="s">
        <v>2450</v>
      </c>
      <c r="F21" s="475"/>
      <c r="G21" s="475"/>
      <c r="H21" s="472"/>
      <c r="I21" s="472"/>
      <c r="J21" s="475">
        <v>2</v>
      </c>
      <c r="K21" s="475">
        <v>115.78</v>
      </c>
      <c r="L21" s="472"/>
      <c r="M21" s="472">
        <v>57.89</v>
      </c>
      <c r="N21" s="475"/>
      <c r="O21" s="475"/>
      <c r="P21" s="506"/>
      <c r="Q21" s="476"/>
    </row>
    <row r="22" spans="1:17" ht="14.4" customHeight="1" x14ac:dyDescent="0.3">
      <c r="A22" s="471" t="s">
        <v>2420</v>
      </c>
      <c r="B22" s="472" t="s">
        <v>490</v>
      </c>
      <c r="C22" s="472" t="s">
        <v>2451</v>
      </c>
      <c r="D22" s="472" t="s">
        <v>2452</v>
      </c>
      <c r="E22" s="472" t="s">
        <v>2453</v>
      </c>
      <c r="F22" s="475"/>
      <c r="G22" s="475"/>
      <c r="H22" s="472"/>
      <c r="I22" s="472"/>
      <c r="J22" s="475">
        <v>1</v>
      </c>
      <c r="K22" s="475">
        <v>130</v>
      </c>
      <c r="L22" s="472"/>
      <c r="M22" s="472">
        <v>130</v>
      </c>
      <c r="N22" s="475"/>
      <c r="O22" s="475"/>
      <c r="P22" s="506"/>
      <c r="Q22" s="476"/>
    </row>
    <row r="23" spans="1:17" ht="14.4" customHeight="1" x14ac:dyDescent="0.3">
      <c r="A23" s="471" t="s">
        <v>2420</v>
      </c>
      <c r="B23" s="472" t="s">
        <v>490</v>
      </c>
      <c r="C23" s="472" t="s">
        <v>2451</v>
      </c>
      <c r="D23" s="472" t="s">
        <v>2454</v>
      </c>
      <c r="E23" s="472" t="s">
        <v>2455</v>
      </c>
      <c r="F23" s="475">
        <v>4</v>
      </c>
      <c r="G23" s="475">
        <v>292</v>
      </c>
      <c r="H23" s="472">
        <v>1</v>
      </c>
      <c r="I23" s="472">
        <v>73</v>
      </c>
      <c r="J23" s="475">
        <v>9</v>
      </c>
      <c r="K23" s="475">
        <v>664</v>
      </c>
      <c r="L23" s="472">
        <v>2.2739726027397262</v>
      </c>
      <c r="M23" s="472">
        <v>73.777777777777771</v>
      </c>
      <c r="N23" s="475">
        <v>8</v>
      </c>
      <c r="O23" s="475">
        <v>592</v>
      </c>
      <c r="P23" s="506">
        <v>2.0273972602739727</v>
      </c>
      <c r="Q23" s="476">
        <v>74</v>
      </c>
    </row>
    <row r="24" spans="1:17" ht="14.4" customHeight="1" x14ac:dyDescent="0.3">
      <c r="A24" s="471" t="s">
        <v>2420</v>
      </c>
      <c r="B24" s="472" t="s">
        <v>490</v>
      </c>
      <c r="C24" s="472" t="s">
        <v>2451</v>
      </c>
      <c r="D24" s="472" t="s">
        <v>2456</v>
      </c>
      <c r="E24" s="472" t="s">
        <v>2457</v>
      </c>
      <c r="F24" s="475"/>
      <c r="G24" s="475"/>
      <c r="H24" s="472"/>
      <c r="I24" s="472"/>
      <c r="J24" s="475">
        <v>3</v>
      </c>
      <c r="K24" s="475">
        <v>442</v>
      </c>
      <c r="L24" s="472"/>
      <c r="M24" s="472">
        <v>147.33333333333334</v>
      </c>
      <c r="N24" s="475"/>
      <c r="O24" s="475"/>
      <c r="P24" s="506"/>
      <c r="Q24" s="476"/>
    </row>
    <row r="25" spans="1:17" ht="14.4" customHeight="1" x14ac:dyDescent="0.3">
      <c r="A25" s="471" t="s">
        <v>2420</v>
      </c>
      <c r="B25" s="472" t="s">
        <v>490</v>
      </c>
      <c r="C25" s="472" t="s">
        <v>2451</v>
      </c>
      <c r="D25" s="472" t="s">
        <v>2458</v>
      </c>
      <c r="E25" s="472" t="s">
        <v>2459</v>
      </c>
      <c r="F25" s="475">
        <v>397</v>
      </c>
      <c r="G25" s="475">
        <v>31760</v>
      </c>
      <c r="H25" s="472">
        <v>1</v>
      </c>
      <c r="I25" s="472">
        <v>80</v>
      </c>
      <c r="J25" s="475">
        <v>759</v>
      </c>
      <c r="K25" s="475">
        <v>61317</v>
      </c>
      <c r="L25" s="472">
        <v>1.9306360201511334</v>
      </c>
      <c r="M25" s="472">
        <v>80.78656126482214</v>
      </c>
      <c r="N25" s="475">
        <v>909</v>
      </c>
      <c r="O25" s="475">
        <v>73629</v>
      </c>
      <c r="P25" s="506">
        <v>2.3182934508816122</v>
      </c>
      <c r="Q25" s="476">
        <v>81</v>
      </c>
    </row>
    <row r="26" spans="1:17" ht="14.4" customHeight="1" x14ac:dyDescent="0.3">
      <c r="A26" s="471" t="s">
        <v>2420</v>
      </c>
      <c r="B26" s="472" t="s">
        <v>490</v>
      </c>
      <c r="C26" s="472" t="s">
        <v>2451</v>
      </c>
      <c r="D26" s="472" t="s">
        <v>2460</v>
      </c>
      <c r="E26" s="472" t="s">
        <v>2461</v>
      </c>
      <c r="F26" s="475">
        <v>2844</v>
      </c>
      <c r="G26" s="475">
        <v>292932</v>
      </c>
      <c r="H26" s="472">
        <v>1</v>
      </c>
      <c r="I26" s="472">
        <v>103</v>
      </c>
      <c r="J26" s="475">
        <v>3009</v>
      </c>
      <c r="K26" s="475">
        <v>311940</v>
      </c>
      <c r="L26" s="472">
        <v>1.0648887796485191</v>
      </c>
      <c r="M26" s="472">
        <v>103.66899302093719</v>
      </c>
      <c r="N26" s="475">
        <v>2393</v>
      </c>
      <c r="O26" s="475">
        <v>248872</v>
      </c>
      <c r="P26" s="506">
        <v>0.84958966586101892</v>
      </c>
      <c r="Q26" s="476">
        <v>104</v>
      </c>
    </row>
    <row r="27" spans="1:17" ht="14.4" customHeight="1" x14ac:dyDescent="0.3">
      <c r="A27" s="471" t="s">
        <v>2420</v>
      </c>
      <c r="B27" s="472" t="s">
        <v>490</v>
      </c>
      <c r="C27" s="472" t="s">
        <v>2451</v>
      </c>
      <c r="D27" s="472" t="s">
        <v>2462</v>
      </c>
      <c r="E27" s="472" t="s">
        <v>2463</v>
      </c>
      <c r="F27" s="475">
        <v>1726</v>
      </c>
      <c r="G27" s="475">
        <v>58684</v>
      </c>
      <c r="H27" s="472">
        <v>1</v>
      </c>
      <c r="I27" s="472">
        <v>34</v>
      </c>
      <c r="J27" s="475">
        <v>2498</v>
      </c>
      <c r="K27" s="475">
        <v>86765</v>
      </c>
      <c r="L27" s="472">
        <v>1.4785120305364323</v>
      </c>
      <c r="M27" s="472">
        <v>34.733787029623699</v>
      </c>
      <c r="N27" s="475">
        <v>242</v>
      </c>
      <c r="O27" s="475">
        <v>8470</v>
      </c>
      <c r="P27" s="506">
        <v>0.14433235634926045</v>
      </c>
      <c r="Q27" s="476">
        <v>35</v>
      </c>
    </row>
    <row r="28" spans="1:17" ht="14.4" customHeight="1" x14ac:dyDescent="0.3">
      <c r="A28" s="471" t="s">
        <v>2420</v>
      </c>
      <c r="B28" s="472" t="s">
        <v>490</v>
      </c>
      <c r="C28" s="472" t="s">
        <v>2451</v>
      </c>
      <c r="D28" s="472" t="s">
        <v>2464</v>
      </c>
      <c r="E28" s="472" t="s">
        <v>2465</v>
      </c>
      <c r="F28" s="475">
        <v>5</v>
      </c>
      <c r="G28" s="475">
        <v>25</v>
      </c>
      <c r="H28" s="472">
        <v>1</v>
      </c>
      <c r="I28" s="472">
        <v>5</v>
      </c>
      <c r="J28" s="475">
        <v>1</v>
      </c>
      <c r="K28" s="475">
        <v>5</v>
      </c>
      <c r="L28" s="472">
        <v>0.2</v>
      </c>
      <c r="M28" s="472">
        <v>5</v>
      </c>
      <c r="N28" s="475">
        <v>3</v>
      </c>
      <c r="O28" s="475">
        <v>15</v>
      </c>
      <c r="P28" s="506">
        <v>0.6</v>
      </c>
      <c r="Q28" s="476">
        <v>5</v>
      </c>
    </row>
    <row r="29" spans="1:17" ht="14.4" customHeight="1" x14ac:dyDescent="0.3">
      <c r="A29" s="471" t="s">
        <v>2420</v>
      </c>
      <c r="B29" s="472" t="s">
        <v>490</v>
      </c>
      <c r="C29" s="472" t="s">
        <v>2451</v>
      </c>
      <c r="D29" s="472" t="s">
        <v>2466</v>
      </c>
      <c r="E29" s="472" t="s">
        <v>2467</v>
      </c>
      <c r="F29" s="475">
        <v>13</v>
      </c>
      <c r="G29" s="475">
        <v>65</v>
      </c>
      <c r="H29" s="472">
        <v>1</v>
      </c>
      <c r="I29" s="472">
        <v>5</v>
      </c>
      <c r="J29" s="475">
        <v>3</v>
      </c>
      <c r="K29" s="475">
        <v>15</v>
      </c>
      <c r="L29" s="472">
        <v>0.23076923076923078</v>
      </c>
      <c r="M29" s="472">
        <v>5</v>
      </c>
      <c r="N29" s="475">
        <v>4</v>
      </c>
      <c r="O29" s="475">
        <v>20</v>
      </c>
      <c r="P29" s="506">
        <v>0.30769230769230771</v>
      </c>
      <c r="Q29" s="476">
        <v>5</v>
      </c>
    </row>
    <row r="30" spans="1:17" ht="14.4" customHeight="1" x14ac:dyDescent="0.3">
      <c r="A30" s="471" t="s">
        <v>2420</v>
      </c>
      <c r="B30" s="472" t="s">
        <v>490</v>
      </c>
      <c r="C30" s="472" t="s">
        <v>2451</v>
      </c>
      <c r="D30" s="472" t="s">
        <v>2468</v>
      </c>
      <c r="E30" s="472" t="s">
        <v>2469</v>
      </c>
      <c r="F30" s="475">
        <v>42</v>
      </c>
      <c r="G30" s="475">
        <v>26796</v>
      </c>
      <c r="H30" s="472">
        <v>1</v>
      </c>
      <c r="I30" s="472">
        <v>638</v>
      </c>
      <c r="J30" s="475">
        <v>22</v>
      </c>
      <c r="K30" s="475">
        <v>14054</v>
      </c>
      <c r="L30" s="472">
        <v>0.5244812658605762</v>
      </c>
      <c r="M30" s="472">
        <v>638.81818181818187</v>
      </c>
      <c r="N30" s="475">
        <v>3</v>
      </c>
      <c r="O30" s="475">
        <v>1926</v>
      </c>
      <c r="P30" s="506">
        <v>7.1876399462606363E-2</v>
      </c>
      <c r="Q30" s="476">
        <v>642</v>
      </c>
    </row>
    <row r="31" spans="1:17" ht="14.4" customHeight="1" x14ac:dyDescent="0.3">
      <c r="A31" s="471" t="s">
        <v>2420</v>
      </c>
      <c r="B31" s="472" t="s">
        <v>490</v>
      </c>
      <c r="C31" s="472" t="s">
        <v>2451</v>
      </c>
      <c r="D31" s="472" t="s">
        <v>2470</v>
      </c>
      <c r="E31" s="472" t="s">
        <v>2471</v>
      </c>
      <c r="F31" s="475"/>
      <c r="G31" s="475"/>
      <c r="H31" s="472"/>
      <c r="I31" s="472"/>
      <c r="J31" s="475">
        <v>1</v>
      </c>
      <c r="K31" s="475">
        <v>164</v>
      </c>
      <c r="L31" s="472"/>
      <c r="M31" s="472">
        <v>164</v>
      </c>
      <c r="N31" s="475"/>
      <c r="O31" s="475"/>
      <c r="P31" s="506"/>
      <c r="Q31" s="476"/>
    </row>
    <row r="32" spans="1:17" ht="14.4" customHeight="1" x14ac:dyDescent="0.3">
      <c r="A32" s="471" t="s">
        <v>2420</v>
      </c>
      <c r="B32" s="472" t="s">
        <v>490</v>
      </c>
      <c r="C32" s="472" t="s">
        <v>2451</v>
      </c>
      <c r="D32" s="472" t="s">
        <v>2472</v>
      </c>
      <c r="E32" s="472" t="s">
        <v>2473</v>
      </c>
      <c r="F32" s="475">
        <v>59</v>
      </c>
      <c r="G32" s="475">
        <v>9204</v>
      </c>
      <c r="H32" s="472">
        <v>1</v>
      </c>
      <c r="I32" s="472">
        <v>156</v>
      </c>
      <c r="J32" s="475">
        <v>18</v>
      </c>
      <c r="K32" s="475">
        <v>2824</v>
      </c>
      <c r="L32" s="472">
        <v>0.30682312038244242</v>
      </c>
      <c r="M32" s="472">
        <v>156.88888888888889</v>
      </c>
      <c r="N32" s="475">
        <v>4</v>
      </c>
      <c r="O32" s="475">
        <v>636</v>
      </c>
      <c r="P32" s="506">
        <v>6.9100391134289438E-2</v>
      </c>
      <c r="Q32" s="476">
        <v>159</v>
      </c>
    </row>
    <row r="33" spans="1:17" ht="14.4" customHeight="1" x14ac:dyDescent="0.3">
      <c r="A33" s="471" t="s">
        <v>2420</v>
      </c>
      <c r="B33" s="472" t="s">
        <v>490</v>
      </c>
      <c r="C33" s="472" t="s">
        <v>2451</v>
      </c>
      <c r="D33" s="472" t="s">
        <v>2474</v>
      </c>
      <c r="E33" s="472" t="s">
        <v>2461</v>
      </c>
      <c r="F33" s="475">
        <v>32</v>
      </c>
      <c r="G33" s="475">
        <v>6112</v>
      </c>
      <c r="H33" s="472">
        <v>1</v>
      </c>
      <c r="I33" s="472">
        <v>191</v>
      </c>
      <c r="J33" s="475">
        <v>2</v>
      </c>
      <c r="K33" s="475">
        <v>385</v>
      </c>
      <c r="L33" s="472">
        <v>6.2990837696335081E-2</v>
      </c>
      <c r="M33" s="472">
        <v>192.5</v>
      </c>
      <c r="N33" s="475"/>
      <c r="O33" s="475"/>
      <c r="P33" s="506"/>
      <c r="Q33" s="476"/>
    </row>
    <row r="34" spans="1:17" ht="14.4" customHeight="1" x14ac:dyDescent="0.3">
      <c r="A34" s="471" t="s">
        <v>2420</v>
      </c>
      <c r="B34" s="472" t="s">
        <v>490</v>
      </c>
      <c r="C34" s="472" t="s">
        <v>2451</v>
      </c>
      <c r="D34" s="472" t="s">
        <v>2475</v>
      </c>
      <c r="E34" s="472" t="s">
        <v>2476</v>
      </c>
      <c r="F34" s="475">
        <v>1</v>
      </c>
      <c r="G34" s="475">
        <v>124</v>
      </c>
      <c r="H34" s="472">
        <v>1</v>
      </c>
      <c r="I34" s="472">
        <v>124</v>
      </c>
      <c r="J34" s="475"/>
      <c r="K34" s="475"/>
      <c r="L34" s="472"/>
      <c r="M34" s="472"/>
      <c r="N34" s="475"/>
      <c r="O34" s="475"/>
      <c r="P34" s="506"/>
      <c r="Q34" s="476"/>
    </row>
    <row r="35" spans="1:17" ht="14.4" customHeight="1" x14ac:dyDescent="0.3">
      <c r="A35" s="471" t="s">
        <v>2420</v>
      </c>
      <c r="B35" s="472" t="s">
        <v>490</v>
      </c>
      <c r="C35" s="472" t="s">
        <v>2451</v>
      </c>
      <c r="D35" s="472" t="s">
        <v>2477</v>
      </c>
      <c r="E35" s="472" t="s">
        <v>2478</v>
      </c>
      <c r="F35" s="475">
        <v>1656</v>
      </c>
      <c r="G35" s="475">
        <v>384192</v>
      </c>
      <c r="H35" s="472">
        <v>1</v>
      </c>
      <c r="I35" s="472">
        <v>232</v>
      </c>
      <c r="J35" s="475">
        <v>1812</v>
      </c>
      <c r="K35" s="475">
        <v>421648</v>
      </c>
      <c r="L35" s="472">
        <v>1.0974929202065633</v>
      </c>
      <c r="M35" s="472">
        <v>232.69757174392936</v>
      </c>
      <c r="N35" s="475">
        <v>1813</v>
      </c>
      <c r="O35" s="475">
        <v>426055</v>
      </c>
      <c r="P35" s="506">
        <v>1.1089637472930201</v>
      </c>
      <c r="Q35" s="476">
        <v>235</v>
      </c>
    </row>
    <row r="36" spans="1:17" ht="14.4" customHeight="1" x14ac:dyDescent="0.3">
      <c r="A36" s="471" t="s">
        <v>2420</v>
      </c>
      <c r="B36" s="472" t="s">
        <v>490</v>
      </c>
      <c r="C36" s="472" t="s">
        <v>2451</v>
      </c>
      <c r="D36" s="472" t="s">
        <v>2479</v>
      </c>
      <c r="E36" s="472" t="s">
        <v>2480</v>
      </c>
      <c r="F36" s="475">
        <v>5309</v>
      </c>
      <c r="G36" s="475">
        <v>615844</v>
      </c>
      <c r="H36" s="472">
        <v>1</v>
      </c>
      <c r="I36" s="472">
        <v>116</v>
      </c>
      <c r="J36" s="475">
        <v>4714</v>
      </c>
      <c r="K36" s="475">
        <v>553328</v>
      </c>
      <c r="L36" s="472">
        <v>0.89848727924604288</v>
      </c>
      <c r="M36" s="472">
        <v>117.37971998302928</v>
      </c>
      <c r="N36" s="475">
        <v>7050</v>
      </c>
      <c r="O36" s="475">
        <v>831900</v>
      </c>
      <c r="P36" s="506">
        <v>1.350829106072317</v>
      </c>
      <c r="Q36" s="476">
        <v>118</v>
      </c>
    </row>
    <row r="37" spans="1:17" ht="14.4" customHeight="1" x14ac:dyDescent="0.3">
      <c r="A37" s="471" t="s">
        <v>2420</v>
      </c>
      <c r="B37" s="472" t="s">
        <v>490</v>
      </c>
      <c r="C37" s="472" t="s">
        <v>2451</v>
      </c>
      <c r="D37" s="472" t="s">
        <v>2481</v>
      </c>
      <c r="E37" s="472" t="s">
        <v>2482</v>
      </c>
      <c r="F37" s="475">
        <v>17</v>
      </c>
      <c r="G37" s="475">
        <v>8959</v>
      </c>
      <c r="H37" s="472">
        <v>1</v>
      </c>
      <c r="I37" s="472">
        <v>527</v>
      </c>
      <c r="J37" s="475">
        <v>14</v>
      </c>
      <c r="K37" s="475">
        <v>7414</v>
      </c>
      <c r="L37" s="472">
        <v>0.82754771737917177</v>
      </c>
      <c r="M37" s="472">
        <v>529.57142857142856</v>
      </c>
      <c r="N37" s="475">
        <v>7</v>
      </c>
      <c r="O37" s="475">
        <v>3724</v>
      </c>
      <c r="P37" s="506">
        <v>0.415671391896417</v>
      </c>
      <c r="Q37" s="476">
        <v>532</v>
      </c>
    </row>
    <row r="38" spans="1:17" ht="14.4" customHeight="1" x14ac:dyDescent="0.3">
      <c r="A38" s="471" t="s">
        <v>2420</v>
      </c>
      <c r="B38" s="472" t="s">
        <v>490</v>
      </c>
      <c r="C38" s="472" t="s">
        <v>2451</v>
      </c>
      <c r="D38" s="472" t="s">
        <v>2483</v>
      </c>
      <c r="E38" s="472" t="s">
        <v>2484</v>
      </c>
      <c r="F38" s="475">
        <v>1</v>
      </c>
      <c r="G38" s="475">
        <v>1481</v>
      </c>
      <c r="H38" s="472">
        <v>1</v>
      </c>
      <c r="I38" s="472">
        <v>1481</v>
      </c>
      <c r="J38" s="475"/>
      <c r="K38" s="475"/>
      <c r="L38" s="472"/>
      <c r="M38" s="472"/>
      <c r="N38" s="475">
        <v>1</v>
      </c>
      <c r="O38" s="475">
        <v>1495</v>
      </c>
      <c r="P38" s="506">
        <v>1.0094530722484807</v>
      </c>
      <c r="Q38" s="476">
        <v>1495</v>
      </c>
    </row>
    <row r="39" spans="1:17" ht="14.4" customHeight="1" x14ac:dyDescent="0.3">
      <c r="A39" s="471" t="s">
        <v>2420</v>
      </c>
      <c r="B39" s="472" t="s">
        <v>490</v>
      </c>
      <c r="C39" s="472" t="s">
        <v>2451</v>
      </c>
      <c r="D39" s="472" t="s">
        <v>2485</v>
      </c>
      <c r="E39" s="472" t="s">
        <v>2486</v>
      </c>
      <c r="F39" s="475">
        <v>24</v>
      </c>
      <c r="G39" s="475">
        <v>11544</v>
      </c>
      <c r="H39" s="472">
        <v>1</v>
      </c>
      <c r="I39" s="472">
        <v>481</v>
      </c>
      <c r="J39" s="475">
        <v>24</v>
      </c>
      <c r="K39" s="475">
        <v>11584</v>
      </c>
      <c r="L39" s="472">
        <v>1.0034650034650034</v>
      </c>
      <c r="M39" s="472">
        <v>482.66666666666669</v>
      </c>
      <c r="N39" s="475">
        <v>9</v>
      </c>
      <c r="O39" s="475">
        <v>4374</v>
      </c>
      <c r="P39" s="506">
        <v>0.37889812889812891</v>
      </c>
      <c r="Q39" s="476">
        <v>486</v>
      </c>
    </row>
    <row r="40" spans="1:17" ht="14.4" customHeight="1" x14ac:dyDescent="0.3">
      <c r="A40" s="471" t="s">
        <v>2420</v>
      </c>
      <c r="B40" s="472" t="s">
        <v>490</v>
      </c>
      <c r="C40" s="472" t="s">
        <v>2451</v>
      </c>
      <c r="D40" s="472" t="s">
        <v>2487</v>
      </c>
      <c r="E40" s="472" t="s">
        <v>2488</v>
      </c>
      <c r="F40" s="475">
        <v>20</v>
      </c>
      <c r="G40" s="475">
        <v>13180</v>
      </c>
      <c r="H40" s="472">
        <v>1</v>
      </c>
      <c r="I40" s="472">
        <v>659</v>
      </c>
      <c r="J40" s="475">
        <v>27</v>
      </c>
      <c r="K40" s="475">
        <v>17878</v>
      </c>
      <c r="L40" s="472">
        <v>1.3564491654021245</v>
      </c>
      <c r="M40" s="472">
        <v>662.14814814814815</v>
      </c>
      <c r="N40" s="475">
        <v>8</v>
      </c>
      <c r="O40" s="475">
        <v>5328</v>
      </c>
      <c r="P40" s="506">
        <v>0.40424886191198783</v>
      </c>
      <c r="Q40" s="476">
        <v>666</v>
      </c>
    </row>
    <row r="41" spans="1:17" ht="14.4" customHeight="1" x14ac:dyDescent="0.3">
      <c r="A41" s="471" t="s">
        <v>2420</v>
      </c>
      <c r="B41" s="472" t="s">
        <v>490</v>
      </c>
      <c r="C41" s="472" t="s">
        <v>2451</v>
      </c>
      <c r="D41" s="472" t="s">
        <v>2489</v>
      </c>
      <c r="E41" s="472" t="s">
        <v>2490</v>
      </c>
      <c r="F41" s="475">
        <v>13</v>
      </c>
      <c r="G41" s="475">
        <v>13013</v>
      </c>
      <c r="H41" s="472">
        <v>1</v>
      </c>
      <c r="I41" s="472">
        <v>1001</v>
      </c>
      <c r="J41" s="475">
        <v>20</v>
      </c>
      <c r="K41" s="475">
        <v>20108</v>
      </c>
      <c r="L41" s="472">
        <v>1.5452240067624683</v>
      </c>
      <c r="M41" s="472">
        <v>1005.4</v>
      </c>
      <c r="N41" s="475">
        <v>8</v>
      </c>
      <c r="O41" s="475">
        <v>8096</v>
      </c>
      <c r="P41" s="506">
        <v>0.62214708368554528</v>
      </c>
      <c r="Q41" s="476">
        <v>1012</v>
      </c>
    </row>
    <row r="42" spans="1:17" ht="14.4" customHeight="1" x14ac:dyDescent="0.3">
      <c r="A42" s="471" t="s">
        <v>2420</v>
      </c>
      <c r="B42" s="472" t="s">
        <v>490</v>
      </c>
      <c r="C42" s="472" t="s">
        <v>2451</v>
      </c>
      <c r="D42" s="472" t="s">
        <v>2491</v>
      </c>
      <c r="E42" s="472" t="s">
        <v>2492</v>
      </c>
      <c r="F42" s="475">
        <v>2</v>
      </c>
      <c r="G42" s="475">
        <v>4000</v>
      </c>
      <c r="H42" s="472">
        <v>1</v>
      </c>
      <c r="I42" s="472">
        <v>2000</v>
      </c>
      <c r="J42" s="475">
        <v>1</v>
      </c>
      <c r="K42" s="475">
        <v>2012</v>
      </c>
      <c r="L42" s="472">
        <v>0.503</v>
      </c>
      <c r="M42" s="472">
        <v>2012</v>
      </c>
      <c r="N42" s="475"/>
      <c r="O42" s="475"/>
      <c r="P42" s="506"/>
      <c r="Q42" s="476"/>
    </row>
    <row r="43" spans="1:17" ht="14.4" customHeight="1" x14ac:dyDescent="0.3">
      <c r="A43" s="471" t="s">
        <v>2420</v>
      </c>
      <c r="B43" s="472" t="s">
        <v>490</v>
      </c>
      <c r="C43" s="472" t="s">
        <v>2451</v>
      </c>
      <c r="D43" s="472" t="s">
        <v>2493</v>
      </c>
      <c r="E43" s="472" t="s">
        <v>2494</v>
      </c>
      <c r="F43" s="475">
        <v>1</v>
      </c>
      <c r="G43" s="475">
        <v>932</v>
      </c>
      <c r="H43" s="472">
        <v>1</v>
      </c>
      <c r="I43" s="472">
        <v>932</v>
      </c>
      <c r="J43" s="475"/>
      <c r="K43" s="475"/>
      <c r="L43" s="472"/>
      <c r="M43" s="472"/>
      <c r="N43" s="475"/>
      <c r="O43" s="475"/>
      <c r="P43" s="506"/>
      <c r="Q43" s="476"/>
    </row>
    <row r="44" spans="1:17" ht="14.4" customHeight="1" x14ac:dyDescent="0.3">
      <c r="A44" s="471" t="s">
        <v>2420</v>
      </c>
      <c r="B44" s="472" t="s">
        <v>490</v>
      </c>
      <c r="C44" s="472" t="s">
        <v>2451</v>
      </c>
      <c r="D44" s="472" t="s">
        <v>2495</v>
      </c>
      <c r="E44" s="472" t="s">
        <v>2496</v>
      </c>
      <c r="F44" s="475">
        <v>1</v>
      </c>
      <c r="G44" s="475">
        <v>814</v>
      </c>
      <c r="H44" s="472">
        <v>1</v>
      </c>
      <c r="I44" s="472">
        <v>814</v>
      </c>
      <c r="J44" s="475"/>
      <c r="K44" s="475"/>
      <c r="L44" s="472"/>
      <c r="M44" s="472"/>
      <c r="N44" s="475"/>
      <c r="O44" s="475"/>
      <c r="P44" s="506"/>
      <c r="Q44" s="476"/>
    </row>
    <row r="45" spans="1:17" ht="14.4" customHeight="1" x14ac:dyDescent="0.3">
      <c r="A45" s="471" t="s">
        <v>2420</v>
      </c>
      <c r="B45" s="472" t="s">
        <v>490</v>
      </c>
      <c r="C45" s="472" t="s">
        <v>2451</v>
      </c>
      <c r="D45" s="472" t="s">
        <v>2497</v>
      </c>
      <c r="E45" s="472" t="s">
        <v>2498</v>
      </c>
      <c r="F45" s="475">
        <v>1</v>
      </c>
      <c r="G45" s="475">
        <v>1323</v>
      </c>
      <c r="H45" s="472">
        <v>1</v>
      </c>
      <c r="I45" s="472">
        <v>1323</v>
      </c>
      <c r="J45" s="475"/>
      <c r="K45" s="475"/>
      <c r="L45" s="472"/>
      <c r="M45" s="472"/>
      <c r="N45" s="475"/>
      <c r="O45" s="475"/>
      <c r="P45" s="506"/>
      <c r="Q45" s="476"/>
    </row>
    <row r="46" spans="1:17" ht="14.4" customHeight="1" x14ac:dyDescent="0.3">
      <c r="A46" s="471" t="s">
        <v>2420</v>
      </c>
      <c r="B46" s="472" t="s">
        <v>490</v>
      </c>
      <c r="C46" s="472" t="s">
        <v>2451</v>
      </c>
      <c r="D46" s="472" t="s">
        <v>2499</v>
      </c>
      <c r="E46" s="472" t="s">
        <v>2500</v>
      </c>
      <c r="F46" s="475">
        <v>8</v>
      </c>
      <c r="G46" s="475">
        <v>7456</v>
      </c>
      <c r="H46" s="472">
        <v>1</v>
      </c>
      <c r="I46" s="472">
        <v>932</v>
      </c>
      <c r="J46" s="475">
        <v>1</v>
      </c>
      <c r="K46" s="475">
        <v>942</v>
      </c>
      <c r="L46" s="472">
        <v>0.12634120171673821</v>
      </c>
      <c r="M46" s="472">
        <v>942</v>
      </c>
      <c r="N46" s="475"/>
      <c r="O46" s="475"/>
      <c r="P46" s="506"/>
      <c r="Q46" s="476"/>
    </row>
    <row r="47" spans="1:17" ht="14.4" customHeight="1" x14ac:dyDescent="0.3">
      <c r="A47" s="471" t="s">
        <v>2420</v>
      </c>
      <c r="B47" s="472" t="s">
        <v>490</v>
      </c>
      <c r="C47" s="472" t="s">
        <v>2451</v>
      </c>
      <c r="D47" s="472" t="s">
        <v>2501</v>
      </c>
      <c r="E47" s="472" t="s">
        <v>2502</v>
      </c>
      <c r="F47" s="475">
        <v>12</v>
      </c>
      <c r="G47" s="475">
        <v>1860</v>
      </c>
      <c r="H47" s="472">
        <v>1</v>
      </c>
      <c r="I47" s="472">
        <v>155</v>
      </c>
      <c r="J47" s="475">
        <v>1</v>
      </c>
      <c r="K47" s="475">
        <v>156</v>
      </c>
      <c r="L47" s="472">
        <v>8.387096774193549E-2</v>
      </c>
      <c r="M47" s="472">
        <v>156</v>
      </c>
      <c r="N47" s="475">
        <v>3</v>
      </c>
      <c r="O47" s="475">
        <v>471</v>
      </c>
      <c r="P47" s="506">
        <v>0.25322580645161291</v>
      </c>
      <c r="Q47" s="476">
        <v>157</v>
      </c>
    </row>
    <row r="48" spans="1:17" ht="14.4" customHeight="1" x14ac:dyDescent="0.3">
      <c r="A48" s="471" t="s">
        <v>2420</v>
      </c>
      <c r="B48" s="472" t="s">
        <v>490</v>
      </c>
      <c r="C48" s="472" t="s">
        <v>2451</v>
      </c>
      <c r="D48" s="472" t="s">
        <v>2503</v>
      </c>
      <c r="E48" s="472" t="s">
        <v>2504</v>
      </c>
      <c r="F48" s="475">
        <v>17</v>
      </c>
      <c r="G48" s="475">
        <v>0</v>
      </c>
      <c r="H48" s="472"/>
      <c r="I48" s="472">
        <v>0</v>
      </c>
      <c r="J48" s="475">
        <v>9</v>
      </c>
      <c r="K48" s="475">
        <v>0</v>
      </c>
      <c r="L48" s="472"/>
      <c r="M48" s="472">
        <v>0</v>
      </c>
      <c r="N48" s="475"/>
      <c r="O48" s="475"/>
      <c r="P48" s="506"/>
      <c r="Q48" s="476"/>
    </row>
    <row r="49" spans="1:17" ht="14.4" customHeight="1" x14ac:dyDescent="0.3">
      <c r="A49" s="471" t="s">
        <v>2420</v>
      </c>
      <c r="B49" s="472" t="s">
        <v>490</v>
      </c>
      <c r="C49" s="472" t="s">
        <v>2451</v>
      </c>
      <c r="D49" s="472" t="s">
        <v>2505</v>
      </c>
      <c r="E49" s="472" t="s">
        <v>2506</v>
      </c>
      <c r="F49" s="475"/>
      <c r="G49" s="475"/>
      <c r="H49" s="472"/>
      <c r="I49" s="472"/>
      <c r="J49" s="475">
        <v>1</v>
      </c>
      <c r="K49" s="475">
        <v>344</v>
      </c>
      <c r="L49" s="472"/>
      <c r="M49" s="472">
        <v>344</v>
      </c>
      <c r="N49" s="475"/>
      <c r="O49" s="475"/>
      <c r="P49" s="506"/>
      <c r="Q49" s="476"/>
    </row>
    <row r="50" spans="1:17" ht="14.4" customHeight="1" x14ac:dyDescent="0.3">
      <c r="A50" s="471" t="s">
        <v>2420</v>
      </c>
      <c r="B50" s="472" t="s">
        <v>490</v>
      </c>
      <c r="C50" s="472" t="s">
        <v>2451</v>
      </c>
      <c r="D50" s="472" t="s">
        <v>2507</v>
      </c>
      <c r="E50" s="472" t="s">
        <v>2508</v>
      </c>
      <c r="F50" s="475">
        <v>5268</v>
      </c>
      <c r="G50" s="475">
        <v>0</v>
      </c>
      <c r="H50" s="472"/>
      <c r="I50" s="472">
        <v>0</v>
      </c>
      <c r="J50" s="475">
        <v>4996</v>
      </c>
      <c r="K50" s="475">
        <v>0</v>
      </c>
      <c r="L50" s="472"/>
      <c r="M50" s="472">
        <v>0</v>
      </c>
      <c r="N50" s="475">
        <v>7535</v>
      </c>
      <c r="O50" s="475">
        <v>132499.98999999996</v>
      </c>
      <c r="P50" s="506"/>
      <c r="Q50" s="476">
        <v>17.584603848706035</v>
      </c>
    </row>
    <row r="51" spans="1:17" ht="14.4" customHeight="1" x14ac:dyDescent="0.3">
      <c r="A51" s="471" t="s">
        <v>2420</v>
      </c>
      <c r="B51" s="472" t="s">
        <v>490</v>
      </c>
      <c r="C51" s="472" t="s">
        <v>2451</v>
      </c>
      <c r="D51" s="472" t="s">
        <v>2509</v>
      </c>
      <c r="E51" s="472" t="s">
        <v>2510</v>
      </c>
      <c r="F51" s="475"/>
      <c r="G51" s="475"/>
      <c r="H51" s="472"/>
      <c r="I51" s="472"/>
      <c r="J51" s="475">
        <v>1</v>
      </c>
      <c r="K51" s="475">
        <v>0</v>
      </c>
      <c r="L51" s="472"/>
      <c r="M51" s="472">
        <v>0</v>
      </c>
      <c r="N51" s="475"/>
      <c r="O51" s="475"/>
      <c r="P51" s="506"/>
      <c r="Q51" s="476"/>
    </row>
    <row r="52" spans="1:17" ht="14.4" customHeight="1" x14ac:dyDescent="0.3">
      <c r="A52" s="471" t="s">
        <v>2420</v>
      </c>
      <c r="B52" s="472" t="s">
        <v>490</v>
      </c>
      <c r="C52" s="472" t="s">
        <v>2451</v>
      </c>
      <c r="D52" s="472" t="s">
        <v>2511</v>
      </c>
      <c r="E52" s="472" t="s">
        <v>2512</v>
      </c>
      <c r="F52" s="475">
        <v>581</v>
      </c>
      <c r="G52" s="475">
        <v>29998</v>
      </c>
      <c r="H52" s="472">
        <v>1</v>
      </c>
      <c r="I52" s="472">
        <v>51.63166953528399</v>
      </c>
      <c r="J52" s="475">
        <v>471</v>
      </c>
      <c r="K52" s="475">
        <v>49978</v>
      </c>
      <c r="L52" s="472">
        <v>1.6660444029601973</v>
      </c>
      <c r="M52" s="472">
        <v>106.1104033970276</v>
      </c>
      <c r="N52" s="475">
        <v>391</v>
      </c>
      <c r="O52" s="475">
        <v>42228</v>
      </c>
      <c r="P52" s="506">
        <v>1.407693846256417</v>
      </c>
      <c r="Q52" s="476">
        <v>108</v>
      </c>
    </row>
    <row r="53" spans="1:17" ht="14.4" customHeight="1" x14ac:dyDescent="0.3">
      <c r="A53" s="471" t="s">
        <v>2420</v>
      </c>
      <c r="B53" s="472" t="s">
        <v>490</v>
      </c>
      <c r="C53" s="472" t="s">
        <v>2451</v>
      </c>
      <c r="D53" s="472" t="s">
        <v>2513</v>
      </c>
      <c r="E53" s="472" t="s">
        <v>2514</v>
      </c>
      <c r="F53" s="475"/>
      <c r="G53" s="475"/>
      <c r="H53" s="472"/>
      <c r="I53" s="472"/>
      <c r="J53" s="475">
        <v>1</v>
      </c>
      <c r="K53" s="475">
        <v>36</v>
      </c>
      <c r="L53" s="472"/>
      <c r="M53" s="472">
        <v>36</v>
      </c>
      <c r="N53" s="475">
        <v>1</v>
      </c>
      <c r="O53" s="475">
        <v>36</v>
      </c>
      <c r="P53" s="506"/>
      <c r="Q53" s="476">
        <v>36</v>
      </c>
    </row>
    <row r="54" spans="1:17" ht="14.4" customHeight="1" x14ac:dyDescent="0.3">
      <c r="A54" s="471" t="s">
        <v>2420</v>
      </c>
      <c r="B54" s="472" t="s">
        <v>490</v>
      </c>
      <c r="C54" s="472" t="s">
        <v>2451</v>
      </c>
      <c r="D54" s="472" t="s">
        <v>2515</v>
      </c>
      <c r="E54" s="472" t="s">
        <v>2516</v>
      </c>
      <c r="F54" s="475">
        <v>130</v>
      </c>
      <c r="G54" s="475">
        <v>10530</v>
      </c>
      <c r="H54" s="472">
        <v>1</v>
      </c>
      <c r="I54" s="472">
        <v>81</v>
      </c>
      <c r="J54" s="475">
        <v>186</v>
      </c>
      <c r="K54" s="475">
        <v>15199</v>
      </c>
      <c r="L54" s="472">
        <v>1.4433998100664767</v>
      </c>
      <c r="M54" s="472">
        <v>81.715053763440864</v>
      </c>
      <c r="N54" s="475">
        <v>63</v>
      </c>
      <c r="O54" s="475">
        <v>5166</v>
      </c>
      <c r="P54" s="506">
        <v>0.49059829059829058</v>
      </c>
      <c r="Q54" s="476">
        <v>82</v>
      </c>
    </row>
    <row r="55" spans="1:17" ht="14.4" customHeight="1" x14ac:dyDescent="0.3">
      <c r="A55" s="471" t="s">
        <v>2420</v>
      </c>
      <c r="B55" s="472" t="s">
        <v>490</v>
      </c>
      <c r="C55" s="472" t="s">
        <v>2451</v>
      </c>
      <c r="D55" s="472" t="s">
        <v>2517</v>
      </c>
      <c r="E55" s="472" t="s">
        <v>2518</v>
      </c>
      <c r="F55" s="475">
        <v>12</v>
      </c>
      <c r="G55" s="475">
        <v>360</v>
      </c>
      <c r="H55" s="472">
        <v>1</v>
      </c>
      <c r="I55" s="472">
        <v>30</v>
      </c>
      <c r="J55" s="475">
        <v>78</v>
      </c>
      <c r="K55" s="475">
        <v>2417</v>
      </c>
      <c r="L55" s="472">
        <v>6.7138888888888886</v>
      </c>
      <c r="M55" s="472">
        <v>30.987179487179485</v>
      </c>
      <c r="N55" s="475">
        <v>103</v>
      </c>
      <c r="O55" s="475">
        <v>3193</v>
      </c>
      <c r="P55" s="506">
        <v>8.8694444444444436</v>
      </c>
      <c r="Q55" s="476">
        <v>31</v>
      </c>
    </row>
    <row r="56" spans="1:17" ht="14.4" customHeight="1" x14ac:dyDescent="0.3">
      <c r="A56" s="471" t="s">
        <v>2420</v>
      </c>
      <c r="B56" s="472" t="s">
        <v>490</v>
      </c>
      <c r="C56" s="472" t="s">
        <v>2451</v>
      </c>
      <c r="D56" s="472" t="s">
        <v>2519</v>
      </c>
      <c r="E56" s="472" t="s">
        <v>2520</v>
      </c>
      <c r="F56" s="475">
        <v>44</v>
      </c>
      <c r="G56" s="475">
        <v>0</v>
      </c>
      <c r="H56" s="472"/>
      <c r="I56" s="472">
        <v>0</v>
      </c>
      <c r="J56" s="475">
        <v>27</v>
      </c>
      <c r="K56" s="475">
        <v>0</v>
      </c>
      <c r="L56" s="472"/>
      <c r="M56" s="472">
        <v>0</v>
      </c>
      <c r="N56" s="475">
        <v>10</v>
      </c>
      <c r="O56" s="475">
        <v>0</v>
      </c>
      <c r="P56" s="506"/>
      <c r="Q56" s="476">
        <v>0</v>
      </c>
    </row>
    <row r="57" spans="1:17" ht="14.4" customHeight="1" x14ac:dyDescent="0.3">
      <c r="A57" s="471" t="s">
        <v>2420</v>
      </c>
      <c r="B57" s="472" t="s">
        <v>490</v>
      </c>
      <c r="C57" s="472" t="s">
        <v>2451</v>
      </c>
      <c r="D57" s="472" t="s">
        <v>2521</v>
      </c>
      <c r="E57" s="472" t="s">
        <v>2522</v>
      </c>
      <c r="F57" s="475">
        <v>201</v>
      </c>
      <c r="G57" s="475">
        <v>97485</v>
      </c>
      <c r="H57" s="472">
        <v>1</v>
      </c>
      <c r="I57" s="472">
        <v>485</v>
      </c>
      <c r="J57" s="475">
        <v>190</v>
      </c>
      <c r="K57" s="475">
        <v>91930</v>
      </c>
      <c r="L57" s="472">
        <v>0.94301687439093196</v>
      </c>
      <c r="M57" s="472">
        <v>483.84210526315792</v>
      </c>
      <c r="N57" s="475">
        <v>134</v>
      </c>
      <c r="O57" s="475">
        <v>65928</v>
      </c>
      <c r="P57" s="506">
        <v>0.67628865979381447</v>
      </c>
      <c r="Q57" s="476">
        <v>492</v>
      </c>
    </row>
    <row r="58" spans="1:17" ht="14.4" customHeight="1" x14ac:dyDescent="0.3">
      <c r="A58" s="471" t="s">
        <v>2420</v>
      </c>
      <c r="B58" s="472" t="s">
        <v>490</v>
      </c>
      <c r="C58" s="472" t="s">
        <v>2451</v>
      </c>
      <c r="D58" s="472" t="s">
        <v>2523</v>
      </c>
      <c r="E58" s="472" t="s">
        <v>2524</v>
      </c>
      <c r="F58" s="475">
        <v>1</v>
      </c>
      <c r="G58" s="475">
        <v>141</v>
      </c>
      <c r="H58" s="472">
        <v>1</v>
      </c>
      <c r="I58" s="472">
        <v>141</v>
      </c>
      <c r="J58" s="475">
        <v>1</v>
      </c>
      <c r="K58" s="475">
        <v>128</v>
      </c>
      <c r="L58" s="472">
        <v>0.90780141843971629</v>
      </c>
      <c r="M58" s="472">
        <v>128</v>
      </c>
      <c r="N58" s="475"/>
      <c r="O58" s="475"/>
      <c r="P58" s="506"/>
      <c r="Q58" s="476"/>
    </row>
    <row r="59" spans="1:17" ht="14.4" customHeight="1" x14ac:dyDescent="0.3">
      <c r="A59" s="471" t="s">
        <v>2420</v>
      </c>
      <c r="B59" s="472" t="s">
        <v>490</v>
      </c>
      <c r="C59" s="472" t="s">
        <v>2451</v>
      </c>
      <c r="D59" s="472" t="s">
        <v>2525</v>
      </c>
      <c r="E59" s="472" t="s">
        <v>2526</v>
      </c>
      <c r="F59" s="475">
        <v>3</v>
      </c>
      <c r="G59" s="475">
        <v>207</v>
      </c>
      <c r="H59" s="472">
        <v>1</v>
      </c>
      <c r="I59" s="472">
        <v>69</v>
      </c>
      <c r="J59" s="475">
        <v>4</v>
      </c>
      <c r="K59" s="475">
        <v>279</v>
      </c>
      <c r="L59" s="472">
        <v>1.3478260869565217</v>
      </c>
      <c r="M59" s="472">
        <v>69.75</v>
      </c>
      <c r="N59" s="475">
        <v>8</v>
      </c>
      <c r="O59" s="475">
        <v>560</v>
      </c>
      <c r="P59" s="506">
        <v>2.7053140096618358</v>
      </c>
      <c r="Q59" s="476">
        <v>70</v>
      </c>
    </row>
    <row r="60" spans="1:17" ht="14.4" customHeight="1" x14ac:dyDescent="0.3">
      <c r="A60" s="471" t="s">
        <v>2420</v>
      </c>
      <c r="B60" s="472" t="s">
        <v>490</v>
      </c>
      <c r="C60" s="472" t="s">
        <v>2451</v>
      </c>
      <c r="D60" s="472" t="s">
        <v>2527</v>
      </c>
      <c r="E60" s="472" t="s">
        <v>2482</v>
      </c>
      <c r="F60" s="475">
        <v>1</v>
      </c>
      <c r="G60" s="475">
        <v>668</v>
      </c>
      <c r="H60" s="472">
        <v>1</v>
      </c>
      <c r="I60" s="472">
        <v>668</v>
      </c>
      <c r="J60" s="475">
        <v>1</v>
      </c>
      <c r="K60" s="475">
        <v>668</v>
      </c>
      <c r="L60" s="472">
        <v>1</v>
      </c>
      <c r="M60" s="472">
        <v>668</v>
      </c>
      <c r="N60" s="475">
        <v>3</v>
      </c>
      <c r="O60" s="475">
        <v>2025</v>
      </c>
      <c r="P60" s="506">
        <v>3.0314371257485031</v>
      </c>
      <c r="Q60" s="476">
        <v>675</v>
      </c>
    </row>
    <row r="61" spans="1:17" ht="14.4" customHeight="1" x14ac:dyDescent="0.3">
      <c r="A61" s="471" t="s">
        <v>2420</v>
      </c>
      <c r="B61" s="472" t="s">
        <v>490</v>
      </c>
      <c r="C61" s="472" t="s">
        <v>2451</v>
      </c>
      <c r="D61" s="472" t="s">
        <v>2528</v>
      </c>
      <c r="E61" s="472" t="s">
        <v>2529</v>
      </c>
      <c r="F61" s="475">
        <v>10</v>
      </c>
      <c r="G61" s="475">
        <v>860</v>
      </c>
      <c r="H61" s="472">
        <v>1</v>
      </c>
      <c r="I61" s="472">
        <v>86</v>
      </c>
      <c r="J61" s="475">
        <v>16</v>
      </c>
      <c r="K61" s="475">
        <v>2384</v>
      </c>
      <c r="L61" s="472">
        <v>2.7720930232558141</v>
      </c>
      <c r="M61" s="472">
        <v>149</v>
      </c>
      <c r="N61" s="475">
        <v>7</v>
      </c>
      <c r="O61" s="475">
        <v>1106</v>
      </c>
      <c r="P61" s="506">
        <v>1.286046511627907</v>
      </c>
      <c r="Q61" s="476">
        <v>158</v>
      </c>
    </row>
    <row r="62" spans="1:17" ht="14.4" customHeight="1" x14ac:dyDescent="0.3">
      <c r="A62" s="471" t="s">
        <v>2420</v>
      </c>
      <c r="B62" s="472" t="s">
        <v>490</v>
      </c>
      <c r="C62" s="472" t="s">
        <v>2451</v>
      </c>
      <c r="D62" s="472" t="s">
        <v>2530</v>
      </c>
      <c r="E62" s="472" t="s">
        <v>2531</v>
      </c>
      <c r="F62" s="475">
        <v>6</v>
      </c>
      <c r="G62" s="475">
        <v>3402</v>
      </c>
      <c r="H62" s="472">
        <v>1</v>
      </c>
      <c r="I62" s="472">
        <v>567</v>
      </c>
      <c r="J62" s="475">
        <v>2</v>
      </c>
      <c r="K62" s="475">
        <v>1144</v>
      </c>
      <c r="L62" s="472">
        <v>0.33627278071722516</v>
      </c>
      <c r="M62" s="472">
        <v>572</v>
      </c>
      <c r="N62" s="475">
        <v>3</v>
      </c>
      <c r="O62" s="475">
        <v>1722</v>
      </c>
      <c r="P62" s="506">
        <v>0.50617283950617287</v>
      </c>
      <c r="Q62" s="476">
        <v>574</v>
      </c>
    </row>
    <row r="63" spans="1:17" ht="14.4" customHeight="1" x14ac:dyDescent="0.3">
      <c r="A63" s="471" t="s">
        <v>2420</v>
      </c>
      <c r="B63" s="472" t="s">
        <v>490</v>
      </c>
      <c r="C63" s="472" t="s">
        <v>2451</v>
      </c>
      <c r="D63" s="472" t="s">
        <v>2532</v>
      </c>
      <c r="E63" s="472" t="s">
        <v>2533</v>
      </c>
      <c r="F63" s="475"/>
      <c r="G63" s="475"/>
      <c r="H63" s="472"/>
      <c r="I63" s="472"/>
      <c r="J63" s="475">
        <v>3</v>
      </c>
      <c r="K63" s="475">
        <v>171</v>
      </c>
      <c r="L63" s="472"/>
      <c r="M63" s="472">
        <v>57</v>
      </c>
      <c r="N63" s="475"/>
      <c r="O63" s="475"/>
      <c r="P63" s="506"/>
      <c r="Q63" s="476"/>
    </row>
    <row r="64" spans="1:17" ht="14.4" customHeight="1" x14ac:dyDescent="0.3">
      <c r="A64" s="471" t="s">
        <v>2420</v>
      </c>
      <c r="B64" s="472" t="s">
        <v>490</v>
      </c>
      <c r="C64" s="472" t="s">
        <v>2451</v>
      </c>
      <c r="D64" s="472" t="s">
        <v>2534</v>
      </c>
      <c r="E64" s="472" t="s">
        <v>2535</v>
      </c>
      <c r="F64" s="475">
        <v>9</v>
      </c>
      <c r="G64" s="475">
        <v>3879</v>
      </c>
      <c r="H64" s="472">
        <v>1</v>
      </c>
      <c r="I64" s="472">
        <v>431</v>
      </c>
      <c r="J64" s="475">
        <v>8</v>
      </c>
      <c r="K64" s="475">
        <v>3480</v>
      </c>
      <c r="L64" s="472">
        <v>0.897138437741686</v>
      </c>
      <c r="M64" s="472">
        <v>435</v>
      </c>
      <c r="N64" s="475">
        <v>1</v>
      </c>
      <c r="O64" s="475">
        <v>436</v>
      </c>
      <c r="P64" s="506">
        <v>0.11240010311936066</v>
      </c>
      <c r="Q64" s="476">
        <v>436</v>
      </c>
    </row>
    <row r="65" spans="1:17" ht="14.4" customHeight="1" x14ac:dyDescent="0.3">
      <c r="A65" s="471" t="s">
        <v>2420</v>
      </c>
      <c r="B65" s="472" t="s">
        <v>490</v>
      </c>
      <c r="C65" s="472" t="s">
        <v>2451</v>
      </c>
      <c r="D65" s="472" t="s">
        <v>2536</v>
      </c>
      <c r="E65" s="472" t="s">
        <v>2537</v>
      </c>
      <c r="F65" s="475">
        <v>1</v>
      </c>
      <c r="G65" s="475">
        <v>694</v>
      </c>
      <c r="H65" s="472">
        <v>1</v>
      </c>
      <c r="I65" s="472">
        <v>694</v>
      </c>
      <c r="J65" s="475">
        <v>1</v>
      </c>
      <c r="K65" s="475">
        <v>701</v>
      </c>
      <c r="L65" s="472">
        <v>1.0100864553314122</v>
      </c>
      <c r="M65" s="472">
        <v>701</v>
      </c>
      <c r="N65" s="475">
        <v>1</v>
      </c>
      <c r="O65" s="475">
        <v>704</v>
      </c>
      <c r="P65" s="506">
        <v>1.0144092219020173</v>
      </c>
      <c r="Q65" s="476">
        <v>704</v>
      </c>
    </row>
    <row r="66" spans="1:17" ht="14.4" customHeight="1" x14ac:dyDescent="0.3">
      <c r="A66" s="471" t="s">
        <v>2420</v>
      </c>
      <c r="B66" s="472" t="s">
        <v>490</v>
      </c>
      <c r="C66" s="472" t="s">
        <v>2451</v>
      </c>
      <c r="D66" s="472" t="s">
        <v>2538</v>
      </c>
      <c r="E66" s="472" t="s">
        <v>2539</v>
      </c>
      <c r="F66" s="475">
        <v>6</v>
      </c>
      <c r="G66" s="475">
        <v>6258</v>
      </c>
      <c r="H66" s="472">
        <v>1</v>
      </c>
      <c r="I66" s="472">
        <v>1043</v>
      </c>
      <c r="J66" s="475">
        <v>8</v>
      </c>
      <c r="K66" s="475">
        <v>8374</v>
      </c>
      <c r="L66" s="472">
        <v>1.3381271971875999</v>
      </c>
      <c r="M66" s="472">
        <v>1046.75</v>
      </c>
      <c r="N66" s="475">
        <v>5</v>
      </c>
      <c r="O66" s="475">
        <v>5250</v>
      </c>
      <c r="P66" s="506">
        <v>0.83892617449664431</v>
      </c>
      <c r="Q66" s="476">
        <v>1050</v>
      </c>
    </row>
    <row r="67" spans="1:17" ht="14.4" customHeight="1" x14ac:dyDescent="0.3">
      <c r="A67" s="471" t="s">
        <v>2420</v>
      </c>
      <c r="B67" s="472" t="s">
        <v>490</v>
      </c>
      <c r="C67" s="472" t="s">
        <v>2451</v>
      </c>
      <c r="D67" s="472" t="s">
        <v>2540</v>
      </c>
      <c r="E67" s="472" t="s">
        <v>2541</v>
      </c>
      <c r="F67" s="475">
        <v>3</v>
      </c>
      <c r="G67" s="475">
        <v>354</v>
      </c>
      <c r="H67" s="472">
        <v>1</v>
      </c>
      <c r="I67" s="472">
        <v>118</v>
      </c>
      <c r="J67" s="475">
        <v>10</v>
      </c>
      <c r="K67" s="475">
        <v>1186</v>
      </c>
      <c r="L67" s="472">
        <v>3.3502824858757063</v>
      </c>
      <c r="M67" s="472">
        <v>118.6</v>
      </c>
      <c r="N67" s="475">
        <v>1</v>
      </c>
      <c r="O67" s="475">
        <v>120</v>
      </c>
      <c r="P67" s="506">
        <v>0.33898305084745761</v>
      </c>
      <c r="Q67" s="476">
        <v>120</v>
      </c>
    </row>
    <row r="68" spans="1:17" ht="14.4" customHeight="1" x14ac:dyDescent="0.3">
      <c r="A68" s="471" t="s">
        <v>2420</v>
      </c>
      <c r="B68" s="472" t="s">
        <v>490</v>
      </c>
      <c r="C68" s="472" t="s">
        <v>2451</v>
      </c>
      <c r="D68" s="472" t="s">
        <v>2542</v>
      </c>
      <c r="E68" s="472" t="s">
        <v>2543</v>
      </c>
      <c r="F68" s="475">
        <v>2</v>
      </c>
      <c r="G68" s="475">
        <v>112</v>
      </c>
      <c r="H68" s="472">
        <v>1</v>
      </c>
      <c r="I68" s="472">
        <v>56</v>
      </c>
      <c r="J68" s="475">
        <v>1</v>
      </c>
      <c r="K68" s="475">
        <v>57</v>
      </c>
      <c r="L68" s="472">
        <v>0.5089285714285714</v>
      </c>
      <c r="M68" s="472">
        <v>57</v>
      </c>
      <c r="N68" s="475">
        <v>1</v>
      </c>
      <c r="O68" s="475">
        <v>57</v>
      </c>
      <c r="P68" s="506">
        <v>0.5089285714285714</v>
      </c>
      <c r="Q68" s="476">
        <v>57</v>
      </c>
    </row>
    <row r="69" spans="1:17" ht="14.4" customHeight="1" x14ac:dyDescent="0.3">
      <c r="A69" s="471" t="s">
        <v>2420</v>
      </c>
      <c r="B69" s="472" t="s">
        <v>490</v>
      </c>
      <c r="C69" s="472" t="s">
        <v>2451</v>
      </c>
      <c r="D69" s="472" t="s">
        <v>2544</v>
      </c>
      <c r="E69" s="472" t="s">
        <v>2545</v>
      </c>
      <c r="F69" s="475">
        <v>1</v>
      </c>
      <c r="G69" s="475">
        <v>684</v>
      </c>
      <c r="H69" s="472">
        <v>1</v>
      </c>
      <c r="I69" s="472">
        <v>684</v>
      </c>
      <c r="J69" s="475">
        <v>1</v>
      </c>
      <c r="K69" s="475">
        <v>689</v>
      </c>
      <c r="L69" s="472">
        <v>1.0073099415204678</v>
      </c>
      <c r="M69" s="472">
        <v>689</v>
      </c>
      <c r="N69" s="475"/>
      <c r="O69" s="475"/>
      <c r="P69" s="506"/>
      <c r="Q69" s="476"/>
    </row>
    <row r="70" spans="1:17" ht="14.4" customHeight="1" x14ac:dyDescent="0.3">
      <c r="A70" s="471" t="s">
        <v>2420</v>
      </c>
      <c r="B70" s="472" t="s">
        <v>490</v>
      </c>
      <c r="C70" s="472" t="s">
        <v>2451</v>
      </c>
      <c r="D70" s="472" t="s">
        <v>2546</v>
      </c>
      <c r="E70" s="472" t="s">
        <v>2547</v>
      </c>
      <c r="F70" s="475">
        <v>1</v>
      </c>
      <c r="G70" s="475">
        <v>88</v>
      </c>
      <c r="H70" s="472">
        <v>1</v>
      </c>
      <c r="I70" s="472">
        <v>88</v>
      </c>
      <c r="J70" s="475">
        <v>8</v>
      </c>
      <c r="K70" s="475">
        <v>706</v>
      </c>
      <c r="L70" s="472">
        <v>8.0227272727272734</v>
      </c>
      <c r="M70" s="472">
        <v>88.25</v>
      </c>
      <c r="N70" s="475"/>
      <c r="O70" s="475"/>
      <c r="P70" s="506"/>
      <c r="Q70" s="476"/>
    </row>
    <row r="71" spans="1:17" ht="14.4" customHeight="1" x14ac:dyDescent="0.3">
      <c r="A71" s="471" t="s">
        <v>2420</v>
      </c>
      <c r="B71" s="472" t="s">
        <v>490</v>
      </c>
      <c r="C71" s="472" t="s">
        <v>2451</v>
      </c>
      <c r="D71" s="472" t="s">
        <v>2548</v>
      </c>
      <c r="E71" s="472" t="s">
        <v>2549</v>
      </c>
      <c r="F71" s="475">
        <v>36</v>
      </c>
      <c r="G71" s="475">
        <v>6372</v>
      </c>
      <c r="H71" s="472">
        <v>1</v>
      </c>
      <c r="I71" s="472">
        <v>177</v>
      </c>
      <c r="J71" s="475">
        <v>39</v>
      </c>
      <c r="K71" s="475">
        <v>6934</v>
      </c>
      <c r="L71" s="472">
        <v>1.0881983678593847</v>
      </c>
      <c r="M71" s="472">
        <v>177.7948717948718</v>
      </c>
      <c r="N71" s="475">
        <v>20</v>
      </c>
      <c r="O71" s="475">
        <v>3580</v>
      </c>
      <c r="P71" s="506">
        <v>0.56183301946013808</v>
      </c>
      <c r="Q71" s="476">
        <v>179</v>
      </c>
    </row>
    <row r="72" spans="1:17" ht="14.4" customHeight="1" x14ac:dyDescent="0.3">
      <c r="A72" s="471" t="s">
        <v>2420</v>
      </c>
      <c r="B72" s="472" t="s">
        <v>490</v>
      </c>
      <c r="C72" s="472" t="s">
        <v>2451</v>
      </c>
      <c r="D72" s="472" t="s">
        <v>2550</v>
      </c>
      <c r="E72" s="472" t="s">
        <v>2551</v>
      </c>
      <c r="F72" s="475">
        <v>2</v>
      </c>
      <c r="G72" s="475">
        <v>1256</v>
      </c>
      <c r="H72" s="472">
        <v>1</v>
      </c>
      <c r="I72" s="472">
        <v>628</v>
      </c>
      <c r="J72" s="475">
        <v>11</v>
      </c>
      <c r="K72" s="475">
        <v>6958</v>
      </c>
      <c r="L72" s="472">
        <v>5.5398089171974521</v>
      </c>
      <c r="M72" s="472">
        <v>632.5454545454545</v>
      </c>
      <c r="N72" s="475">
        <v>8</v>
      </c>
      <c r="O72" s="475">
        <v>5080</v>
      </c>
      <c r="P72" s="506">
        <v>4.0445859872611463</v>
      </c>
      <c r="Q72" s="476">
        <v>635</v>
      </c>
    </row>
    <row r="73" spans="1:17" ht="14.4" customHeight="1" x14ac:dyDescent="0.3">
      <c r="A73" s="471" t="s">
        <v>2420</v>
      </c>
      <c r="B73" s="472" t="s">
        <v>490</v>
      </c>
      <c r="C73" s="472" t="s">
        <v>2451</v>
      </c>
      <c r="D73" s="472" t="s">
        <v>2552</v>
      </c>
      <c r="E73" s="472" t="s">
        <v>2553</v>
      </c>
      <c r="F73" s="475">
        <v>32</v>
      </c>
      <c r="G73" s="475">
        <v>3808</v>
      </c>
      <c r="H73" s="472">
        <v>1</v>
      </c>
      <c r="I73" s="472">
        <v>119</v>
      </c>
      <c r="J73" s="475">
        <v>37</v>
      </c>
      <c r="K73" s="475">
        <v>4461</v>
      </c>
      <c r="L73" s="472">
        <v>1.1714810924369747</v>
      </c>
      <c r="M73" s="472">
        <v>120.56756756756756</v>
      </c>
      <c r="N73" s="475">
        <v>110</v>
      </c>
      <c r="O73" s="475">
        <v>13310</v>
      </c>
      <c r="P73" s="506">
        <v>3.4952731092436973</v>
      </c>
      <c r="Q73" s="476">
        <v>121</v>
      </c>
    </row>
    <row r="74" spans="1:17" ht="14.4" customHeight="1" x14ac:dyDescent="0.3">
      <c r="A74" s="471" t="s">
        <v>2420</v>
      </c>
      <c r="B74" s="472" t="s">
        <v>490</v>
      </c>
      <c r="C74" s="472" t="s">
        <v>2451</v>
      </c>
      <c r="D74" s="472" t="s">
        <v>2554</v>
      </c>
      <c r="E74" s="472" t="s">
        <v>2555</v>
      </c>
      <c r="F74" s="475">
        <v>27</v>
      </c>
      <c r="G74" s="475">
        <v>9477</v>
      </c>
      <c r="H74" s="472">
        <v>1</v>
      </c>
      <c r="I74" s="472">
        <v>351</v>
      </c>
      <c r="J74" s="475">
        <v>53</v>
      </c>
      <c r="K74" s="475">
        <v>18089</v>
      </c>
      <c r="L74" s="472">
        <v>1.9087263902078717</v>
      </c>
      <c r="M74" s="472">
        <v>341.30188679245282</v>
      </c>
      <c r="N74" s="475">
        <v>117</v>
      </c>
      <c r="O74" s="475">
        <v>41652</v>
      </c>
      <c r="P74" s="506">
        <v>4.3950617283950617</v>
      </c>
      <c r="Q74" s="476">
        <v>356</v>
      </c>
    </row>
    <row r="75" spans="1:17" ht="14.4" customHeight="1" x14ac:dyDescent="0.3">
      <c r="A75" s="471" t="s">
        <v>2420</v>
      </c>
      <c r="B75" s="472" t="s">
        <v>490</v>
      </c>
      <c r="C75" s="472" t="s">
        <v>2451</v>
      </c>
      <c r="D75" s="472" t="s">
        <v>2556</v>
      </c>
      <c r="E75" s="472" t="s">
        <v>2557</v>
      </c>
      <c r="F75" s="475">
        <v>1</v>
      </c>
      <c r="G75" s="475">
        <v>62</v>
      </c>
      <c r="H75" s="472">
        <v>1</v>
      </c>
      <c r="I75" s="472">
        <v>62</v>
      </c>
      <c r="J75" s="475"/>
      <c r="K75" s="475"/>
      <c r="L75" s="472"/>
      <c r="M75" s="472"/>
      <c r="N75" s="475"/>
      <c r="O75" s="475"/>
      <c r="P75" s="506"/>
      <c r="Q75" s="476"/>
    </row>
    <row r="76" spans="1:17" ht="14.4" customHeight="1" x14ac:dyDescent="0.3">
      <c r="A76" s="471" t="s">
        <v>2420</v>
      </c>
      <c r="B76" s="472" t="s">
        <v>490</v>
      </c>
      <c r="C76" s="472" t="s">
        <v>2451</v>
      </c>
      <c r="D76" s="472" t="s">
        <v>2558</v>
      </c>
      <c r="E76" s="472" t="s">
        <v>2559</v>
      </c>
      <c r="F76" s="475">
        <v>5</v>
      </c>
      <c r="G76" s="475">
        <v>3115</v>
      </c>
      <c r="H76" s="472">
        <v>1</v>
      </c>
      <c r="I76" s="472">
        <v>623</v>
      </c>
      <c r="J76" s="475">
        <v>3</v>
      </c>
      <c r="K76" s="475">
        <v>1881</v>
      </c>
      <c r="L76" s="472">
        <v>0.60385232744783301</v>
      </c>
      <c r="M76" s="472">
        <v>627</v>
      </c>
      <c r="N76" s="475">
        <v>1</v>
      </c>
      <c r="O76" s="475">
        <v>628</v>
      </c>
      <c r="P76" s="506">
        <v>0.20160513643659711</v>
      </c>
      <c r="Q76" s="476">
        <v>628</v>
      </c>
    </row>
    <row r="77" spans="1:17" ht="14.4" customHeight="1" x14ac:dyDescent="0.3">
      <c r="A77" s="471" t="s">
        <v>2420</v>
      </c>
      <c r="B77" s="472" t="s">
        <v>490</v>
      </c>
      <c r="C77" s="472" t="s">
        <v>2451</v>
      </c>
      <c r="D77" s="472" t="s">
        <v>2560</v>
      </c>
      <c r="E77" s="472" t="s">
        <v>2561</v>
      </c>
      <c r="F77" s="475">
        <v>6</v>
      </c>
      <c r="G77" s="475">
        <v>9456</v>
      </c>
      <c r="H77" s="472">
        <v>1</v>
      </c>
      <c r="I77" s="472">
        <v>1576</v>
      </c>
      <c r="J77" s="475"/>
      <c r="K77" s="475"/>
      <c r="L77" s="472"/>
      <c r="M77" s="472"/>
      <c r="N77" s="475"/>
      <c r="O77" s="475"/>
      <c r="P77" s="506"/>
      <c r="Q77" s="476"/>
    </row>
    <row r="78" spans="1:17" ht="14.4" customHeight="1" x14ac:dyDescent="0.3">
      <c r="A78" s="471" t="s">
        <v>2420</v>
      </c>
      <c r="B78" s="472" t="s">
        <v>490</v>
      </c>
      <c r="C78" s="472" t="s">
        <v>2451</v>
      </c>
      <c r="D78" s="472" t="s">
        <v>2562</v>
      </c>
      <c r="E78" s="472" t="s">
        <v>2563</v>
      </c>
      <c r="F78" s="475">
        <v>4</v>
      </c>
      <c r="G78" s="475">
        <v>456</v>
      </c>
      <c r="H78" s="472">
        <v>1</v>
      </c>
      <c r="I78" s="472">
        <v>114</v>
      </c>
      <c r="J78" s="475">
        <v>2</v>
      </c>
      <c r="K78" s="475">
        <v>232</v>
      </c>
      <c r="L78" s="472">
        <v>0.50877192982456143</v>
      </c>
      <c r="M78" s="472">
        <v>116</v>
      </c>
      <c r="N78" s="475">
        <v>1</v>
      </c>
      <c r="O78" s="475">
        <v>116</v>
      </c>
      <c r="P78" s="506">
        <v>0.25438596491228072</v>
      </c>
      <c r="Q78" s="476">
        <v>116</v>
      </c>
    </row>
    <row r="79" spans="1:17" ht="14.4" customHeight="1" x14ac:dyDescent="0.3">
      <c r="A79" s="471" t="s">
        <v>2420</v>
      </c>
      <c r="B79" s="472" t="s">
        <v>490</v>
      </c>
      <c r="C79" s="472" t="s">
        <v>2451</v>
      </c>
      <c r="D79" s="472" t="s">
        <v>2564</v>
      </c>
      <c r="E79" s="472" t="s">
        <v>2565</v>
      </c>
      <c r="F79" s="475">
        <v>165</v>
      </c>
      <c r="G79" s="475">
        <v>33000</v>
      </c>
      <c r="H79" s="472">
        <v>1</v>
      </c>
      <c r="I79" s="472">
        <v>200</v>
      </c>
      <c r="J79" s="475">
        <v>110</v>
      </c>
      <c r="K79" s="475">
        <v>22077</v>
      </c>
      <c r="L79" s="472">
        <v>0.66900000000000004</v>
      </c>
      <c r="M79" s="472">
        <v>200.7</v>
      </c>
      <c r="N79" s="475">
        <v>58</v>
      </c>
      <c r="O79" s="475">
        <v>11716</v>
      </c>
      <c r="P79" s="506">
        <v>0.35503030303030303</v>
      </c>
      <c r="Q79" s="476">
        <v>202</v>
      </c>
    </row>
    <row r="80" spans="1:17" ht="14.4" customHeight="1" x14ac:dyDescent="0.3">
      <c r="A80" s="471" t="s">
        <v>2420</v>
      </c>
      <c r="B80" s="472" t="s">
        <v>490</v>
      </c>
      <c r="C80" s="472" t="s">
        <v>2451</v>
      </c>
      <c r="D80" s="472" t="s">
        <v>2566</v>
      </c>
      <c r="E80" s="472" t="s">
        <v>2567</v>
      </c>
      <c r="F80" s="475">
        <v>5</v>
      </c>
      <c r="G80" s="475">
        <v>1205</v>
      </c>
      <c r="H80" s="472">
        <v>1</v>
      </c>
      <c r="I80" s="472">
        <v>241</v>
      </c>
      <c r="J80" s="475">
        <v>11</v>
      </c>
      <c r="K80" s="475">
        <v>2660</v>
      </c>
      <c r="L80" s="472">
        <v>2.2074688796680499</v>
      </c>
      <c r="M80" s="472">
        <v>241.81818181818181</v>
      </c>
      <c r="N80" s="475">
        <v>4</v>
      </c>
      <c r="O80" s="475">
        <v>972</v>
      </c>
      <c r="P80" s="506">
        <v>0.80663900414937761</v>
      </c>
      <c r="Q80" s="476">
        <v>243</v>
      </c>
    </row>
    <row r="81" spans="1:17" ht="14.4" customHeight="1" x14ac:dyDescent="0.3">
      <c r="A81" s="471" t="s">
        <v>2420</v>
      </c>
      <c r="B81" s="472" t="s">
        <v>490</v>
      </c>
      <c r="C81" s="472" t="s">
        <v>2451</v>
      </c>
      <c r="D81" s="472" t="s">
        <v>2568</v>
      </c>
      <c r="E81" s="472" t="s">
        <v>2569</v>
      </c>
      <c r="F81" s="475">
        <v>8</v>
      </c>
      <c r="G81" s="475">
        <v>27992</v>
      </c>
      <c r="H81" s="472">
        <v>1</v>
      </c>
      <c r="I81" s="472">
        <v>3499</v>
      </c>
      <c r="J81" s="475">
        <v>1</v>
      </c>
      <c r="K81" s="475">
        <v>3499</v>
      </c>
      <c r="L81" s="472">
        <v>0.125</v>
      </c>
      <c r="M81" s="472">
        <v>3499</v>
      </c>
      <c r="N81" s="475"/>
      <c r="O81" s="475"/>
      <c r="P81" s="506"/>
      <c r="Q81" s="476"/>
    </row>
    <row r="82" spans="1:17" ht="14.4" customHeight="1" x14ac:dyDescent="0.3">
      <c r="A82" s="471" t="s">
        <v>2420</v>
      </c>
      <c r="B82" s="472" t="s">
        <v>490</v>
      </c>
      <c r="C82" s="472" t="s">
        <v>2451</v>
      </c>
      <c r="D82" s="472" t="s">
        <v>2570</v>
      </c>
      <c r="E82" s="472" t="s">
        <v>2571</v>
      </c>
      <c r="F82" s="475"/>
      <c r="G82" s="475"/>
      <c r="H82" s="472"/>
      <c r="I82" s="472"/>
      <c r="J82" s="475">
        <v>1</v>
      </c>
      <c r="K82" s="475">
        <v>972</v>
      </c>
      <c r="L82" s="472"/>
      <c r="M82" s="472">
        <v>972</v>
      </c>
      <c r="N82" s="475">
        <v>1</v>
      </c>
      <c r="O82" s="475">
        <v>976</v>
      </c>
      <c r="P82" s="506"/>
      <c r="Q82" s="476">
        <v>976</v>
      </c>
    </row>
    <row r="83" spans="1:17" ht="14.4" customHeight="1" x14ac:dyDescent="0.3">
      <c r="A83" s="471" t="s">
        <v>2420</v>
      </c>
      <c r="B83" s="472" t="s">
        <v>490</v>
      </c>
      <c r="C83" s="472" t="s">
        <v>2451</v>
      </c>
      <c r="D83" s="472" t="s">
        <v>2572</v>
      </c>
      <c r="E83" s="472" t="s">
        <v>2573</v>
      </c>
      <c r="F83" s="475"/>
      <c r="G83" s="475"/>
      <c r="H83" s="472"/>
      <c r="I83" s="472"/>
      <c r="J83" s="475">
        <v>2</v>
      </c>
      <c r="K83" s="475">
        <v>1710</v>
      </c>
      <c r="L83" s="472"/>
      <c r="M83" s="472">
        <v>855</v>
      </c>
      <c r="N83" s="475">
        <v>1</v>
      </c>
      <c r="O83" s="475">
        <v>862</v>
      </c>
      <c r="P83" s="506"/>
      <c r="Q83" s="476">
        <v>862</v>
      </c>
    </row>
    <row r="84" spans="1:17" ht="14.4" customHeight="1" x14ac:dyDescent="0.3">
      <c r="A84" s="471" t="s">
        <v>2420</v>
      </c>
      <c r="B84" s="472" t="s">
        <v>490</v>
      </c>
      <c r="C84" s="472" t="s">
        <v>2451</v>
      </c>
      <c r="D84" s="472" t="s">
        <v>2574</v>
      </c>
      <c r="E84" s="472" t="s">
        <v>2575</v>
      </c>
      <c r="F84" s="475">
        <v>4</v>
      </c>
      <c r="G84" s="475">
        <v>1244</v>
      </c>
      <c r="H84" s="472">
        <v>1</v>
      </c>
      <c r="I84" s="472">
        <v>311</v>
      </c>
      <c r="J84" s="475">
        <v>8</v>
      </c>
      <c r="K84" s="475">
        <v>2518</v>
      </c>
      <c r="L84" s="472">
        <v>2.0241157556270095</v>
      </c>
      <c r="M84" s="472">
        <v>314.75</v>
      </c>
      <c r="N84" s="475">
        <v>1</v>
      </c>
      <c r="O84" s="475">
        <v>318</v>
      </c>
      <c r="P84" s="506">
        <v>0.25562700964630225</v>
      </c>
      <c r="Q84" s="476">
        <v>318</v>
      </c>
    </row>
    <row r="85" spans="1:17" ht="14.4" customHeight="1" x14ac:dyDescent="0.3">
      <c r="A85" s="471" t="s">
        <v>2420</v>
      </c>
      <c r="B85" s="472" t="s">
        <v>490</v>
      </c>
      <c r="C85" s="472" t="s">
        <v>2451</v>
      </c>
      <c r="D85" s="472" t="s">
        <v>2576</v>
      </c>
      <c r="E85" s="472" t="s">
        <v>2577</v>
      </c>
      <c r="F85" s="475"/>
      <c r="G85" s="475"/>
      <c r="H85" s="472"/>
      <c r="I85" s="472"/>
      <c r="J85" s="475">
        <v>1</v>
      </c>
      <c r="K85" s="475">
        <v>1004</v>
      </c>
      <c r="L85" s="472"/>
      <c r="M85" s="472">
        <v>1004</v>
      </c>
      <c r="N85" s="475"/>
      <c r="O85" s="475"/>
      <c r="P85" s="506"/>
      <c r="Q85" s="476"/>
    </row>
    <row r="86" spans="1:17" ht="14.4" customHeight="1" x14ac:dyDescent="0.3">
      <c r="A86" s="471" t="s">
        <v>2420</v>
      </c>
      <c r="B86" s="472" t="s">
        <v>490</v>
      </c>
      <c r="C86" s="472" t="s">
        <v>2451</v>
      </c>
      <c r="D86" s="472" t="s">
        <v>2578</v>
      </c>
      <c r="E86" s="472" t="s">
        <v>2579</v>
      </c>
      <c r="F86" s="475">
        <v>4</v>
      </c>
      <c r="G86" s="475">
        <v>3232</v>
      </c>
      <c r="H86" s="472">
        <v>1</v>
      </c>
      <c r="I86" s="472">
        <v>808</v>
      </c>
      <c r="J86" s="475">
        <v>11</v>
      </c>
      <c r="K86" s="475">
        <v>8928</v>
      </c>
      <c r="L86" s="472">
        <v>2.7623762376237622</v>
      </c>
      <c r="M86" s="472">
        <v>811.63636363636363</v>
      </c>
      <c r="N86" s="475">
        <v>5</v>
      </c>
      <c r="O86" s="475">
        <v>4075</v>
      </c>
      <c r="P86" s="506">
        <v>1.2608292079207921</v>
      </c>
      <c r="Q86" s="476">
        <v>815</v>
      </c>
    </row>
    <row r="87" spans="1:17" ht="14.4" customHeight="1" x14ac:dyDescent="0.3">
      <c r="A87" s="471" t="s">
        <v>2420</v>
      </c>
      <c r="B87" s="472" t="s">
        <v>490</v>
      </c>
      <c r="C87" s="472" t="s">
        <v>2451</v>
      </c>
      <c r="D87" s="472" t="s">
        <v>2580</v>
      </c>
      <c r="E87" s="472" t="s">
        <v>2581</v>
      </c>
      <c r="F87" s="475">
        <v>47</v>
      </c>
      <c r="G87" s="475">
        <v>40138</v>
      </c>
      <c r="H87" s="472">
        <v>1</v>
      </c>
      <c r="I87" s="472">
        <v>854</v>
      </c>
      <c r="J87" s="475">
        <v>38</v>
      </c>
      <c r="K87" s="475">
        <v>32632</v>
      </c>
      <c r="L87" s="472">
        <v>0.8129951666749714</v>
      </c>
      <c r="M87" s="472">
        <v>858.73684210526312</v>
      </c>
      <c r="N87" s="475">
        <v>44</v>
      </c>
      <c r="O87" s="475">
        <v>37928</v>
      </c>
      <c r="P87" s="506">
        <v>0.94493995714783996</v>
      </c>
      <c r="Q87" s="476">
        <v>862</v>
      </c>
    </row>
    <row r="88" spans="1:17" ht="14.4" customHeight="1" x14ac:dyDescent="0.3">
      <c r="A88" s="471" t="s">
        <v>2420</v>
      </c>
      <c r="B88" s="472" t="s">
        <v>490</v>
      </c>
      <c r="C88" s="472" t="s">
        <v>2451</v>
      </c>
      <c r="D88" s="472" t="s">
        <v>2582</v>
      </c>
      <c r="E88" s="472" t="s">
        <v>2583</v>
      </c>
      <c r="F88" s="475">
        <v>51</v>
      </c>
      <c r="G88" s="475">
        <v>3264</v>
      </c>
      <c r="H88" s="472">
        <v>1</v>
      </c>
      <c r="I88" s="472">
        <v>64</v>
      </c>
      <c r="J88" s="475">
        <v>37</v>
      </c>
      <c r="K88" s="475">
        <v>2270</v>
      </c>
      <c r="L88" s="472">
        <v>0.69546568627450978</v>
      </c>
      <c r="M88" s="472">
        <v>61.351351351351354</v>
      </c>
      <c r="N88" s="475">
        <v>23</v>
      </c>
      <c r="O88" s="475">
        <v>1495</v>
      </c>
      <c r="P88" s="506">
        <v>0.45802696078431371</v>
      </c>
      <c r="Q88" s="476">
        <v>65</v>
      </c>
    </row>
    <row r="89" spans="1:17" ht="14.4" customHeight="1" x14ac:dyDescent="0.3">
      <c r="A89" s="471" t="s">
        <v>2420</v>
      </c>
      <c r="B89" s="472" t="s">
        <v>490</v>
      </c>
      <c r="C89" s="472" t="s">
        <v>2451</v>
      </c>
      <c r="D89" s="472" t="s">
        <v>2584</v>
      </c>
      <c r="E89" s="472" t="s">
        <v>2585</v>
      </c>
      <c r="F89" s="475">
        <v>0</v>
      </c>
      <c r="G89" s="475">
        <v>0</v>
      </c>
      <c r="H89" s="472"/>
      <c r="I89" s="472"/>
      <c r="J89" s="475">
        <v>1</v>
      </c>
      <c r="K89" s="475">
        <v>76</v>
      </c>
      <c r="L89" s="472"/>
      <c r="M89" s="472">
        <v>76</v>
      </c>
      <c r="N89" s="475"/>
      <c r="O89" s="475"/>
      <c r="P89" s="506"/>
      <c r="Q89" s="476"/>
    </row>
    <row r="90" spans="1:17" ht="14.4" customHeight="1" x14ac:dyDescent="0.3">
      <c r="A90" s="471" t="s">
        <v>2420</v>
      </c>
      <c r="B90" s="472" t="s">
        <v>490</v>
      </c>
      <c r="C90" s="472" t="s">
        <v>2451</v>
      </c>
      <c r="D90" s="472" t="s">
        <v>2586</v>
      </c>
      <c r="E90" s="472" t="s">
        <v>2587</v>
      </c>
      <c r="F90" s="475">
        <v>17</v>
      </c>
      <c r="G90" s="475">
        <v>17289</v>
      </c>
      <c r="H90" s="472">
        <v>1</v>
      </c>
      <c r="I90" s="472">
        <v>1017</v>
      </c>
      <c r="J90" s="475">
        <v>6</v>
      </c>
      <c r="K90" s="475">
        <v>6144</v>
      </c>
      <c r="L90" s="472">
        <v>0.3553704667707791</v>
      </c>
      <c r="M90" s="472">
        <v>1024</v>
      </c>
      <c r="N90" s="475">
        <v>8</v>
      </c>
      <c r="O90" s="475">
        <v>8216</v>
      </c>
      <c r="P90" s="506">
        <v>0.47521545491352885</v>
      </c>
      <c r="Q90" s="476">
        <v>1027</v>
      </c>
    </row>
    <row r="91" spans="1:17" ht="14.4" customHeight="1" x14ac:dyDescent="0.3">
      <c r="A91" s="471" t="s">
        <v>2420</v>
      </c>
      <c r="B91" s="472" t="s">
        <v>490</v>
      </c>
      <c r="C91" s="472" t="s">
        <v>2451</v>
      </c>
      <c r="D91" s="472" t="s">
        <v>2588</v>
      </c>
      <c r="E91" s="472" t="s">
        <v>2589</v>
      </c>
      <c r="F91" s="475"/>
      <c r="G91" s="475"/>
      <c r="H91" s="472"/>
      <c r="I91" s="472"/>
      <c r="J91" s="475">
        <v>1</v>
      </c>
      <c r="K91" s="475">
        <v>107</v>
      </c>
      <c r="L91" s="472"/>
      <c r="M91" s="472">
        <v>107</v>
      </c>
      <c r="N91" s="475">
        <v>3</v>
      </c>
      <c r="O91" s="475">
        <v>321</v>
      </c>
      <c r="P91" s="506"/>
      <c r="Q91" s="476">
        <v>107</v>
      </c>
    </row>
    <row r="92" spans="1:17" ht="14.4" customHeight="1" x14ac:dyDescent="0.3">
      <c r="A92" s="471" t="s">
        <v>2420</v>
      </c>
      <c r="B92" s="472" t="s">
        <v>490</v>
      </c>
      <c r="C92" s="472" t="s">
        <v>2451</v>
      </c>
      <c r="D92" s="472" t="s">
        <v>2590</v>
      </c>
      <c r="E92" s="472" t="s">
        <v>2591</v>
      </c>
      <c r="F92" s="475">
        <v>1</v>
      </c>
      <c r="G92" s="475">
        <v>949</v>
      </c>
      <c r="H92" s="472">
        <v>1</v>
      </c>
      <c r="I92" s="472">
        <v>949</v>
      </c>
      <c r="J92" s="475"/>
      <c r="K92" s="475"/>
      <c r="L92" s="472"/>
      <c r="M92" s="472"/>
      <c r="N92" s="475"/>
      <c r="O92" s="475"/>
      <c r="P92" s="506"/>
      <c r="Q92" s="476"/>
    </row>
    <row r="93" spans="1:17" ht="14.4" customHeight="1" x14ac:dyDescent="0.3">
      <c r="A93" s="471" t="s">
        <v>2420</v>
      </c>
      <c r="B93" s="472" t="s">
        <v>490</v>
      </c>
      <c r="C93" s="472" t="s">
        <v>2451</v>
      </c>
      <c r="D93" s="472" t="s">
        <v>2592</v>
      </c>
      <c r="E93" s="472" t="s">
        <v>2593</v>
      </c>
      <c r="F93" s="475"/>
      <c r="G93" s="475"/>
      <c r="H93" s="472"/>
      <c r="I93" s="472"/>
      <c r="J93" s="475"/>
      <c r="K93" s="475"/>
      <c r="L93" s="472"/>
      <c r="M93" s="472"/>
      <c r="N93" s="475">
        <v>1</v>
      </c>
      <c r="O93" s="475">
        <v>171</v>
      </c>
      <c r="P93" s="506"/>
      <c r="Q93" s="476">
        <v>171</v>
      </c>
    </row>
    <row r="94" spans="1:17" ht="14.4" customHeight="1" x14ac:dyDescent="0.3">
      <c r="A94" s="471" t="s">
        <v>2420</v>
      </c>
      <c r="B94" s="472" t="s">
        <v>495</v>
      </c>
      <c r="C94" s="472" t="s">
        <v>2421</v>
      </c>
      <c r="D94" s="472" t="s">
        <v>2422</v>
      </c>
      <c r="E94" s="472" t="s">
        <v>2423</v>
      </c>
      <c r="F94" s="475">
        <v>15.199999999999998</v>
      </c>
      <c r="G94" s="475">
        <v>1714.56</v>
      </c>
      <c r="H94" s="472">
        <v>1</v>
      </c>
      <c r="I94" s="472">
        <v>112.80000000000001</v>
      </c>
      <c r="J94" s="475">
        <v>40.1</v>
      </c>
      <c r="K94" s="475">
        <v>4535.2699999999986</v>
      </c>
      <c r="L94" s="472">
        <v>2.6451509425158632</v>
      </c>
      <c r="M94" s="472">
        <v>113.09900249376555</v>
      </c>
      <c r="N94" s="475">
        <v>53.999999999999993</v>
      </c>
      <c r="O94" s="475">
        <v>6269.4000000000005</v>
      </c>
      <c r="P94" s="506">
        <v>3.6565649496080632</v>
      </c>
      <c r="Q94" s="476">
        <v>116.10000000000002</v>
      </c>
    </row>
    <row r="95" spans="1:17" ht="14.4" customHeight="1" x14ac:dyDescent="0.3">
      <c r="A95" s="471" t="s">
        <v>2420</v>
      </c>
      <c r="B95" s="472" t="s">
        <v>495</v>
      </c>
      <c r="C95" s="472" t="s">
        <v>2421</v>
      </c>
      <c r="D95" s="472" t="s">
        <v>2424</v>
      </c>
      <c r="E95" s="472" t="s">
        <v>2425</v>
      </c>
      <c r="F95" s="475">
        <v>125.7</v>
      </c>
      <c r="G95" s="475">
        <v>19833.330000000005</v>
      </c>
      <c r="H95" s="472">
        <v>1</v>
      </c>
      <c r="I95" s="472">
        <v>157.78305489260148</v>
      </c>
      <c r="J95" s="475">
        <v>145.6</v>
      </c>
      <c r="K95" s="475">
        <v>22312.27</v>
      </c>
      <c r="L95" s="472">
        <v>1.1249885924350573</v>
      </c>
      <c r="M95" s="472">
        <v>153.24361263736265</v>
      </c>
      <c r="N95" s="475">
        <v>139.61000000000001</v>
      </c>
      <c r="O95" s="475">
        <v>21009.540000000005</v>
      </c>
      <c r="P95" s="506">
        <v>1.0593047158495321</v>
      </c>
      <c r="Q95" s="476">
        <v>150.48735763913763</v>
      </c>
    </row>
    <row r="96" spans="1:17" ht="14.4" customHeight="1" x14ac:dyDescent="0.3">
      <c r="A96" s="471" t="s">
        <v>2420</v>
      </c>
      <c r="B96" s="472" t="s">
        <v>495</v>
      </c>
      <c r="C96" s="472" t="s">
        <v>2421</v>
      </c>
      <c r="D96" s="472" t="s">
        <v>2426</v>
      </c>
      <c r="E96" s="472" t="s">
        <v>2427</v>
      </c>
      <c r="F96" s="475">
        <v>21.399999999999995</v>
      </c>
      <c r="G96" s="475">
        <v>5673.1600000000026</v>
      </c>
      <c r="H96" s="472">
        <v>1</v>
      </c>
      <c r="I96" s="472">
        <v>265.10093457943941</v>
      </c>
      <c r="J96" s="475">
        <v>29.199999999999996</v>
      </c>
      <c r="K96" s="475">
        <v>7740.9200000000019</v>
      </c>
      <c r="L96" s="472">
        <v>1.3644811709875975</v>
      </c>
      <c r="M96" s="472">
        <v>265.10000000000008</v>
      </c>
      <c r="N96" s="475">
        <v>40.599999999999994</v>
      </c>
      <c r="O96" s="475">
        <v>10294.129999999997</v>
      </c>
      <c r="P96" s="506">
        <v>1.8145319363458801</v>
      </c>
      <c r="Q96" s="476">
        <v>253.54999999999998</v>
      </c>
    </row>
    <row r="97" spans="1:17" ht="14.4" customHeight="1" x14ac:dyDescent="0.3">
      <c r="A97" s="471" t="s">
        <v>2420</v>
      </c>
      <c r="B97" s="472" t="s">
        <v>495</v>
      </c>
      <c r="C97" s="472" t="s">
        <v>2421</v>
      </c>
      <c r="D97" s="472" t="s">
        <v>2430</v>
      </c>
      <c r="E97" s="472" t="s">
        <v>697</v>
      </c>
      <c r="F97" s="475">
        <v>0.1</v>
      </c>
      <c r="G97" s="475">
        <v>40.42</v>
      </c>
      <c r="H97" s="472">
        <v>1</v>
      </c>
      <c r="I97" s="472">
        <v>404.2</v>
      </c>
      <c r="J97" s="475">
        <v>0.1</v>
      </c>
      <c r="K97" s="475">
        <v>40.42</v>
      </c>
      <c r="L97" s="472">
        <v>1</v>
      </c>
      <c r="M97" s="472">
        <v>404.2</v>
      </c>
      <c r="N97" s="475"/>
      <c r="O97" s="475"/>
      <c r="P97" s="506"/>
      <c r="Q97" s="476"/>
    </row>
    <row r="98" spans="1:17" ht="14.4" customHeight="1" x14ac:dyDescent="0.3">
      <c r="A98" s="471" t="s">
        <v>2420</v>
      </c>
      <c r="B98" s="472" t="s">
        <v>495</v>
      </c>
      <c r="C98" s="472" t="s">
        <v>2421</v>
      </c>
      <c r="D98" s="472" t="s">
        <v>2433</v>
      </c>
      <c r="E98" s="472" t="s">
        <v>2434</v>
      </c>
      <c r="F98" s="475">
        <v>0.2</v>
      </c>
      <c r="G98" s="475">
        <v>75.95</v>
      </c>
      <c r="H98" s="472">
        <v>1</v>
      </c>
      <c r="I98" s="472">
        <v>379.75</v>
      </c>
      <c r="J98" s="475"/>
      <c r="K98" s="475"/>
      <c r="L98" s="472"/>
      <c r="M98" s="472"/>
      <c r="N98" s="475"/>
      <c r="O98" s="475"/>
      <c r="P98" s="506"/>
      <c r="Q98" s="476"/>
    </row>
    <row r="99" spans="1:17" ht="14.4" customHeight="1" x14ac:dyDescent="0.3">
      <c r="A99" s="471" t="s">
        <v>2420</v>
      </c>
      <c r="B99" s="472" t="s">
        <v>495</v>
      </c>
      <c r="C99" s="472" t="s">
        <v>2421</v>
      </c>
      <c r="D99" s="472" t="s">
        <v>2435</v>
      </c>
      <c r="E99" s="472" t="s">
        <v>2436</v>
      </c>
      <c r="F99" s="475">
        <v>0.1</v>
      </c>
      <c r="G99" s="475">
        <v>7.75</v>
      </c>
      <c r="H99" s="472">
        <v>1</v>
      </c>
      <c r="I99" s="472">
        <v>77.5</v>
      </c>
      <c r="J99" s="475"/>
      <c r="K99" s="475"/>
      <c r="L99" s="472"/>
      <c r="M99" s="472"/>
      <c r="N99" s="475"/>
      <c r="O99" s="475"/>
      <c r="P99" s="506"/>
      <c r="Q99" s="476"/>
    </row>
    <row r="100" spans="1:17" ht="14.4" customHeight="1" x14ac:dyDescent="0.3">
      <c r="A100" s="471" t="s">
        <v>2420</v>
      </c>
      <c r="B100" s="472" t="s">
        <v>495</v>
      </c>
      <c r="C100" s="472" t="s">
        <v>2421</v>
      </c>
      <c r="D100" s="472" t="s">
        <v>2594</v>
      </c>
      <c r="E100" s="472" t="s">
        <v>2595</v>
      </c>
      <c r="F100" s="475">
        <v>0.2</v>
      </c>
      <c r="G100" s="475">
        <v>139.08000000000001</v>
      </c>
      <c r="H100" s="472">
        <v>1</v>
      </c>
      <c r="I100" s="472">
        <v>695.4</v>
      </c>
      <c r="J100" s="475">
        <v>0.4</v>
      </c>
      <c r="K100" s="475">
        <v>278.16000000000003</v>
      </c>
      <c r="L100" s="472">
        <v>2</v>
      </c>
      <c r="M100" s="472">
        <v>695.4</v>
      </c>
      <c r="N100" s="475"/>
      <c r="O100" s="475"/>
      <c r="P100" s="506"/>
      <c r="Q100" s="476"/>
    </row>
    <row r="101" spans="1:17" ht="14.4" customHeight="1" x14ac:dyDescent="0.3">
      <c r="A101" s="471" t="s">
        <v>2420</v>
      </c>
      <c r="B101" s="472" t="s">
        <v>495</v>
      </c>
      <c r="C101" s="472" t="s">
        <v>2421</v>
      </c>
      <c r="D101" s="472" t="s">
        <v>2440</v>
      </c>
      <c r="E101" s="472" t="s">
        <v>553</v>
      </c>
      <c r="F101" s="475">
        <v>2.5000000000000004</v>
      </c>
      <c r="G101" s="475">
        <v>252.03</v>
      </c>
      <c r="H101" s="472">
        <v>1</v>
      </c>
      <c r="I101" s="472">
        <v>100.81199999999998</v>
      </c>
      <c r="J101" s="475">
        <v>0.9</v>
      </c>
      <c r="K101" s="475">
        <v>111.17</v>
      </c>
      <c r="L101" s="472">
        <v>0.44109828195056144</v>
      </c>
      <c r="M101" s="472">
        <v>123.52222222222223</v>
      </c>
      <c r="N101" s="475">
        <v>1.3000000000000003</v>
      </c>
      <c r="O101" s="475">
        <v>176.15000000000003</v>
      </c>
      <c r="P101" s="506">
        <v>0.69892473118279586</v>
      </c>
      <c r="Q101" s="476">
        <v>135.5</v>
      </c>
    </row>
    <row r="102" spans="1:17" ht="14.4" customHeight="1" x14ac:dyDescent="0.3">
      <c r="A102" s="471" t="s">
        <v>2420</v>
      </c>
      <c r="B102" s="472" t="s">
        <v>495</v>
      </c>
      <c r="C102" s="472" t="s">
        <v>2421</v>
      </c>
      <c r="D102" s="472" t="s">
        <v>2441</v>
      </c>
      <c r="E102" s="472" t="s">
        <v>593</v>
      </c>
      <c r="F102" s="475"/>
      <c r="G102" s="475"/>
      <c r="H102" s="472"/>
      <c r="I102" s="472"/>
      <c r="J102" s="475"/>
      <c r="K102" s="475"/>
      <c r="L102" s="472"/>
      <c r="M102" s="472"/>
      <c r="N102" s="475">
        <v>1</v>
      </c>
      <c r="O102" s="475">
        <v>144.97</v>
      </c>
      <c r="P102" s="506"/>
      <c r="Q102" s="476">
        <v>144.97</v>
      </c>
    </row>
    <row r="103" spans="1:17" ht="14.4" customHeight="1" x14ac:dyDescent="0.3">
      <c r="A103" s="471" t="s">
        <v>2420</v>
      </c>
      <c r="B103" s="472" t="s">
        <v>495</v>
      </c>
      <c r="C103" s="472" t="s">
        <v>2421</v>
      </c>
      <c r="D103" s="472" t="s">
        <v>2596</v>
      </c>
      <c r="E103" s="472" t="s">
        <v>509</v>
      </c>
      <c r="F103" s="475"/>
      <c r="G103" s="475"/>
      <c r="H103" s="472"/>
      <c r="I103" s="472"/>
      <c r="J103" s="475"/>
      <c r="K103" s="475"/>
      <c r="L103" s="472"/>
      <c r="M103" s="472"/>
      <c r="N103" s="475">
        <v>0.2</v>
      </c>
      <c r="O103" s="475">
        <v>6.76</v>
      </c>
      <c r="P103" s="506"/>
      <c r="Q103" s="476">
        <v>33.799999999999997</v>
      </c>
    </row>
    <row r="104" spans="1:17" ht="14.4" customHeight="1" x14ac:dyDescent="0.3">
      <c r="A104" s="471" t="s">
        <v>2420</v>
      </c>
      <c r="B104" s="472" t="s">
        <v>495</v>
      </c>
      <c r="C104" s="472" t="s">
        <v>2444</v>
      </c>
      <c r="D104" s="472" t="s">
        <v>2445</v>
      </c>
      <c r="E104" s="472" t="s">
        <v>2446</v>
      </c>
      <c r="F104" s="475"/>
      <c r="G104" s="475"/>
      <c r="H104" s="472"/>
      <c r="I104" s="472"/>
      <c r="J104" s="475"/>
      <c r="K104" s="475"/>
      <c r="L104" s="472"/>
      <c r="M104" s="472"/>
      <c r="N104" s="475">
        <v>2</v>
      </c>
      <c r="O104" s="475">
        <v>180.32</v>
      </c>
      <c r="P104" s="506"/>
      <c r="Q104" s="476">
        <v>90.16</v>
      </c>
    </row>
    <row r="105" spans="1:17" ht="14.4" customHeight="1" x14ac:dyDescent="0.3">
      <c r="A105" s="471" t="s">
        <v>2420</v>
      </c>
      <c r="B105" s="472" t="s">
        <v>495</v>
      </c>
      <c r="C105" s="472" t="s">
        <v>2444</v>
      </c>
      <c r="D105" s="472" t="s">
        <v>2597</v>
      </c>
      <c r="E105" s="472"/>
      <c r="F105" s="475">
        <v>1</v>
      </c>
      <c r="G105" s="475">
        <v>70</v>
      </c>
      <c r="H105" s="472">
        <v>1</v>
      </c>
      <c r="I105" s="472">
        <v>70</v>
      </c>
      <c r="J105" s="475"/>
      <c r="K105" s="475"/>
      <c r="L105" s="472"/>
      <c r="M105" s="472"/>
      <c r="N105" s="475"/>
      <c r="O105" s="475"/>
      <c r="P105" s="506"/>
      <c r="Q105" s="476"/>
    </row>
    <row r="106" spans="1:17" ht="14.4" customHeight="1" x14ac:dyDescent="0.3">
      <c r="A106" s="471" t="s">
        <v>2420</v>
      </c>
      <c r="B106" s="472" t="s">
        <v>495</v>
      </c>
      <c r="C106" s="472" t="s">
        <v>2444</v>
      </c>
      <c r="D106" s="472" t="s">
        <v>2598</v>
      </c>
      <c r="E106" s="472" t="s">
        <v>2599</v>
      </c>
      <c r="F106" s="475">
        <v>1</v>
      </c>
      <c r="G106" s="475">
        <v>732.03</v>
      </c>
      <c r="H106" s="472">
        <v>1</v>
      </c>
      <c r="I106" s="472">
        <v>732.03</v>
      </c>
      <c r="J106" s="475"/>
      <c r="K106" s="475"/>
      <c r="L106" s="472"/>
      <c r="M106" s="472"/>
      <c r="N106" s="475"/>
      <c r="O106" s="475"/>
      <c r="P106" s="506"/>
      <c r="Q106" s="476"/>
    </row>
    <row r="107" spans="1:17" ht="14.4" customHeight="1" x14ac:dyDescent="0.3">
      <c r="A107" s="471" t="s">
        <v>2420</v>
      </c>
      <c r="B107" s="472" t="s">
        <v>495</v>
      </c>
      <c r="C107" s="472" t="s">
        <v>2451</v>
      </c>
      <c r="D107" s="472" t="s">
        <v>2452</v>
      </c>
      <c r="E107" s="472" t="s">
        <v>2453</v>
      </c>
      <c r="F107" s="475">
        <v>5</v>
      </c>
      <c r="G107" s="475">
        <v>640</v>
      </c>
      <c r="H107" s="472">
        <v>1</v>
      </c>
      <c r="I107" s="472">
        <v>128</v>
      </c>
      <c r="J107" s="475">
        <v>7</v>
      </c>
      <c r="K107" s="475">
        <v>908</v>
      </c>
      <c r="L107" s="472">
        <v>1.41875</v>
      </c>
      <c r="M107" s="472">
        <v>129.71428571428572</v>
      </c>
      <c r="N107" s="475">
        <v>1</v>
      </c>
      <c r="O107" s="475">
        <v>130</v>
      </c>
      <c r="P107" s="506">
        <v>0.203125</v>
      </c>
      <c r="Q107" s="476">
        <v>130</v>
      </c>
    </row>
    <row r="108" spans="1:17" ht="14.4" customHeight="1" x14ac:dyDescent="0.3">
      <c r="A108" s="471" t="s">
        <v>2420</v>
      </c>
      <c r="B108" s="472" t="s">
        <v>495</v>
      </c>
      <c r="C108" s="472" t="s">
        <v>2451</v>
      </c>
      <c r="D108" s="472" t="s">
        <v>2454</v>
      </c>
      <c r="E108" s="472" t="s">
        <v>2455</v>
      </c>
      <c r="F108" s="475"/>
      <c r="G108" s="475"/>
      <c r="H108" s="472"/>
      <c r="I108" s="472"/>
      <c r="J108" s="475"/>
      <c r="K108" s="475"/>
      <c r="L108" s="472"/>
      <c r="M108" s="472"/>
      <c r="N108" s="475">
        <v>1</v>
      </c>
      <c r="O108" s="475">
        <v>74</v>
      </c>
      <c r="P108" s="506"/>
      <c r="Q108" s="476">
        <v>74</v>
      </c>
    </row>
    <row r="109" spans="1:17" ht="14.4" customHeight="1" x14ac:dyDescent="0.3">
      <c r="A109" s="471" t="s">
        <v>2420</v>
      </c>
      <c r="B109" s="472" t="s">
        <v>495</v>
      </c>
      <c r="C109" s="472" t="s">
        <v>2451</v>
      </c>
      <c r="D109" s="472" t="s">
        <v>2458</v>
      </c>
      <c r="E109" s="472" t="s">
        <v>2459</v>
      </c>
      <c r="F109" s="475">
        <v>1</v>
      </c>
      <c r="G109" s="475">
        <v>80</v>
      </c>
      <c r="H109" s="472">
        <v>1</v>
      </c>
      <c r="I109" s="472">
        <v>80</v>
      </c>
      <c r="J109" s="475">
        <v>2</v>
      </c>
      <c r="K109" s="475">
        <v>162</v>
      </c>
      <c r="L109" s="472">
        <v>2.0249999999999999</v>
      </c>
      <c r="M109" s="472">
        <v>81</v>
      </c>
      <c r="N109" s="475">
        <v>6</v>
      </c>
      <c r="O109" s="475">
        <v>486</v>
      </c>
      <c r="P109" s="506">
        <v>6.0750000000000002</v>
      </c>
      <c r="Q109" s="476">
        <v>81</v>
      </c>
    </row>
    <row r="110" spans="1:17" ht="14.4" customHeight="1" x14ac:dyDescent="0.3">
      <c r="A110" s="471" t="s">
        <v>2420</v>
      </c>
      <c r="B110" s="472" t="s">
        <v>495</v>
      </c>
      <c r="C110" s="472" t="s">
        <v>2451</v>
      </c>
      <c r="D110" s="472" t="s">
        <v>2460</v>
      </c>
      <c r="E110" s="472" t="s">
        <v>2461</v>
      </c>
      <c r="F110" s="475">
        <v>9</v>
      </c>
      <c r="G110" s="475">
        <v>927</v>
      </c>
      <c r="H110" s="472">
        <v>1</v>
      </c>
      <c r="I110" s="472">
        <v>103</v>
      </c>
      <c r="J110" s="475">
        <v>4</v>
      </c>
      <c r="K110" s="475">
        <v>414</v>
      </c>
      <c r="L110" s="472">
        <v>0.44660194174757284</v>
      </c>
      <c r="M110" s="472">
        <v>103.5</v>
      </c>
      <c r="N110" s="475">
        <v>6</v>
      </c>
      <c r="O110" s="475">
        <v>624</v>
      </c>
      <c r="P110" s="506">
        <v>0.67313915857605178</v>
      </c>
      <c r="Q110" s="476">
        <v>104</v>
      </c>
    </row>
    <row r="111" spans="1:17" ht="14.4" customHeight="1" x14ac:dyDescent="0.3">
      <c r="A111" s="471" t="s">
        <v>2420</v>
      </c>
      <c r="B111" s="472" t="s">
        <v>495</v>
      </c>
      <c r="C111" s="472" t="s">
        <v>2451</v>
      </c>
      <c r="D111" s="472" t="s">
        <v>2462</v>
      </c>
      <c r="E111" s="472" t="s">
        <v>2463</v>
      </c>
      <c r="F111" s="475">
        <v>369</v>
      </c>
      <c r="G111" s="475">
        <v>12546</v>
      </c>
      <c r="H111" s="472">
        <v>1</v>
      </c>
      <c r="I111" s="472">
        <v>34</v>
      </c>
      <c r="J111" s="475">
        <v>229</v>
      </c>
      <c r="K111" s="475">
        <v>7948</v>
      </c>
      <c r="L111" s="472">
        <v>0.63350868802805671</v>
      </c>
      <c r="M111" s="472">
        <v>34.707423580786028</v>
      </c>
      <c r="N111" s="475">
        <v>134</v>
      </c>
      <c r="O111" s="475">
        <v>4690</v>
      </c>
      <c r="P111" s="506">
        <v>0.3738243264785589</v>
      </c>
      <c r="Q111" s="476">
        <v>35</v>
      </c>
    </row>
    <row r="112" spans="1:17" ht="14.4" customHeight="1" x14ac:dyDescent="0.3">
      <c r="A112" s="471" t="s">
        <v>2420</v>
      </c>
      <c r="B112" s="472" t="s">
        <v>495</v>
      </c>
      <c r="C112" s="472" t="s">
        <v>2451</v>
      </c>
      <c r="D112" s="472" t="s">
        <v>2464</v>
      </c>
      <c r="E112" s="472" t="s">
        <v>2465</v>
      </c>
      <c r="F112" s="475">
        <v>4</v>
      </c>
      <c r="G112" s="475">
        <v>20</v>
      </c>
      <c r="H112" s="472">
        <v>1</v>
      </c>
      <c r="I112" s="472">
        <v>5</v>
      </c>
      <c r="J112" s="475">
        <v>2</v>
      </c>
      <c r="K112" s="475">
        <v>10</v>
      </c>
      <c r="L112" s="472">
        <v>0.5</v>
      </c>
      <c r="M112" s="472">
        <v>5</v>
      </c>
      <c r="N112" s="475"/>
      <c r="O112" s="475"/>
      <c r="P112" s="506"/>
      <c r="Q112" s="476"/>
    </row>
    <row r="113" spans="1:17" ht="14.4" customHeight="1" x14ac:dyDescent="0.3">
      <c r="A113" s="471" t="s">
        <v>2420</v>
      </c>
      <c r="B113" s="472" t="s">
        <v>495</v>
      </c>
      <c r="C113" s="472" t="s">
        <v>2451</v>
      </c>
      <c r="D113" s="472" t="s">
        <v>2468</v>
      </c>
      <c r="E113" s="472" t="s">
        <v>2469</v>
      </c>
      <c r="F113" s="475">
        <v>38</v>
      </c>
      <c r="G113" s="475">
        <v>24244</v>
      </c>
      <c r="H113" s="472">
        <v>1</v>
      </c>
      <c r="I113" s="472">
        <v>638</v>
      </c>
      <c r="J113" s="475">
        <v>38</v>
      </c>
      <c r="K113" s="475">
        <v>24343</v>
      </c>
      <c r="L113" s="472">
        <v>1.0040834845735027</v>
      </c>
      <c r="M113" s="472">
        <v>640.60526315789468</v>
      </c>
      <c r="N113" s="475">
        <v>23</v>
      </c>
      <c r="O113" s="475">
        <v>14766</v>
      </c>
      <c r="P113" s="506">
        <v>0.60905791123576969</v>
      </c>
      <c r="Q113" s="476">
        <v>642</v>
      </c>
    </row>
    <row r="114" spans="1:17" ht="14.4" customHeight="1" x14ac:dyDescent="0.3">
      <c r="A114" s="471" t="s">
        <v>2420</v>
      </c>
      <c r="B114" s="472" t="s">
        <v>495</v>
      </c>
      <c r="C114" s="472" t="s">
        <v>2451</v>
      </c>
      <c r="D114" s="472" t="s">
        <v>2472</v>
      </c>
      <c r="E114" s="472" t="s">
        <v>2473</v>
      </c>
      <c r="F114" s="475">
        <v>7</v>
      </c>
      <c r="G114" s="475">
        <v>1092</v>
      </c>
      <c r="H114" s="472">
        <v>1</v>
      </c>
      <c r="I114" s="472">
        <v>156</v>
      </c>
      <c r="J114" s="475">
        <v>2</v>
      </c>
      <c r="K114" s="475">
        <v>316</v>
      </c>
      <c r="L114" s="472">
        <v>0.2893772893772894</v>
      </c>
      <c r="M114" s="472">
        <v>158</v>
      </c>
      <c r="N114" s="475"/>
      <c r="O114" s="475"/>
      <c r="P114" s="506"/>
      <c r="Q114" s="476"/>
    </row>
    <row r="115" spans="1:17" ht="14.4" customHeight="1" x14ac:dyDescent="0.3">
      <c r="A115" s="471" t="s">
        <v>2420</v>
      </c>
      <c r="B115" s="472" t="s">
        <v>495</v>
      </c>
      <c r="C115" s="472" t="s">
        <v>2451</v>
      </c>
      <c r="D115" s="472" t="s">
        <v>2474</v>
      </c>
      <c r="E115" s="472" t="s">
        <v>2461</v>
      </c>
      <c r="F115" s="475">
        <v>2</v>
      </c>
      <c r="G115" s="475">
        <v>382</v>
      </c>
      <c r="H115" s="472">
        <v>1</v>
      </c>
      <c r="I115" s="472">
        <v>191</v>
      </c>
      <c r="J115" s="475"/>
      <c r="K115" s="475"/>
      <c r="L115" s="472"/>
      <c r="M115" s="472"/>
      <c r="N115" s="475"/>
      <c r="O115" s="475"/>
      <c r="P115" s="506"/>
      <c r="Q115" s="476"/>
    </row>
    <row r="116" spans="1:17" ht="14.4" customHeight="1" x14ac:dyDescent="0.3">
      <c r="A116" s="471" t="s">
        <v>2420</v>
      </c>
      <c r="B116" s="472" t="s">
        <v>495</v>
      </c>
      <c r="C116" s="472" t="s">
        <v>2451</v>
      </c>
      <c r="D116" s="472" t="s">
        <v>2477</v>
      </c>
      <c r="E116" s="472" t="s">
        <v>2478</v>
      </c>
      <c r="F116" s="475">
        <v>32</v>
      </c>
      <c r="G116" s="475">
        <v>7424</v>
      </c>
      <c r="H116" s="472">
        <v>1</v>
      </c>
      <c r="I116" s="472">
        <v>232</v>
      </c>
      <c r="J116" s="475">
        <v>234</v>
      </c>
      <c r="K116" s="475">
        <v>54610</v>
      </c>
      <c r="L116" s="472">
        <v>7.3558728448275863</v>
      </c>
      <c r="M116" s="472">
        <v>233.37606837606839</v>
      </c>
      <c r="N116" s="475">
        <v>17</v>
      </c>
      <c r="O116" s="475">
        <v>3995</v>
      </c>
      <c r="P116" s="506">
        <v>0.53811961206896552</v>
      </c>
      <c r="Q116" s="476">
        <v>235</v>
      </c>
    </row>
    <row r="117" spans="1:17" ht="14.4" customHeight="1" x14ac:dyDescent="0.3">
      <c r="A117" s="471" t="s">
        <v>2420</v>
      </c>
      <c r="B117" s="472" t="s">
        <v>495</v>
      </c>
      <c r="C117" s="472" t="s">
        <v>2451</v>
      </c>
      <c r="D117" s="472" t="s">
        <v>2479</v>
      </c>
      <c r="E117" s="472" t="s">
        <v>2480</v>
      </c>
      <c r="F117" s="475">
        <v>207</v>
      </c>
      <c r="G117" s="475">
        <v>24012</v>
      </c>
      <c r="H117" s="472">
        <v>1</v>
      </c>
      <c r="I117" s="472">
        <v>116</v>
      </c>
      <c r="J117" s="475">
        <v>322</v>
      </c>
      <c r="K117" s="475">
        <v>37846</v>
      </c>
      <c r="L117" s="472">
        <v>1.5761286023654839</v>
      </c>
      <c r="M117" s="472">
        <v>117.53416149068323</v>
      </c>
      <c r="N117" s="475">
        <v>763</v>
      </c>
      <c r="O117" s="475">
        <v>90034</v>
      </c>
      <c r="P117" s="506">
        <v>3.7495418957188074</v>
      </c>
      <c r="Q117" s="476">
        <v>118</v>
      </c>
    </row>
    <row r="118" spans="1:17" ht="14.4" customHeight="1" x14ac:dyDescent="0.3">
      <c r="A118" s="471" t="s">
        <v>2420</v>
      </c>
      <c r="B118" s="472" t="s">
        <v>495</v>
      </c>
      <c r="C118" s="472" t="s">
        <v>2451</v>
      </c>
      <c r="D118" s="472" t="s">
        <v>2481</v>
      </c>
      <c r="E118" s="472" t="s">
        <v>2482</v>
      </c>
      <c r="F118" s="475">
        <v>18</v>
      </c>
      <c r="G118" s="475">
        <v>9486</v>
      </c>
      <c r="H118" s="472">
        <v>1</v>
      </c>
      <c r="I118" s="472">
        <v>527</v>
      </c>
      <c r="J118" s="475">
        <v>28</v>
      </c>
      <c r="K118" s="475">
        <v>14856</v>
      </c>
      <c r="L118" s="472">
        <v>1.5660974067046174</v>
      </c>
      <c r="M118" s="472">
        <v>530.57142857142856</v>
      </c>
      <c r="N118" s="475">
        <v>15</v>
      </c>
      <c r="O118" s="475">
        <v>7980</v>
      </c>
      <c r="P118" s="506">
        <v>0.84123972169512962</v>
      </c>
      <c r="Q118" s="476">
        <v>532</v>
      </c>
    </row>
    <row r="119" spans="1:17" ht="14.4" customHeight="1" x14ac:dyDescent="0.3">
      <c r="A119" s="471" t="s">
        <v>2420</v>
      </c>
      <c r="B119" s="472" t="s">
        <v>495</v>
      </c>
      <c r="C119" s="472" t="s">
        <v>2451</v>
      </c>
      <c r="D119" s="472" t="s">
        <v>2483</v>
      </c>
      <c r="E119" s="472" t="s">
        <v>2484</v>
      </c>
      <c r="F119" s="475">
        <v>1</v>
      </c>
      <c r="G119" s="475">
        <v>1481</v>
      </c>
      <c r="H119" s="472">
        <v>1</v>
      </c>
      <c r="I119" s="472">
        <v>1481</v>
      </c>
      <c r="J119" s="475">
        <v>7</v>
      </c>
      <c r="K119" s="475">
        <v>10437</v>
      </c>
      <c r="L119" s="472">
        <v>7.0472653612424034</v>
      </c>
      <c r="M119" s="472">
        <v>1491</v>
      </c>
      <c r="N119" s="475">
        <v>8</v>
      </c>
      <c r="O119" s="475">
        <v>11960</v>
      </c>
      <c r="P119" s="506">
        <v>8.0756245779878455</v>
      </c>
      <c r="Q119" s="476">
        <v>1495</v>
      </c>
    </row>
    <row r="120" spans="1:17" ht="14.4" customHeight="1" x14ac:dyDescent="0.3">
      <c r="A120" s="471" t="s">
        <v>2420</v>
      </c>
      <c r="B120" s="472" t="s">
        <v>495</v>
      </c>
      <c r="C120" s="472" t="s">
        <v>2451</v>
      </c>
      <c r="D120" s="472" t="s">
        <v>2485</v>
      </c>
      <c r="E120" s="472" t="s">
        <v>2486</v>
      </c>
      <c r="F120" s="475">
        <v>444</v>
      </c>
      <c r="G120" s="475">
        <v>213564</v>
      </c>
      <c r="H120" s="472">
        <v>1</v>
      </c>
      <c r="I120" s="472">
        <v>481</v>
      </c>
      <c r="J120" s="475">
        <v>445</v>
      </c>
      <c r="K120" s="475">
        <v>214407</v>
      </c>
      <c r="L120" s="472">
        <v>1.0039472944878349</v>
      </c>
      <c r="M120" s="472">
        <v>481.81348314606743</v>
      </c>
      <c r="N120" s="475">
        <v>531</v>
      </c>
      <c r="O120" s="475">
        <v>258066</v>
      </c>
      <c r="P120" s="506">
        <v>1.2083778164859247</v>
      </c>
      <c r="Q120" s="476">
        <v>486</v>
      </c>
    </row>
    <row r="121" spans="1:17" ht="14.4" customHeight="1" x14ac:dyDescent="0.3">
      <c r="A121" s="471" t="s">
        <v>2420</v>
      </c>
      <c r="B121" s="472" t="s">
        <v>495</v>
      </c>
      <c r="C121" s="472" t="s">
        <v>2451</v>
      </c>
      <c r="D121" s="472" t="s">
        <v>2487</v>
      </c>
      <c r="E121" s="472" t="s">
        <v>2488</v>
      </c>
      <c r="F121" s="475">
        <v>460</v>
      </c>
      <c r="G121" s="475">
        <v>303140</v>
      </c>
      <c r="H121" s="472">
        <v>1</v>
      </c>
      <c r="I121" s="472">
        <v>659</v>
      </c>
      <c r="J121" s="475">
        <v>570</v>
      </c>
      <c r="K121" s="475">
        <v>377795</v>
      </c>
      <c r="L121" s="472">
        <v>1.2462723494095138</v>
      </c>
      <c r="M121" s="472">
        <v>662.79824561403507</v>
      </c>
      <c r="N121" s="475">
        <v>560</v>
      </c>
      <c r="O121" s="475">
        <v>372960</v>
      </c>
      <c r="P121" s="506">
        <v>1.2303226232103979</v>
      </c>
      <c r="Q121" s="476">
        <v>666</v>
      </c>
    </row>
    <row r="122" spans="1:17" ht="14.4" customHeight="1" x14ac:dyDescent="0.3">
      <c r="A122" s="471" t="s">
        <v>2420</v>
      </c>
      <c r="B122" s="472" t="s">
        <v>495</v>
      </c>
      <c r="C122" s="472" t="s">
        <v>2451</v>
      </c>
      <c r="D122" s="472" t="s">
        <v>2489</v>
      </c>
      <c r="E122" s="472" t="s">
        <v>2490</v>
      </c>
      <c r="F122" s="475">
        <v>353</v>
      </c>
      <c r="G122" s="475">
        <v>353353</v>
      </c>
      <c r="H122" s="472">
        <v>1</v>
      </c>
      <c r="I122" s="472">
        <v>1001</v>
      </c>
      <c r="J122" s="475">
        <v>375</v>
      </c>
      <c r="K122" s="475">
        <v>375629</v>
      </c>
      <c r="L122" s="472">
        <v>1.0630417740899327</v>
      </c>
      <c r="M122" s="472">
        <v>1001.6773333333333</v>
      </c>
      <c r="N122" s="475">
        <v>364</v>
      </c>
      <c r="O122" s="475">
        <v>368368</v>
      </c>
      <c r="P122" s="506">
        <v>1.0424929178470255</v>
      </c>
      <c r="Q122" s="476">
        <v>1012</v>
      </c>
    </row>
    <row r="123" spans="1:17" ht="14.4" customHeight="1" x14ac:dyDescent="0.3">
      <c r="A123" s="471" t="s">
        <v>2420</v>
      </c>
      <c r="B123" s="472" t="s">
        <v>495</v>
      </c>
      <c r="C123" s="472" t="s">
        <v>2451</v>
      </c>
      <c r="D123" s="472" t="s">
        <v>2491</v>
      </c>
      <c r="E123" s="472" t="s">
        <v>2492</v>
      </c>
      <c r="F123" s="475">
        <v>42</v>
      </c>
      <c r="G123" s="475">
        <v>84000</v>
      </c>
      <c r="H123" s="472">
        <v>1</v>
      </c>
      <c r="I123" s="472">
        <v>2000</v>
      </c>
      <c r="J123" s="475">
        <v>67</v>
      </c>
      <c r="K123" s="475">
        <v>134696</v>
      </c>
      <c r="L123" s="472">
        <v>1.6035238095238096</v>
      </c>
      <c r="M123" s="472">
        <v>2010.3880597014925</v>
      </c>
      <c r="N123" s="475">
        <v>86</v>
      </c>
      <c r="O123" s="475">
        <v>173462</v>
      </c>
      <c r="P123" s="506">
        <v>2.0650238095238094</v>
      </c>
      <c r="Q123" s="476">
        <v>2017</v>
      </c>
    </row>
    <row r="124" spans="1:17" ht="14.4" customHeight="1" x14ac:dyDescent="0.3">
      <c r="A124" s="471" t="s">
        <v>2420</v>
      </c>
      <c r="B124" s="472" t="s">
        <v>495</v>
      </c>
      <c r="C124" s="472" t="s">
        <v>2451</v>
      </c>
      <c r="D124" s="472" t="s">
        <v>2600</v>
      </c>
      <c r="E124" s="472" t="s">
        <v>2601</v>
      </c>
      <c r="F124" s="475">
        <v>8</v>
      </c>
      <c r="G124" s="475">
        <v>9704</v>
      </c>
      <c r="H124" s="472">
        <v>1</v>
      </c>
      <c r="I124" s="472">
        <v>1213</v>
      </c>
      <c r="J124" s="475">
        <v>14</v>
      </c>
      <c r="K124" s="475">
        <v>17142</v>
      </c>
      <c r="L124" s="472">
        <v>1.7664880461665293</v>
      </c>
      <c r="M124" s="472">
        <v>1224.4285714285713</v>
      </c>
      <c r="N124" s="475">
        <v>10</v>
      </c>
      <c r="O124" s="475">
        <v>12350</v>
      </c>
      <c r="P124" s="506">
        <v>1.2726710634789777</v>
      </c>
      <c r="Q124" s="476">
        <v>1235</v>
      </c>
    </row>
    <row r="125" spans="1:17" ht="14.4" customHeight="1" x14ac:dyDescent="0.3">
      <c r="A125" s="471" t="s">
        <v>2420</v>
      </c>
      <c r="B125" s="472" t="s">
        <v>495</v>
      </c>
      <c r="C125" s="472" t="s">
        <v>2451</v>
      </c>
      <c r="D125" s="472" t="s">
        <v>2602</v>
      </c>
      <c r="E125" s="472" t="s">
        <v>2603</v>
      </c>
      <c r="F125" s="475"/>
      <c r="G125" s="475"/>
      <c r="H125" s="472"/>
      <c r="I125" s="472"/>
      <c r="J125" s="475"/>
      <c r="K125" s="475"/>
      <c r="L125" s="472"/>
      <c r="M125" s="472"/>
      <c r="N125" s="475">
        <v>1</v>
      </c>
      <c r="O125" s="475">
        <v>1764</v>
      </c>
      <c r="P125" s="506"/>
      <c r="Q125" s="476">
        <v>1764</v>
      </c>
    </row>
    <row r="126" spans="1:17" ht="14.4" customHeight="1" x14ac:dyDescent="0.3">
      <c r="A126" s="471" t="s">
        <v>2420</v>
      </c>
      <c r="B126" s="472" t="s">
        <v>495</v>
      </c>
      <c r="C126" s="472" t="s">
        <v>2451</v>
      </c>
      <c r="D126" s="472" t="s">
        <v>2493</v>
      </c>
      <c r="E126" s="472" t="s">
        <v>2494</v>
      </c>
      <c r="F126" s="475">
        <v>14</v>
      </c>
      <c r="G126" s="475">
        <v>13048</v>
      </c>
      <c r="H126" s="472">
        <v>1</v>
      </c>
      <c r="I126" s="472">
        <v>932</v>
      </c>
      <c r="J126" s="475">
        <v>23</v>
      </c>
      <c r="K126" s="475">
        <v>21606</v>
      </c>
      <c r="L126" s="472">
        <v>1.6558859595340283</v>
      </c>
      <c r="M126" s="472">
        <v>939.39130434782612</v>
      </c>
      <c r="N126" s="475">
        <v>7</v>
      </c>
      <c r="O126" s="475">
        <v>6622</v>
      </c>
      <c r="P126" s="506">
        <v>0.50751072961373389</v>
      </c>
      <c r="Q126" s="476">
        <v>946</v>
      </c>
    </row>
    <row r="127" spans="1:17" ht="14.4" customHeight="1" x14ac:dyDescent="0.3">
      <c r="A127" s="471" t="s">
        <v>2420</v>
      </c>
      <c r="B127" s="472" t="s">
        <v>495</v>
      </c>
      <c r="C127" s="472" t="s">
        <v>2451</v>
      </c>
      <c r="D127" s="472" t="s">
        <v>2495</v>
      </c>
      <c r="E127" s="472" t="s">
        <v>2496</v>
      </c>
      <c r="F127" s="475">
        <v>2</v>
      </c>
      <c r="G127" s="475">
        <v>1628</v>
      </c>
      <c r="H127" s="472">
        <v>1</v>
      </c>
      <c r="I127" s="472">
        <v>814</v>
      </c>
      <c r="J127" s="475">
        <v>1</v>
      </c>
      <c r="K127" s="475">
        <v>822</v>
      </c>
      <c r="L127" s="472">
        <v>0.50491400491400495</v>
      </c>
      <c r="M127" s="472">
        <v>822</v>
      </c>
      <c r="N127" s="475">
        <v>6</v>
      </c>
      <c r="O127" s="475">
        <v>4950</v>
      </c>
      <c r="P127" s="506">
        <v>3.0405405405405403</v>
      </c>
      <c r="Q127" s="476">
        <v>825</v>
      </c>
    </row>
    <row r="128" spans="1:17" ht="14.4" customHeight="1" x14ac:dyDescent="0.3">
      <c r="A128" s="471" t="s">
        <v>2420</v>
      </c>
      <c r="B128" s="472" t="s">
        <v>495</v>
      </c>
      <c r="C128" s="472" t="s">
        <v>2451</v>
      </c>
      <c r="D128" s="472" t="s">
        <v>2604</v>
      </c>
      <c r="E128" s="472" t="s">
        <v>2605</v>
      </c>
      <c r="F128" s="475">
        <v>7</v>
      </c>
      <c r="G128" s="475">
        <v>11375</v>
      </c>
      <c r="H128" s="472">
        <v>1</v>
      </c>
      <c r="I128" s="472">
        <v>1625</v>
      </c>
      <c r="J128" s="475">
        <v>12</v>
      </c>
      <c r="K128" s="475">
        <v>19599</v>
      </c>
      <c r="L128" s="472">
        <v>1.7229890109890109</v>
      </c>
      <c r="M128" s="472">
        <v>1633.25</v>
      </c>
      <c r="N128" s="475">
        <v>15</v>
      </c>
      <c r="O128" s="475">
        <v>24555</v>
      </c>
      <c r="P128" s="506">
        <v>2.1586813186813187</v>
      </c>
      <c r="Q128" s="476">
        <v>1637</v>
      </c>
    </row>
    <row r="129" spans="1:17" ht="14.4" customHeight="1" x14ac:dyDescent="0.3">
      <c r="A129" s="471" t="s">
        <v>2420</v>
      </c>
      <c r="B129" s="472" t="s">
        <v>495</v>
      </c>
      <c r="C129" s="472" t="s">
        <v>2451</v>
      </c>
      <c r="D129" s="472" t="s">
        <v>2497</v>
      </c>
      <c r="E129" s="472" t="s">
        <v>2498</v>
      </c>
      <c r="F129" s="475">
        <v>2</v>
      </c>
      <c r="G129" s="475">
        <v>2646</v>
      </c>
      <c r="H129" s="472">
        <v>1</v>
      </c>
      <c r="I129" s="472">
        <v>1323</v>
      </c>
      <c r="J129" s="475">
        <v>14</v>
      </c>
      <c r="K129" s="475">
        <v>18654</v>
      </c>
      <c r="L129" s="472">
        <v>7.0498866213151929</v>
      </c>
      <c r="M129" s="472">
        <v>1332.4285714285713</v>
      </c>
      <c r="N129" s="475">
        <v>21</v>
      </c>
      <c r="O129" s="475">
        <v>28140</v>
      </c>
      <c r="P129" s="506">
        <v>10.634920634920634</v>
      </c>
      <c r="Q129" s="476">
        <v>1340</v>
      </c>
    </row>
    <row r="130" spans="1:17" ht="14.4" customHeight="1" x14ac:dyDescent="0.3">
      <c r="A130" s="471" t="s">
        <v>2420</v>
      </c>
      <c r="B130" s="472" t="s">
        <v>495</v>
      </c>
      <c r="C130" s="472" t="s">
        <v>2451</v>
      </c>
      <c r="D130" s="472" t="s">
        <v>2606</v>
      </c>
      <c r="E130" s="472" t="s">
        <v>2607</v>
      </c>
      <c r="F130" s="475">
        <v>4</v>
      </c>
      <c r="G130" s="475">
        <v>5996</v>
      </c>
      <c r="H130" s="472">
        <v>1</v>
      </c>
      <c r="I130" s="472">
        <v>1499</v>
      </c>
      <c r="J130" s="475">
        <v>5</v>
      </c>
      <c r="K130" s="475">
        <v>7513</v>
      </c>
      <c r="L130" s="472">
        <v>1.2530020013342229</v>
      </c>
      <c r="M130" s="472">
        <v>1502.6</v>
      </c>
      <c r="N130" s="475">
        <v>2</v>
      </c>
      <c r="O130" s="475">
        <v>3022</v>
      </c>
      <c r="P130" s="506">
        <v>0.50400266844563046</v>
      </c>
      <c r="Q130" s="476">
        <v>1511</v>
      </c>
    </row>
    <row r="131" spans="1:17" ht="14.4" customHeight="1" x14ac:dyDescent="0.3">
      <c r="A131" s="471" t="s">
        <v>2420</v>
      </c>
      <c r="B131" s="472" t="s">
        <v>495</v>
      </c>
      <c r="C131" s="472" t="s">
        <v>2451</v>
      </c>
      <c r="D131" s="472" t="s">
        <v>2608</v>
      </c>
      <c r="E131" s="472" t="s">
        <v>2609</v>
      </c>
      <c r="F131" s="475">
        <v>2</v>
      </c>
      <c r="G131" s="475">
        <v>824</v>
      </c>
      <c r="H131" s="472">
        <v>1</v>
      </c>
      <c r="I131" s="472">
        <v>412</v>
      </c>
      <c r="J131" s="475">
        <v>1</v>
      </c>
      <c r="K131" s="475">
        <v>420</v>
      </c>
      <c r="L131" s="472">
        <v>0.50970873786407767</v>
      </c>
      <c r="M131" s="472">
        <v>420</v>
      </c>
      <c r="N131" s="475">
        <v>1</v>
      </c>
      <c r="O131" s="475">
        <v>423</v>
      </c>
      <c r="P131" s="506">
        <v>0.51334951456310685</v>
      </c>
      <c r="Q131" s="476">
        <v>423</v>
      </c>
    </row>
    <row r="132" spans="1:17" ht="14.4" customHeight="1" x14ac:dyDescent="0.3">
      <c r="A132" s="471" t="s">
        <v>2420</v>
      </c>
      <c r="B132" s="472" t="s">
        <v>495</v>
      </c>
      <c r="C132" s="472" t="s">
        <v>2451</v>
      </c>
      <c r="D132" s="472" t="s">
        <v>2610</v>
      </c>
      <c r="E132" s="472" t="s">
        <v>2611</v>
      </c>
      <c r="F132" s="475"/>
      <c r="G132" s="475"/>
      <c r="H132" s="472"/>
      <c r="I132" s="472"/>
      <c r="J132" s="475">
        <v>1</v>
      </c>
      <c r="K132" s="475">
        <v>2214</v>
      </c>
      <c r="L132" s="472"/>
      <c r="M132" s="472">
        <v>2214</v>
      </c>
      <c r="N132" s="475">
        <v>2</v>
      </c>
      <c r="O132" s="475">
        <v>4440</v>
      </c>
      <c r="P132" s="506"/>
      <c r="Q132" s="476">
        <v>2220</v>
      </c>
    </row>
    <row r="133" spans="1:17" ht="14.4" customHeight="1" x14ac:dyDescent="0.3">
      <c r="A133" s="471" t="s">
        <v>2420</v>
      </c>
      <c r="B133" s="472" t="s">
        <v>495</v>
      </c>
      <c r="C133" s="472" t="s">
        <v>2451</v>
      </c>
      <c r="D133" s="472" t="s">
        <v>2612</v>
      </c>
      <c r="E133" s="472" t="s">
        <v>2613</v>
      </c>
      <c r="F133" s="475"/>
      <c r="G133" s="475"/>
      <c r="H133" s="472"/>
      <c r="I133" s="472"/>
      <c r="J133" s="475">
        <v>1</v>
      </c>
      <c r="K133" s="475">
        <v>187</v>
      </c>
      <c r="L133" s="472"/>
      <c r="M133" s="472">
        <v>187</v>
      </c>
      <c r="N133" s="475"/>
      <c r="O133" s="475"/>
      <c r="P133" s="506"/>
      <c r="Q133" s="476"/>
    </row>
    <row r="134" spans="1:17" ht="14.4" customHeight="1" x14ac:dyDescent="0.3">
      <c r="A134" s="471" t="s">
        <v>2420</v>
      </c>
      <c r="B134" s="472" t="s">
        <v>495</v>
      </c>
      <c r="C134" s="472" t="s">
        <v>2451</v>
      </c>
      <c r="D134" s="472" t="s">
        <v>2614</v>
      </c>
      <c r="E134" s="472" t="s">
        <v>2615</v>
      </c>
      <c r="F134" s="475">
        <v>2</v>
      </c>
      <c r="G134" s="475">
        <v>1486</v>
      </c>
      <c r="H134" s="472">
        <v>1</v>
      </c>
      <c r="I134" s="472">
        <v>743</v>
      </c>
      <c r="J134" s="475"/>
      <c r="K134" s="475"/>
      <c r="L134" s="472"/>
      <c r="M134" s="472"/>
      <c r="N134" s="475"/>
      <c r="O134" s="475"/>
      <c r="P134" s="506"/>
      <c r="Q134" s="476"/>
    </row>
    <row r="135" spans="1:17" ht="14.4" customHeight="1" x14ac:dyDescent="0.3">
      <c r="A135" s="471" t="s">
        <v>2420</v>
      </c>
      <c r="B135" s="472" t="s">
        <v>495</v>
      </c>
      <c r="C135" s="472" t="s">
        <v>2451</v>
      </c>
      <c r="D135" s="472" t="s">
        <v>2616</v>
      </c>
      <c r="E135" s="472" t="s">
        <v>2617</v>
      </c>
      <c r="F135" s="475"/>
      <c r="G135" s="475"/>
      <c r="H135" s="472"/>
      <c r="I135" s="472"/>
      <c r="J135" s="475">
        <v>3</v>
      </c>
      <c r="K135" s="475">
        <v>3210</v>
      </c>
      <c r="L135" s="472"/>
      <c r="M135" s="472">
        <v>1070</v>
      </c>
      <c r="N135" s="475"/>
      <c r="O135" s="475"/>
      <c r="P135" s="506"/>
      <c r="Q135" s="476"/>
    </row>
    <row r="136" spans="1:17" ht="14.4" customHeight="1" x14ac:dyDescent="0.3">
      <c r="A136" s="471" t="s">
        <v>2420</v>
      </c>
      <c r="B136" s="472" t="s">
        <v>495</v>
      </c>
      <c r="C136" s="472" t="s">
        <v>2451</v>
      </c>
      <c r="D136" s="472" t="s">
        <v>2503</v>
      </c>
      <c r="E136" s="472" t="s">
        <v>2504</v>
      </c>
      <c r="F136" s="475">
        <v>1</v>
      </c>
      <c r="G136" s="475">
        <v>0</v>
      </c>
      <c r="H136" s="472"/>
      <c r="I136" s="472">
        <v>0</v>
      </c>
      <c r="J136" s="475"/>
      <c r="K136" s="475"/>
      <c r="L136" s="472"/>
      <c r="M136" s="472"/>
      <c r="N136" s="475"/>
      <c r="O136" s="475"/>
      <c r="P136" s="506"/>
      <c r="Q136" s="476"/>
    </row>
    <row r="137" spans="1:17" ht="14.4" customHeight="1" x14ac:dyDescent="0.3">
      <c r="A137" s="471" t="s">
        <v>2420</v>
      </c>
      <c r="B137" s="472" t="s">
        <v>495</v>
      </c>
      <c r="C137" s="472" t="s">
        <v>2451</v>
      </c>
      <c r="D137" s="472" t="s">
        <v>2507</v>
      </c>
      <c r="E137" s="472" t="s">
        <v>2508</v>
      </c>
      <c r="F137" s="475">
        <v>3</v>
      </c>
      <c r="G137" s="475">
        <v>0</v>
      </c>
      <c r="H137" s="472"/>
      <c r="I137" s="472">
        <v>0</v>
      </c>
      <c r="J137" s="475">
        <v>4</v>
      </c>
      <c r="K137" s="475">
        <v>0</v>
      </c>
      <c r="L137" s="472"/>
      <c r="M137" s="472">
        <v>0</v>
      </c>
      <c r="N137" s="475">
        <v>726</v>
      </c>
      <c r="O137" s="475">
        <v>14400</v>
      </c>
      <c r="P137" s="506"/>
      <c r="Q137" s="476">
        <v>19.834710743801654</v>
      </c>
    </row>
    <row r="138" spans="1:17" ht="14.4" customHeight="1" x14ac:dyDescent="0.3">
      <c r="A138" s="471" t="s">
        <v>2420</v>
      </c>
      <c r="B138" s="472" t="s">
        <v>495</v>
      </c>
      <c r="C138" s="472" t="s">
        <v>2451</v>
      </c>
      <c r="D138" s="472" t="s">
        <v>2511</v>
      </c>
      <c r="E138" s="472" t="s">
        <v>2512</v>
      </c>
      <c r="F138" s="475">
        <v>12</v>
      </c>
      <c r="G138" s="475">
        <v>212</v>
      </c>
      <c r="H138" s="472">
        <v>1</v>
      </c>
      <c r="I138" s="472">
        <v>17.666666666666668</v>
      </c>
      <c r="J138" s="475">
        <v>1</v>
      </c>
      <c r="K138" s="475">
        <v>106</v>
      </c>
      <c r="L138" s="472">
        <v>0.5</v>
      </c>
      <c r="M138" s="472">
        <v>106</v>
      </c>
      <c r="N138" s="475">
        <v>2</v>
      </c>
      <c r="O138" s="475">
        <v>216</v>
      </c>
      <c r="P138" s="506">
        <v>1.0188679245283019</v>
      </c>
      <c r="Q138" s="476">
        <v>108</v>
      </c>
    </row>
    <row r="139" spans="1:17" ht="14.4" customHeight="1" x14ac:dyDescent="0.3">
      <c r="A139" s="471" t="s">
        <v>2420</v>
      </c>
      <c r="B139" s="472" t="s">
        <v>495</v>
      </c>
      <c r="C139" s="472" t="s">
        <v>2451</v>
      </c>
      <c r="D139" s="472" t="s">
        <v>2513</v>
      </c>
      <c r="E139" s="472" t="s">
        <v>2514</v>
      </c>
      <c r="F139" s="475"/>
      <c r="G139" s="475"/>
      <c r="H139" s="472"/>
      <c r="I139" s="472"/>
      <c r="J139" s="475"/>
      <c r="K139" s="475"/>
      <c r="L139" s="472"/>
      <c r="M139" s="472"/>
      <c r="N139" s="475">
        <v>1</v>
      </c>
      <c r="O139" s="475">
        <v>36</v>
      </c>
      <c r="P139" s="506"/>
      <c r="Q139" s="476">
        <v>36</v>
      </c>
    </row>
    <row r="140" spans="1:17" ht="14.4" customHeight="1" x14ac:dyDescent="0.3">
      <c r="A140" s="471" t="s">
        <v>2420</v>
      </c>
      <c r="B140" s="472" t="s">
        <v>495</v>
      </c>
      <c r="C140" s="472" t="s">
        <v>2451</v>
      </c>
      <c r="D140" s="472" t="s">
        <v>2515</v>
      </c>
      <c r="E140" s="472" t="s">
        <v>2516</v>
      </c>
      <c r="F140" s="475">
        <v>988</v>
      </c>
      <c r="G140" s="475">
        <v>80028</v>
      </c>
      <c r="H140" s="472">
        <v>1</v>
      </c>
      <c r="I140" s="472">
        <v>81</v>
      </c>
      <c r="J140" s="475">
        <v>1109</v>
      </c>
      <c r="K140" s="475">
        <v>90178</v>
      </c>
      <c r="L140" s="472">
        <v>1.1268306092867497</v>
      </c>
      <c r="M140" s="472">
        <v>81.314697926059509</v>
      </c>
      <c r="N140" s="475">
        <v>1173</v>
      </c>
      <c r="O140" s="475">
        <v>96186</v>
      </c>
      <c r="P140" s="506">
        <v>1.2019043334832809</v>
      </c>
      <c r="Q140" s="476">
        <v>82</v>
      </c>
    </row>
    <row r="141" spans="1:17" ht="14.4" customHeight="1" x14ac:dyDescent="0.3">
      <c r="A141" s="471" t="s">
        <v>2420</v>
      </c>
      <c r="B141" s="472" t="s">
        <v>495</v>
      </c>
      <c r="C141" s="472" t="s">
        <v>2451</v>
      </c>
      <c r="D141" s="472" t="s">
        <v>2517</v>
      </c>
      <c r="E141" s="472" t="s">
        <v>2518</v>
      </c>
      <c r="F141" s="475"/>
      <c r="G141" s="475"/>
      <c r="H141" s="472"/>
      <c r="I141" s="472"/>
      <c r="J141" s="475"/>
      <c r="K141" s="475"/>
      <c r="L141" s="472"/>
      <c r="M141" s="472"/>
      <c r="N141" s="475">
        <v>2</v>
      </c>
      <c r="O141" s="475">
        <v>62</v>
      </c>
      <c r="P141" s="506"/>
      <c r="Q141" s="476">
        <v>31</v>
      </c>
    </row>
    <row r="142" spans="1:17" ht="14.4" customHeight="1" x14ac:dyDescent="0.3">
      <c r="A142" s="471" t="s">
        <v>2420</v>
      </c>
      <c r="B142" s="472" t="s">
        <v>495</v>
      </c>
      <c r="C142" s="472" t="s">
        <v>2451</v>
      </c>
      <c r="D142" s="472" t="s">
        <v>2523</v>
      </c>
      <c r="E142" s="472" t="s">
        <v>2524</v>
      </c>
      <c r="F142" s="475">
        <v>1</v>
      </c>
      <c r="G142" s="475">
        <v>141</v>
      </c>
      <c r="H142" s="472">
        <v>1</v>
      </c>
      <c r="I142" s="472">
        <v>141</v>
      </c>
      <c r="J142" s="475"/>
      <c r="K142" s="475"/>
      <c r="L142" s="472"/>
      <c r="M142" s="472"/>
      <c r="N142" s="475"/>
      <c r="O142" s="475"/>
      <c r="P142" s="506"/>
      <c r="Q142" s="476"/>
    </row>
    <row r="143" spans="1:17" ht="14.4" customHeight="1" x14ac:dyDescent="0.3">
      <c r="A143" s="471" t="s">
        <v>2420</v>
      </c>
      <c r="B143" s="472" t="s">
        <v>495</v>
      </c>
      <c r="C143" s="472" t="s">
        <v>2451</v>
      </c>
      <c r="D143" s="472" t="s">
        <v>2527</v>
      </c>
      <c r="E143" s="472" t="s">
        <v>2482</v>
      </c>
      <c r="F143" s="475">
        <v>4</v>
      </c>
      <c r="G143" s="475">
        <v>2672</v>
      </c>
      <c r="H143" s="472">
        <v>1</v>
      </c>
      <c r="I143" s="472">
        <v>668</v>
      </c>
      <c r="J143" s="475">
        <v>4</v>
      </c>
      <c r="K143" s="475">
        <v>2692</v>
      </c>
      <c r="L143" s="472">
        <v>1.0074850299401197</v>
      </c>
      <c r="M143" s="472">
        <v>673</v>
      </c>
      <c r="N143" s="475">
        <v>6</v>
      </c>
      <c r="O143" s="475">
        <v>4050</v>
      </c>
      <c r="P143" s="506">
        <v>1.5157185628742516</v>
      </c>
      <c r="Q143" s="476">
        <v>675</v>
      </c>
    </row>
    <row r="144" spans="1:17" ht="14.4" customHeight="1" x14ac:dyDescent="0.3">
      <c r="A144" s="471" t="s">
        <v>2420</v>
      </c>
      <c r="B144" s="472" t="s">
        <v>495</v>
      </c>
      <c r="C144" s="472" t="s">
        <v>2451</v>
      </c>
      <c r="D144" s="472" t="s">
        <v>2528</v>
      </c>
      <c r="E144" s="472" t="s">
        <v>2529</v>
      </c>
      <c r="F144" s="475">
        <v>17</v>
      </c>
      <c r="G144" s="475">
        <v>1462</v>
      </c>
      <c r="H144" s="472">
        <v>1</v>
      </c>
      <c r="I144" s="472">
        <v>86</v>
      </c>
      <c r="J144" s="475">
        <v>30</v>
      </c>
      <c r="K144" s="475">
        <v>4524</v>
      </c>
      <c r="L144" s="472">
        <v>3.094391244870041</v>
      </c>
      <c r="M144" s="472">
        <v>150.80000000000001</v>
      </c>
      <c r="N144" s="475">
        <v>21</v>
      </c>
      <c r="O144" s="475">
        <v>3318</v>
      </c>
      <c r="P144" s="506">
        <v>2.2694938440492476</v>
      </c>
      <c r="Q144" s="476">
        <v>158</v>
      </c>
    </row>
    <row r="145" spans="1:17" ht="14.4" customHeight="1" x14ac:dyDescent="0.3">
      <c r="A145" s="471" t="s">
        <v>2420</v>
      </c>
      <c r="B145" s="472" t="s">
        <v>495</v>
      </c>
      <c r="C145" s="472" t="s">
        <v>2451</v>
      </c>
      <c r="D145" s="472" t="s">
        <v>2534</v>
      </c>
      <c r="E145" s="472" t="s">
        <v>2535</v>
      </c>
      <c r="F145" s="475">
        <v>3</v>
      </c>
      <c r="G145" s="475">
        <v>1293</v>
      </c>
      <c r="H145" s="472">
        <v>1</v>
      </c>
      <c r="I145" s="472">
        <v>431</v>
      </c>
      <c r="J145" s="475"/>
      <c r="K145" s="475"/>
      <c r="L145" s="472"/>
      <c r="M145" s="472"/>
      <c r="N145" s="475">
        <v>2</v>
      </c>
      <c r="O145" s="475">
        <v>872</v>
      </c>
      <c r="P145" s="506">
        <v>0.67440061871616397</v>
      </c>
      <c r="Q145" s="476">
        <v>436</v>
      </c>
    </row>
    <row r="146" spans="1:17" ht="14.4" customHeight="1" x14ac:dyDescent="0.3">
      <c r="A146" s="471" t="s">
        <v>2420</v>
      </c>
      <c r="B146" s="472" t="s">
        <v>495</v>
      </c>
      <c r="C146" s="472" t="s">
        <v>2451</v>
      </c>
      <c r="D146" s="472" t="s">
        <v>2536</v>
      </c>
      <c r="E146" s="472" t="s">
        <v>2537</v>
      </c>
      <c r="F146" s="475">
        <v>6</v>
      </c>
      <c r="G146" s="475">
        <v>4164</v>
      </c>
      <c r="H146" s="472">
        <v>1</v>
      </c>
      <c r="I146" s="472">
        <v>694</v>
      </c>
      <c r="J146" s="475">
        <v>10</v>
      </c>
      <c r="K146" s="475">
        <v>6996</v>
      </c>
      <c r="L146" s="472">
        <v>1.6801152737752161</v>
      </c>
      <c r="M146" s="472">
        <v>699.6</v>
      </c>
      <c r="N146" s="475">
        <v>17</v>
      </c>
      <c r="O146" s="475">
        <v>11968</v>
      </c>
      <c r="P146" s="506">
        <v>2.8741594620557156</v>
      </c>
      <c r="Q146" s="476">
        <v>704</v>
      </c>
    </row>
    <row r="147" spans="1:17" ht="14.4" customHeight="1" x14ac:dyDescent="0.3">
      <c r="A147" s="471" t="s">
        <v>2420</v>
      </c>
      <c r="B147" s="472" t="s">
        <v>495</v>
      </c>
      <c r="C147" s="472" t="s">
        <v>2451</v>
      </c>
      <c r="D147" s="472" t="s">
        <v>2538</v>
      </c>
      <c r="E147" s="472" t="s">
        <v>2539</v>
      </c>
      <c r="F147" s="475">
        <v>74</v>
      </c>
      <c r="G147" s="475">
        <v>77182</v>
      </c>
      <c r="H147" s="472">
        <v>1</v>
      </c>
      <c r="I147" s="472">
        <v>1043</v>
      </c>
      <c r="J147" s="475">
        <v>67</v>
      </c>
      <c r="K147" s="475">
        <v>70141</v>
      </c>
      <c r="L147" s="472">
        <v>0.90877406649218728</v>
      </c>
      <c r="M147" s="472">
        <v>1046.8805970149253</v>
      </c>
      <c r="N147" s="475">
        <v>108</v>
      </c>
      <c r="O147" s="475">
        <v>113400</v>
      </c>
      <c r="P147" s="506">
        <v>1.4692544893887176</v>
      </c>
      <c r="Q147" s="476">
        <v>1050</v>
      </c>
    </row>
    <row r="148" spans="1:17" ht="14.4" customHeight="1" x14ac:dyDescent="0.3">
      <c r="A148" s="471" t="s">
        <v>2420</v>
      </c>
      <c r="B148" s="472" t="s">
        <v>495</v>
      </c>
      <c r="C148" s="472" t="s">
        <v>2451</v>
      </c>
      <c r="D148" s="472" t="s">
        <v>2540</v>
      </c>
      <c r="E148" s="472" t="s">
        <v>2541</v>
      </c>
      <c r="F148" s="475"/>
      <c r="G148" s="475"/>
      <c r="H148" s="472"/>
      <c r="I148" s="472"/>
      <c r="J148" s="475"/>
      <c r="K148" s="475"/>
      <c r="L148" s="472"/>
      <c r="M148" s="472"/>
      <c r="N148" s="475">
        <v>1</v>
      </c>
      <c r="O148" s="475">
        <v>120</v>
      </c>
      <c r="P148" s="506"/>
      <c r="Q148" s="476">
        <v>120</v>
      </c>
    </row>
    <row r="149" spans="1:17" ht="14.4" customHeight="1" x14ac:dyDescent="0.3">
      <c r="A149" s="471" t="s">
        <v>2420</v>
      </c>
      <c r="B149" s="472" t="s">
        <v>495</v>
      </c>
      <c r="C149" s="472" t="s">
        <v>2451</v>
      </c>
      <c r="D149" s="472" t="s">
        <v>2618</v>
      </c>
      <c r="E149" s="472" t="s">
        <v>2619</v>
      </c>
      <c r="F149" s="475">
        <v>1</v>
      </c>
      <c r="G149" s="475">
        <v>209</v>
      </c>
      <c r="H149" s="472">
        <v>1</v>
      </c>
      <c r="I149" s="472">
        <v>209</v>
      </c>
      <c r="J149" s="475"/>
      <c r="K149" s="475"/>
      <c r="L149" s="472"/>
      <c r="M149" s="472"/>
      <c r="N149" s="475"/>
      <c r="O149" s="475"/>
      <c r="P149" s="506"/>
      <c r="Q149" s="476"/>
    </row>
    <row r="150" spans="1:17" ht="14.4" customHeight="1" x14ac:dyDescent="0.3">
      <c r="A150" s="471" t="s">
        <v>2420</v>
      </c>
      <c r="B150" s="472" t="s">
        <v>495</v>
      </c>
      <c r="C150" s="472" t="s">
        <v>2451</v>
      </c>
      <c r="D150" s="472" t="s">
        <v>2544</v>
      </c>
      <c r="E150" s="472" t="s">
        <v>2545</v>
      </c>
      <c r="F150" s="475">
        <v>53</v>
      </c>
      <c r="G150" s="475">
        <v>36252</v>
      </c>
      <c r="H150" s="472">
        <v>1</v>
      </c>
      <c r="I150" s="472">
        <v>684</v>
      </c>
      <c r="J150" s="475">
        <v>55</v>
      </c>
      <c r="K150" s="475">
        <v>37855</v>
      </c>
      <c r="L150" s="472">
        <v>1.0442182500275847</v>
      </c>
      <c r="M150" s="472">
        <v>688.27272727272725</v>
      </c>
      <c r="N150" s="475">
        <v>99</v>
      </c>
      <c r="O150" s="475">
        <v>68409</v>
      </c>
      <c r="P150" s="506">
        <v>1.8870407149950348</v>
      </c>
      <c r="Q150" s="476">
        <v>691</v>
      </c>
    </row>
    <row r="151" spans="1:17" ht="14.4" customHeight="1" x14ac:dyDescent="0.3">
      <c r="A151" s="471" t="s">
        <v>2420</v>
      </c>
      <c r="B151" s="472" t="s">
        <v>495</v>
      </c>
      <c r="C151" s="472" t="s">
        <v>2451</v>
      </c>
      <c r="D151" s="472" t="s">
        <v>2620</v>
      </c>
      <c r="E151" s="472" t="s">
        <v>2621</v>
      </c>
      <c r="F151" s="475"/>
      <c r="G151" s="475"/>
      <c r="H151" s="472"/>
      <c r="I151" s="472"/>
      <c r="J151" s="475"/>
      <c r="K151" s="475"/>
      <c r="L151" s="472"/>
      <c r="M151" s="472"/>
      <c r="N151" s="475">
        <v>3</v>
      </c>
      <c r="O151" s="475">
        <v>1182</v>
      </c>
      <c r="P151" s="506"/>
      <c r="Q151" s="476">
        <v>394</v>
      </c>
    </row>
    <row r="152" spans="1:17" ht="14.4" customHeight="1" x14ac:dyDescent="0.3">
      <c r="A152" s="471" t="s">
        <v>2420</v>
      </c>
      <c r="B152" s="472" t="s">
        <v>495</v>
      </c>
      <c r="C152" s="472" t="s">
        <v>2451</v>
      </c>
      <c r="D152" s="472" t="s">
        <v>2546</v>
      </c>
      <c r="E152" s="472" t="s">
        <v>2547</v>
      </c>
      <c r="F152" s="475">
        <v>2</v>
      </c>
      <c r="G152" s="475">
        <v>176</v>
      </c>
      <c r="H152" s="472">
        <v>1</v>
      </c>
      <c r="I152" s="472">
        <v>88</v>
      </c>
      <c r="J152" s="475">
        <v>6</v>
      </c>
      <c r="K152" s="475">
        <v>534</v>
      </c>
      <c r="L152" s="472">
        <v>3.0340909090909092</v>
      </c>
      <c r="M152" s="472">
        <v>89</v>
      </c>
      <c r="N152" s="475">
        <v>7</v>
      </c>
      <c r="O152" s="475">
        <v>623</v>
      </c>
      <c r="P152" s="506">
        <v>3.5397727272727271</v>
      </c>
      <c r="Q152" s="476">
        <v>89</v>
      </c>
    </row>
    <row r="153" spans="1:17" ht="14.4" customHeight="1" x14ac:dyDescent="0.3">
      <c r="A153" s="471" t="s">
        <v>2420</v>
      </c>
      <c r="B153" s="472" t="s">
        <v>495</v>
      </c>
      <c r="C153" s="472" t="s">
        <v>2451</v>
      </c>
      <c r="D153" s="472" t="s">
        <v>2548</v>
      </c>
      <c r="E153" s="472" t="s">
        <v>2549</v>
      </c>
      <c r="F153" s="475"/>
      <c r="G153" s="475"/>
      <c r="H153" s="472"/>
      <c r="I153" s="472"/>
      <c r="J153" s="475">
        <v>1</v>
      </c>
      <c r="K153" s="475">
        <v>178</v>
      </c>
      <c r="L153" s="472"/>
      <c r="M153" s="472">
        <v>178</v>
      </c>
      <c r="N153" s="475">
        <v>1</v>
      </c>
      <c r="O153" s="475">
        <v>179</v>
      </c>
      <c r="P153" s="506"/>
      <c r="Q153" s="476">
        <v>179</v>
      </c>
    </row>
    <row r="154" spans="1:17" ht="14.4" customHeight="1" x14ac:dyDescent="0.3">
      <c r="A154" s="471" t="s">
        <v>2420</v>
      </c>
      <c r="B154" s="472" t="s">
        <v>495</v>
      </c>
      <c r="C154" s="472" t="s">
        <v>2451</v>
      </c>
      <c r="D154" s="472" t="s">
        <v>2550</v>
      </c>
      <c r="E154" s="472" t="s">
        <v>2551</v>
      </c>
      <c r="F154" s="475">
        <v>3</v>
      </c>
      <c r="G154" s="475">
        <v>1884</v>
      </c>
      <c r="H154" s="472">
        <v>1</v>
      </c>
      <c r="I154" s="472">
        <v>628</v>
      </c>
      <c r="J154" s="475">
        <v>2</v>
      </c>
      <c r="K154" s="475">
        <v>1266</v>
      </c>
      <c r="L154" s="472">
        <v>0.67197452229299359</v>
      </c>
      <c r="M154" s="472">
        <v>633</v>
      </c>
      <c r="N154" s="475">
        <v>5</v>
      </c>
      <c r="O154" s="475">
        <v>3175</v>
      </c>
      <c r="P154" s="506">
        <v>1.6852441613588109</v>
      </c>
      <c r="Q154" s="476">
        <v>635</v>
      </c>
    </row>
    <row r="155" spans="1:17" ht="14.4" customHeight="1" x14ac:dyDescent="0.3">
      <c r="A155" s="471" t="s">
        <v>2420</v>
      </c>
      <c r="B155" s="472" t="s">
        <v>495</v>
      </c>
      <c r="C155" s="472" t="s">
        <v>2451</v>
      </c>
      <c r="D155" s="472" t="s">
        <v>2622</v>
      </c>
      <c r="E155" s="472" t="s">
        <v>2623</v>
      </c>
      <c r="F155" s="475"/>
      <c r="G155" s="475"/>
      <c r="H155" s="472"/>
      <c r="I155" s="472"/>
      <c r="J155" s="475">
        <v>1</v>
      </c>
      <c r="K155" s="475">
        <v>1285</v>
      </c>
      <c r="L155" s="472"/>
      <c r="M155" s="472">
        <v>1285</v>
      </c>
      <c r="N155" s="475"/>
      <c r="O155" s="475"/>
      <c r="P155" s="506"/>
      <c r="Q155" s="476"/>
    </row>
    <row r="156" spans="1:17" ht="14.4" customHeight="1" x14ac:dyDescent="0.3">
      <c r="A156" s="471" t="s">
        <v>2420</v>
      </c>
      <c r="B156" s="472" t="s">
        <v>495</v>
      </c>
      <c r="C156" s="472" t="s">
        <v>2451</v>
      </c>
      <c r="D156" s="472" t="s">
        <v>2554</v>
      </c>
      <c r="E156" s="472" t="s">
        <v>2555</v>
      </c>
      <c r="F156" s="475">
        <v>14</v>
      </c>
      <c r="G156" s="475">
        <v>4914</v>
      </c>
      <c r="H156" s="472">
        <v>1</v>
      </c>
      <c r="I156" s="472">
        <v>351</v>
      </c>
      <c r="J156" s="475">
        <v>13</v>
      </c>
      <c r="K156" s="475">
        <v>4603</v>
      </c>
      <c r="L156" s="472">
        <v>0.93671143671143675</v>
      </c>
      <c r="M156" s="472">
        <v>354.07692307692309</v>
      </c>
      <c r="N156" s="475">
        <v>20</v>
      </c>
      <c r="O156" s="475">
        <v>7120</v>
      </c>
      <c r="P156" s="506">
        <v>1.448921448921449</v>
      </c>
      <c r="Q156" s="476">
        <v>356</v>
      </c>
    </row>
    <row r="157" spans="1:17" ht="14.4" customHeight="1" x14ac:dyDescent="0.3">
      <c r="A157" s="471" t="s">
        <v>2420</v>
      </c>
      <c r="B157" s="472" t="s">
        <v>495</v>
      </c>
      <c r="C157" s="472" t="s">
        <v>2451</v>
      </c>
      <c r="D157" s="472" t="s">
        <v>2624</v>
      </c>
      <c r="E157" s="472" t="s">
        <v>2625</v>
      </c>
      <c r="F157" s="475">
        <v>5</v>
      </c>
      <c r="G157" s="475">
        <v>2400</v>
      </c>
      <c r="H157" s="472">
        <v>1</v>
      </c>
      <c r="I157" s="472">
        <v>480</v>
      </c>
      <c r="J157" s="475"/>
      <c r="K157" s="475"/>
      <c r="L157" s="472"/>
      <c r="M157" s="472"/>
      <c r="N157" s="475"/>
      <c r="O157" s="475"/>
      <c r="P157" s="506"/>
      <c r="Q157" s="476"/>
    </row>
    <row r="158" spans="1:17" ht="14.4" customHeight="1" x14ac:dyDescent="0.3">
      <c r="A158" s="471" t="s">
        <v>2420</v>
      </c>
      <c r="B158" s="472" t="s">
        <v>495</v>
      </c>
      <c r="C158" s="472" t="s">
        <v>2451</v>
      </c>
      <c r="D158" s="472" t="s">
        <v>2558</v>
      </c>
      <c r="E158" s="472" t="s">
        <v>2559</v>
      </c>
      <c r="F158" s="475">
        <v>43</v>
      </c>
      <c r="G158" s="475">
        <v>26789</v>
      </c>
      <c r="H158" s="472">
        <v>1</v>
      </c>
      <c r="I158" s="472">
        <v>623</v>
      </c>
      <c r="J158" s="475">
        <v>37</v>
      </c>
      <c r="K158" s="475">
        <v>23159</v>
      </c>
      <c r="L158" s="472">
        <v>0.86449662174773223</v>
      </c>
      <c r="M158" s="472">
        <v>625.91891891891896</v>
      </c>
      <c r="N158" s="475">
        <v>19</v>
      </c>
      <c r="O158" s="475">
        <v>11932</v>
      </c>
      <c r="P158" s="506">
        <v>0.44540669677852851</v>
      </c>
      <c r="Q158" s="476">
        <v>628</v>
      </c>
    </row>
    <row r="159" spans="1:17" ht="14.4" customHeight="1" x14ac:dyDescent="0.3">
      <c r="A159" s="471" t="s">
        <v>2420</v>
      </c>
      <c r="B159" s="472" t="s">
        <v>495</v>
      </c>
      <c r="C159" s="472" t="s">
        <v>2451</v>
      </c>
      <c r="D159" s="472" t="s">
        <v>2560</v>
      </c>
      <c r="E159" s="472" t="s">
        <v>2561</v>
      </c>
      <c r="F159" s="475">
        <v>18</v>
      </c>
      <c r="G159" s="475">
        <v>28368</v>
      </c>
      <c r="H159" s="472">
        <v>1</v>
      </c>
      <c r="I159" s="472">
        <v>1576</v>
      </c>
      <c r="J159" s="475">
        <v>32</v>
      </c>
      <c r="K159" s="475">
        <v>50912</v>
      </c>
      <c r="L159" s="472">
        <v>1.7946982515510435</v>
      </c>
      <c r="M159" s="472">
        <v>1591</v>
      </c>
      <c r="N159" s="475">
        <v>14</v>
      </c>
      <c r="O159" s="475">
        <v>22372</v>
      </c>
      <c r="P159" s="506">
        <v>0.78863508178228992</v>
      </c>
      <c r="Q159" s="476">
        <v>1598</v>
      </c>
    </row>
    <row r="160" spans="1:17" ht="14.4" customHeight="1" x14ac:dyDescent="0.3">
      <c r="A160" s="471" t="s">
        <v>2420</v>
      </c>
      <c r="B160" s="472" t="s">
        <v>495</v>
      </c>
      <c r="C160" s="472" t="s">
        <v>2451</v>
      </c>
      <c r="D160" s="472" t="s">
        <v>2562</v>
      </c>
      <c r="E160" s="472" t="s">
        <v>2563</v>
      </c>
      <c r="F160" s="475">
        <v>29</v>
      </c>
      <c r="G160" s="475">
        <v>3306</v>
      </c>
      <c r="H160" s="472">
        <v>1</v>
      </c>
      <c r="I160" s="472">
        <v>114</v>
      </c>
      <c r="J160" s="475">
        <v>37</v>
      </c>
      <c r="K160" s="475">
        <v>4262</v>
      </c>
      <c r="L160" s="472">
        <v>1.2891712038717484</v>
      </c>
      <c r="M160" s="472">
        <v>115.18918918918919</v>
      </c>
      <c r="N160" s="475">
        <v>36</v>
      </c>
      <c r="O160" s="475">
        <v>4176</v>
      </c>
      <c r="P160" s="506">
        <v>1.263157894736842</v>
      </c>
      <c r="Q160" s="476">
        <v>116</v>
      </c>
    </row>
    <row r="161" spans="1:17" ht="14.4" customHeight="1" x14ac:dyDescent="0.3">
      <c r="A161" s="471" t="s">
        <v>2420</v>
      </c>
      <c r="B161" s="472" t="s">
        <v>495</v>
      </c>
      <c r="C161" s="472" t="s">
        <v>2451</v>
      </c>
      <c r="D161" s="472" t="s">
        <v>2566</v>
      </c>
      <c r="E161" s="472" t="s">
        <v>2567</v>
      </c>
      <c r="F161" s="475">
        <v>106</v>
      </c>
      <c r="G161" s="475">
        <v>25546</v>
      </c>
      <c r="H161" s="472">
        <v>1</v>
      </c>
      <c r="I161" s="472">
        <v>241</v>
      </c>
      <c r="J161" s="475">
        <v>145</v>
      </c>
      <c r="K161" s="475">
        <v>35062</v>
      </c>
      <c r="L161" s="472">
        <v>1.372504501683238</v>
      </c>
      <c r="M161" s="472">
        <v>241.80689655172415</v>
      </c>
      <c r="N161" s="475">
        <v>138</v>
      </c>
      <c r="O161" s="475">
        <v>33534</v>
      </c>
      <c r="P161" s="506">
        <v>1.312690832224223</v>
      </c>
      <c r="Q161" s="476">
        <v>243</v>
      </c>
    </row>
    <row r="162" spans="1:17" ht="14.4" customHeight="1" x14ac:dyDescent="0.3">
      <c r="A162" s="471" t="s">
        <v>2420</v>
      </c>
      <c r="B162" s="472" t="s">
        <v>495</v>
      </c>
      <c r="C162" s="472" t="s">
        <v>2451</v>
      </c>
      <c r="D162" s="472" t="s">
        <v>2568</v>
      </c>
      <c r="E162" s="472" t="s">
        <v>2569</v>
      </c>
      <c r="F162" s="475">
        <v>12</v>
      </c>
      <c r="G162" s="475">
        <v>41988</v>
      </c>
      <c r="H162" s="472">
        <v>1</v>
      </c>
      <c r="I162" s="472">
        <v>3499</v>
      </c>
      <c r="J162" s="475">
        <v>21</v>
      </c>
      <c r="K162" s="475">
        <v>73973</v>
      </c>
      <c r="L162" s="472">
        <v>1.7617652662665524</v>
      </c>
      <c r="M162" s="472">
        <v>3522.5238095238096</v>
      </c>
      <c r="N162" s="475">
        <v>13</v>
      </c>
      <c r="O162" s="475">
        <v>45955</v>
      </c>
      <c r="P162" s="506">
        <v>1.0944793750595407</v>
      </c>
      <c r="Q162" s="476">
        <v>3535</v>
      </c>
    </row>
    <row r="163" spans="1:17" ht="14.4" customHeight="1" x14ac:dyDescent="0.3">
      <c r="A163" s="471" t="s">
        <v>2420</v>
      </c>
      <c r="B163" s="472" t="s">
        <v>495</v>
      </c>
      <c r="C163" s="472" t="s">
        <v>2451</v>
      </c>
      <c r="D163" s="472" t="s">
        <v>2626</v>
      </c>
      <c r="E163" s="472" t="s">
        <v>2627</v>
      </c>
      <c r="F163" s="475">
        <v>10</v>
      </c>
      <c r="G163" s="475">
        <v>16530</v>
      </c>
      <c r="H163" s="472">
        <v>1</v>
      </c>
      <c r="I163" s="472">
        <v>1653</v>
      </c>
      <c r="J163" s="475">
        <v>14</v>
      </c>
      <c r="K163" s="475">
        <v>23262</v>
      </c>
      <c r="L163" s="472">
        <v>1.4072595281306715</v>
      </c>
      <c r="M163" s="472">
        <v>1661.5714285714287</v>
      </c>
      <c r="N163" s="475">
        <v>12</v>
      </c>
      <c r="O163" s="475">
        <v>20004</v>
      </c>
      <c r="P163" s="506">
        <v>1.2101633393829401</v>
      </c>
      <c r="Q163" s="476">
        <v>1667</v>
      </c>
    </row>
    <row r="164" spans="1:17" ht="14.4" customHeight="1" x14ac:dyDescent="0.3">
      <c r="A164" s="471" t="s">
        <v>2420</v>
      </c>
      <c r="B164" s="472" t="s">
        <v>495</v>
      </c>
      <c r="C164" s="472" t="s">
        <v>2451</v>
      </c>
      <c r="D164" s="472" t="s">
        <v>2628</v>
      </c>
      <c r="E164" s="472" t="s">
        <v>2629</v>
      </c>
      <c r="F164" s="475"/>
      <c r="G164" s="475"/>
      <c r="H164" s="472"/>
      <c r="I164" s="472"/>
      <c r="J164" s="475">
        <v>1</v>
      </c>
      <c r="K164" s="475">
        <v>487</v>
      </c>
      <c r="L164" s="472"/>
      <c r="M164" s="472">
        <v>487</v>
      </c>
      <c r="N164" s="475"/>
      <c r="O164" s="475"/>
      <c r="P164" s="506"/>
      <c r="Q164" s="476"/>
    </row>
    <row r="165" spans="1:17" ht="14.4" customHeight="1" x14ac:dyDescent="0.3">
      <c r="A165" s="471" t="s">
        <v>2420</v>
      </c>
      <c r="B165" s="472" t="s">
        <v>495</v>
      </c>
      <c r="C165" s="472" t="s">
        <v>2451</v>
      </c>
      <c r="D165" s="472" t="s">
        <v>2570</v>
      </c>
      <c r="E165" s="472" t="s">
        <v>2571</v>
      </c>
      <c r="F165" s="475"/>
      <c r="G165" s="475"/>
      <c r="H165" s="472"/>
      <c r="I165" s="472"/>
      <c r="J165" s="475">
        <v>1</v>
      </c>
      <c r="K165" s="475">
        <v>972</v>
      </c>
      <c r="L165" s="472"/>
      <c r="M165" s="472">
        <v>972</v>
      </c>
      <c r="N165" s="475">
        <v>2</v>
      </c>
      <c r="O165" s="475">
        <v>1952</v>
      </c>
      <c r="P165" s="506"/>
      <c r="Q165" s="476">
        <v>976</v>
      </c>
    </row>
    <row r="166" spans="1:17" ht="14.4" customHeight="1" x14ac:dyDescent="0.3">
      <c r="A166" s="471" t="s">
        <v>2420</v>
      </c>
      <c r="B166" s="472" t="s">
        <v>495</v>
      </c>
      <c r="C166" s="472" t="s">
        <v>2451</v>
      </c>
      <c r="D166" s="472" t="s">
        <v>2572</v>
      </c>
      <c r="E166" s="472" t="s">
        <v>2573</v>
      </c>
      <c r="F166" s="475">
        <v>4</v>
      </c>
      <c r="G166" s="475">
        <v>3404</v>
      </c>
      <c r="H166" s="472">
        <v>1</v>
      </c>
      <c r="I166" s="472">
        <v>851</v>
      </c>
      <c r="J166" s="475">
        <v>3</v>
      </c>
      <c r="K166" s="475">
        <v>2577</v>
      </c>
      <c r="L166" s="472">
        <v>0.75705052878965917</v>
      </c>
      <c r="M166" s="472">
        <v>859</v>
      </c>
      <c r="N166" s="475">
        <v>3</v>
      </c>
      <c r="O166" s="475">
        <v>2586</v>
      </c>
      <c r="P166" s="506">
        <v>0.75969447708578142</v>
      </c>
      <c r="Q166" s="476">
        <v>862</v>
      </c>
    </row>
    <row r="167" spans="1:17" ht="14.4" customHeight="1" x14ac:dyDescent="0.3">
      <c r="A167" s="471" t="s">
        <v>2420</v>
      </c>
      <c r="B167" s="472" t="s">
        <v>495</v>
      </c>
      <c r="C167" s="472" t="s">
        <v>2451</v>
      </c>
      <c r="D167" s="472" t="s">
        <v>2630</v>
      </c>
      <c r="E167" s="472" t="s">
        <v>2631</v>
      </c>
      <c r="F167" s="475"/>
      <c r="G167" s="475"/>
      <c r="H167" s="472"/>
      <c r="I167" s="472"/>
      <c r="J167" s="475">
        <v>1</v>
      </c>
      <c r="K167" s="475">
        <v>304</v>
      </c>
      <c r="L167" s="472"/>
      <c r="M167" s="472">
        <v>304</v>
      </c>
      <c r="N167" s="475"/>
      <c r="O167" s="475"/>
      <c r="P167" s="506"/>
      <c r="Q167" s="476"/>
    </row>
    <row r="168" spans="1:17" ht="14.4" customHeight="1" x14ac:dyDescent="0.3">
      <c r="A168" s="471" t="s">
        <v>2420</v>
      </c>
      <c r="B168" s="472" t="s">
        <v>495</v>
      </c>
      <c r="C168" s="472" t="s">
        <v>2451</v>
      </c>
      <c r="D168" s="472" t="s">
        <v>2574</v>
      </c>
      <c r="E168" s="472" t="s">
        <v>2575</v>
      </c>
      <c r="F168" s="475">
        <v>10</v>
      </c>
      <c r="G168" s="475">
        <v>3110</v>
      </c>
      <c r="H168" s="472">
        <v>1</v>
      </c>
      <c r="I168" s="472">
        <v>311</v>
      </c>
      <c r="J168" s="475">
        <v>16</v>
      </c>
      <c r="K168" s="475">
        <v>5041</v>
      </c>
      <c r="L168" s="472">
        <v>1.6209003215434084</v>
      </c>
      <c r="M168" s="472">
        <v>315.0625</v>
      </c>
      <c r="N168" s="475">
        <v>5</v>
      </c>
      <c r="O168" s="475">
        <v>1590</v>
      </c>
      <c r="P168" s="506">
        <v>0.5112540192926045</v>
      </c>
      <c r="Q168" s="476">
        <v>318</v>
      </c>
    </row>
    <row r="169" spans="1:17" ht="14.4" customHeight="1" x14ac:dyDescent="0.3">
      <c r="A169" s="471" t="s">
        <v>2420</v>
      </c>
      <c r="B169" s="472" t="s">
        <v>495</v>
      </c>
      <c r="C169" s="472" t="s">
        <v>2451</v>
      </c>
      <c r="D169" s="472" t="s">
        <v>2576</v>
      </c>
      <c r="E169" s="472" t="s">
        <v>2577</v>
      </c>
      <c r="F169" s="475">
        <v>2</v>
      </c>
      <c r="G169" s="475">
        <v>1988</v>
      </c>
      <c r="H169" s="472">
        <v>1</v>
      </c>
      <c r="I169" s="472">
        <v>994</v>
      </c>
      <c r="J169" s="475">
        <v>1</v>
      </c>
      <c r="K169" s="475">
        <v>1004</v>
      </c>
      <c r="L169" s="472">
        <v>0.50503018108651909</v>
      </c>
      <c r="M169" s="472">
        <v>1004</v>
      </c>
      <c r="N169" s="475">
        <v>4</v>
      </c>
      <c r="O169" s="475">
        <v>4032</v>
      </c>
      <c r="P169" s="506">
        <v>2.028169014084507</v>
      </c>
      <c r="Q169" s="476">
        <v>1008</v>
      </c>
    </row>
    <row r="170" spans="1:17" ht="14.4" customHeight="1" x14ac:dyDescent="0.3">
      <c r="A170" s="471" t="s">
        <v>2420</v>
      </c>
      <c r="B170" s="472" t="s">
        <v>495</v>
      </c>
      <c r="C170" s="472" t="s">
        <v>2451</v>
      </c>
      <c r="D170" s="472" t="s">
        <v>2578</v>
      </c>
      <c r="E170" s="472" t="s">
        <v>2579</v>
      </c>
      <c r="F170" s="475">
        <v>110</v>
      </c>
      <c r="G170" s="475">
        <v>88880</v>
      </c>
      <c r="H170" s="472">
        <v>1</v>
      </c>
      <c r="I170" s="472">
        <v>808</v>
      </c>
      <c r="J170" s="475">
        <v>140</v>
      </c>
      <c r="K170" s="475">
        <v>113645</v>
      </c>
      <c r="L170" s="472">
        <v>1.278634113411341</v>
      </c>
      <c r="M170" s="472">
        <v>811.75</v>
      </c>
      <c r="N170" s="475">
        <v>133</v>
      </c>
      <c r="O170" s="475">
        <v>108395</v>
      </c>
      <c r="P170" s="506">
        <v>1.2195657065706571</v>
      </c>
      <c r="Q170" s="476">
        <v>815</v>
      </c>
    </row>
    <row r="171" spans="1:17" ht="14.4" customHeight="1" x14ac:dyDescent="0.3">
      <c r="A171" s="471" t="s">
        <v>2420</v>
      </c>
      <c r="B171" s="472" t="s">
        <v>495</v>
      </c>
      <c r="C171" s="472" t="s">
        <v>2451</v>
      </c>
      <c r="D171" s="472" t="s">
        <v>2632</v>
      </c>
      <c r="E171" s="472" t="s">
        <v>2633</v>
      </c>
      <c r="F171" s="475">
        <v>1</v>
      </c>
      <c r="G171" s="475">
        <v>1481</v>
      </c>
      <c r="H171" s="472">
        <v>1</v>
      </c>
      <c r="I171" s="472">
        <v>1481</v>
      </c>
      <c r="J171" s="475"/>
      <c r="K171" s="475"/>
      <c r="L171" s="472"/>
      <c r="M171" s="472"/>
      <c r="N171" s="475"/>
      <c r="O171" s="475"/>
      <c r="P171" s="506"/>
      <c r="Q171" s="476"/>
    </row>
    <row r="172" spans="1:17" ht="14.4" customHeight="1" x14ac:dyDescent="0.3">
      <c r="A172" s="471" t="s">
        <v>2420</v>
      </c>
      <c r="B172" s="472" t="s">
        <v>495</v>
      </c>
      <c r="C172" s="472" t="s">
        <v>2451</v>
      </c>
      <c r="D172" s="472" t="s">
        <v>2634</v>
      </c>
      <c r="E172" s="472" t="s">
        <v>2635</v>
      </c>
      <c r="F172" s="475">
        <v>42</v>
      </c>
      <c r="G172" s="475">
        <v>48468</v>
      </c>
      <c r="H172" s="472">
        <v>1</v>
      </c>
      <c r="I172" s="472">
        <v>1154</v>
      </c>
      <c r="J172" s="475">
        <v>18</v>
      </c>
      <c r="K172" s="475">
        <v>20892</v>
      </c>
      <c r="L172" s="472">
        <v>0.43104728893290417</v>
      </c>
      <c r="M172" s="472">
        <v>1160.6666666666667</v>
      </c>
      <c r="N172" s="475">
        <v>14</v>
      </c>
      <c r="O172" s="475">
        <v>16310</v>
      </c>
      <c r="P172" s="506">
        <v>0.33651068746389368</v>
      </c>
      <c r="Q172" s="476">
        <v>1165</v>
      </c>
    </row>
    <row r="173" spans="1:17" ht="14.4" customHeight="1" x14ac:dyDescent="0.3">
      <c r="A173" s="471" t="s">
        <v>2420</v>
      </c>
      <c r="B173" s="472" t="s">
        <v>495</v>
      </c>
      <c r="C173" s="472" t="s">
        <v>2451</v>
      </c>
      <c r="D173" s="472" t="s">
        <v>2636</v>
      </c>
      <c r="E173" s="472" t="s">
        <v>2637</v>
      </c>
      <c r="F173" s="475">
        <v>2</v>
      </c>
      <c r="G173" s="475">
        <v>2614</v>
      </c>
      <c r="H173" s="472">
        <v>1</v>
      </c>
      <c r="I173" s="472">
        <v>1307</v>
      </c>
      <c r="J173" s="475">
        <v>2</v>
      </c>
      <c r="K173" s="475">
        <v>2634</v>
      </c>
      <c r="L173" s="472">
        <v>1.0076511094108647</v>
      </c>
      <c r="M173" s="472">
        <v>1317</v>
      </c>
      <c r="N173" s="475">
        <v>1</v>
      </c>
      <c r="O173" s="475">
        <v>1321</v>
      </c>
      <c r="P173" s="506">
        <v>0.50535577658760522</v>
      </c>
      <c r="Q173" s="476">
        <v>1321</v>
      </c>
    </row>
    <row r="174" spans="1:17" ht="14.4" customHeight="1" x14ac:dyDescent="0.3">
      <c r="A174" s="471" t="s">
        <v>2420</v>
      </c>
      <c r="B174" s="472" t="s">
        <v>495</v>
      </c>
      <c r="C174" s="472" t="s">
        <v>2451</v>
      </c>
      <c r="D174" s="472" t="s">
        <v>2638</v>
      </c>
      <c r="E174" s="472" t="s">
        <v>2639</v>
      </c>
      <c r="F174" s="475">
        <v>1</v>
      </c>
      <c r="G174" s="475">
        <v>1796</v>
      </c>
      <c r="H174" s="472">
        <v>1</v>
      </c>
      <c r="I174" s="472">
        <v>1796</v>
      </c>
      <c r="J174" s="475">
        <v>2</v>
      </c>
      <c r="K174" s="475">
        <v>3597</v>
      </c>
      <c r="L174" s="472">
        <v>2.0027839643652561</v>
      </c>
      <c r="M174" s="472">
        <v>1798.5</v>
      </c>
      <c r="N174" s="475">
        <v>4</v>
      </c>
      <c r="O174" s="475">
        <v>7212</v>
      </c>
      <c r="P174" s="506">
        <v>4.015590200445434</v>
      </c>
      <c r="Q174" s="476">
        <v>1803</v>
      </c>
    </row>
    <row r="175" spans="1:17" ht="14.4" customHeight="1" x14ac:dyDescent="0.3">
      <c r="A175" s="471" t="s">
        <v>2420</v>
      </c>
      <c r="B175" s="472" t="s">
        <v>495</v>
      </c>
      <c r="C175" s="472" t="s">
        <v>2451</v>
      </c>
      <c r="D175" s="472" t="s">
        <v>2640</v>
      </c>
      <c r="E175" s="472" t="s">
        <v>2641</v>
      </c>
      <c r="F175" s="475"/>
      <c r="G175" s="475"/>
      <c r="H175" s="472"/>
      <c r="I175" s="472"/>
      <c r="J175" s="475">
        <v>4</v>
      </c>
      <c r="K175" s="475">
        <v>0</v>
      </c>
      <c r="L175" s="472"/>
      <c r="M175" s="472">
        <v>0</v>
      </c>
      <c r="N175" s="475">
        <v>1</v>
      </c>
      <c r="O175" s="475">
        <v>734</v>
      </c>
      <c r="P175" s="506"/>
      <c r="Q175" s="476">
        <v>734</v>
      </c>
    </row>
    <row r="176" spans="1:17" ht="14.4" customHeight="1" x14ac:dyDescent="0.3">
      <c r="A176" s="471" t="s">
        <v>2420</v>
      </c>
      <c r="B176" s="472" t="s">
        <v>495</v>
      </c>
      <c r="C176" s="472" t="s">
        <v>2451</v>
      </c>
      <c r="D176" s="472" t="s">
        <v>2642</v>
      </c>
      <c r="E176" s="472" t="s">
        <v>2629</v>
      </c>
      <c r="F176" s="475">
        <v>9</v>
      </c>
      <c r="G176" s="475">
        <v>7902</v>
      </c>
      <c r="H176" s="472">
        <v>1</v>
      </c>
      <c r="I176" s="472">
        <v>878</v>
      </c>
      <c r="J176" s="475">
        <v>5</v>
      </c>
      <c r="K176" s="475">
        <v>4405</v>
      </c>
      <c r="L176" s="472">
        <v>0.55745380916223741</v>
      </c>
      <c r="M176" s="472">
        <v>881</v>
      </c>
      <c r="N176" s="475">
        <v>8</v>
      </c>
      <c r="O176" s="475">
        <v>7080</v>
      </c>
      <c r="P176" s="506">
        <v>0.8959757023538345</v>
      </c>
      <c r="Q176" s="476">
        <v>885</v>
      </c>
    </row>
    <row r="177" spans="1:17" ht="14.4" customHeight="1" x14ac:dyDescent="0.3">
      <c r="A177" s="471" t="s">
        <v>2420</v>
      </c>
      <c r="B177" s="472" t="s">
        <v>495</v>
      </c>
      <c r="C177" s="472" t="s">
        <v>2451</v>
      </c>
      <c r="D177" s="472" t="s">
        <v>2584</v>
      </c>
      <c r="E177" s="472" t="s">
        <v>2585</v>
      </c>
      <c r="F177" s="475">
        <v>1</v>
      </c>
      <c r="G177" s="475">
        <v>74</v>
      </c>
      <c r="H177" s="472">
        <v>1</v>
      </c>
      <c r="I177" s="472">
        <v>74</v>
      </c>
      <c r="J177" s="475"/>
      <c r="K177" s="475"/>
      <c r="L177" s="472"/>
      <c r="M177" s="472"/>
      <c r="N177" s="475"/>
      <c r="O177" s="475"/>
      <c r="P177" s="506"/>
      <c r="Q177" s="476"/>
    </row>
    <row r="178" spans="1:17" ht="14.4" customHeight="1" x14ac:dyDescent="0.3">
      <c r="A178" s="471" t="s">
        <v>2420</v>
      </c>
      <c r="B178" s="472" t="s">
        <v>495</v>
      </c>
      <c r="C178" s="472" t="s">
        <v>2451</v>
      </c>
      <c r="D178" s="472" t="s">
        <v>2643</v>
      </c>
      <c r="E178" s="472" t="s">
        <v>2644</v>
      </c>
      <c r="F178" s="475">
        <v>1</v>
      </c>
      <c r="G178" s="475">
        <v>457</v>
      </c>
      <c r="H178" s="472">
        <v>1</v>
      </c>
      <c r="I178" s="472">
        <v>457</v>
      </c>
      <c r="J178" s="475">
        <v>1</v>
      </c>
      <c r="K178" s="475">
        <v>462</v>
      </c>
      <c r="L178" s="472">
        <v>1.0109409190371992</v>
      </c>
      <c r="M178" s="472">
        <v>462</v>
      </c>
      <c r="N178" s="475"/>
      <c r="O178" s="475"/>
      <c r="P178" s="506"/>
      <c r="Q178" s="476"/>
    </row>
    <row r="179" spans="1:17" ht="14.4" customHeight="1" x14ac:dyDescent="0.3">
      <c r="A179" s="471" t="s">
        <v>2420</v>
      </c>
      <c r="B179" s="472" t="s">
        <v>495</v>
      </c>
      <c r="C179" s="472" t="s">
        <v>2451</v>
      </c>
      <c r="D179" s="472" t="s">
        <v>2645</v>
      </c>
      <c r="E179" s="472" t="s">
        <v>2646</v>
      </c>
      <c r="F179" s="475">
        <v>2</v>
      </c>
      <c r="G179" s="475">
        <v>4240</v>
      </c>
      <c r="H179" s="472">
        <v>1</v>
      </c>
      <c r="I179" s="472">
        <v>2120</v>
      </c>
      <c r="J179" s="475">
        <v>1</v>
      </c>
      <c r="K179" s="475">
        <v>2132</v>
      </c>
      <c r="L179" s="472">
        <v>0.50283018867924534</v>
      </c>
      <c r="M179" s="472">
        <v>2132</v>
      </c>
      <c r="N179" s="475">
        <v>3</v>
      </c>
      <c r="O179" s="475">
        <v>6411</v>
      </c>
      <c r="P179" s="506">
        <v>1.5120283018867924</v>
      </c>
      <c r="Q179" s="476">
        <v>2137</v>
      </c>
    </row>
    <row r="180" spans="1:17" ht="14.4" customHeight="1" x14ac:dyDescent="0.3">
      <c r="A180" s="471" t="s">
        <v>2420</v>
      </c>
      <c r="B180" s="472" t="s">
        <v>495</v>
      </c>
      <c r="C180" s="472" t="s">
        <v>2451</v>
      </c>
      <c r="D180" s="472" t="s">
        <v>2647</v>
      </c>
      <c r="E180" s="472" t="s">
        <v>2648</v>
      </c>
      <c r="F180" s="475"/>
      <c r="G180" s="475"/>
      <c r="H180" s="472"/>
      <c r="I180" s="472"/>
      <c r="J180" s="475"/>
      <c r="K180" s="475"/>
      <c r="L180" s="472"/>
      <c r="M180" s="472"/>
      <c r="N180" s="475">
        <v>2</v>
      </c>
      <c r="O180" s="475">
        <v>1580</v>
      </c>
      <c r="P180" s="506"/>
      <c r="Q180" s="476">
        <v>790</v>
      </c>
    </row>
    <row r="181" spans="1:17" ht="14.4" customHeight="1" x14ac:dyDescent="0.3">
      <c r="A181" s="471" t="s">
        <v>2420</v>
      </c>
      <c r="B181" s="472" t="s">
        <v>495</v>
      </c>
      <c r="C181" s="472" t="s">
        <v>2451</v>
      </c>
      <c r="D181" s="472" t="s">
        <v>2588</v>
      </c>
      <c r="E181" s="472" t="s">
        <v>2589</v>
      </c>
      <c r="F181" s="475"/>
      <c r="G181" s="475"/>
      <c r="H181" s="472"/>
      <c r="I181" s="472"/>
      <c r="J181" s="475">
        <v>1</v>
      </c>
      <c r="K181" s="475">
        <v>107</v>
      </c>
      <c r="L181" s="472"/>
      <c r="M181" s="472">
        <v>107</v>
      </c>
      <c r="N181" s="475">
        <v>2</v>
      </c>
      <c r="O181" s="475">
        <v>214</v>
      </c>
      <c r="P181" s="506"/>
      <c r="Q181" s="476">
        <v>107</v>
      </c>
    </row>
    <row r="182" spans="1:17" ht="14.4" customHeight="1" x14ac:dyDescent="0.3">
      <c r="A182" s="471" t="s">
        <v>2420</v>
      </c>
      <c r="B182" s="472" t="s">
        <v>495</v>
      </c>
      <c r="C182" s="472" t="s">
        <v>2451</v>
      </c>
      <c r="D182" s="472" t="s">
        <v>2592</v>
      </c>
      <c r="E182" s="472" t="s">
        <v>2593</v>
      </c>
      <c r="F182" s="475"/>
      <c r="G182" s="475"/>
      <c r="H182" s="472"/>
      <c r="I182" s="472"/>
      <c r="J182" s="475"/>
      <c r="K182" s="475"/>
      <c r="L182" s="472"/>
      <c r="M182" s="472"/>
      <c r="N182" s="475">
        <v>0</v>
      </c>
      <c r="O182" s="475">
        <v>0</v>
      </c>
      <c r="P182" s="506"/>
      <c r="Q182" s="476"/>
    </row>
    <row r="183" spans="1:17" ht="14.4" customHeight="1" x14ac:dyDescent="0.3">
      <c r="A183" s="471" t="s">
        <v>2420</v>
      </c>
      <c r="B183" s="472" t="s">
        <v>498</v>
      </c>
      <c r="C183" s="472" t="s">
        <v>2421</v>
      </c>
      <c r="D183" s="472" t="s">
        <v>2424</v>
      </c>
      <c r="E183" s="472" t="s">
        <v>2425</v>
      </c>
      <c r="F183" s="475">
        <v>8.2999999999999989</v>
      </c>
      <c r="G183" s="475">
        <v>1310.6599999999999</v>
      </c>
      <c r="H183" s="472">
        <v>1</v>
      </c>
      <c r="I183" s="472">
        <v>157.91084337349398</v>
      </c>
      <c r="J183" s="475">
        <v>0.2</v>
      </c>
      <c r="K183" s="475">
        <v>31.58</v>
      </c>
      <c r="L183" s="472">
        <v>2.4094730898936417E-2</v>
      </c>
      <c r="M183" s="472">
        <v>157.89999999999998</v>
      </c>
      <c r="N183" s="475">
        <v>0.2</v>
      </c>
      <c r="O183" s="475">
        <v>30.2</v>
      </c>
      <c r="P183" s="506">
        <v>2.3041826255474344E-2</v>
      </c>
      <c r="Q183" s="476">
        <v>151</v>
      </c>
    </row>
    <row r="184" spans="1:17" ht="14.4" customHeight="1" x14ac:dyDescent="0.3">
      <c r="A184" s="471" t="s">
        <v>2420</v>
      </c>
      <c r="B184" s="472" t="s">
        <v>498</v>
      </c>
      <c r="C184" s="472" t="s">
        <v>2421</v>
      </c>
      <c r="D184" s="472" t="s">
        <v>2426</v>
      </c>
      <c r="E184" s="472" t="s">
        <v>2427</v>
      </c>
      <c r="F184" s="475">
        <v>3.8200000000000003</v>
      </c>
      <c r="G184" s="475">
        <v>1012.6799999999998</v>
      </c>
      <c r="H184" s="472">
        <v>1</v>
      </c>
      <c r="I184" s="472">
        <v>265.09947643979052</v>
      </c>
      <c r="J184" s="475">
        <v>0.4</v>
      </c>
      <c r="K184" s="475">
        <v>106.04</v>
      </c>
      <c r="L184" s="472">
        <v>0.10471224868665326</v>
      </c>
      <c r="M184" s="472">
        <v>265.10000000000002</v>
      </c>
      <c r="N184" s="475">
        <v>0.2</v>
      </c>
      <c r="O184" s="475">
        <v>50.71</v>
      </c>
      <c r="P184" s="506">
        <v>5.0075048386459702E-2</v>
      </c>
      <c r="Q184" s="476">
        <v>253.54999999999998</v>
      </c>
    </row>
    <row r="185" spans="1:17" ht="14.4" customHeight="1" x14ac:dyDescent="0.3">
      <c r="A185" s="471" t="s">
        <v>2420</v>
      </c>
      <c r="B185" s="472" t="s">
        <v>498</v>
      </c>
      <c r="C185" s="472" t="s">
        <v>2421</v>
      </c>
      <c r="D185" s="472" t="s">
        <v>2430</v>
      </c>
      <c r="E185" s="472" t="s">
        <v>697</v>
      </c>
      <c r="F185" s="475">
        <v>0.1</v>
      </c>
      <c r="G185" s="475">
        <v>40.42</v>
      </c>
      <c r="H185" s="472">
        <v>1</v>
      </c>
      <c r="I185" s="472">
        <v>404.2</v>
      </c>
      <c r="J185" s="475"/>
      <c r="K185" s="475"/>
      <c r="L185" s="472"/>
      <c r="M185" s="472"/>
      <c r="N185" s="475"/>
      <c r="O185" s="475"/>
      <c r="P185" s="506"/>
      <c r="Q185" s="476"/>
    </row>
    <row r="186" spans="1:17" ht="14.4" customHeight="1" x14ac:dyDescent="0.3">
      <c r="A186" s="471" t="s">
        <v>2420</v>
      </c>
      <c r="B186" s="472" t="s">
        <v>498</v>
      </c>
      <c r="C186" s="472" t="s">
        <v>2421</v>
      </c>
      <c r="D186" s="472" t="s">
        <v>2594</v>
      </c>
      <c r="E186" s="472" t="s">
        <v>2595</v>
      </c>
      <c r="F186" s="475">
        <v>0.4</v>
      </c>
      <c r="G186" s="475">
        <v>278.16000000000003</v>
      </c>
      <c r="H186" s="472">
        <v>1</v>
      </c>
      <c r="I186" s="472">
        <v>695.4</v>
      </c>
      <c r="J186" s="475"/>
      <c r="K186" s="475"/>
      <c r="L186" s="472"/>
      <c r="M186" s="472"/>
      <c r="N186" s="475"/>
      <c r="O186" s="475"/>
      <c r="P186" s="506"/>
      <c r="Q186" s="476"/>
    </row>
    <row r="187" spans="1:17" ht="14.4" customHeight="1" x14ac:dyDescent="0.3">
      <c r="A187" s="471" t="s">
        <v>2420</v>
      </c>
      <c r="B187" s="472" t="s">
        <v>498</v>
      </c>
      <c r="C187" s="472" t="s">
        <v>2421</v>
      </c>
      <c r="D187" s="472" t="s">
        <v>2441</v>
      </c>
      <c r="E187" s="472" t="s">
        <v>593</v>
      </c>
      <c r="F187" s="475">
        <v>1</v>
      </c>
      <c r="G187" s="475">
        <v>151.56</v>
      </c>
      <c r="H187" s="472">
        <v>1</v>
      </c>
      <c r="I187" s="472">
        <v>151.56</v>
      </c>
      <c r="J187" s="475"/>
      <c r="K187" s="475"/>
      <c r="L187" s="472"/>
      <c r="M187" s="472"/>
      <c r="N187" s="475"/>
      <c r="O187" s="475"/>
      <c r="P187" s="506"/>
      <c r="Q187" s="476"/>
    </row>
    <row r="188" spans="1:17" ht="14.4" customHeight="1" x14ac:dyDescent="0.3">
      <c r="A188" s="471" t="s">
        <v>2420</v>
      </c>
      <c r="B188" s="472" t="s">
        <v>498</v>
      </c>
      <c r="C188" s="472" t="s">
        <v>2444</v>
      </c>
      <c r="D188" s="472" t="s">
        <v>2445</v>
      </c>
      <c r="E188" s="472" t="s">
        <v>2446</v>
      </c>
      <c r="F188" s="475">
        <v>1</v>
      </c>
      <c r="G188" s="475">
        <v>90.16</v>
      </c>
      <c r="H188" s="472">
        <v>1</v>
      </c>
      <c r="I188" s="472">
        <v>90.16</v>
      </c>
      <c r="J188" s="475"/>
      <c r="K188" s="475"/>
      <c r="L188" s="472"/>
      <c r="M188" s="472"/>
      <c r="N188" s="475"/>
      <c r="O188" s="475"/>
      <c r="P188" s="506"/>
      <c r="Q188" s="476"/>
    </row>
    <row r="189" spans="1:17" ht="14.4" customHeight="1" x14ac:dyDescent="0.3">
      <c r="A189" s="471" t="s">
        <v>2420</v>
      </c>
      <c r="B189" s="472" t="s">
        <v>498</v>
      </c>
      <c r="C189" s="472" t="s">
        <v>2444</v>
      </c>
      <c r="D189" s="472" t="s">
        <v>2597</v>
      </c>
      <c r="E189" s="472"/>
      <c r="F189" s="475">
        <v>1</v>
      </c>
      <c r="G189" s="475">
        <v>70</v>
      </c>
      <c r="H189" s="472">
        <v>1</v>
      </c>
      <c r="I189" s="472">
        <v>70</v>
      </c>
      <c r="J189" s="475"/>
      <c r="K189" s="475"/>
      <c r="L189" s="472"/>
      <c r="M189" s="472"/>
      <c r="N189" s="475"/>
      <c r="O189" s="475"/>
      <c r="P189" s="506"/>
      <c r="Q189" s="476"/>
    </row>
    <row r="190" spans="1:17" ht="14.4" customHeight="1" x14ac:dyDescent="0.3">
      <c r="A190" s="471" t="s">
        <v>2420</v>
      </c>
      <c r="B190" s="472" t="s">
        <v>498</v>
      </c>
      <c r="C190" s="472" t="s">
        <v>2444</v>
      </c>
      <c r="D190" s="472" t="s">
        <v>2649</v>
      </c>
      <c r="E190" s="472" t="s">
        <v>2650</v>
      </c>
      <c r="F190" s="475">
        <v>5</v>
      </c>
      <c r="G190" s="475">
        <v>1368</v>
      </c>
      <c r="H190" s="472">
        <v>1</v>
      </c>
      <c r="I190" s="472">
        <v>273.60000000000002</v>
      </c>
      <c r="J190" s="475"/>
      <c r="K190" s="475"/>
      <c r="L190" s="472"/>
      <c r="M190" s="472"/>
      <c r="N190" s="475"/>
      <c r="O190" s="475"/>
      <c r="P190" s="506"/>
      <c r="Q190" s="476"/>
    </row>
    <row r="191" spans="1:17" ht="14.4" customHeight="1" x14ac:dyDescent="0.3">
      <c r="A191" s="471" t="s">
        <v>2420</v>
      </c>
      <c r="B191" s="472" t="s">
        <v>498</v>
      </c>
      <c r="C191" s="472" t="s">
        <v>2444</v>
      </c>
      <c r="D191" s="472" t="s">
        <v>2651</v>
      </c>
      <c r="E191" s="472" t="s">
        <v>2652</v>
      </c>
      <c r="F191" s="475">
        <v>2</v>
      </c>
      <c r="G191" s="475">
        <v>382.56</v>
      </c>
      <c r="H191" s="472">
        <v>1</v>
      </c>
      <c r="I191" s="472">
        <v>191.28</v>
      </c>
      <c r="J191" s="475"/>
      <c r="K191" s="475"/>
      <c r="L191" s="472"/>
      <c r="M191" s="472"/>
      <c r="N191" s="475"/>
      <c r="O191" s="475"/>
      <c r="P191" s="506"/>
      <c r="Q191" s="476"/>
    </row>
    <row r="192" spans="1:17" ht="14.4" customHeight="1" x14ac:dyDescent="0.3">
      <c r="A192" s="471" t="s">
        <v>2420</v>
      </c>
      <c r="B192" s="472" t="s">
        <v>498</v>
      </c>
      <c r="C192" s="472" t="s">
        <v>2451</v>
      </c>
      <c r="D192" s="472" t="s">
        <v>2452</v>
      </c>
      <c r="E192" s="472" t="s">
        <v>2453</v>
      </c>
      <c r="F192" s="475">
        <v>2</v>
      </c>
      <c r="G192" s="475">
        <v>256</v>
      </c>
      <c r="H192" s="472">
        <v>1</v>
      </c>
      <c r="I192" s="472">
        <v>128</v>
      </c>
      <c r="J192" s="475">
        <v>1</v>
      </c>
      <c r="K192" s="475">
        <v>130</v>
      </c>
      <c r="L192" s="472">
        <v>0.5078125</v>
      </c>
      <c r="M192" s="472">
        <v>130</v>
      </c>
      <c r="N192" s="475"/>
      <c r="O192" s="475"/>
      <c r="P192" s="506"/>
      <c r="Q192" s="476"/>
    </row>
    <row r="193" spans="1:17" ht="14.4" customHeight="1" x14ac:dyDescent="0.3">
      <c r="A193" s="471" t="s">
        <v>2420</v>
      </c>
      <c r="B193" s="472" t="s">
        <v>498</v>
      </c>
      <c r="C193" s="472" t="s">
        <v>2451</v>
      </c>
      <c r="D193" s="472" t="s">
        <v>2460</v>
      </c>
      <c r="E193" s="472" t="s">
        <v>2461</v>
      </c>
      <c r="F193" s="475"/>
      <c r="G193" s="475"/>
      <c r="H193" s="472"/>
      <c r="I193" s="472"/>
      <c r="J193" s="475">
        <v>1</v>
      </c>
      <c r="K193" s="475">
        <v>104</v>
      </c>
      <c r="L193" s="472"/>
      <c r="M193" s="472">
        <v>104</v>
      </c>
      <c r="N193" s="475">
        <v>4</v>
      </c>
      <c r="O193" s="475">
        <v>416</v>
      </c>
      <c r="P193" s="506"/>
      <c r="Q193" s="476">
        <v>104</v>
      </c>
    </row>
    <row r="194" spans="1:17" ht="14.4" customHeight="1" x14ac:dyDescent="0.3">
      <c r="A194" s="471" t="s">
        <v>2420</v>
      </c>
      <c r="B194" s="472" t="s">
        <v>498</v>
      </c>
      <c r="C194" s="472" t="s">
        <v>2451</v>
      </c>
      <c r="D194" s="472" t="s">
        <v>2462</v>
      </c>
      <c r="E194" s="472" t="s">
        <v>2463</v>
      </c>
      <c r="F194" s="475"/>
      <c r="G194" s="475"/>
      <c r="H194" s="472"/>
      <c r="I194" s="472"/>
      <c r="J194" s="475">
        <v>1</v>
      </c>
      <c r="K194" s="475">
        <v>34</v>
      </c>
      <c r="L194" s="472"/>
      <c r="M194" s="472">
        <v>34</v>
      </c>
      <c r="N194" s="475"/>
      <c r="O194" s="475"/>
      <c r="P194" s="506"/>
      <c r="Q194" s="476"/>
    </row>
    <row r="195" spans="1:17" ht="14.4" customHeight="1" x14ac:dyDescent="0.3">
      <c r="A195" s="471" t="s">
        <v>2420</v>
      </c>
      <c r="B195" s="472" t="s">
        <v>498</v>
      </c>
      <c r="C195" s="472" t="s">
        <v>2451</v>
      </c>
      <c r="D195" s="472" t="s">
        <v>2464</v>
      </c>
      <c r="E195" s="472" t="s">
        <v>2465</v>
      </c>
      <c r="F195" s="475">
        <v>1</v>
      </c>
      <c r="G195" s="475">
        <v>5</v>
      </c>
      <c r="H195" s="472">
        <v>1</v>
      </c>
      <c r="I195" s="472">
        <v>5</v>
      </c>
      <c r="J195" s="475"/>
      <c r="K195" s="475"/>
      <c r="L195" s="472"/>
      <c r="M195" s="472"/>
      <c r="N195" s="475"/>
      <c r="O195" s="475"/>
      <c r="P195" s="506"/>
      <c r="Q195" s="476"/>
    </row>
    <row r="196" spans="1:17" ht="14.4" customHeight="1" x14ac:dyDescent="0.3">
      <c r="A196" s="471" t="s">
        <v>2420</v>
      </c>
      <c r="B196" s="472" t="s">
        <v>498</v>
      </c>
      <c r="C196" s="472" t="s">
        <v>2451</v>
      </c>
      <c r="D196" s="472" t="s">
        <v>2468</v>
      </c>
      <c r="E196" s="472" t="s">
        <v>2469</v>
      </c>
      <c r="F196" s="475">
        <v>1</v>
      </c>
      <c r="G196" s="475">
        <v>638</v>
      </c>
      <c r="H196" s="472">
        <v>1</v>
      </c>
      <c r="I196" s="472">
        <v>638</v>
      </c>
      <c r="J196" s="475"/>
      <c r="K196" s="475"/>
      <c r="L196" s="472"/>
      <c r="M196" s="472"/>
      <c r="N196" s="475"/>
      <c r="O196" s="475"/>
      <c r="P196" s="506"/>
      <c r="Q196" s="476"/>
    </row>
    <row r="197" spans="1:17" ht="14.4" customHeight="1" x14ac:dyDescent="0.3">
      <c r="A197" s="471" t="s">
        <v>2420</v>
      </c>
      <c r="B197" s="472" t="s">
        <v>498</v>
      </c>
      <c r="C197" s="472" t="s">
        <v>2451</v>
      </c>
      <c r="D197" s="472" t="s">
        <v>2472</v>
      </c>
      <c r="E197" s="472" t="s">
        <v>2473</v>
      </c>
      <c r="F197" s="475">
        <v>1</v>
      </c>
      <c r="G197" s="475">
        <v>156</v>
      </c>
      <c r="H197" s="472">
        <v>1</v>
      </c>
      <c r="I197" s="472">
        <v>156</v>
      </c>
      <c r="J197" s="475">
        <v>2</v>
      </c>
      <c r="K197" s="475">
        <v>314</v>
      </c>
      <c r="L197" s="472">
        <v>2.0128205128205128</v>
      </c>
      <c r="M197" s="472">
        <v>157</v>
      </c>
      <c r="N197" s="475"/>
      <c r="O197" s="475"/>
      <c r="P197" s="506"/>
      <c r="Q197" s="476"/>
    </row>
    <row r="198" spans="1:17" ht="14.4" customHeight="1" x14ac:dyDescent="0.3">
      <c r="A198" s="471" t="s">
        <v>2420</v>
      </c>
      <c r="B198" s="472" t="s">
        <v>498</v>
      </c>
      <c r="C198" s="472" t="s">
        <v>2451</v>
      </c>
      <c r="D198" s="472" t="s">
        <v>2481</v>
      </c>
      <c r="E198" s="472" t="s">
        <v>2482</v>
      </c>
      <c r="F198" s="475">
        <v>5</v>
      </c>
      <c r="G198" s="475">
        <v>2635</v>
      </c>
      <c r="H198" s="472">
        <v>1</v>
      </c>
      <c r="I198" s="472">
        <v>527</v>
      </c>
      <c r="J198" s="475">
        <v>5</v>
      </c>
      <c r="K198" s="475">
        <v>2655</v>
      </c>
      <c r="L198" s="472">
        <v>1.0075901328273245</v>
      </c>
      <c r="M198" s="472">
        <v>531</v>
      </c>
      <c r="N198" s="475">
        <v>7</v>
      </c>
      <c r="O198" s="475">
        <v>3724</v>
      </c>
      <c r="P198" s="506">
        <v>1.4132827324478179</v>
      </c>
      <c r="Q198" s="476">
        <v>532</v>
      </c>
    </row>
    <row r="199" spans="1:17" ht="14.4" customHeight="1" x14ac:dyDescent="0.3">
      <c r="A199" s="471" t="s">
        <v>2420</v>
      </c>
      <c r="B199" s="472" t="s">
        <v>498</v>
      </c>
      <c r="C199" s="472" t="s">
        <v>2451</v>
      </c>
      <c r="D199" s="472" t="s">
        <v>2483</v>
      </c>
      <c r="E199" s="472" t="s">
        <v>2484</v>
      </c>
      <c r="F199" s="475">
        <v>1</v>
      </c>
      <c r="G199" s="475">
        <v>1481</v>
      </c>
      <c r="H199" s="472">
        <v>1</v>
      </c>
      <c r="I199" s="472">
        <v>1481</v>
      </c>
      <c r="J199" s="475">
        <v>1</v>
      </c>
      <c r="K199" s="475">
        <v>1491</v>
      </c>
      <c r="L199" s="472">
        <v>1.0067521944632005</v>
      </c>
      <c r="M199" s="472">
        <v>1491</v>
      </c>
      <c r="N199" s="475"/>
      <c r="O199" s="475"/>
      <c r="P199" s="506"/>
      <c r="Q199" s="476"/>
    </row>
    <row r="200" spans="1:17" ht="14.4" customHeight="1" x14ac:dyDescent="0.3">
      <c r="A200" s="471" t="s">
        <v>2420</v>
      </c>
      <c r="B200" s="472" t="s">
        <v>498</v>
      </c>
      <c r="C200" s="472" t="s">
        <v>2451</v>
      </c>
      <c r="D200" s="472" t="s">
        <v>2485</v>
      </c>
      <c r="E200" s="472" t="s">
        <v>2486</v>
      </c>
      <c r="F200" s="475">
        <v>24</v>
      </c>
      <c r="G200" s="475">
        <v>11544</v>
      </c>
      <c r="H200" s="472">
        <v>1</v>
      </c>
      <c r="I200" s="472">
        <v>481</v>
      </c>
      <c r="J200" s="475">
        <v>2</v>
      </c>
      <c r="K200" s="475">
        <v>970</v>
      </c>
      <c r="L200" s="472">
        <v>8.4026334026334026E-2</v>
      </c>
      <c r="M200" s="472">
        <v>485</v>
      </c>
      <c r="N200" s="475">
        <v>7</v>
      </c>
      <c r="O200" s="475">
        <v>3402</v>
      </c>
      <c r="P200" s="506">
        <v>0.29469854469854467</v>
      </c>
      <c r="Q200" s="476">
        <v>486</v>
      </c>
    </row>
    <row r="201" spans="1:17" ht="14.4" customHeight="1" x14ac:dyDescent="0.3">
      <c r="A201" s="471" t="s">
        <v>2420</v>
      </c>
      <c r="B201" s="472" t="s">
        <v>498</v>
      </c>
      <c r="C201" s="472" t="s">
        <v>2451</v>
      </c>
      <c r="D201" s="472" t="s">
        <v>2487</v>
      </c>
      <c r="E201" s="472" t="s">
        <v>2488</v>
      </c>
      <c r="F201" s="475">
        <v>26</v>
      </c>
      <c r="G201" s="475">
        <v>17134</v>
      </c>
      <c r="H201" s="472">
        <v>1</v>
      </c>
      <c r="I201" s="472">
        <v>659</v>
      </c>
      <c r="J201" s="475">
        <v>2</v>
      </c>
      <c r="K201" s="475">
        <v>1328</v>
      </c>
      <c r="L201" s="472">
        <v>7.7506711801097236E-2</v>
      </c>
      <c r="M201" s="472">
        <v>664</v>
      </c>
      <c r="N201" s="475"/>
      <c r="O201" s="475"/>
      <c r="P201" s="506"/>
      <c r="Q201" s="476"/>
    </row>
    <row r="202" spans="1:17" ht="14.4" customHeight="1" x14ac:dyDescent="0.3">
      <c r="A202" s="471" t="s">
        <v>2420</v>
      </c>
      <c r="B202" s="472" t="s">
        <v>498</v>
      </c>
      <c r="C202" s="472" t="s">
        <v>2451</v>
      </c>
      <c r="D202" s="472" t="s">
        <v>2489</v>
      </c>
      <c r="E202" s="472" t="s">
        <v>2490</v>
      </c>
      <c r="F202" s="475">
        <v>34</v>
      </c>
      <c r="G202" s="475">
        <v>34034</v>
      </c>
      <c r="H202" s="472">
        <v>1</v>
      </c>
      <c r="I202" s="472">
        <v>1001</v>
      </c>
      <c r="J202" s="475">
        <v>23</v>
      </c>
      <c r="K202" s="475">
        <v>23135</v>
      </c>
      <c r="L202" s="472">
        <v>0.67976141505553267</v>
      </c>
      <c r="M202" s="472">
        <v>1005.8695652173913</v>
      </c>
      <c r="N202" s="475">
        <v>11</v>
      </c>
      <c r="O202" s="475">
        <v>11132</v>
      </c>
      <c r="P202" s="506">
        <v>0.3270846800258565</v>
      </c>
      <c r="Q202" s="476">
        <v>1012</v>
      </c>
    </row>
    <row r="203" spans="1:17" ht="14.4" customHeight="1" x14ac:dyDescent="0.3">
      <c r="A203" s="471" t="s">
        <v>2420</v>
      </c>
      <c r="B203" s="472" t="s">
        <v>498</v>
      </c>
      <c r="C203" s="472" t="s">
        <v>2451</v>
      </c>
      <c r="D203" s="472" t="s">
        <v>2491</v>
      </c>
      <c r="E203" s="472" t="s">
        <v>2492</v>
      </c>
      <c r="F203" s="475">
        <v>1</v>
      </c>
      <c r="G203" s="475">
        <v>2000</v>
      </c>
      <c r="H203" s="472">
        <v>1</v>
      </c>
      <c r="I203" s="472">
        <v>2000</v>
      </c>
      <c r="J203" s="475"/>
      <c r="K203" s="475"/>
      <c r="L203" s="472"/>
      <c r="M203" s="472"/>
      <c r="N203" s="475"/>
      <c r="O203" s="475"/>
      <c r="P203" s="506"/>
      <c r="Q203" s="476"/>
    </row>
    <row r="204" spans="1:17" ht="14.4" customHeight="1" x14ac:dyDescent="0.3">
      <c r="A204" s="471" t="s">
        <v>2420</v>
      </c>
      <c r="B204" s="472" t="s">
        <v>498</v>
      </c>
      <c r="C204" s="472" t="s">
        <v>2451</v>
      </c>
      <c r="D204" s="472" t="s">
        <v>2600</v>
      </c>
      <c r="E204" s="472" t="s">
        <v>2601</v>
      </c>
      <c r="F204" s="475">
        <v>2</v>
      </c>
      <c r="G204" s="475">
        <v>2426</v>
      </c>
      <c r="H204" s="472">
        <v>1</v>
      </c>
      <c r="I204" s="472">
        <v>1213</v>
      </c>
      <c r="J204" s="475">
        <v>1</v>
      </c>
      <c r="K204" s="475">
        <v>1229</v>
      </c>
      <c r="L204" s="472">
        <v>0.50659521846661171</v>
      </c>
      <c r="M204" s="472">
        <v>1229</v>
      </c>
      <c r="N204" s="475">
        <v>1</v>
      </c>
      <c r="O204" s="475">
        <v>1235</v>
      </c>
      <c r="P204" s="506">
        <v>0.50906842539159114</v>
      </c>
      <c r="Q204" s="476">
        <v>1235</v>
      </c>
    </row>
    <row r="205" spans="1:17" ht="14.4" customHeight="1" x14ac:dyDescent="0.3">
      <c r="A205" s="471" t="s">
        <v>2420</v>
      </c>
      <c r="B205" s="472" t="s">
        <v>498</v>
      </c>
      <c r="C205" s="472" t="s">
        <v>2451</v>
      </c>
      <c r="D205" s="472" t="s">
        <v>2493</v>
      </c>
      <c r="E205" s="472" t="s">
        <v>2494</v>
      </c>
      <c r="F205" s="475">
        <v>1</v>
      </c>
      <c r="G205" s="475">
        <v>932</v>
      </c>
      <c r="H205" s="472">
        <v>1</v>
      </c>
      <c r="I205" s="472">
        <v>932</v>
      </c>
      <c r="J205" s="475">
        <v>2</v>
      </c>
      <c r="K205" s="475">
        <v>1884</v>
      </c>
      <c r="L205" s="472">
        <v>2.0214592274678114</v>
      </c>
      <c r="M205" s="472">
        <v>942</v>
      </c>
      <c r="N205" s="475">
        <v>2</v>
      </c>
      <c r="O205" s="475">
        <v>1892</v>
      </c>
      <c r="P205" s="506">
        <v>2.0300429184549356</v>
      </c>
      <c r="Q205" s="476">
        <v>946</v>
      </c>
    </row>
    <row r="206" spans="1:17" ht="14.4" customHeight="1" x14ac:dyDescent="0.3">
      <c r="A206" s="471" t="s">
        <v>2420</v>
      </c>
      <c r="B206" s="472" t="s">
        <v>498</v>
      </c>
      <c r="C206" s="472" t="s">
        <v>2451</v>
      </c>
      <c r="D206" s="472" t="s">
        <v>2495</v>
      </c>
      <c r="E206" s="472" t="s">
        <v>2496</v>
      </c>
      <c r="F206" s="475">
        <v>1</v>
      </c>
      <c r="G206" s="475">
        <v>814</v>
      </c>
      <c r="H206" s="472">
        <v>1</v>
      </c>
      <c r="I206" s="472">
        <v>814</v>
      </c>
      <c r="J206" s="475"/>
      <c r="K206" s="475"/>
      <c r="L206" s="472"/>
      <c r="M206" s="472"/>
      <c r="N206" s="475"/>
      <c r="O206" s="475"/>
      <c r="P206" s="506"/>
      <c r="Q206" s="476"/>
    </row>
    <row r="207" spans="1:17" ht="14.4" customHeight="1" x14ac:dyDescent="0.3">
      <c r="A207" s="471" t="s">
        <v>2420</v>
      </c>
      <c r="B207" s="472" t="s">
        <v>498</v>
      </c>
      <c r="C207" s="472" t="s">
        <v>2451</v>
      </c>
      <c r="D207" s="472" t="s">
        <v>2604</v>
      </c>
      <c r="E207" s="472" t="s">
        <v>2605</v>
      </c>
      <c r="F207" s="475"/>
      <c r="G207" s="475"/>
      <c r="H207" s="472"/>
      <c r="I207" s="472"/>
      <c r="J207" s="475">
        <v>2</v>
      </c>
      <c r="K207" s="475">
        <v>3268</v>
      </c>
      <c r="L207" s="472"/>
      <c r="M207" s="472">
        <v>1634</v>
      </c>
      <c r="N207" s="475">
        <v>1</v>
      </c>
      <c r="O207" s="475">
        <v>1637</v>
      </c>
      <c r="P207" s="506"/>
      <c r="Q207" s="476">
        <v>1637</v>
      </c>
    </row>
    <row r="208" spans="1:17" ht="14.4" customHeight="1" x14ac:dyDescent="0.3">
      <c r="A208" s="471" t="s">
        <v>2420</v>
      </c>
      <c r="B208" s="472" t="s">
        <v>498</v>
      </c>
      <c r="C208" s="472" t="s">
        <v>2451</v>
      </c>
      <c r="D208" s="472" t="s">
        <v>2497</v>
      </c>
      <c r="E208" s="472" t="s">
        <v>2498</v>
      </c>
      <c r="F208" s="475">
        <v>2</v>
      </c>
      <c r="G208" s="475">
        <v>2646</v>
      </c>
      <c r="H208" s="472">
        <v>1</v>
      </c>
      <c r="I208" s="472">
        <v>1323</v>
      </c>
      <c r="J208" s="475">
        <v>1</v>
      </c>
      <c r="K208" s="475">
        <v>1335</v>
      </c>
      <c r="L208" s="472">
        <v>0.50453514739229022</v>
      </c>
      <c r="M208" s="472">
        <v>1335</v>
      </c>
      <c r="N208" s="475">
        <v>3</v>
      </c>
      <c r="O208" s="475">
        <v>4020</v>
      </c>
      <c r="P208" s="506">
        <v>1.5192743764172336</v>
      </c>
      <c r="Q208" s="476">
        <v>1340</v>
      </c>
    </row>
    <row r="209" spans="1:17" ht="14.4" customHeight="1" x14ac:dyDescent="0.3">
      <c r="A209" s="471" t="s">
        <v>2420</v>
      </c>
      <c r="B209" s="472" t="s">
        <v>498</v>
      </c>
      <c r="C209" s="472" t="s">
        <v>2451</v>
      </c>
      <c r="D209" s="472" t="s">
        <v>2606</v>
      </c>
      <c r="E209" s="472" t="s">
        <v>2607</v>
      </c>
      <c r="F209" s="475"/>
      <c r="G209" s="475"/>
      <c r="H209" s="472"/>
      <c r="I209" s="472"/>
      <c r="J209" s="475"/>
      <c r="K209" s="475"/>
      <c r="L209" s="472"/>
      <c r="M209" s="472"/>
      <c r="N209" s="475">
        <v>2</v>
      </c>
      <c r="O209" s="475">
        <v>3022</v>
      </c>
      <c r="P209" s="506"/>
      <c r="Q209" s="476">
        <v>1511</v>
      </c>
    </row>
    <row r="210" spans="1:17" ht="14.4" customHeight="1" x14ac:dyDescent="0.3">
      <c r="A210" s="471" t="s">
        <v>2420</v>
      </c>
      <c r="B210" s="472" t="s">
        <v>498</v>
      </c>
      <c r="C210" s="472" t="s">
        <v>2451</v>
      </c>
      <c r="D210" s="472" t="s">
        <v>2653</v>
      </c>
      <c r="E210" s="472" t="s">
        <v>2654</v>
      </c>
      <c r="F210" s="475"/>
      <c r="G210" s="475"/>
      <c r="H210" s="472"/>
      <c r="I210" s="472"/>
      <c r="J210" s="475">
        <v>0</v>
      </c>
      <c r="K210" s="475">
        <v>0</v>
      </c>
      <c r="L210" s="472"/>
      <c r="M210" s="472"/>
      <c r="N210" s="475"/>
      <c r="O210" s="475"/>
      <c r="P210" s="506"/>
      <c r="Q210" s="476"/>
    </row>
    <row r="211" spans="1:17" ht="14.4" customHeight="1" x14ac:dyDescent="0.3">
      <c r="A211" s="471" t="s">
        <v>2420</v>
      </c>
      <c r="B211" s="472" t="s">
        <v>498</v>
      </c>
      <c r="C211" s="472" t="s">
        <v>2451</v>
      </c>
      <c r="D211" s="472" t="s">
        <v>2608</v>
      </c>
      <c r="E211" s="472" t="s">
        <v>2609</v>
      </c>
      <c r="F211" s="475">
        <v>1</v>
      </c>
      <c r="G211" s="475">
        <v>412</v>
      </c>
      <c r="H211" s="472">
        <v>1</v>
      </c>
      <c r="I211" s="472">
        <v>412</v>
      </c>
      <c r="J211" s="475"/>
      <c r="K211" s="475"/>
      <c r="L211" s="472"/>
      <c r="M211" s="472"/>
      <c r="N211" s="475"/>
      <c r="O211" s="475"/>
      <c r="P211" s="506"/>
      <c r="Q211" s="476"/>
    </row>
    <row r="212" spans="1:17" ht="14.4" customHeight="1" x14ac:dyDescent="0.3">
      <c r="A212" s="471" t="s">
        <v>2420</v>
      </c>
      <c r="B212" s="472" t="s">
        <v>498</v>
      </c>
      <c r="C212" s="472" t="s">
        <v>2451</v>
      </c>
      <c r="D212" s="472" t="s">
        <v>2616</v>
      </c>
      <c r="E212" s="472" t="s">
        <v>2617</v>
      </c>
      <c r="F212" s="475">
        <v>1</v>
      </c>
      <c r="G212" s="475">
        <v>1060</v>
      </c>
      <c r="H212" s="472">
        <v>1</v>
      </c>
      <c r="I212" s="472">
        <v>1060</v>
      </c>
      <c r="J212" s="475"/>
      <c r="K212" s="475"/>
      <c r="L212" s="472"/>
      <c r="M212" s="472"/>
      <c r="N212" s="475"/>
      <c r="O212" s="475"/>
      <c r="P212" s="506"/>
      <c r="Q212" s="476"/>
    </row>
    <row r="213" spans="1:17" ht="14.4" customHeight="1" x14ac:dyDescent="0.3">
      <c r="A213" s="471" t="s">
        <v>2420</v>
      </c>
      <c r="B213" s="472" t="s">
        <v>498</v>
      </c>
      <c r="C213" s="472" t="s">
        <v>2451</v>
      </c>
      <c r="D213" s="472" t="s">
        <v>2505</v>
      </c>
      <c r="E213" s="472" t="s">
        <v>2506</v>
      </c>
      <c r="F213" s="475">
        <v>2</v>
      </c>
      <c r="G213" s="475">
        <v>688</v>
      </c>
      <c r="H213" s="472">
        <v>1</v>
      </c>
      <c r="I213" s="472">
        <v>344</v>
      </c>
      <c r="J213" s="475"/>
      <c r="K213" s="475"/>
      <c r="L213" s="472"/>
      <c r="M213" s="472"/>
      <c r="N213" s="475"/>
      <c r="O213" s="475"/>
      <c r="P213" s="506"/>
      <c r="Q213" s="476"/>
    </row>
    <row r="214" spans="1:17" ht="14.4" customHeight="1" x14ac:dyDescent="0.3">
      <c r="A214" s="471" t="s">
        <v>2420</v>
      </c>
      <c r="B214" s="472" t="s">
        <v>498</v>
      </c>
      <c r="C214" s="472" t="s">
        <v>2451</v>
      </c>
      <c r="D214" s="472" t="s">
        <v>2511</v>
      </c>
      <c r="E214" s="472" t="s">
        <v>2512</v>
      </c>
      <c r="F214" s="475">
        <v>1</v>
      </c>
      <c r="G214" s="475">
        <v>0</v>
      </c>
      <c r="H214" s="472"/>
      <c r="I214" s="472">
        <v>0</v>
      </c>
      <c r="J214" s="475">
        <v>5</v>
      </c>
      <c r="K214" s="475">
        <v>538</v>
      </c>
      <c r="L214" s="472"/>
      <c r="M214" s="472">
        <v>107.6</v>
      </c>
      <c r="N214" s="475">
        <v>3</v>
      </c>
      <c r="O214" s="475">
        <v>324</v>
      </c>
      <c r="P214" s="506"/>
      <c r="Q214" s="476">
        <v>108</v>
      </c>
    </row>
    <row r="215" spans="1:17" ht="14.4" customHeight="1" x14ac:dyDescent="0.3">
      <c r="A215" s="471" t="s">
        <v>2420</v>
      </c>
      <c r="B215" s="472" t="s">
        <v>498</v>
      </c>
      <c r="C215" s="472" t="s">
        <v>2451</v>
      </c>
      <c r="D215" s="472" t="s">
        <v>2515</v>
      </c>
      <c r="E215" s="472" t="s">
        <v>2516</v>
      </c>
      <c r="F215" s="475">
        <v>73</v>
      </c>
      <c r="G215" s="475">
        <v>5913</v>
      </c>
      <c r="H215" s="472">
        <v>1</v>
      </c>
      <c r="I215" s="472">
        <v>81</v>
      </c>
      <c r="J215" s="475">
        <v>25</v>
      </c>
      <c r="K215" s="475">
        <v>2045</v>
      </c>
      <c r="L215" s="472">
        <v>0.34584813123625907</v>
      </c>
      <c r="M215" s="472">
        <v>81.8</v>
      </c>
      <c r="N215" s="475">
        <v>39</v>
      </c>
      <c r="O215" s="475">
        <v>3198</v>
      </c>
      <c r="P215" s="506">
        <v>0.54084221207508876</v>
      </c>
      <c r="Q215" s="476">
        <v>82</v>
      </c>
    </row>
    <row r="216" spans="1:17" ht="14.4" customHeight="1" x14ac:dyDescent="0.3">
      <c r="A216" s="471" t="s">
        <v>2420</v>
      </c>
      <c r="B216" s="472" t="s">
        <v>498</v>
      </c>
      <c r="C216" s="472" t="s">
        <v>2451</v>
      </c>
      <c r="D216" s="472" t="s">
        <v>2517</v>
      </c>
      <c r="E216" s="472" t="s">
        <v>2518</v>
      </c>
      <c r="F216" s="475"/>
      <c r="G216" s="475"/>
      <c r="H216" s="472"/>
      <c r="I216" s="472"/>
      <c r="J216" s="475"/>
      <c r="K216" s="475"/>
      <c r="L216" s="472"/>
      <c r="M216" s="472"/>
      <c r="N216" s="475">
        <v>1</v>
      </c>
      <c r="O216" s="475">
        <v>31</v>
      </c>
      <c r="P216" s="506"/>
      <c r="Q216" s="476">
        <v>31</v>
      </c>
    </row>
    <row r="217" spans="1:17" ht="14.4" customHeight="1" x14ac:dyDescent="0.3">
      <c r="A217" s="471" t="s">
        <v>2420</v>
      </c>
      <c r="B217" s="472" t="s">
        <v>498</v>
      </c>
      <c r="C217" s="472" t="s">
        <v>2451</v>
      </c>
      <c r="D217" s="472" t="s">
        <v>2527</v>
      </c>
      <c r="E217" s="472" t="s">
        <v>2482</v>
      </c>
      <c r="F217" s="475"/>
      <c r="G217" s="475"/>
      <c r="H217" s="472"/>
      <c r="I217" s="472"/>
      <c r="J217" s="475">
        <v>2</v>
      </c>
      <c r="K217" s="475">
        <v>1341</v>
      </c>
      <c r="L217" s="472"/>
      <c r="M217" s="472">
        <v>670.5</v>
      </c>
      <c r="N217" s="475">
        <v>3</v>
      </c>
      <c r="O217" s="475">
        <v>2025</v>
      </c>
      <c r="P217" s="506"/>
      <c r="Q217" s="476">
        <v>675</v>
      </c>
    </row>
    <row r="218" spans="1:17" ht="14.4" customHeight="1" x14ac:dyDescent="0.3">
      <c r="A218" s="471" t="s">
        <v>2420</v>
      </c>
      <c r="B218" s="472" t="s">
        <v>498</v>
      </c>
      <c r="C218" s="472" t="s">
        <v>2451</v>
      </c>
      <c r="D218" s="472" t="s">
        <v>2528</v>
      </c>
      <c r="E218" s="472" t="s">
        <v>2529</v>
      </c>
      <c r="F218" s="475">
        <v>11</v>
      </c>
      <c r="G218" s="475">
        <v>946</v>
      </c>
      <c r="H218" s="472">
        <v>1</v>
      </c>
      <c r="I218" s="472">
        <v>86</v>
      </c>
      <c r="J218" s="475">
        <v>7</v>
      </c>
      <c r="K218" s="475">
        <v>962</v>
      </c>
      <c r="L218" s="472">
        <v>1.0169133192389006</v>
      </c>
      <c r="M218" s="472">
        <v>137.42857142857142</v>
      </c>
      <c r="N218" s="475">
        <v>1</v>
      </c>
      <c r="O218" s="475">
        <v>158</v>
      </c>
      <c r="P218" s="506">
        <v>0.16701902748414377</v>
      </c>
      <c r="Q218" s="476">
        <v>158</v>
      </c>
    </row>
    <row r="219" spans="1:17" ht="14.4" customHeight="1" x14ac:dyDescent="0.3">
      <c r="A219" s="471" t="s">
        <v>2420</v>
      </c>
      <c r="B219" s="472" t="s">
        <v>498</v>
      </c>
      <c r="C219" s="472" t="s">
        <v>2451</v>
      </c>
      <c r="D219" s="472" t="s">
        <v>2536</v>
      </c>
      <c r="E219" s="472" t="s">
        <v>2537</v>
      </c>
      <c r="F219" s="475">
        <v>1</v>
      </c>
      <c r="G219" s="475">
        <v>694</v>
      </c>
      <c r="H219" s="472">
        <v>1</v>
      </c>
      <c r="I219" s="472">
        <v>694</v>
      </c>
      <c r="J219" s="475"/>
      <c r="K219" s="475"/>
      <c r="L219" s="472"/>
      <c r="M219" s="472"/>
      <c r="N219" s="475">
        <v>1</v>
      </c>
      <c r="O219" s="475">
        <v>704</v>
      </c>
      <c r="P219" s="506">
        <v>1.0144092219020173</v>
      </c>
      <c r="Q219" s="476">
        <v>704</v>
      </c>
    </row>
    <row r="220" spans="1:17" ht="14.4" customHeight="1" x14ac:dyDescent="0.3">
      <c r="A220" s="471" t="s">
        <v>2420</v>
      </c>
      <c r="B220" s="472" t="s">
        <v>498</v>
      </c>
      <c r="C220" s="472" t="s">
        <v>2451</v>
      </c>
      <c r="D220" s="472" t="s">
        <v>2538</v>
      </c>
      <c r="E220" s="472" t="s">
        <v>2539</v>
      </c>
      <c r="F220" s="475">
        <v>4</v>
      </c>
      <c r="G220" s="475">
        <v>4172</v>
      </c>
      <c r="H220" s="472">
        <v>1</v>
      </c>
      <c r="I220" s="472">
        <v>1043</v>
      </c>
      <c r="J220" s="475"/>
      <c r="K220" s="475"/>
      <c r="L220" s="472"/>
      <c r="M220" s="472"/>
      <c r="N220" s="475">
        <v>1</v>
      </c>
      <c r="O220" s="475">
        <v>1050</v>
      </c>
      <c r="P220" s="506">
        <v>0.25167785234899331</v>
      </c>
      <c r="Q220" s="476">
        <v>1050</v>
      </c>
    </row>
    <row r="221" spans="1:17" ht="14.4" customHeight="1" x14ac:dyDescent="0.3">
      <c r="A221" s="471" t="s">
        <v>2420</v>
      </c>
      <c r="B221" s="472" t="s">
        <v>498</v>
      </c>
      <c r="C221" s="472" t="s">
        <v>2451</v>
      </c>
      <c r="D221" s="472" t="s">
        <v>2544</v>
      </c>
      <c r="E221" s="472" t="s">
        <v>2545</v>
      </c>
      <c r="F221" s="475">
        <v>3</v>
      </c>
      <c r="G221" s="475">
        <v>2052</v>
      </c>
      <c r="H221" s="472">
        <v>1</v>
      </c>
      <c r="I221" s="472">
        <v>684</v>
      </c>
      <c r="J221" s="475">
        <v>1</v>
      </c>
      <c r="K221" s="475">
        <v>689</v>
      </c>
      <c r="L221" s="472">
        <v>0.33576998050682261</v>
      </c>
      <c r="M221" s="472">
        <v>689</v>
      </c>
      <c r="N221" s="475"/>
      <c r="O221" s="475"/>
      <c r="P221" s="506"/>
      <c r="Q221" s="476"/>
    </row>
    <row r="222" spans="1:17" ht="14.4" customHeight="1" x14ac:dyDescent="0.3">
      <c r="A222" s="471" t="s">
        <v>2420</v>
      </c>
      <c r="B222" s="472" t="s">
        <v>498</v>
      </c>
      <c r="C222" s="472" t="s">
        <v>2451</v>
      </c>
      <c r="D222" s="472" t="s">
        <v>2554</v>
      </c>
      <c r="E222" s="472" t="s">
        <v>2555</v>
      </c>
      <c r="F222" s="475">
        <v>3</v>
      </c>
      <c r="G222" s="475">
        <v>1053</v>
      </c>
      <c r="H222" s="472">
        <v>1</v>
      </c>
      <c r="I222" s="472">
        <v>351</v>
      </c>
      <c r="J222" s="475">
        <v>6</v>
      </c>
      <c r="K222" s="475">
        <v>1420</v>
      </c>
      <c r="L222" s="472">
        <v>1.3485280151946819</v>
      </c>
      <c r="M222" s="472">
        <v>236.66666666666666</v>
      </c>
      <c r="N222" s="475">
        <v>9</v>
      </c>
      <c r="O222" s="475">
        <v>3204</v>
      </c>
      <c r="P222" s="506">
        <v>3.0427350427350426</v>
      </c>
      <c r="Q222" s="476">
        <v>356</v>
      </c>
    </row>
    <row r="223" spans="1:17" ht="14.4" customHeight="1" x14ac:dyDescent="0.3">
      <c r="A223" s="471" t="s">
        <v>2420</v>
      </c>
      <c r="B223" s="472" t="s">
        <v>498</v>
      </c>
      <c r="C223" s="472" t="s">
        <v>2451</v>
      </c>
      <c r="D223" s="472" t="s">
        <v>2558</v>
      </c>
      <c r="E223" s="472" t="s">
        <v>2559</v>
      </c>
      <c r="F223" s="475"/>
      <c r="G223" s="475"/>
      <c r="H223" s="472"/>
      <c r="I223" s="472"/>
      <c r="J223" s="475">
        <v>1</v>
      </c>
      <c r="K223" s="475">
        <v>627</v>
      </c>
      <c r="L223" s="472"/>
      <c r="M223" s="472">
        <v>627</v>
      </c>
      <c r="N223" s="475">
        <v>2</v>
      </c>
      <c r="O223" s="475">
        <v>1256</v>
      </c>
      <c r="P223" s="506"/>
      <c r="Q223" s="476">
        <v>628</v>
      </c>
    </row>
    <row r="224" spans="1:17" ht="14.4" customHeight="1" x14ac:dyDescent="0.3">
      <c r="A224" s="471" t="s">
        <v>2420</v>
      </c>
      <c r="B224" s="472" t="s">
        <v>498</v>
      </c>
      <c r="C224" s="472" t="s">
        <v>2451</v>
      </c>
      <c r="D224" s="472" t="s">
        <v>2560</v>
      </c>
      <c r="E224" s="472" t="s">
        <v>2561</v>
      </c>
      <c r="F224" s="475">
        <v>14</v>
      </c>
      <c r="G224" s="475">
        <v>22064</v>
      </c>
      <c r="H224" s="472">
        <v>1</v>
      </c>
      <c r="I224" s="472">
        <v>1576</v>
      </c>
      <c r="J224" s="475">
        <v>1</v>
      </c>
      <c r="K224" s="475">
        <v>1592</v>
      </c>
      <c r="L224" s="472">
        <v>7.215373459028282E-2</v>
      </c>
      <c r="M224" s="472">
        <v>1592</v>
      </c>
      <c r="N224" s="475"/>
      <c r="O224" s="475"/>
      <c r="P224" s="506"/>
      <c r="Q224" s="476"/>
    </row>
    <row r="225" spans="1:17" ht="14.4" customHeight="1" x14ac:dyDescent="0.3">
      <c r="A225" s="471" t="s">
        <v>2420</v>
      </c>
      <c r="B225" s="472" t="s">
        <v>498</v>
      </c>
      <c r="C225" s="472" t="s">
        <v>2451</v>
      </c>
      <c r="D225" s="472" t="s">
        <v>2566</v>
      </c>
      <c r="E225" s="472" t="s">
        <v>2567</v>
      </c>
      <c r="F225" s="475">
        <v>12</v>
      </c>
      <c r="G225" s="475">
        <v>2892</v>
      </c>
      <c r="H225" s="472">
        <v>1</v>
      </c>
      <c r="I225" s="472">
        <v>241</v>
      </c>
      <c r="J225" s="475">
        <v>1</v>
      </c>
      <c r="K225" s="475">
        <v>241</v>
      </c>
      <c r="L225" s="472">
        <v>8.3333333333333329E-2</v>
      </c>
      <c r="M225" s="472">
        <v>241</v>
      </c>
      <c r="N225" s="475">
        <v>3</v>
      </c>
      <c r="O225" s="475">
        <v>729</v>
      </c>
      <c r="P225" s="506">
        <v>0.25207468879668049</v>
      </c>
      <c r="Q225" s="476">
        <v>243</v>
      </c>
    </row>
    <row r="226" spans="1:17" ht="14.4" customHeight="1" x14ac:dyDescent="0.3">
      <c r="A226" s="471" t="s">
        <v>2420</v>
      </c>
      <c r="B226" s="472" t="s">
        <v>498</v>
      </c>
      <c r="C226" s="472" t="s">
        <v>2451</v>
      </c>
      <c r="D226" s="472" t="s">
        <v>2568</v>
      </c>
      <c r="E226" s="472" t="s">
        <v>2569</v>
      </c>
      <c r="F226" s="475">
        <v>10</v>
      </c>
      <c r="G226" s="475">
        <v>34990</v>
      </c>
      <c r="H226" s="472">
        <v>1</v>
      </c>
      <c r="I226" s="472">
        <v>3499</v>
      </c>
      <c r="J226" s="475"/>
      <c r="K226" s="475"/>
      <c r="L226" s="472"/>
      <c r="M226" s="472"/>
      <c r="N226" s="475">
        <v>3</v>
      </c>
      <c r="O226" s="475">
        <v>10605</v>
      </c>
      <c r="P226" s="506">
        <v>0.3030865961703344</v>
      </c>
      <c r="Q226" s="476">
        <v>3535</v>
      </c>
    </row>
    <row r="227" spans="1:17" ht="14.4" customHeight="1" x14ac:dyDescent="0.3">
      <c r="A227" s="471" t="s">
        <v>2420</v>
      </c>
      <c r="B227" s="472" t="s">
        <v>498</v>
      </c>
      <c r="C227" s="472" t="s">
        <v>2451</v>
      </c>
      <c r="D227" s="472" t="s">
        <v>2626</v>
      </c>
      <c r="E227" s="472" t="s">
        <v>2627</v>
      </c>
      <c r="F227" s="475">
        <v>1</v>
      </c>
      <c r="G227" s="475">
        <v>1653</v>
      </c>
      <c r="H227" s="472">
        <v>1</v>
      </c>
      <c r="I227" s="472">
        <v>1653</v>
      </c>
      <c r="J227" s="475"/>
      <c r="K227" s="475"/>
      <c r="L227" s="472"/>
      <c r="M227" s="472"/>
      <c r="N227" s="475">
        <v>1</v>
      </c>
      <c r="O227" s="475">
        <v>1667</v>
      </c>
      <c r="P227" s="506">
        <v>1.0084694494857833</v>
      </c>
      <c r="Q227" s="476">
        <v>1667</v>
      </c>
    </row>
    <row r="228" spans="1:17" ht="14.4" customHeight="1" x14ac:dyDescent="0.3">
      <c r="A228" s="471" t="s">
        <v>2420</v>
      </c>
      <c r="B228" s="472" t="s">
        <v>498</v>
      </c>
      <c r="C228" s="472" t="s">
        <v>2451</v>
      </c>
      <c r="D228" s="472" t="s">
        <v>2570</v>
      </c>
      <c r="E228" s="472" t="s">
        <v>2571</v>
      </c>
      <c r="F228" s="475">
        <v>2</v>
      </c>
      <c r="G228" s="475">
        <v>1924</v>
      </c>
      <c r="H228" s="472">
        <v>1</v>
      </c>
      <c r="I228" s="472">
        <v>962</v>
      </c>
      <c r="J228" s="475">
        <v>2</v>
      </c>
      <c r="K228" s="475">
        <v>1944</v>
      </c>
      <c r="L228" s="472">
        <v>1.0103950103950103</v>
      </c>
      <c r="M228" s="472">
        <v>972</v>
      </c>
      <c r="N228" s="475">
        <v>2</v>
      </c>
      <c r="O228" s="475">
        <v>1952</v>
      </c>
      <c r="P228" s="506">
        <v>1.0145530145530146</v>
      </c>
      <c r="Q228" s="476">
        <v>976</v>
      </c>
    </row>
    <row r="229" spans="1:17" ht="14.4" customHeight="1" x14ac:dyDescent="0.3">
      <c r="A229" s="471" t="s">
        <v>2420</v>
      </c>
      <c r="B229" s="472" t="s">
        <v>498</v>
      </c>
      <c r="C229" s="472" t="s">
        <v>2451</v>
      </c>
      <c r="D229" s="472" t="s">
        <v>2572</v>
      </c>
      <c r="E229" s="472" t="s">
        <v>2573</v>
      </c>
      <c r="F229" s="475"/>
      <c r="G229" s="475"/>
      <c r="H229" s="472"/>
      <c r="I229" s="472"/>
      <c r="J229" s="475">
        <v>1</v>
      </c>
      <c r="K229" s="475">
        <v>859</v>
      </c>
      <c r="L229" s="472"/>
      <c r="M229" s="472">
        <v>859</v>
      </c>
      <c r="N229" s="475"/>
      <c r="O229" s="475"/>
      <c r="P229" s="506"/>
      <c r="Q229" s="476"/>
    </row>
    <row r="230" spans="1:17" ht="14.4" customHeight="1" x14ac:dyDescent="0.3">
      <c r="A230" s="471" t="s">
        <v>2420</v>
      </c>
      <c r="B230" s="472" t="s">
        <v>498</v>
      </c>
      <c r="C230" s="472" t="s">
        <v>2451</v>
      </c>
      <c r="D230" s="472" t="s">
        <v>2630</v>
      </c>
      <c r="E230" s="472" t="s">
        <v>2631</v>
      </c>
      <c r="F230" s="475">
        <v>4</v>
      </c>
      <c r="G230" s="475">
        <v>1200</v>
      </c>
      <c r="H230" s="472">
        <v>1</v>
      </c>
      <c r="I230" s="472">
        <v>300</v>
      </c>
      <c r="J230" s="475"/>
      <c r="K230" s="475"/>
      <c r="L230" s="472"/>
      <c r="M230" s="472"/>
      <c r="N230" s="475"/>
      <c r="O230" s="475"/>
      <c r="P230" s="506"/>
      <c r="Q230" s="476"/>
    </row>
    <row r="231" spans="1:17" ht="14.4" customHeight="1" x14ac:dyDescent="0.3">
      <c r="A231" s="471" t="s">
        <v>2420</v>
      </c>
      <c r="B231" s="472" t="s">
        <v>498</v>
      </c>
      <c r="C231" s="472" t="s">
        <v>2451</v>
      </c>
      <c r="D231" s="472" t="s">
        <v>2574</v>
      </c>
      <c r="E231" s="472" t="s">
        <v>2575</v>
      </c>
      <c r="F231" s="475">
        <v>7</v>
      </c>
      <c r="G231" s="475">
        <v>2177</v>
      </c>
      <c r="H231" s="472">
        <v>1</v>
      </c>
      <c r="I231" s="472">
        <v>311</v>
      </c>
      <c r="J231" s="475">
        <v>2</v>
      </c>
      <c r="K231" s="475">
        <v>632</v>
      </c>
      <c r="L231" s="472">
        <v>0.29030776297657329</v>
      </c>
      <c r="M231" s="472">
        <v>316</v>
      </c>
      <c r="N231" s="475"/>
      <c r="O231" s="475"/>
      <c r="P231" s="506"/>
      <c r="Q231" s="476"/>
    </row>
    <row r="232" spans="1:17" ht="14.4" customHeight="1" x14ac:dyDescent="0.3">
      <c r="A232" s="471" t="s">
        <v>2420</v>
      </c>
      <c r="B232" s="472" t="s">
        <v>498</v>
      </c>
      <c r="C232" s="472" t="s">
        <v>2451</v>
      </c>
      <c r="D232" s="472" t="s">
        <v>2576</v>
      </c>
      <c r="E232" s="472" t="s">
        <v>2577</v>
      </c>
      <c r="F232" s="475">
        <v>3</v>
      </c>
      <c r="G232" s="475">
        <v>2982</v>
      </c>
      <c r="H232" s="472">
        <v>1</v>
      </c>
      <c r="I232" s="472">
        <v>994</v>
      </c>
      <c r="J232" s="475">
        <v>2</v>
      </c>
      <c r="K232" s="475">
        <v>2008</v>
      </c>
      <c r="L232" s="472">
        <v>0.67337357478202553</v>
      </c>
      <c r="M232" s="472">
        <v>1004</v>
      </c>
      <c r="N232" s="475"/>
      <c r="O232" s="475"/>
      <c r="P232" s="506"/>
      <c r="Q232" s="476"/>
    </row>
    <row r="233" spans="1:17" ht="14.4" customHeight="1" x14ac:dyDescent="0.3">
      <c r="A233" s="471" t="s">
        <v>2420</v>
      </c>
      <c r="B233" s="472" t="s">
        <v>498</v>
      </c>
      <c r="C233" s="472" t="s">
        <v>2451</v>
      </c>
      <c r="D233" s="472" t="s">
        <v>2578</v>
      </c>
      <c r="E233" s="472" t="s">
        <v>2579</v>
      </c>
      <c r="F233" s="475">
        <v>13</v>
      </c>
      <c r="G233" s="475">
        <v>10504</v>
      </c>
      <c r="H233" s="472">
        <v>1</v>
      </c>
      <c r="I233" s="472">
        <v>808</v>
      </c>
      <c r="J233" s="475">
        <v>6</v>
      </c>
      <c r="K233" s="475">
        <v>4863</v>
      </c>
      <c r="L233" s="472">
        <v>0.46296648895658798</v>
      </c>
      <c r="M233" s="472">
        <v>810.5</v>
      </c>
      <c r="N233" s="475">
        <v>8</v>
      </c>
      <c r="O233" s="475">
        <v>6520</v>
      </c>
      <c r="P233" s="506">
        <v>0.62071591774562074</v>
      </c>
      <c r="Q233" s="476">
        <v>815</v>
      </c>
    </row>
    <row r="234" spans="1:17" ht="14.4" customHeight="1" x14ac:dyDescent="0.3">
      <c r="A234" s="471" t="s">
        <v>2420</v>
      </c>
      <c r="B234" s="472" t="s">
        <v>498</v>
      </c>
      <c r="C234" s="472" t="s">
        <v>2451</v>
      </c>
      <c r="D234" s="472" t="s">
        <v>2655</v>
      </c>
      <c r="E234" s="472" t="s">
        <v>2656</v>
      </c>
      <c r="F234" s="475"/>
      <c r="G234" s="475"/>
      <c r="H234" s="472"/>
      <c r="I234" s="472"/>
      <c r="J234" s="475">
        <v>1</v>
      </c>
      <c r="K234" s="475">
        <v>1961</v>
      </c>
      <c r="L234" s="472"/>
      <c r="M234" s="472">
        <v>1961</v>
      </c>
      <c r="N234" s="475"/>
      <c r="O234" s="475"/>
      <c r="P234" s="506"/>
      <c r="Q234" s="476"/>
    </row>
    <row r="235" spans="1:17" ht="14.4" customHeight="1" x14ac:dyDescent="0.3">
      <c r="A235" s="471" t="s">
        <v>2420</v>
      </c>
      <c r="B235" s="472" t="s">
        <v>498</v>
      </c>
      <c r="C235" s="472" t="s">
        <v>2451</v>
      </c>
      <c r="D235" s="472" t="s">
        <v>2636</v>
      </c>
      <c r="E235" s="472" t="s">
        <v>2637</v>
      </c>
      <c r="F235" s="475">
        <v>1</v>
      </c>
      <c r="G235" s="475">
        <v>1307</v>
      </c>
      <c r="H235" s="472">
        <v>1</v>
      </c>
      <c r="I235" s="472">
        <v>1307</v>
      </c>
      <c r="J235" s="475"/>
      <c r="K235" s="475"/>
      <c r="L235" s="472"/>
      <c r="M235" s="472"/>
      <c r="N235" s="475">
        <v>1</v>
      </c>
      <c r="O235" s="475">
        <v>1321</v>
      </c>
      <c r="P235" s="506">
        <v>1.0107115531752104</v>
      </c>
      <c r="Q235" s="476">
        <v>1321</v>
      </c>
    </row>
    <row r="236" spans="1:17" ht="14.4" customHeight="1" x14ac:dyDescent="0.3">
      <c r="A236" s="471" t="s">
        <v>2420</v>
      </c>
      <c r="B236" s="472" t="s">
        <v>498</v>
      </c>
      <c r="C236" s="472" t="s">
        <v>2451</v>
      </c>
      <c r="D236" s="472" t="s">
        <v>2638</v>
      </c>
      <c r="E236" s="472" t="s">
        <v>2639</v>
      </c>
      <c r="F236" s="475"/>
      <c r="G236" s="475"/>
      <c r="H236" s="472"/>
      <c r="I236" s="472"/>
      <c r="J236" s="475">
        <v>1</v>
      </c>
      <c r="K236" s="475">
        <v>1801</v>
      </c>
      <c r="L236" s="472"/>
      <c r="M236" s="472">
        <v>1801</v>
      </c>
      <c r="N236" s="475"/>
      <c r="O236" s="475"/>
      <c r="P236" s="506"/>
      <c r="Q236" s="476"/>
    </row>
    <row r="237" spans="1:17" ht="14.4" customHeight="1" x14ac:dyDescent="0.3">
      <c r="A237" s="471" t="s">
        <v>2420</v>
      </c>
      <c r="B237" s="472" t="s">
        <v>498</v>
      </c>
      <c r="C237" s="472" t="s">
        <v>2451</v>
      </c>
      <c r="D237" s="472" t="s">
        <v>2640</v>
      </c>
      <c r="E237" s="472" t="s">
        <v>2641</v>
      </c>
      <c r="F237" s="475">
        <v>0</v>
      </c>
      <c r="G237" s="475">
        <v>0</v>
      </c>
      <c r="H237" s="472"/>
      <c r="I237" s="472"/>
      <c r="J237" s="475"/>
      <c r="K237" s="475"/>
      <c r="L237" s="472"/>
      <c r="M237" s="472"/>
      <c r="N237" s="475"/>
      <c r="O237" s="475"/>
      <c r="P237" s="506"/>
      <c r="Q237" s="476"/>
    </row>
    <row r="238" spans="1:17" ht="14.4" customHeight="1" x14ac:dyDescent="0.3">
      <c r="A238" s="471" t="s">
        <v>2420</v>
      </c>
      <c r="B238" s="472" t="s">
        <v>498</v>
      </c>
      <c r="C238" s="472" t="s">
        <v>2451</v>
      </c>
      <c r="D238" s="472" t="s">
        <v>2642</v>
      </c>
      <c r="E238" s="472" t="s">
        <v>2629</v>
      </c>
      <c r="F238" s="475"/>
      <c r="G238" s="475"/>
      <c r="H238" s="472"/>
      <c r="I238" s="472"/>
      <c r="J238" s="475">
        <v>1</v>
      </c>
      <c r="K238" s="475">
        <v>883</v>
      </c>
      <c r="L238" s="472"/>
      <c r="M238" s="472">
        <v>883</v>
      </c>
      <c r="N238" s="475"/>
      <c r="O238" s="475"/>
      <c r="P238" s="506"/>
      <c r="Q238" s="476"/>
    </row>
    <row r="239" spans="1:17" ht="14.4" customHeight="1" x14ac:dyDescent="0.3">
      <c r="A239" s="471" t="s">
        <v>2420</v>
      </c>
      <c r="B239" s="472" t="s">
        <v>498</v>
      </c>
      <c r="C239" s="472" t="s">
        <v>2451</v>
      </c>
      <c r="D239" s="472" t="s">
        <v>2584</v>
      </c>
      <c r="E239" s="472" t="s">
        <v>2585</v>
      </c>
      <c r="F239" s="475">
        <v>4</v>
      </c>
      <c r="G239" s="475">
        <v>296</v>
      </c>
      <c r="H239" s="472">
        <v>1</v>
      </c>
      <c r="I239" s="472">
        <v>74</v>
      </c>
      <c r="J239" s="475"/>
      <c r="K239" s="475"/>
      <c r="L239" s="472"/>
      <c r="M239" s="472"/>
      <c r="N239" s="475"/>
      <c r="O239" s="475"/>
      <c r="P239" s="506"/>
      <c r="Q239" s="476"/>
    </row>
    <row r="240" spans="1:17" ht="14.4" customHeight="1" x14ac:dyDescent="0.3">
      <c r="A240" s="471" t="s">
        <v>2420</v>
      </c>
      <c r="B240" s="472" t="s">
        <v>498</v>
      </c>
      <c r="C240" s="472" t="s">
        <v>2451</v>
      </c>
      <c r="D240" s="472" t="s">
        <v>2643</v>
      </c>
      <c r="E240" s="472" t="s">
        <v>2644</v>
      </c>
      <c r="F240" s="475">
        <v>1</v>
      </c>
      <c r="G240" s="475">
        <v>457</v>
      </c>
      <c r="H240" s="472">
        <v>1</v>
      </c>
      <c r="I240" s="472">
        <v>457</v>
      </c>
      <c r="J240" s="475"/>
      <c r="K240" s="475"/>
      <c r="L240" s="472"/>
      <c r="M240" s="472"/>
      <c r="N240" s="475"/>
      <c r="O240" s="475"/>
      <c r="P240" s="506"/>
      <c r="Q240" s="476"/>
    </row>
    <row r="241" spans="1:17" ht="14.4" customHeight="1" x14ac:dyDescent="0.3">
      <c r="A241" s="471" t="s">
        <v>2420</v>
      </c>
      <c r="B241" s="472" t="s">
        <v>498</v>
      </c>
      <c r="C241" s="472" t="s">
        <v>2451</v>
      </c>
      <c r="D241" s="472" t="s">
        <v>2657</v>
      </c>
      <c r="E241" s="472" t="s">
        <v>2658</v>
      </c>
      <c r="F241" s="475"/>
      <c r="G241" s="475"/>
      <c r="H241" s="472"/>
      <c r="I241" s="472"/>
      <c r="J241" s="475">
        <v>1</v>
      </c>
      <c r="K241" s="475">
        <v>569</v>
      </c>
      <c r="L241" s="472"/>
      <c r="M241" s="472">
        <v>569</v>
      </c>
      <c r="N241" s="475"/>
      <c r="O241" s="475"/>
      <c r="P241" s="506"/>
      <c r="Q241" s="476"/>
    </row>
    <row r="242" spans="1:17" ht="14.4" customHeight="1" x14ac:dyDescent="0.3">
      <c r="A242" s="471" t="s">
        <v>2420</v>
      </c>
      <c r="B242" s="472" t="s">
        <v>498</v>
      </c>
      <c r="C242" s="472" t="s">
        <v>2451</v>
      </c>
      <c r="D242" s="472" t="s">
        <v>2645</v>
      </c>
      <c r="E242" s="472" t="s">
        <v>2646</v>
      </c>
      <c r="F242" s="475"/>
      <c r="G242" s="475"/>
      <c r="H242" s="472"/>
      <c r="I242" s="472"/>
      <c r="J242" s="475"/>
      <c r="K242" s="475"/>
      <c r="L242" s="472"/>
      <c r="M242" s="472"/>
      <c r="N242" s="475">
        <v>6</v>
      </c>
      <c r="O242" s="475">
        <v>12822</v>
      </c>
      <c r="P242" s="506"/>
      <c r="Q242" s="476">
        <v>2137</v>
      </c>
    </row>
    <row r="243" spans="1:17" ht="14.4" customHeight="1" x14ac:dyDescent="0.3">
      <c r="A243" s="471" t="s">
        <v>2420</v>
      </c>
      <c r="B243" s="472" t="s">
        <v>498</v>
      </c>
      <c r="C243" s="472" t="s">
        <v>2451</v>
      </c>
      <c r="D243" s="472" t="s">
        <v>2647</v>
      </c>
      <c r="E243" s="472" t="s">
        <v>2648</v>
      </c>
      <c r="F243" s="475">
        <v>0</v>
      </c>
      <c r="G243" s="475">
        <v>0</v>
      </c>
      <c r="H243" s="472"/>
      <c r="I243" s="472"/>
      <c r="J243" s="475"/>
      <c r="K243" s="475"/>
      <c r="L243" s="472"/>
      <c r="M243" s="472"/>
      <c r="N243" s="475"/>
      <c r="O243" s="475"/>
      <c r="P243" s="506"/>
      <c r="Q243" s="476"/>
    </row>
    <row r="244" spans="1:17" ht="14.4" customHeight="1" x14ac:dyDescent="0.3">
      <c r="A244" s="471" t="s">
        <v>2420</v>
      </c>
      <c r="B244" s="472" t="s">
        <v>498</v>
      </c>
      <c r="C244" s="472" t="s">
        <v>2451</v>
      </c>
      <c r="D244" s="472" t="s">
        <v>2588</v>
      </c>
      <c r="E244" s="472" t="s">
        <v>2589</v>
      </c>
      <c r="F244" s="475"/>
      <c r="G244" s="475"/>
      <c r="H244" s="472"/>
      <c r="I244" s="472"/>
      <c r="J244" s="475"/>
      <c r="K244" s="475"/>
      <c r="L244" s="472"/>
      <c r="M244" s="472"/>
      <c r="N244" s="475">
        <v>2</v>
      </c>
      <c r="O244" s="475">
        <v>214</v>
      </c>
      <c r="P244" s="506"/>
      <c r="Q244" s="476">
        <v>107</v>
      </c>
    </row>
    <row r="245" spans="1:17" ht="14.4" customHeight="1" thickBot="1" x14ac:dyDescent="0.35">
      <c r="A245" s="477" t="s">
        <v>2659</v>
      </c>
      <c r="B245" s="478" t="s">
        <v>495</v>
      </c>
      <c r="C245" s="478" t="s">
        <v>2451</v>
      </c>
      <c r="D245" s="478" t="s">
        <v>2660</v>
      </c>
      <c r="E245" s="478" t="s">
        <v>2661</v>
      </c>
      <c r="F245" s="481">
        <v>3</v>
      </c>
      <c r="G245" s="481">
        <v>2964</v>
      </c>
      <c r="H245" s="478">
        <v>1</v>
      </c>
      <c r="I245" s="478">
        <v>988</v>
      </c>
      <c r="J245" s="481"/>
      <c r="K245" s="481"/>
      <c r="L245" s="478"/>
      <c r="M245" s="478"/>
      <c r="N245" s="481"/>
      <c r="O245" s="481"/>
      <c r="P245" s="489"/>
      <c r="Q245" s="482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39" t="s">
        <v>130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547131</v>
      </c>
      <c r="C3" s="226">
        <f t="shared" ref="C3:R3" si="0">SUBTOTAL(9,C6:C1048576)</f>
        <v>23</v>
      </c>
      <c r="D3" s="226">
        <f t="shared" si="0"/>
        <v>576057</v>
      </c>
      <c r="E3" s="226">
        <f t="shared" si="0"/>
        <v>44.85331366310939</v>
      </c>
      <c r="F3" s="226">
        <f t="shared" si="0"/>
        <v>432570.60999999993</v>
      </c>
      <c r="G3" s="229">
        <f>IF(B3&lt;&gt;0,F3/B3,"")</f>
        <v>0.79061615956690434</v>
      </c>
      <c r="H3" s="225">
        <f t="shared" si="0"/>
        <v>273.60000000000002</v>
      </c>
      <c r="I3" s="226">
        <f t="shared" si="0"/>
        <v>1</v>
      </c>
      <c r="J3" s="226">
        <f t="shared" si="0"/>
        <v>227.51</v>
      </c>
      <c r="K3" s="226">
        <f t="shared" si="0"/>
        <v>0</v>
      </c>
      <c r="L3" s="226">
        <f t="shared" si="0"/>
        <v>640.88</v>
      </c>
      <c r="M3" s="227">
        <f>IF(H3&lt;&gt;0,L3/H3,"")</f>
        <v>2.3423976608187131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403" t="s">
        <v>106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  <c r="N4" s="404" t="s">
        <v>102</v>
      </c>
      <c r="O4" s="405"/>
      <c r="P4" s="405"/>
      <c r="Q4" s="405"/>
      <c r="R4" s="405"/>
      <c r="S4" s="406"/>
    </row>
    <row r="5" spans="1:19" ht="14.4" customHeight="1" thickBot="1" x14ac:dyDescent="0.35">
      <c r="A5" s="597"/>
      <c r="B5" s="598">
        <v>2013</v>
      </c>
      <c r="C5" s="599"/>
      <c r="D5" s="599">
        <v>2014</v>
      </c>
      <c r="E5" s="599"/>
      <c r="F5" s="599">
        <v>2015</v>
      </c>
      <c r="G5" s="600" t="s">
        <v>2</v>
      </c>
      <c r="H5" s="598">
        <v>2013</v>
      </c>
      <c r="I5" s="599"/>
      <c r="J5" s="599">
        <v>2014</v>
      </c>
      <c r="K5" s="599"/>
      <c r="L5" s="599">
        <v>2015</v>
      </c>
      <c r="M5" s="600" t="s">
        <v>2</v>
      </c>
      <c r="N5" s="598">
        <v>2013</v>
      </c>
      <c r="O5" s="599"/>
      <c r="P5" s="599">
        <v>2014</v>
      </c>
      <c r="Q5" s="599"/>
      <c r="R5" s="599">
        <v>2015</v>
      </c>
      <c r="S5" s="600" t="s">
        <v>2</v>
      </c>
    </row>
    <row r="6" spans="1:19" ht="14.4" customHeight="1" x14ac:dyDescent="0.3">
      <c r="A6" s="560" t="s">
        <v>2663</v>
      </c>
      <c r="B6" s="601">
        <v>2016</v>
      </c>
      <c r="C6" s="543">
        <v>1</v>
      </c>
      <c r="D6" s="601">
        <v>707</v>
      </c>
      <c r="E6" s="543">
        <v>0.35069444444444442</v>
      </c>
      <c r="F6" s="601">
        <v>974.33</v>
      </c>
      <c r="G6" s="548">
        <v>0.48329861111111111</v>
      </c>
      <c r="H6" s="601"/>
      <c r="I6" s="543"/>
      <c r="J6" s="601"/>
      <c r="K6" s="543"/>
      <c r="L6" s="601"/>
      <c r="M6" s="548"/>
      <c r="N6" s="601"/>
      <c r="O6" s="543"/>
      <c r="P6" s="601"/>
      <c r="Q6" s="543"/>
      <c r="R6" s="601"/>
      <c r="S6" s="125"/>
    </row>
    <row r="7" spans="1:19" ht="14.4" customHeight="1" x14ac:dyDescent="0.3">
      <c r="A7" s="561" t="s">
        <v>2664</v>
      </c>
      <c r="B7" s="604">
        <v>1044</v>
      </c>
      <c r="C7" s="472">
        <v>1</v>
      </c>
      <c r="D7" s="604">
        <v>2767</v>
      </c>
      <c r="E7" s="472">
        <v>2.6503831417624522</v>
      </c>
      <c r="F7" s="604">
        <v>15949.66</v>
      </c>
      <c r="G7" s="506">
        <v>15.277452107279693</v>
      </c>
      <c r="H7" s="604"/>
      <c r="I7" s="472"/>
      <c r="J7" s="604"/>
      <c r="K7" s="472"/>
      <c r="L7" s="604"/>
      <c r="M7" s="506"/>
      <c r="N7" s="604"/>
      <c r="O7" s="472"/>
      <c r="P7" s="604"/>
      <c r="Q7" s="472"/>
      <c r="R7" s="604"/>
      <c r="S7" s="507"/>
    </row>
    <row r="8" spans="1:19" ht="14.4" customHeight="1" x14ac:dyDescent="0.3">
      <c r="A8" s="561" t="s">
        <v>2665</v>
      </c>
      <c r="B8" s="604">
        <v>580</v>
      </c>
      <c r="C8" s="472">
        <v>1</v>
      </c>
      <c r="D8" s="604">
        <v>5993</v>
      </c>
      <c r="E8" s="472">
        <v>10.332758620689654</v>
      </c>
      <c r="F8" s="604">
        <v>4839.33</v>
      </c>
      <c r="G8" s="506">
        <v>8.3436724137931026</v>
      </c>
      <c r="H8" s="604"/>
      <c r="I8" s="472"/>
      <c r="J8" s="604"/>
      <c r="K8" s="472"/>
      <c r="L8" s="604"/>
      <c r="M8" s="506"/>
      <c r="N8" s="604"/>
      <c r="O8" s="472"/>
      <c r="P8" s="604"/>
      <c r="Q8" s="472"/>
      <c r="R8" s="604"/>
      <c r="S8" s="507"/>
    </row>
    <row r="9" spans="1:19" ht="14.4" customHeight="1" x14ac:dyDescent="0.3">
      <c r="A9" s="561" t="s">
        <v>2666</v>
      </c>
      <c r="B9" s="604">
        <v>42063</v>
      </c>
      <c r="C9" s="472">
        <v>1</v>
      </c>
      <c r="D9" s="604">
        <v>56802</v>
      </c>
      <c r="E9" s="472">
        <v>1.3504029669781044</v>
      </c>
      <c r="F9" s="604">
        <v>34465.660000000003</v>
      </c>
      <c r="G9" s="506">
        <v>0.81938187956161002</v>
      </c>
      <c r="H9" s="604"/>
      <c r="I9" s="472"/>
      <c r="J9" s="604">
        <v>227.51</v>
      </c>
      <c r="K9" s="472"/>
      <c r="L9" s="604">
        <v>640.88</v>
      </c>
      <c r="M9" s="506"/>
      <c r="N9" s="604"/>
      <c r="O9" s="472"/>
      <c r="P9" s="604"/>
      <c r="Q9" s="472"/>
      <c r="R9" s="604"/>
      <c r="S9" s="507"/>
    </row>
    <row r="10" spans="1:19" ht="14.4" customHeight="1" x14ac:dyDescent="0.3">
      <c r="A10" s="561" t="s">
        <v>2667</v>
      </c>
      <c r="B10" s="604"/>
      <c r="C10" s="472"/>
      <c r="D10" s="604">
        <v>969</v>
      </c>
      <c r="E10" s="472"/>
      <c r="F10" s="604">
        <v>2527</v>
      </c>
      <c r="G10" s="506"/>
      <c r="H10" s="604"/>
      <c r="I10" s="472"/>
      <c r="J10" s="604"/>
      <c r="K10" s="472"/>
      <c r="L10" s="604"/>
      <c r="M10" s="506"/>
      <c r="N10" s="604"/>
      <c r="O10" s="472"/>
      <c r="P10" s="604"/>
      <c r="Q10" s="472"/>
      <c r="R10" s="604"/>
      <c r="S10" s="507"/>
    </row>
    <row r="11" spans="1:19" ht="14.4" customHeight="1" x14ac:dyDescent="0.3">
      <c r="A11" s="561" t="s">
        <v>2668</v>
      </c>
      <c r="B11" s="604">
        <v>1276</v>
      </c>
      <c r="C11" s="472">
        <v>1</v>
      </c>
      <c r="D11" s="604">
        <v>6771</v>
      </c>
      <c r="E11" s="472">
        <v>5.3064263322884013</v>
      </c>
      <c r="F11" s="604">
        <v>4585</v>
      </c>
      <c r="G11" s="506">
        <v>3.5932601880877741</v>
      </c>
      <c r="H11" s="604"/>
      <c r="I11" s="472"/>
      <c r="J11" s="604"/>
      <c r="K11" s="472"/>
      <c r="L11" s="604"/>
      <c r="M11" s="506"/>
      <c r="N11" s="604"/>
      <c r="O11" s="472"/>
      <c r="P11" s="604"/>
      <c r="Q11" s="472"/>
      <c r="R11" s="604"/>
      <c r="S11" s="507"/>
    </row>
    <row r="12" spans="1:19" ht="14.4" customHeight="1" x14ac:dyDescent="0.3">
      <c r="A12" s="561" t="s">
        <v>2669</v>
      </c>
      <c r="B12" s="604">
        <v>8368</v>
      </c>
      <c r="C12" s="472">
        <v>1</v>
      </c>
      <c r="D12" s="604">
        <v>7303</v>
      </c>
      <c r="E12" s="472">
        <v>0.87272944550669218</v>
      </c>
      <c r="F12" s="604">
        <v>2892</v>
      </c>
      <c r="G12" s="506">
        <v>0.34560229445506691</v>
      </c>
      <c r="H12" s="604"/>
      <c r="I12" s="472"/>
      <c r="J12" s="604"/>
      <c r="K12" s="472"/>
      <c r="L12" s="604"/>
      <c r="M12" s="506"/>
      <c r="N12" s="604"/>
      <c r="O12" s="472"/>
      <c r="P12" s="604"/>
      <c r="Q12" s="472"/>
      <c r="R12" s="604"/>
      <c r="S12" s="507"/>
    </row>
    <row r="13" spans="1:19" ht="14.4" customHeight="1" x14ac:dyDescent="0.3">
      <c r="A13" s="561" t="s">
        <v>2670</v>
      </c>
      <c r="B13" s="604"/>
      <c r="C13" s="472"/>
      <c r="D13" s="604">
        <v>5381</v>
      </c>
      <c r="E13" s="472"/>
      <c r="F13" s="604">
        <v>3333</v>
      </c>
      <c r="G13" s="506"/>
      <c r="H13" s="604"/>
      <c r="I13" s="472"/>
      <c r="J13" s="604"/>
      <c r="K13" s="472"/>
      <c r="L13" s="604"/>
      <c r="M13" s="506"/>
      <c r="N13" s="604"/>
      <c r="O13" s="472"/>
      <c r="P13" s="604"/>
      <c r="Q13" s="472"/>
      <c r="R13" s="604"/>
      <c r="S13" s="507"/>
    </row>
    <row r="14" spans="1:19" ht="14.4" customHeight="1" x14ac:dyDescent="0.3">
      <c r="A14" s="561" t="s">
        <v>2671</v>
      </c>
      <c r="B14" s="604">
        <v>464</v>
      </c>
      <c r="C14" s="472">
        <v>1</v>
      </c>
      <c r="D14" s="604">
        <v>468</v>
      </c>
      <c r="E14" s="472">
        <v>1.0086206896551724</v>
      </c>
      <c r="F14" s="604">
        <v>588</v>
      </c>
      <c r="G14" s="506">
        <v>1.2672413793103448</v>
      </c>
      <c r="H14" s="604"/>
      <c r="I14" s="472"/>
      <c r="J14" s="604"/>
      <c r="K14" s="472"/>
      <c r="L14" s="604"/>
      <c r="M14" s="506"/>
      <c r="N14" s="604"/>
      <c r="O14" s="472"/>
      <c r="P14" s="604"/>
      <c r="Q14" s="472"/>
      <c r="R14" s="604"/>
      <c r="S14" s="507"/>
    </row>
    <row r="15" spans="1:19" ht="14.4" customHeight="1" x14ac:dyDescent="0.3">
      <c r="A15" s="561" t="s">
        <v>2672</v>
      </c>
      <c r="B15" s="604">
        <v>228305</v>
      </c>
      <c r="C15" s="472">
        <v>1</v>
      </c>
      <c r="D15" s="604">
        <v>371854</v>
      </c>
      <c r="E15" s="472">
        <v>1.6287597731105319</v>
      </c>
      <c r="F15" s="604">
        <v>284214</v>
      </c>
      <c r="G15" s="506">
        <v>1.2448873217844549</v>
      </c>
      <c r="H15" s="604"/>
      <c r="I15" s="472"/>
      <c r="J15" s="604"/>
      <c r="K15" s="472"/>
      <c r="L15" s="604"/>
      <c r="M15" s="506"/>
      <c r="N15" s="604"/>
      <c r="O15" s="472"/>
      <c r="P15" s="604"/>
      <c r="Q15" s="472"/>
      <c r="R15" s="604"/>
      <c r="S15" s="507"/>
    </row>
    <row r="16" spans="1:19" ht="14.4" customHeight="1" x14ac:dyDescent="0.3">
      <c r="A16" s="561" t="s">
        <v>2673</v>
      </c>
      <c r="B16" s="604">
        <v>6804</v>
      </c>
      <c r="C16" s="472">
        <v>1</v>
      </c>
      <c r="D16" s="604">
        <v>4660</v>
      </c>
      <c r="E16" s="472">
        <v>0.68489124044679606</v>
      </c>
      <c r="F16" s="604">
        <v>10846.66</v>
      </c>
      <c r="G16" s="506">
        <v>1.594159318048207</v>
      </c>
      <c r="H16" s="604"/>
      <c r="I16" s="472"/>
      <c r="J16" s="604"/>
      <c r="K16" s="472"/>
      <c r="L16" s="604"/>
      <c r="M16" s="506"/>
      <c r="N16" s="604"/>
      <c r="O16" s="472"/>
      <c r="P16" s="604"/>
      <c r="Q16" s="472"/>
      <c r="R16" s="604"/>
      <c r="S16" s="507"/>
    </row>
    <row r="17" spans="1:19" ht="14.4" customHeight="1" x14ac:dyDescent="0.3">
      <c r="A17" s="561" t="s">
        <v>2674</v>
      </c>
      <c r="B17" s="604"/>
      <c r="C17" s="472"/>
      <c r="D17" s="604">
        <v>35</v>
      </c>
      <c r="E17" s="472"/>
      <c r="F17" s="604">
        <v>650</v>
      </c>
      <c r="G17" s="506"/>
      <c r="H17" s="604"/>
      <c r="I17" s="472"/>
      <c r="J17" s="604"/>
      <c r="K17" s="472"/>
      <c r="L17" s="604"/>
      <c r="M17" s="506"/>
      <c r="N17" s="604"/>
      <c r="O17" s="472"/>
      <c r="P17" s="604"/>
      <c r="Q17" s="472"/>
      <c r="R17" s="604"/>
      <c r="S17" s="507"/>
    </row>
    <row r="18" spans="1:19" ht="14.4" customHeight="1" x14ac:dyDescent="0.3">
      <c r="A18" s="561" t="s">
        <v>2675</v>
      </c>
      <c r="B18" s="604">
        <v>5999</v>
      </c>
      <c r="C18" s="472">
        <v>1</v>
      </c>
      <c r="D18" s="604">
        <v>15774</v>
      </c>
      <c r="E18" s="472">
        <v>2.6294382397066176</v>
      </c>
      <c r="F18" s="604">
        <v>9991.66</v>
      </c>
      <c r="G18" s="506">
        <v>1.6655542590431738</v>
      </c>
      <c r="H18" s="604"/>
      <c r="I18" s="472"/>
      <c r="J18" s="604"/>
      <c r="K18" s="472"/>
      <c r="L18" s="604"/>
      <c r="M18" s="506"/>
      <c r="N18" s="604"/>
      <c r="O18" s="472"/>
      <c r="P18" s="604"/>
      <c r="Q18" s="472"/>
      <c r="R18" s="604"/>
      <c r="S18" s="507"/>
    </row>
    <row r="19" spans="1:19" ht="14.4" customHeight="1" x14ac:dyDescent="0.3">
      <c r="A19" s="561" t="s">
        <v>2676</v>
      </c>
      <c r="B19" s="604"/>
      <c r="C19" s="472"/>
      <c r="D19" s="604">
        <v>153</v>
      </c>
      <c r="E19" s="472"/>
      <c r="F19" s="604">
        <v>825</v>
      </c>
      <c r="G19" s="506"/>
      <c r="H19" s="604"/>
      <c r="I19" s="472"/>
      <c r="J19" s="604"/>
      <c r="K19" s="472"/>
      <c r="L19" s="604"/>
      <c r="M19" s="506"/>
      <c r="N19" s="604"/>
      <c r="O19" s="472"/>
      <c r="P19" s="604"/>
      <c r="Q19" s="472"/>
      <c r="R19" s="604"/>
      <c r="S19" s="507"/>
    </row>
    <row r="20" spans="1:19" ht="14.4" customHeight="1" x14ac:dyDescent="0.3">
      <c r="A20" s="561" t="s">
        <v>2677</v>
      </c>
      <c r="B20" s="604">
        <v>7327</v>
      </c>
      <c r="C20" s="472">
        <v>1</v>
      </c>
      <c r="D20" s="604"/>
      <c r="E20" s="472"/>
      <c r="F20" s="604">
        <v>1949.6599999999999</v>
      </c>
      <c r="G20" s="506">
        <v>0.26609253446158043</v>
      </c>
      <c r="H20" s="604"/>
      <c r="I20" s="472"/>
      <c r="J20" s="604"/>
      <c r="K20" s="472"/>
      <c r="L20" s="604"/>
      <c r="M20" s="506"/>
      <c r="N20" s="604"/>
      <c r="O20" s="472"/>
      <c r="P20" s="604"/>
      <c r="Q20" s="472"/>
      <c r="R20" s="604"/>
      <c r="S20" s="507"/>
    </row>
    <row r="21" spans="1:19" ht="14.4" customHeight="1" x14ac:dyDescent="0.3">
      <c r="A21" s="561" t="s">
        <v>2678</v>
      </c>
      <c r="B21" s="604">
        <v>2811</v>
      </c>
      <c r="C21" s="472">
        <v>1</v>
      </c>
      <c r="D21" s="604">
        <v>234</v>
      </c>
      <c r="E21" s="472">
        <v>8.3244397011739593E-2</v>
      </c>
      <c r="F21" s="604">
        <v>235</v>
      </c>
      <c r="G21" s="506">
        <v>8.3600142298114549E-2</v>
      </c>
      <c r="H21" s="604"/>
      <c r="I21" s="472"/>
      <c r="J21" s="604"/>
      <c r="K21" s="472"/>
      <c r="L21" s="604"/>
      <c r="M21" s="506"/>
      <c r="N21" s="604"/>
      <c r="O21" s="472"/>
      <c r="P21" s="604"/>
      <c r="Q21" s="472"/>
      <c r="R21" s="604"/>
      <c r="S21" s="507"/>
    </row>
    <row r="22" spans="1:19" ht="14.4" customHeight="1" x14ac:dyDescent="0.3">
      <c r="A22" s="561" t="s">
        <v>2679</v>
      </c>
      <c r="B22" s="604">
        <v>7011</v>
      </c>
      <c r="C22" s="472">
        <v>1</v>
      </c>
      <c r="D22" s="604">
        <v>2092</v>
      </c>
      <c r="E22" s="472">
        <v>0.29838824704036515</v>
      </c>
      <c r="F22" s="604">
        <v>2145</v>
      </c>
      <c r="G22" s="506">
        <v>0.30594779632006847</v>
      </c>
      <c r="H22" s="604"/>
      <c r="I22" s="472"/>
      <c r="J22" s="604"/>
      <c r="K22" s="472"/>
      <c r="L22" s="604"/>
      <c r="M22" s="506"/>
      <c r="N22" s="604"/>
      <c r="O22" s="472"/>
      <c r="P22" s="604"/>
      <c r="Q22" s="472"/>
      <c r="R22" s="604"/>
      <c r="S22" s="507"/>
    </row>
    <row r="23" spans="1:19" ht="14.4" customHeight="1" x14ac:dyDescent="0.3">
      <c r="A23" s="561" t="s">
        <v>2680</v>
      </c>
      <c r="B23" s="604">
        <v>2625</v>
      </c>
      <c r="C23" s="472">
        <v>1</v>
      </c>
      <c r="D23" s="604">
        <v>776</v>
      </c>
      <c r="E23" s="472">
        <v>0.29561904761904761</v>
      </c>
      <c r="F23" s="604">
        <v>5184</v>
      </c>
      <c r="G23" s="506">
        <v>1.9748571428571429</v>
      </c>
      <c r="H23" s="604"/>
      <c r="I23" s="472"/>
      <c r="J23" s="604"/>
      <c r="K23" s="472"/>
      <c r="L23" s="604"/>
      <c r="M23" s="506"/>
      <c r="N23" s="604"/>
      <c r="O23" s="472"/>
      <c r="P23" s="604"/>
      <c r="Q23" s="472"/>
      <c r="R23" s="604"/>
      <c r="S23" s="507"/>
    </row>
    <row r="24" spans="1:19" ht="14.4" customHeight="1" x14ac:dyDescent="0.3">
      <c r="A24" s="561" t="s">
        <v>2681</v>
      </c>
      <c r="B24" s="604">
        <v>1872</v>
      </c>
      <c r="C24" s="472">
        <v>1</v>
      </c>
      <c r="D24" s="604">
        <v>484</v>
      </c>
      <c r="E24" s="472">
        <v>0.25854700854700857</v>
      </c>
      <c r="F24" s="604">
        <v>2147.33</v>
      </c>
      <c r="G24" s="506">
        <v>1.1470779914529914</v>
      </c>
      <c r="H24" s="604"/>
      <c r="I24" s="472"/>
      <c r="J24" s="604"/>
      <c r="K24" s="472"/>
      <c r="L24" s="604"/>
      <c r="M24" s="506"/>
      <c r="N24" s="604"/>
      <c r="O24" s="472"/>
      <c r="P24" s="604"/>
      <c r="Q24" s="472"/>
      <c r="R24" s="604"/>
      <c r="S24" s="507"/>
    </row>
    <row r="25" spans="1:19" ht="14.4" customHeight="1" x14ac:dyDescent="0.3">
      <c r="A25" s="561" t="s">
        <v>2682</v>
      </c>
      <c r="B25" s="604">
        <v>293</v>
      </c>
      <c r="C25" s="472">
        <v>1</v>
      </c>
      <c r="D25" s="604">
        <v>350</v>
      </c>
      <c r="E25" s="472">
        <v>1.1945392491467577</v>
      </c>
      <c r="F25" s="604">
        <v>2740</v>
      </c>
      <c r="G25" s="506">
        <v>9.3515358361774741</v>
      </c>
      <c r="H25" s="604"/>
      <c r="I25" s="472"/>
      <c r="J25" s="604"/>
      <c r="K25" s="472"/>
      <c r="L25" s="604"/>
      <c r="M25" s="506"/>
      <c r="N25" s="604"/>
      <c r="O25" s="472"/>
      <c r="P25" s="604"/>
      <c r="Q25" s="472"/>
      <c r="R25" s="604"/>
      <c r="S25" s="507"/>
    </row>
    <row r="26" spans="1:19" ht="14.4" customHeight="1" x14ac:dyDescent="0.3">
      <c r="A26" s="561" t="s">
        <v>2683</v>
      </c>
      <c r="B26" s="604">
        <v>829</v>
      </c>
      <c r="C26" s="472">
        <v>1</v>
      </c>
      <c r="D26" s="604">
        <v>9012</v>
      </c>
      <c r="E26" s="472">
        <v>10.870928829915561</v>
      </c>
      <c r="F26" s="604">
        <v>590</v>
      </c>
      <c r="G26" s="506">
        <v>0.71170084439083237</v>
      </c>
      <c r="H26" s="604"/>
      <c r="I26" s="472"/>
      <c r="J26" s="604"/>
      <c r="K26" s="472"/>
      <c r="L26" s="604"/>
      <c r="M26" s="506"/>
      <c r="N26" s="604"/>
      <c r="O26" s="472"/>
      <c r="P26" s="604"/>
      <c r="Q26" s="472"/>
      <c r="R26" s="604"/>
      <c r="S26" s="507"/>
    </row>
    <row r="27" spans="1:19" ht="14.4" customHeight="1" x14ac:dyDescent="0.3">
      <c r="A27" s="561" t="s">
        <v>773</v>
      </c>
      <c r="B27" s="604">
        <v>3243</v>
      </c>
      <c r="C27" s="472">
        <v>1</v>
      </c>
      <c r="D27" s="604"/>
      <c r="E27" s="472"/>
      <c r="F27" s="604"/>
      <c r="G27" s="506"/>
      <c r="H27" s="604">
        <v>273.60000000000002</v>
      </c>
      <c r="I27" s="472">
        <v>1</v>
      </c>
      <c r="J27" s="604"/>
      <c r="K27" s="472"/>
      <c r="L27" s="604"/>
      <c r="M27" s="506"/>
      <c r="N27" s="604"/>
      <c r="O27" s="472"/>
      <c r="P27" s="604"/>
      <c r="Q27" s="472"/>
      <c r="R27" s="604"/>
      <c r="S27" s="507"/>
    </row>
    <row r="28" spans="1:19" ht="14.4" customHeight="1" x14ac:dyDescent="0.3">
      <c r="A28" s="561" t="s">
        <v>2684</v>
      </c>
      <c r="B28" s="604">
        <v>1585</v>
      </c>
      <c r="C28" s="472">
        <v>1</v>
      </c>
      <c r="D28" s="604">
        <v>2039</v>
      </c>
      <c r="E28" s="472">
        <v>1.2864353312302839</v>
      </c>
      <c r="F28" s="604">
        <v>1515.33</v>
      </c>
      <c r="G28" s="506">
        <v>0.95604416403785486</v>
      </c>
      <c r="H28" s="604"/>
      <c r="I28" s="472"/>
      <c r="J28" s="604"/>
      <c r="K28" s="472"/>
      <c r="L28" s="604"/>
      <c r="M28" s="506"/>
      <c r="N28" s="604"/>
      <c r="O28" s="472"/>
      <c r="P28" s="604"/>
      <c r="Q28" s="472"/>
      <c r="R28" s="604"/>
      <c r="S28" s="507"/>
    </row>
    <row r="29" spans="1:19" ht="14.4" customHeight="1" x14ac:dyDescent="0.3">
      <c r="A29" s="561" t="s">
        <v>2685</v>
      </c>
      <c r="B29" s="604">
        <v>19164</v>
      </c>
      <c r="C29" s="472">
        <v>1</v>
      </c>
      <c r="D29" s="604">
        <v>64831</v>
      </c>
      <c r="E29" s="472">
        <v>3.3829576288874974</v>
      </c>
      <c r="F29" s="604">
        <v>27824.33</v>
      </c>
      <c r="G29" s="506">
        <v>1.4519061782508871</v>
      </c>
      <c r="H29" s="604">
        <v>0</v>
      </c>
      <c r="I29" s="472"/>
      <c r="J29" s="604"/>
      <c r="K29" s="472"/>
      <c r="L29" s="604"/>
      <c r="M29" s="506"/>
      <c r="N29" s="604"/>
      <c r="O29" s="472"/>
      <c r="P29" s="604"/>
      <c r="Q29" s="472"/>
      <c r="R29" s="604"/>
      <c r="S29" s="507"/>
    </row>
    <row r="30" spans="1:19" ht="14.4" customHeight="1" x14ac:dyDescent="0.3">
      <c r="A30" s="561" t="s">
        <v>2686</v>
      </c>
      <c r="B30" s="604">
        <v>5635</v>
      </c>
      <c r="C30" s="472">
        <v>1</v>
      </c>
      <c r="D30" s="604">
        <v>902</v>
      </c>
      <c r="E30" s="472">
        <v>0.1600709849157054</v>
      </c>
      <c r="F30" s="604">
        <v>235</v>
      </c>
      <c r="G30" s="506">
        <v>4.17036379769299E-2</v>
      </c>
      <c r="H30" s="604"/>
      <c r="I30" s="472"/>
      <c r="J30" s="604"/>
      <c r="K30" s="472"/>
      <c r="L30" s="604"/>
      <c r="M30" s="506"/>
      <c r="N30" s="604"/>
      <c r="O30" s="472"/>
      <c r="P30" s="604"/>
      <c r="Q30" s="472"/>
      <c r="R30" s="604"/>
      <c r="S30" s="507"/>
    </row>
    <row r="31" spans="1:19" ht="14.4" customHeight="1" x14ac:dyDescent="0.3">
      <c r="A31" s="561" t="s">
        <v>2687</v>
      </c>
      <c r="B31" s="604">
        <v>11217</v>
      </c>
      <c r="C31" s="472">
        <v>1</v>
      </c>
      <c r="D31" s="604">
        <v>1472</v>
      </c>
      <c r="E31" s="472">
        <v>0.13122938397075867</v>
      </c>
      <c r="F31" s="604">
        <v>4742.66</v>
      </c>
      <c r="G31" s="506">
        <v>0.42281002050459121</v>
      </c>
      <c r="H31" s="604"/>
      <c r="I31" s="472"/>
      <c r="J31" s="604"/>
      <c r="K31" s="472"/>
      <c r="L31" s="604"/>
      <c r="M31" s="506"/>
      <c r="N31" s="604"/>
      <c r="O31" s="472"/>
      <c r="P31" s="604"/>
      <c r="Q31" s="472"/>
      <c r="R31" s="604"/>
      <c r="S31" s="507"/>
    </row>
    <row r="32" spans="1:19" ht="14.4" customHeight="1" thickBot="1" x14ac:dyDescent="0.35">
      <c r="A32" s="603" t="s">
        <v>2688</v>
      </c>
      <c r="B32" s="602">
        <v>186600</v>
      </c>
      <c r="C32" s="478">
        <v>1</v>
      </c>
      <c r="D32" s="602">
        <v>14228</v>
      </c>
      <c r="E32" s="478">
        <v>7.6248660235798502E-2</v>
      </c>
      <c r="F32" s="602">
        <v>6581</v>
      </c>
      <c r="G32" s="489">
        <v>3.5267952840300106E-2</v>
      </c>
      <c r="H32" s="602"/>
      <c r="I32" s="478"/>
      <c r="J32" s="602"/>
      <c r="K32" s="478"/>
      <c r="L32" s="602"/>
      <c r="M32" s="489"/>
      <c r="N32" s="602"/>
      <c r="O32" s="478"/>
      <c r="P32" s="602"/>
      <c r="Q32" s="478"/>
      <c r="R32" s="602"/>
      <c r="S32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0" t="s">
        <v>2745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3">
        <f t="shared" ref="F3:O3" si="0">SUBTOTAL(9,F6:F1048576)</f>
        <v>1247</v>
      </c>
      <c r="G3" s="104">
        <f t="shared" si="0"/>
        <v>547404.6</v>
      </c>
      <c r="H3" s="104"/>
      <c r="I3" s="104"/>
      <c r="J3" s="104">
        <f t="shared" si="0"/>
        <v>1456.2</v>
      </c>
      <c r="K3" s="104">
        <f t="shared" si="0"/>
        <v>576284.51</v>
      </c>
      <c r="L3" s="104"/>
      <c r="M3" s="104"/>
      <c r="N3" s="104">
        <f t="shared" si="0"/>
        <v>1372</v>
      </c>
      <c r="O3" s="104">
        <f t="shared" si="0"/>
        <v>433211.48999999993</v>
      </c>
      <c r="P3" s="75">
        <f>IF(G3=0,0,O3/G3)</f>
        <v>0.7913917603176881</v>
      </c>
      <c r="Q3" s="105">
        <f>IF(N3=0,0,O3/N3)</f>
        <v>315.75181486880462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98</v>
      </c>
      <c r="E4" s="413" t="s">
        <v>70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11"/>
      <c r="B5" s="609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42" t="s">
        <v>2689</v>
      </c>
      <c r="B6" s="543" t="s">
        <v>2420</v>
      </c>
      <c r="C6" s="543" t="s">
        <v>2451</v>
      </c>
      <c r="D6" s="543" t="s">
        <v>2462</v>
      </c>
      <c r="E6" s="543" t="s">
        <v>2463</v>
      </c>
      <c r="F6" s="119">
        <v>1</v>
      </c>
      <c r="G6" s="119">
        <v>34</v>
      </c>
      <c r="H6" s="119">
        <v>1</v>
      </c>
      <c r="I6" s="119">
        <v>34</v>
      </c>
      <c r="J6" s="119"/>
      <c r="K6" s="119"/>
      <c r="L6" s="119"/>
      <c r="M6" s="119"/>
      <c r="N6" s="119"/>
      <c r="O6" s="119"/>
      <c r="P6" s="548"/>
      <c r="Q6" s="556"/>
    </row>
    <row r="7" spans="1:17" ht="14.4" customHeight="1" x14ac:dyDescent="0.3">
      <c r="A7" s="471" t="s">
        <v>2689</v>
      </c>
      <c r="B7" s="472" t="s">
        <v>2420</v>
      </c>
      <c r="C7" s="472" t="s">
        <v>2451</v>
      </c>
      <c r="D7" s="472" t="s">
        <v>2477</v>
      </c>
      <c r="E7" s="472" t="s">
        <v>2478</v>
      </c>
      <c r="F7" s="475">
        <v>2</v>
      </c>
      <c r="G7" s="475">
        <v>464</v>
      </c>
      <c r="H7" s="475">
        <v>1</v>
      </c>
      <c r="I7" s="475">
        <v>232</v>
      </c>
      <c r="J7" s="475">
        <v>2</v>
      </c>
      <c r="K7" s="475">
        <v>468</v>
      </c>
      <c r="L7" s="475">
        <v>1.0086206896551724</v>
      </c>
      <c r="M7" s="475">
        <v>234</v>
      </c>
      <c r="N7" s="475">
        <v>3</v>
      </c>
      <c r="O7" s="475">
        <v>705</v>
      </c>
      <c r="P7" s="506">
        <v>1.5193965517241379</v>
      </c>
      <c r="Q7" s="476">
        <v>235</v>
      </c>
    </row>
    <row r="8" spans="1:17" ht="14.4" customHeight="1" x14ac:dyDescent="0.3">
      <c r="A8" s="471" t="s">
        <v>2689</v>
      </c>
      <c r="B8" s="472" t="s">
        <v>2420</v>
      </c>
      <c r="C8" s="472" t="s">
        <v>2451</v>
      </c>
      <c r="D8" s="472" t="s">
        <v>2479</v>
      </c>
      <c r="E8" s="472" t="s">
        <v>2480</v>
      </c>
      <c r="F8" s="475">
        <v>4</v>
      </c>
      <c r="G8" s="475">
        <v>464</v>
      </c>
      <c r="H8" s="475">
        <v>1</v>
      </c>
      <c r="I8" s="475">
        <v>116</v>
      </c>
      <c r="J8" s="475">
        <v>1</v>
      </c>
      <c r="K8" s="475">
        <v>118</v>
      </c>
      <c r="L8" s="475">
        <v>0.25431034482758619</v>
      </c>
      <c r="M8" s="475">
        <v>118</v>
      </c>
      <c r="N8" s="475">
        <v>2</v>
      </c>
      <c r="O8" s="475">
        <v>236</v>
      </c>
      <c r="P8" s="506">
        <v>0.50862068965517238</v>
      </c>
      <c r="Q8" s="476">
        <v>118</v>
      </c>
    </row>
    <row r="9" spans="1:17" ht="14.4" customHeight="1" x14ac:dyDescent="0.3">
      <c r="A9" s="471" t="s">
        <v>2689</v>
      </c>
      <c r="B9" s="472" t="s">
        <v>2420</v>
      </c>
      <c r="C9" s="472" t="s">
        <v>2451</v>
      </c>
      <c r="D9" s="472" t="s">
        <v>2507</v>
      </c>
      <c r="E9" s="472" t="s">
        <v>2508</v>
      </c>
      <c r="F9" s="475"/>
      <c r="G9" s="475"/>
      <c r="H9" s="475"/>
      <c r="I9" s="475"/>
      <c r="J9" s="475"/>
      <c r="K9" s="475"/>
      <c r="L9" s="475"/>
      <c r="M9" s="475"/>
      <c r="N9" s="475">
        <v>2</v>
      </c>
      <c r="O9" s="475">
        <v>33.33</v>
      </c>
      <c r="P9" s="506"/>
      <c r="Q9" s="476">
        <v>16.664999999999999</v>
      </c>
    </row>
    <row r="10" spans="1:17" ht="14.4" customHeight="1" x14ac:dyDescent="0.3">
      <c r="A10" s="471" t="s">
        <v>2689</v>
      </c>
      <c r="B10" s="472" t="s">
        <v>2420</v>
      </c>
      <c r="C10" s="472" t="s">
        <v>2451</v>
      </c>
      <c r="D10" s="472" t="s">
        <v>2552</v>
      </c>
      <c r="E10" s="472" t="s">
        <v>2553</v>
      </c>
      <c r="F10" s="475"/>
      <c r="G10" s="475"/>
      <c r="H10" s="475"/>
      <c r="I10" s="475"/>
      <c r="J10" s="475">
        <v>1</v>
      </c>
      <c r="K10" s="475">
        <v>121</v>
      </c>
      <c r="L10" s="475"/>
      <c r="M10" s="475">
        <v>121</v>
      </c>
      <c r="N10" s="475"/>
      <c r="O10" s="475"/>
      <c r="P10" s="506"/>
      <c r="Q10" s="476"/>
    </row>
    <row r="11" spans="1:17" ht="14.4" customHeight="1" x14ac:dyDescent="0.3">
      <c r="A11" s="471" t="s">
        <v>2689</v>
      </c>
      <c r="B11" s="472" t="s">
        <v>2420</v>
      </c>
      <c r="C11" s="472" t="s">
        <v>2451</v>
      </c>
      <c r="D11" s="472" t="s">
        <v>2564</v>
      </c>
      <c r="E11" s="472" t="s">
        <v>2565</v>
      </c>
      <c r="F11" s="475">
        <v>1</v>
      </c>
      <c r="G11" s="475">
        <v>200</v>
      </c>
      <c r="H11" s="475">
        <v>1</v>
      </c>
      <c r="I11" s="475">
        <v>200</v>
      </c>
      <c r="J11" s="475"/>
      <c r="K11" s="475"/>
      <c r="L11" s="475"/>
      <c r="M11" s="475"/>
      <c r="N11" s="475"/>
      <c r="O11" s="475"/>
      <c r="P11" s="506"/>
      <c r="Q11" s="476"/>
    </row>
    <row r="12" spans="1:17" ht="14.4" customHeight="1" x14ac:dyDescent="0.3">
      <c r="A12" s="471" t="s">
        <v>2689</v>
      </c>
      <c r="B12" s="472" t="s">
        <v>2420</v>
      </c>
      <c r="C12" s="472" t="s">
        <v>2451</v>
      </c>
      <c r="D12" s="472" t="s">
        <v>2580</v>
      </c>
      <c r="E12" s="472" t="s">
        <v>2581</v>
      </c>
      <c r="F12" s="475">
        <v>1</v>
      </c>
      <c r="G12" s="475">
        <v>854</v>
      </c>
      <c r="H12" s="475">
        <v>1</v>
      </c>
      <c r="I12" s="475">
        <v>854</v>
      </c>
      <c r="J12" s="475"/>
      <c r="K12" s="475"/>
      <c r="L12" s="475"/>
      <c r="M12" s="475"/>
      <c r="N12" s="475"/>
      <c r="O12" s="475"/>
      <c r="P12" s="506"/>
      <c r="Q12" s="476"/>
    </row>
    <row r="13" spans="1:17" ht="14.4" customHeight="1" x14ac:dyDescent="0.3">
      <c r="A13" s="471" t="s">
        <v>2690</v>
      </c>
      <c r="B13" s="472" t="s">
        <v>2420</v>
      </c>
      <c r="C13" s="472" t="s">
        <v>2451</v>
      </c>
      <c r="D13" s="472" t="s">
        <v>2477</v>
      </c>
      <c r="E13" s="472" t="s">
        <v>2478</v>
      </c>
      <c r="F13" s="475">
        <v>4</v>
      </c>
      <c r="G13" s="475">
        <v>928</v>
      </c>
      <c r="H13" s="475">
        <v>1</v>
      </c>
      <c r="I13" s="475">
        <v>232</v>
      </c>
      <c r="J13" s="475">
        <v>1</v>
      </c>
      <c r="K13" s="475">
        <v>234</v>
      </c>
      <c r="L13" s="475">
        <v>0.25215517241379309</v>
      </c>
      <c r="M13" s="475">
        <v>234</v>
      </c>
      <c r="N13" s="475">
        <v>3</v>
      </c>
      <c r="O13" s="475">
        <v>705</v>
      </c>
      <c r="P13" s="506">
        <v>0.75969827586206895</v>
      </c>
      <c r="Q13" s="476">
        <v>235</v>
      </c>
    </row>
    <row r="14" spans="1:17" ht="14.4" customHeight="1" x14ac:dyDescent="0.3">
      <c r="A14" s="471" t="s">
        <v>2690</v>
      </c>
      <c r="B14" s="472" t="s">
        <v>2420</v>
      </c>
      <c r="C14" s="472" t="s">
        <v>2451</v>
      </c>
      <c r="D14" s="472" t="s">
        <v>2479</v>
      </c>
      <c r="E14" s="472" t="s">
        <v>2480</v>
      </c>
      <c r="F14" s="475">
        <v>1</v>
      </c>
      <c r="G14" s="475">
        <v>116</v>
      </c>
      <c r="H14" s="475">
        <v>1</v>
      </c>
      <c r="I14" s="475">
        <v>116</v>
      </c>
      <c r="J14" s="475">
        <v>6</v>
      </c>
      <c r="K14" s="475">
        <v>708</v>
      </c>
      <c r="L14" s="475">
        <v>6.1034482758620694</v>
      </c>
      <c r="M14" s="475">
        <v>118</v>
      </c>
      <c r="N14" s="475">
        <v>19</v>
      </c>
      <c r="O14" s="475">
        <v>2242</v>
      </c>
      <c r="P14" s="506">
        <v>19.327586206896552</v>
      </c>
      <c r="Q14" s="476">
        <v>118</v>
      </c>
    </row>
    <row r="15" spans="1:17" ht="14.4" customHeight="1" x14ac:dyDescent="0.3">
      <c r="A15" s="471" t="s">
        <v>2690</v>
      </c>
      <c r="B15" s="472" t="s">
        <v>2420</v>
      </c>
      <c r="C15" s="472" t="s">
        <v>2451</v>
      </c>
      <c r="D15" s="472" t="s">
        <v>2507</v>
      </c>
      <c r="E15" s="472" t="s">
        <v>2508</v>
      </c>
      <c r="F15" s="475"/>
      <c r="G15" s="475"/>
      <c r="H15" s="475"/>
      <c r="I15" s="475"/>
      <c r="J15" s="475"/>
      <c r="K15" s="475"/>
      <c r="L15" s="475"/>
      <c r="M15" s="475"/>
      <c r="N15" s="475">
        <v>2</v>
      </c>
      <c r="O15" s="475">
        <v>66.66</v>
      </c>
      <c r="P15" s="506"/>
      <c r="Q15" s="476">
        <v>33.33</v>
      </c>
    </row>
    <row r="16" spans="1:17" ht="14.4" customHeight="1" x14ac:dyDescent="0.3">
      <c r="A16" s="471" t="s">
        <v>2690</v>
      </c>
      <c r="B16" s="472" t="s">
        <v>2420</v>
      </c>
      <c r="C16" s="472" t="s">
        <v>2451</v>
      </c>
      <c r="D16" s="472" t="s">
        <v>2515</v>
      </c>
      <c r="E16" s="472" t="s">
        <v>2516</v>
      </c>
      <c r="F16" s="475"/>
      <c r="G16" s="475"/>
      <c r="H16" s="475"/>
      <c r="I16" s="475"/>
      <c r="J16" s="475"/>
      <c r="K16" s="475"/>
      <c r="L16" s="475"/>
      <c r="M16" s="475"/>
      <c r="N16" s="475">
        <v>2</v>
      </c>
      <c r="O16" s="475">
        <v>164</v>
      </c>
      <c r="P16" s="506"/>
      <c r="Q16" s="476">
        <v>82</v>
      </c>
    </row>
    <row r="17" spans="1:17" ht="14.4" customHeight="1" x14ac:dyDescent="0.3">
      <c r="A17" s="471" t="s">
        <v>2690</v>
      </c>
      <c r="B17" s="472" t="s">
        <v>2420</v>
      </c>
      <c r="C17" s="472" t="s">
        <v>2451</v>
      </c>
      <c r="D17" s="472" t="s">
        <v>2521</v>
      </c>
      <c r="E17" s="472" t="s">
        <v>2522</v>
      </c>
      <c r="F17" s="475"/>
      <c r="G17" s="475"/>
      <c r="H17" s="475"/>
      <c r="I17" s="475"/>
      <c r="J17" s="475">
        <v>3</v>
      </c>
      <c r="K17" s="475">
        <v>1470</v>
      </c>
      <c r="L17" s="475"/>
      <c r="M17" s="475">
        <v>490</v>
      </c>
      <c r="N17" s="475">
        <v>1</v>
      </c>
      <c r="O17" s="475">
        <v>492</v>
      </c>
      <c r="P17" s="506"/>
      <c r="Q17" s="476">
        <v>492</v>
      </c>
    </row>
    <row r="18" spans="1:17" ht="14.4" customHeight="1" x14ac:dyDescent="0.3">
      <c r="A18" s="471" t="s">
        <v>2690</v>
      </c>
      <c r="B18" s="472" t="s">
        <v>2420</v>
      </c>
      <c r="C18" s="472" t="s">
        <v>2451</v>
      </c>
      <c r="D18" s="472" t="s">
        <v>2527</v>
      </c>
      <c r="E18" s="472" t="s">
        <v>2482</v>
      </c>
      <c r="F18" s="475"/>
      <c r="G18" s="475"/>
      <c r="H18" s="475"/>
      <c r="I18" s="475"/>
      <c r="J18" s="475"/>
      <c r="K18" s="475"/>
      <c r="L18" s="475"/>
      <c r="M18" s="475"/>
      <c r="N18" s="475">
        <v>2</v>
      </c>
      <c r="O18" s="475">
        <v>1350</v>
      </c>
      <c r="P18" s="506"/>
      <c r="Q18" s="476">
        <v>675</v>
      </c>
    </row>
    <row r="19" spans="1:17" ht="14.4" customHeight="1" x14ac:dyDescent="0.3">
      <c r="A19" s="471" t="s">
        <v>2690</v>
      </c>
      <c r="B19" s="472" t="s">
        <v>2420</v>
      </c>
      <c r="C19" s="472" t="s">
        <v>2451</v>
      </c>
      <c r="D19" s="472" t="s">
        <v>2554</v>
      </c>
      <c r="E19" s="472" t="s">
        <v>2555</v>
      </c>
      <c r="F19" s="475"/>
      <c r="G19" s="475"/>
      <c r="H19" s="475"/>
      <c r="I19" s="475"/>
      <c r="J19" s="475">
        <v>1</v>
      </c>
      <c r="K19" s="475">
        <v>355</v>
      </c>
      <c r="L19" s="475"/>
      <c r="M19" s="475">
        <v>355</v>
      </c>
      <c r="N19" s="475">
        <v>24</v>
      </c>
      <c r="O19" s="475">
        <v>8544</v>
      </c>
      <c r="P19" s="506"/>
      <c r="Q19" s="476">
        <v>356</v>
      </c>
    </row>
    <row r="20" spans="1:17" ht="14.4" customHeight="1" x14ac:dyDescent="0.3">
      <c r="A20" s="471" t="s">
        <v>2690</v>
      </c>
      <c r="B20" s="472" t="s">
        <v>2420</v>
      </c>
      <c r="C20" s="472" t="s">
        <v>2451</v>
      </c>
      <c r="D20" s="472" t="s">
        <v>743</v>
      </c>
      <c r="E20" s="472" t="s">
        <v>2691</v>
      </c>
      <c r="F20" s="475"/>
      <c r="G20" s="475"/>
      <c r="H20" s="475"/>
      <c r="I20" s="475"/>
      <c r="J20" s="475"/>
      <c r="K20" s="475"/>
      <c r="L20" s="475"/>
      <c r="M20" s="475"/>
      <c r="N20" s="475">
        <v>2</v>
      </c>
      <c r="O20" s="475">
        <v>2386</v>
      </c>
      <c r="P20" s="506"/>
      <c r="Q20" s="476">
        <v>1193</v>
      </c>
    </row>
    <row r="21" spans="1:17" ht="14.4" customHeight="1" x14ac:dyDescent="0.3">
      <c r="A21" s="471" t="s">
        <v>2692</v>
      </c>
      <c r="B21" s="472" t="s">
        <v>2420</v>
      </c>
      <c r="C21" s="472" t="s">
        <v>2451</v>
      </c>
      <c r="D21" s="472" t="s">
        <v>2462</v>
      </c>
      <c r="E21" s="472" t="s">
        <v>2463</v>
      </c>
      <c r="F21" s="475"/>
      <c r="G21" s="475"/>
      <c r="H21" s="475"/>
      <c r="I21" s="475"/>
      <c r="J21" s="475">
        <v>2</v>
      </c>
      <c r="K21" s="475">
        <v>70</v>
      </c>
      <c r="L21" s="475"/>
      <c r="M21" s="475">
        <v>35</v>
      </c>
      <c r="N21" s="475">
        <v>1</v>
      </c>
      <c r="O21" s="475">
        <v>35</v>
      </c>
      <c r="P21" s="506"/>
      <c r="Q21" s="476">
        <v>35</v>
      </c>
    </row>
    <row r="22" spans="1:17" ht="14.4" customHeight="1" x14ac:dyDescent="0.3">
      <c r="A22" s="471" t="s">
        <v>2692</v>
      </c>
      <c r="B22" s="472" t="s">
        <v>2420</v>
      </c>
      <c r="C22" s="472" t="s">
        <v>2451</v>
      </c>
      <c r="D22" s="472" t="s">
        <v>2477</v>
      </c>
      <c r="E22" s="472" t="s">
        <v>2478</v>
      </c>
      <c r="F22" s="475">
        <v>2</v>
      </c>
      <c r="G22" s="475">
        <v>464</v>
      </c>
      <c r="H22" s="475">
        <v>1</v>
      </c>
      <c r="I22" s="475">
        <v>232</v>
      </c>
      <c r="J22" s="475">
        <v>4</v>
      </c>
      <c r="K22" s="475">
        <v>934</v>
      </c>
      <c r="L22" s="475">
        <v>2.0129310344827585</v>
      </c>
      <c r="M22" s="475">
        <v>233.5</v>
      </c>
      <c r="N22" s="475">
        <v>4</v>
      </c>
      <c r="O22" s="475">
        <v>940</v>
      </c>
      <c r="P22" s="506">
        <v>2.0258620689655173</v>
      </c>
      <c r="Q22" s="476">
        <v>235</v>
      </c>
    </row>
    <row r="23" spans="1:17" ht="14.4" customHeight="1" x14ac:dyDescent="0.3">
      <c r="A23" s="471" t="s">
        <v>2692</v>
      </c>
      <c r="B23" s="472" t="s">
        <v>2420</v>
      </c>
      <c r="C23" s="472" t="s">
        <v>2451</v>
      </c>
      <c r="D23" s="472" t="s">
        <v>2479</v>
      </c>
      <c r="E23" s="472" t="s">
        <v>2480</v>
      </c>
      <c r="F23" s="475">
        <v>1</v>
      </c>
      <c r="G23" s="475">
        <v>116</v>
      </c>
      <c r="H23" s="475">
        <v>1</v>
      </c>
      <c r="I23" s="475">
        <v>116</v>
      </c>
      <c r="J23" s="475">
        <v>16</v>
      </c>
      <c r="K23" s="475">
        <v>1884</v>
      </c>
      <c r="L23" s="475">
        <v>16.241379310344829</v>
      </c>
      <c r="M23" s="475">
        <v>117.75</v>
      </c>
      <c r="N23" s="475">
        <v>10</v>
      </c>
      <c r="O23" s="475">
        <v>1180</v>
      </c>
      <c r="P23" s="506">
        <v>10.172413793103448</v>
      </c>
      <c r="Q23" s="476">
        <v>118</v>
      </c>
    </row>
    <row r="24" spans="1:17" ht="14.4" customHeight="1" x14ac:dyDescent="0.3">
      <c r="A24" s="471" t="s">
        <v>2692</v>
      </c>
      <c r="B24" s="472" t="s">
        <v>2420</v>
      </c>
      <c r="C24" s="472" t="s">
        <v>2451</v>
      </c>
      <c r="D24" s="472" t="s">
        <v>2487</v>
      </c>
      <c r="E24" s="472" t="s">
        <v>2488</v>
      </c>
      <c r="F24" s="475"/>
      <c r="G24" s="475"/>
      <c r="H24" s="475"/>
      <c r="I24" s="475"/>
      <c r="J24" s="475">
        <v>1</v>
      </c>
      <c r="K24" s="475">
        <v>664</v>
      </c>
      <c r="L24" s="475"/>
      <c r="M24" s="475">
        <v>664</v>
      </c>
      <c r="N24" s="475"/>
      <c r="O24" s="475"/>
      <c r="P24" s="506"/>
      <c r="Q24" s="476"/>
    </row>
    <row r="25" spans="1:17" ht="14.4" customHeight="1" x14ac:dyDescent="0.3">
      <c r="A25" s="471" t="s">
        <v>2692</v>
      </c>
      <c r="B25" s="472" t="s">
        <v>2420</v>
      </c>
      <c r="C25" s="472" t="s">
        <v>2451</v>
      </c>
      <c r="D25" s="472" t="s">
        <v>2507</v>
      </c>
      <c r="E25" s="472" t="s">
        <v>2508</v>
      </c>
      <c r="F25" s="475"/>
      <c r="G25" s="475"/>
      <c r="H25" s="475"/>
      <c r="I25" s="475"/>
      <c r="J25" s="475"/>
      <c r="K25" s="475"/>
      <c r="L25" s="475"/>
      <c r="M25" s="475"/>
      <c r="N25" s="475">
        <v>2</v>
      </c>
      <c r="O25" s="475">
        <v>33.33</v>
      </c>
      <c r="P25" s="506"/>
      <c r="Q25" s="476">
        <v>16.664999999999999</v>
      </c>
    </row>
    <row r="26" spans="1:17" ht="14.4" customHeight="1" x14ac:dyDescent="0.3">
      <c r="A26" s="471" t="s">
        <v>2692</v>
      </c>
      <c r="B26" s="472" t="s">
        <v>2420</v>
      </c>
      <c r="C26" s="472" t="s">
        <v>2451</v>
      </c>
      <c r="D26" s="472" t="s">
        <v>2515</v>
      </c>
      <c r="E26" s="472" t="s">
        <v>2516</v>
      </c>
      <c r="F26" s="475"/>
      <c r="G26" s="475"/>
      <c r="H26" s="475"/>
      <c r="I26" s="475"/>
      <c r="J26" s="475">
        <v>1</v>
      </c>
      <c r="K26" s="475">
        <v>82</v>
      </c>
      <c r="L26" s="475"/>
      <c r="M26" s="475">
        <v>82</v>
      </c>
      <c r="N26" s="475"/>
      <c r="O26" s="475"/>
      <c r="P26" s="506"/>
      <c r="Q26" s="476"/>
    </row>
    <row r="27" spans="1:17" ht="14.4" customHeight="1" x14ac:dyDescent="0.3">
      <c r="A27" s="471" t="s">
        <v>2692</v>
      </c>
      <c r="B27" s="472" t="s">
        <v>2420</v>
      </c>
      <c r="C27" s="472" t="s">
        <v>2451</v>
      </c>
      <c r="D27" s="472" t="s">
        <v>2554</v>
      </c>
      <c r="E27" s="472" t="s">
        <v>2555</v>
      </c>
      <c r="F27" s="475"/>
      <c r="G27" s="475"/>
      <c r="H27" s="475"/>
      <c r="I27" s="475"/>
      <c r="J27" s="475">
        <v>1</v>
      </c>
      <c r="K27" s="475">
        <v>355</v>
      </c>
      <c r="L27" s="475"/>
      <c r="M27" s="475">
        <v>355</v>
      </c>
      <c r="N27" s="475">
        <v>5</v>
      </c>
      <c r="O27" s="475">
        <v>1780</v>
      </c>
      <c r="P27" s="506"/>
      <c r="Q27" s="476">
        <v>356</v>
      </c>
    </row>
    <row r="28" spans="1:17" ht="14.4" customHeight="1" x14ac:dyDescent="0.3">
      <c r="A28" s="471" t="s">
        <v>2692</v>
      </c>
      <c r="B28" s="472" t="s">
        <v>2420</v>
      </c>
      <c r="C28" s="472" t="s">
        <v>2451</v>
      </c>
      <c r="D28" s="472" t="s">
        <v>2558</v>
      </c>
      <c r="E28" s="472" t="s">
        <v>2559</v>
      </c>
      <c r="F28" s="475"/>
      <c r="G28" s="475"/>
      <c r="H28" s="475"/>
      <c r="I28" s="475"/>
      <c r="J28" s="475"/>
      <c r="K28" s="475"/>
      <c r="L28" s="475"/>
      <c r="M28" s="475"/>
      <c r="N28" s="475">
        <v>1</v>
      </c>
      <c r="O28" s="475">
        <v>628</v>
      </c>
      <c r="P28" s="506"/>
      <c r="Q28" s="476">
        <v>628</v>
      </c>
    </row>
    <row r="29" spans="1:17" ht="14.4" customHeight="1" x14ac:dyDescent="0.3">
      <c r="A29" s="471" t="s">
        <v>2692</v>
      </c>
      <c r="B29" s="472" t="s">
        <v>2420</v>
      </c>
      <c r="C29" s="472" t="s">
        <v>2451</v>
      </c>
      <c r="D29" s="472" t="s">
        <v>2566</v>
      </c>
      <c r="E29" s="472" t="s">
        <v>2567</v>
      </c>
      <c r="F29" s="475"/>
      <c r="G29" s="475"/>
      <c r="H29" s="475"/>
      <c r="I29" s="475"/>
      <c r="J29" s="475"/>
      <c r="K29" s="475"/>
      <c r="L29" s="475"/>
      <c r="M29" s="475"/>
      <c r="N29" s="475">
        <v>1</v>
      </c>
      <c r="O29" s="475">
        <v>243</v>
      </c>
      <c r="P29" s="506"/>
      <c r="Q29" s="476">
        <v>243</v>
      </c>
    </row>
    <row r="30" spans="1:17" ht="14.4" customHeight="1" x14ac:dyDescent="0.3">
      <c r="A30" s="471" t="s">
        <v>2692</v>
      </c>
      <c r="B30" s="472" t="s">
        <v>2420</v>
      </c>
      <c r="C30" s="472" t="s">
        <v>2451</v>
      </c>
      <c r="D30" s="472" t="s">
        <v>743</v>
      </c>
      <c r="E30" s="472" t="s">
        <v>2691</v>
      </c>
      <c r="F30" s="475"/>
      <c r="G30" s="475"/>
      <c r="H30" s="475"/>
      <c r="I30" s="475"/>
      <c r="J30" s="475">
        <v>1</v>
      </c>
      <c r="K30" s="475">
        <v>1191</v>
      </c>
      <c r="L30" s="475"/>
      <c r="M30" s="475">
        <v>1191</v>
      </c>
      <c r="N30" s="475"/>
      <c r="O30" s="475"/>
      <c r="P30" s="506"/>
      <c r="Q30" s="476"/>
    </row>
    <row r="31" spans="1:17" ht="14.4" customHeight="1" x14ac:dyDescent="0.3">
      <c r="A31" s="471" t="s">
        <v>2692</v>
      </c>
      <c r="B31" s="472" t="s">
        <v>2420</v>
      </c>
      <c r="C31" s="472" t="s">
        <v>2451</v>
      </c>
      <c r="D31" s="472" t="s">
        <v>2578</v>
      </c>
      <c r="E31" s="472" t="s">
        <v>2579</v>
      </c>
      <c r="F31" s="475"/>
      <c r="G31" s="475"/>
      <c r="H31" s="475"/>
      <c r="I31" s="475"/>
      <c r="J31" s="475">
        <v>1</v>
      </c>
      <c r="K31" s="475">
        <v>813</v>
      </c>
      <c r="L31" s="475"/>
      <c r="M31" s="475">
        <v>813</v>
      </c>
      <c r="N31" s="475"/>
      <c r="O31" s="475"/>
      <c r="P31" s="506"/>
      <c r="Q31" s="476"/>
    </row>
    <row r="32" spans="1:17" ht="14.4" customHeight="1" x14ac:dyDescent="0.3">
      <c r="A32" s="471" t="s">
        <v>2693</v>
      </c>
      <c r="B32" s="472" t="s">
        <v>2420</v>
      </c>
      <c r="C32" s="472" t="s">
        <v>2421</v>
      </c>
      <c r="D32" s="472" t="s">
        <v>2694</v>
      </c>
      <c r="E32" s="472"/>
      <c r="F32" s="475"/>
      <c r="G32" s="475"/>
      <c r="H32" s="475"/>
      <c r="I32" s="475"/>
      <c r="J32" s="475">
        <v>0.2</v>
      </c>
      <c r="K32" s="475">
        <v>75.95</v>
      </c>
      <c r="L32" s="475"/>
      <c r="M32" s="475">
        <v>379.75</v>
      </c>
      <c r="N32" s="475"/>
      <c r="O32" s="475"/>
      <c r="P32" s="506"/>
      <c r="Q32" s="476"/>
    </row>
    <row r="33" spans="1:17" ht="14.4" customHeight="1" x14ac:dyDescent="0.3">
      <c r="A33" s="471" t="s">
        <v>2693</v>
      </c>
      <c r="B33" s="472" t="s">
        <v>2420</v>
      </c>
      <c r="C33" s="472" t="s">
        <v>2421</v>
      </c>
      <c r="D33" s="472" t="s">
        <v>2441</v>
      </c>
      <c r="E33" s="472" t="s">
        <v>593</v>
      </c>
      <c r="F33" s="475"/>
      <c r="G33" s="475"/>
      <c r="H33" s="475"/>
      <c r="I33" s="475"/>
      <c r="J33" s="475">
        <v>1</v>
      </c>
      <c r="K33" s="475">
        <v>151.56</v>
      </c>
      <c r="L33" s="475"/>
      <c r="M33" s="475">
        <v>151.56</v>
      </c>
      <c r="N33" s="475"/>
      <c r="O33" s="475"/>
      <c r="P33" s="506"/>
      <c r="Q33" s="476"/>
    </row>
    <row r="34" spans="1:17" ht="14.4" customHeight="1" x14ac:dyDescent="0.3">
      <c r="A34" s="471" t="s">
        <v>2693</v>
      </c>
      <c r="B34" s="472" t="s">
        <v>2420</v>
      </c>
      <c r="C34" s="472" t="s">
        <v>2444</v>
      </c>
      <c r="D34" s="472" t="s">
        <v>2695</v>
      </c>
      <c r="E34" s="472" t="s">
        <v>2696</v>
      </c>
      <c r="F34" s="475"/>
      <c r="G34" s="475"/>
      <c r="H34" s="475"/>
      <c r="I34" s="475"/>
      <c r="J34" s="475"/>
      <c r="K34" s="475"/>
      <c r="L34" s="475"/>
      <c r="M34" s="475"/>
      <c r="N34" s="475">
        <v>2</v>
      </c>
      <c r="O34" s="475">
        <v>640.88</v>
      </c>
      <c r="P34" s="506"/>
      <c r="Q34" s="476">
        <v>320.44</v>
      </c>
    </row>
    <row r="35" spans="1:17" ht="14.4" customHeight="1" x14ac:dyDescent="0.3">
      <c r="A35" s="471" t="s">
        <v>2693</v>
      </c>
      <c r="B35" s="472" t="s">
        <v>2420</v>
      </c>
      <c r="C35" s="472" t="s">
        <v>2451</v>
      </c>
      <c r="D35" s="472" t="s">
        <v>2462</v>
      </c>
      <c r="E35" s="472" t="s">
        <v>2463</v>
      </c>
      <c r="F35" s="475">
        <v>131</v>
      </c>
      <c r="G35" s="475">
        <v>4454</v>
      </c>
      <c r="H35" s="475">
        <v>1</v>
      </c>
      <c r="I35" s="475">
        <v>34</v>
      </c>
      <c r="J35" s="475">
        <v>109</v>
      </c>
      <c r="K35" s="475">
        <v>3791</v>
      </c>
      <c r="L35" s="475">
        <v>0.85114503816793896</v>
      </c>
      <c r="M35" s="475">
        <v>34.779816513761467</v>
      </c>
      <c r="N35" s="475">
        <v>172</v>
      </c>
      <c r="O35" s="475">
        <v>6020</v>
      </c>
      <c r="P35" s="506">
        <v>1.3515940727436013</v>
      </c>
      <c r="Q35" s="476">
        <v>35</v>
      </c>
    </row>
    <row r="36" spans="1:17" ht="14.4" customHeight="1" x14ac:dyDescent="0.3">
      <c r="A36" s="471" t="s">
        <v>2693</v>
      </c>
      <c r="B36" s="472" t="s">
        <v>2420</v>
      </c>
      <c r="C36" s="472" t="s">
        <v>2451</v>
      </c>
      <c r="D36" s="472" t="s">
        <v>2477</v>
      </c>
      <c r="E36" s="472" t="s">
        <v>2478</v>
      </c>
      <c r="F36" s="475">
        <v>4</v>
      </c>
      <c r="G36" s="475">
        <v>928</v>
      </c>
      <c r="H36" s="475">
        <v>1</v>
      </c>
      <c r="I36" s="475">
        <v>232</v>
      </c>
      <c r="J36" s="475">
        <v>6</v>
      </c>
      <c r="K36" s="475">
        <v>934</v>
      </c>
      <c r="L36" s="475">
        <v>1.0064655172413792</v>
      </c>
      <c r="M36" s="475">
        <v>155.66666666666666</v>
      </c>
      <c r="N36" s="475">
        <v>5</v>
      </c>
      <c r="O36" s="475">
        <v>1175</v>
      </c>
      <c r="P36" s="506">
        <v>1.2661637931034482</v>
      </c>
      <c r="Q36" s="476">
        <v>235</v>
      </c>
    </row>
    <row r="37" spans="1:17" ht="14.4" customHeight="1" x14ac:dyDescent="0.3">
      <c r="A37" s="471" t="s">
        <v>2693</v>
      </c>
      <c r="B37" s="472" t="s">
        <v>2420</v>
      </c>
      <c r="C37" s="472" t="s">
        <v>2451</v>
      </c>
      <c r="D37" s="472" t="s">
        <v>2479</v>
      </c>
      <c r="E37" s="472" t="s">
        <v>2480</v>
      </c>
      <c r="F37" s="475">
        <v>10</v>
      </c>
      <c r="G37" s="475">
        <v>1160</v>
      </c>
      <c r="H37" s="475">
        <v>1</v>
      </c>
      <c r="I37" s="475">
        <v>116</v>
      </c>
      <c r="J37" s="475">
        <v>21</v>
      </c>
      <c r="K37" s="475">
        <v>2232</v>
      </c>
      <c r="L37" s="475">
        <v>1.9241379310344828</v>
      </c>
      <c r="M37" s="475">
        <v>106.28571428571429</v>
      </c>
      <c r="N37" s="475">
        <v>17</v>
      </c>
      <c r="O37" s="475">
        <v>2006</v>
      </c>
      <c r="P37" s="506">
        <v>1.7293103448275862</v>
      </c>
      <c r="Q37" s="476">
        <v>118</v>
      </c>
    </row>
    <row r="38" spans="1:17" ht="14.4" customHeight="1" x14ac:dyDescent="0.3">
      <c r="A38" s="471" t="s">
        <v>2693</v>
      </c>
      <c r="B38" s="472" t="s">
        <v>2420</v>
      </c>
      <c r="C38" s="472" t="s">
        <v>2451</v>
      </c>
      <c r="D38" s="472" t="s">
        <v>2481</v>
      </c>
      <c r="E38" s="472" t="s">
        <v>2482</v>
      </c>
      <c r="F38" s="475"/>
      <c r="G38" s="475"/>
      <c r="H38" s="475"/>
      <c r="I38" s="475"/>
      <c r="J38" s="475">
        <v>2</v>
      </c>
      <c r="K38" s="475">
        <v>1062</v>
      </c>
      <c r="L38" s="475"/>
      <c r="M38" s="475">
        <v>531</v>
      </c>
      <c r="N38" s="475">
        <v>5</v>
      </c>
      <c r="O38" s="475">
        <v>2660</v>
      </c>
      <c r="P38" s="506"/>
      <c r="Q38" s="476">
        <v>532</v>
      </c>
    </row>
    <row r="39" spans="1:17" ht="14.4" customHeight="1" x14ac:dyDescent="0.3">
      <c r="A39" s="471" t="s">
        <v>2693</v>
      </c>
      <c r="B39" s="472" t="s">
        <v>2420</v>
      </c>
      <c r="C39" s="472" t="s">
        <v>2451</v>
      </c>
      <c r="D39" s="472" t="s">
        <v>2485</v>
      </c>
      <c r="E39" s="472" t="s">
        <v>2486</v>
      </c>
      <c r="F39" s="475">
        <v>4</v>
      </c>
      <c r="G39" s="475">
        <v>1924</v>
      </c>
      <c r="H39" s="475">
        <v>1</v>
      </c>
      <c r="I39" s="475">
        <v>481</v>
      </c>
      <c r="J39" s="475"/>
      <c r="K39" s="475"/>
      <c r="L39" s="475"/>
      <c r="M39" s="475"/>
      <c r="N39" s="475">
        <v>4</v>
      </c>
      <c r="O39" s="475">
        <v>1944</v>
      </c>
      <c r="P39" s="506">
        <v>1.0103950103950103</v>
      </c>
      <c r="Q39" s="476">
        <v>486</v>
      </c>
    </row>
    <row r="40" spans="1:17" ht="14.4" customHeight="1" x14ac:dyDescent="0.3">
      <c r="A40" s="471" t="s">
        <v>2693</v>
      </c>
      <c r="B40" s="472" t="s">
        <v>2420</v>
      </c>
      <c r="C40" s="472" t="s">
        <v>2451</v>
      </c>
      <c r="D40" s="472" t="s">
        <v>2487</v>
      </c>
      <c r="E40" s="472" t="s">
        <v>2488</v>
      </c>
      <c r="F40" s="475"/>
      <c r="G40" s="475"/>
      <c r="H40" s="475"/>
      <c r="I40" s="475"/>
      <c r="J40" s="475"/>
      <c r="K40" s="475"/>
      <c r="L40" s="475"/>
      <c r="M40" s="475"/>
      <c r="N40" s="475">
        <v>3</v>
      </c>
      <c r="O40" s="475">
        <v>1998</v>
      </c>
      <c r="P40" s="506"/>
      <c r="Q40" s="476">
        <v>666</v>
      </c>
    </row>
    <row r="41" spans="1:17" ht="14.4" customHeight="1" x14ac:dyDescent="0.3">
      <c r="A41" s="471" t="s">
        <v>2693</v>
      </c>
      <c r="B41" s="472" t="s">
        <v>2420</v>
      </c>
      <c r="C41" s="472" t="s">
        <v>2451</v>
      </c>
      <c r="D41" s="472" t="s">
        <v>2489</v>
      </c>
      <c r="E41" s="472" t="s">
        <v>2490</v>
      </c>
      <c r="F41" s="475">
        <v>1</v>
      </c>
      <c r="G41" s="475">
        <v>1001</v>
      </c>
      <c r="H41" s="475">
        <v>1</v>
      </c>
      <c r="I41" s="475">
        <v>1001</v>
      </c>
      <c r="J41" s="475"/>
      <c r="K41" s="475"/>
      <c r="L41" s="475"/>
      <c r="M41" s="475"/>
      <c r="N41" s="475">
        <v>4</v>
      </c>
      <c r="O41" s="475">
        <v>4048</v>
      </c>
      <c r="P41" s="506">
        <v>4.0439560439560438</v>
      </c>
      <c r="Q41" s="476">
        <v>1012</v>
      </c>
    </row>
    <row r="42" spans="1:17" ht="14.4" customHeight="1" x14ac:dyDescent="0.3">
      <c r="A42" s="471" t="s">
        <v>2693</v>
      </c>
      <c r="B42" s="472" t="s">
        <v>2420</v>
      </c>
      <c r="C42" s="472" t="s">
        <v>2451</v>
      </c>
      <c r="D42" s="472" t="s">
        <v>2491</v>
      </c>
      <c r="E42" s="472" t="s">
        <v>2492</v>
      </c>
      <c r="F42" s="475">
        <v>3</v>
      </c>
      <c r="G42" s="475">
        <v>6000</v>
      </c>
      <c r="H42" s="475">
        <v>1</v>
      </c>
      <c r="I42" s="475">
        <v>2000</v>
      </c>
      <c r="J42" s="475">
        <v>2</v>
      </c>
      <c r="K42" s="475">
        <v>4024</v>
      </c>
      <c r="L42" s="475">
        <v>0.67066666666666663</v>
      </c>
      <c r="M42" s="475">
        <v>2012</v>
      </c>
      <c r="N42" s="475">
        <v>1</v>
      </c>
      <c r="O42" s="475">
        <v>2017</v>
      </c>
      <c r="P42" s="506">
        <v>0.33616666666666667</v>
      </c>
      <c r="Q42" s="476">
        <v>2017</v>
      </c>
    </row>
    <row r="43" spans="1:17" ht="14.4" customHeight="1" x14ac:dyDescent="0.3">
      <c r="A43" s="471" t="s">
        <v>2693</v>
      </c>
      <c r="B43" s="472" t="s">
        <v>2420</v>
      </c>
      <c r="C43" s="472" t="s">
        <v>2451</v>
      </c>
      <c r="D43" s="472" t="s">
        <v>2600</v>
      </c>
      <c r="E43" s="472" t="s">
        <v>2601</v>
      </c>
      <c r="F43" s="475"/>
      <c r="G43" s="475"/>
      <c r="H43" s="475"/>
      <c r="I43" s="475"/>
      <c r="J43" s="475">
        <v>4</v>
      </c>
      <c r="K43" s="475">
        <v>4916</v>
      </c>
      <c r="L43" s="475"/>
      <c r="M43" s="475">
        <v>1229</v>
      </c>
      <c r="N43" s="475"/>
      <c r="O43" s="475"/>
      <c r="P43" s="506"/>
      <c r="Q43" s="476"/>
    </row>
    <row r="44" spans="1:17" ht="14.4" customHeight="1" x14ac:dyDescent="0.3">
      <c r="A44" s="471" t="s">
        <v>2693</v>
      </c>
      <c r="B44" s="472" t="s">
        <v>2420</v>
      </c>
      <c r="C44" s="472" t="s">
        <v>2451</v>
      </c>
      <c r="D44" s="472" t="s">
        <v>2610</v>
      </c>
      <c r="E44" s="472" t="s">
        <v>2611</v>
      </c>
      <c r="F44" s="475">
        <v>1</v>
      </c>
      <c r="G44" s="475">
        <v>2198</v>
      </c>
      <c r="H44" s="475">
        <v>1</v>
      </c>
      <c r="I44" s="475">
        <v>2198</v>
      </c>
      <c r="J44" s="475"/>
      <c r="K44" s="475"/>
      <c r="L44" s="475"/>
      <c r="M44" s="475"/>
      <c r="N44" s="475"/>
      <c r="O44" s="475"/>
      <c r="P44" s="506"/>
      <c r="Q44" s="476"/>
    </row>
    <row r="45" spans="1:17" ht="14.4" customHeight="1" x14ac:dyDescent="0.3">
      <c r="A45" s="471" t="s">
        <v>2693</v>
      </c>
      <c r="B45" s="472" t="s">
        <v>2420</v>
      </c>
      <c r="C45" s="472" t="s">
        <v>2451</v>
      </c>
      <c r="D45" s="472" t="s">
        <v>2507</v>
      </c>
      <c r="E45" s="472" t="s">
        <v>2508</v>
      </c>
      <c r="F45" s="475">
        <v>4</v>
      </c>
      <c r="G45" s="475">
        <v>0</v>
      </c>
      <c r="H45" s="475"/>
      <c r="I45" s="475">
        <v>0</v>
      </c>
      <c r="J45" s="475"/>
      <c r="K45" s="475"/>
      <c r="L45" s="475"/>
      <c r="M45" s="475"/>
      <c r="N45" s="475">
        <v>6</v>
      </c>
      <c r="O45" s="475">
        <v>66.66</v>
      </c>
      <c r="P45" s="506"/>
      <c r="Q45" s="476">
        <v>11.11</v>
      </c>
    </row>
    <row r="46" spans="1:17" ht="14.4" customHeight="1" x14ac:dyDescent="0.3">
      <c r="A46" s="471" t="s">
        <v>2693</v>
      </c>
      <c r="B46" s="472" t="s">
        <v>2420</v>
      </c>
      <c r="C46" s="472" t="s">
        <v>2451</v>
      </c>
      <c r="D46" s="472" t="s">
        <v>2515</v>
      </c>
      <c r="E46" s="472" t="s">
        <v>2516</v>
      </c>
      <c r="F46" s="475">
        <v>9</v>
      </c>
      <c r="G46" s="475">
        <v>729</v>
      </c>
      <c r="H46" s="475">
        <v>1</v>
      </c>
      <c r="I46" s="475">
        <v>81</v>
      </c>
      <c r="J46" s="475">
        <v>10</v>
      </c>
      <c r="K46" s="475">
        <v>816</v>
      </c>
      <c r="L46" s="475">
        <v>1.1193415637860082</v>
      </c>
      <c r="M46" s="475">
        <v>81.599999999999994</v>
      </c>
      <c r="N46" s="475">
        <v>7</v>
      </c>
      <c r="O46" s="475">
        <v>574</v>
      </c>
      <c r="P46" s="506">
        <v>0.78737997256515779</v>
      </c>
      <c r="Q46" s="476">
        <v>82</v>
      </c>
    </row>
    <row r="47" spans="1:17" ht="14.4" customHeight="1" x14ac:dyDescent="0.3">
      <c r="A47" s="471" t="s">
        <v>2693</v>
      </c>
      <c r="B47" s="472" t="s">
        <v>2420</v>
      </c>
      <c r="C47" s="472" t="s">
        <v>2451</v>
      </c>
      <c r="D47" s="472" t="s">
        <v>2527</v>
      </c>
      <c r="E47" s="472" t="s">
        <v>2482</v>
      </c>
      <c r="F47" s="475">
        <v>3</v>
      </c>
      <c r="G47" s="475">
        <v>2004</v>
      </c>
      <c r="H47" s="475">
        <v>1</v>
      </c>
      <c r="I47" s="475">
        <v>668</v>
      </c>
      <c r="J47" s="475">
        <v>5</v>
      </c>
      <c r="K47" s="475">
        <v>3365</v>
      </c>
      <c r="L47" s="475">
        <v>1.6791417165668663</v>
      </c>
      <c r="M47" s="475">
        <v>673</v>
      </c>
      <c r="N47" s="475">
        <v>0</v>
      </c>
      <c r="O47" s="475">
        <v>0</v>
      </c>
      <c r="P47" s="506">
        <v>0</v>
      </c>
      <c r="Q47" s="476"/>
    </row>
    <row r="48" spans="1:17" ht="14.4" customHeight="1" x14ac:dyDescent="0.3">
      <c r="A48" s="471" t="s">
        <v>2693</v>
      </c>
      <c r="B48" s="472" t="s">
        <v>2420</v>
      </c>
      <c r="C48" s="472" t="s">
        <v>2451</v>
      </c>
      <c r="D48" s="472" t="s">
        <v>2534</v>
      </c>
      <c r="E48" s="472" t="s">
        <v>2535</v>
      </c>
      <c r="F48" s="475">
        <v>1</v>
      </c>
      <c r="G48" s="475">
        <v>431</v>
      </c>
      <c r="H48" s="475">
        <v>1</v>
      </c>
      <c r="I48" s="475">
        <v>431</v>
      </c>
      <c r="J48" s="475"/>
      <c r="K48" s="475"/>
      <c r="L48" s="475"/>
      <c r="M48" s="475"/>
      <c r="N48" s="475"/>
      <c r="O48" s="475"/>
      <c r="P48" s="506"/>
      <c r="Q48" s="476"/>
    </row>
    <row r="49" spans="1:17" ht="14.4" customHeight="1" x14ac:dyDescent="0.3">
      <c r="A49" s="471" t="s">
        <v>2693</v>
      </c>
      <c r="B49" s="472" t="s">
        <v>2420</v>
      </c>
      <c r="C49" s="472" t="s">
        <v>2451</v>
      </c>
      <c r="D49" s="472" t="s">
        <v>2538</v>
      </c>
      <c r="E49" s="472" t="s">
        <v>2539</v>
      </c>
      <c r="F49" s="475"/>
      <c r="G49" s="475"/>
      <c r="H49" s="475"/>
      <c r="I49" s="475"/>
      <c r="J49" s="475">
        <v>1</v>
      </c>
      <c r="K49" s="475">
        <v>1048</v>
      </c>
      <c r="L49" s="475"/>
      <c r="M49" s="475">
        <v>1048</v>
      </c>
      <c r="N49" s="475"/>
      <c r="O49" s="475"/>
      <c r="P49" s="506"/>
      <c r="Q49" s="476"/>
    </row>
    <row r="50" spans="1:17" ht="14.4" customHeight="1" x14ac:dyDescent="0.3">
      <c r="A50" s="471" t="s">
        <v>2693</v>
      </c>
      <c r="B50" s="472" t="s">
        <v>2420</v>
      </c>
      <c r="C50" s="472" t="s">
        <v>2451</v>
      </c>
      <c r="D50" s="472" t="s">
        <v>2544</v>
      </c>
      <c r="E50" s="472" t="s">
        <v>2545</v>
      </c>
      <c r="F50" s="475">
        <v>5</v>
      </c>
      <c r="G50" s="475">
        <v>3420</v>
      </c>
      <c r="H50" s="475">
        <v>1</v>
      </c>
      <c r="I50" s="475">
        <v>684</v>
      </c>
      <c r="J50" s="475">
        <v>3</v>
      </c>
      <c r="K50" s="475">
        <v>2062</v>
      </c>
      <c r="L50" s="475">
        <v>0.60292397660818708</v>
      </c>
      <c r="M50" s="475">
        <v>687.33333333333337</v>
      </c>
      <c r="N50" s="475">
        <v>2</v>
      </c>
      <c r="O50" s="475">
        <v>1382</v>
      </c>
      <c r="P50" s="506">
        <v>0.404093567251462</v>
      </c>
      <c r="Q50" s="476">
        <v>691</v>
      </c>
    </row>
    <row r="51" spans="1:17" ht="14.4" customHeight="1" x14ac:dyDescent="0.3">
      <c r="A51" s="471" t="s">
        <v>2693</v>
      </c>
      <c r="B51" s="472" t="s">
        <v>2420</v>
      </c>
      <c r="C51" s="472" t="s">
        <v>2451</v>
      </c>
      <c r="D51" s="472" t="s">
        <v>2548</v>
      </c>
      <c r="E51" s="472" t="s">
        <v>2549</v>
      </c>
      <c r="F51" s="475">
        <v>1</v>
      </c>
      <c r="G51" s="475">
        <v>177</v>
      </c>
      <c r="H51" s="475">
        <v>1</v>
      </c>
      <c r="I51" s="475">
        <v>177</v>
      </c>
      <c r="J51" s="475"/>
      <c r="K51" s="475"/>
      <c r="L51" s="475"/>
      <c r="M51" s="475"/>
      <c r="N51" s="475"/>
      <c r="O51" s="475"/>
      <c r="P51" s="506"/>
      <c r="Q51" s="476"/>
    </row>
    <row r="52" spans="1:17" ht="14.4" customHeight="1" x14ac:dyDescent="0.3">
      <c r="A52" s="471" t="s">
        <v>2693</v>
      </c>
      <c r="B52" s="472" t="s">
        <v>2420</v>
      </c>
      <c r="C52" s="472" t="s">
        <v>2451</v>
      </c>
      <c r="D52" s="472" t="s">
        <v>2554</v>
      </c>
      <c r="E52" s="472" t="s">
        <v>2555</v>
      </c>
      <c r="F52" s="475">
        <v>3</v>
      </c>
      <c r="G52" s="475">
        <v>1053</v>
      </c>
      <c r="H52" s="475">
        <v>1</v>
      </c>
      <c r="I52" s="475">
        <v>351</v>
      </c>
      <c r="J52" s="475">
        <v>15</v>
      </c>
      <c r="K52" s="475">
        <v>3191</v>
      </c>
      <c r="L52" s="475">
        <v>3.0303893637226968</v>
      </c>
      <c r="M52" s="475">
        <v>212.73333333333332</v>
      </c>
      <c r="N52" s="475">
        <v>6</v>
      </c>
      <c r="O52" s="475">
        <v>2136</v>
      </c>
      <c r="P52" s="506">
        <v>2.0284900284900287</v>
      </c>
      <c r="Q52" s="476">
        <v>356</v>
      </c>
    </row>
    <row r="53" spans="1:17" ht="14.4" customHeight="1" x14ac:dyDescent="0.3">
      <c r="A53" s="471" t="s">
        <v>2693</v>
      </c>
      <c r="B53" s="472" t="s">
        <v>2420</v>
      </c>
      <c r="C53" s="472" t="s">
        <v>2451</v>
      </c>
      <c r="D53" s="472" t="s">
        <v>2558</v>
      </c>
      <c r="E53" s="472" t="s">
        <v>2559</v>
      </c>
      <c r="F53" s="475"/>
      <c r="G53" s="475"/>
      <c r="H53" s="475"/>
      <c r="I53" s="475"/>
      <c r="J53" s="475"/>
      <c r="K53" s="475"/>
      <c r="L53" s="475"/>
      <c r="M53" s="475"/>
      <c r="N53" s="475">
        <v>1</v>
      </c>
      <c r="O53" s="475">
        <v>628</v>
      </c>
      <c r="P53" s="506"/>
      <c r="Q53" s="476">
        <v>628</v>
      </c>
    </row>
    <row r="54" spans="1:17" ht="14.4" customHeight="1" x14ac:dyDescent="0.3">
      <c r="A54" s="471" t="s">
        <v>2693</v>
      </c>
      <c r="B54" s="472" t="s">
        <v>2420</v>
      </c>
      <c r="C54" s="472" t="s">
        <v>2451</v>
      </c>
      <c r="D54" s="472" t="s">
        <v>2566</v>
      </c>
      <c r="E54" s="472" t="s">
        <v>2567</v>
      </c>
      <c r="F54" s="475">
        <v>3</v>
      </c>
      <c r="G54" s="475">
        <v>723</v>
      </c>
      <c r="H54" s="475">
        <v>1</v>
      </c>
      <c r="I54" s="475">
        <v>241</v>
      </c>
      <c r="J54" s="475">
        <v>1</v>
      </c>
      <c r="K54" s="475">
        <v>242</v>
      </c>
      <c r="L54" s="475">
        <v>0.33471645919778698</v>
      </c>
      <c r="M54" s="475">
        <v>242</v>
      </c>
      <c r="N54" s="475">
        <v>2</v>
      </c>
      <c r="O54" s="475">
        <v>486</v>
      </c>
      <c r="P54" s="506">
        <v>0.67219917012448138</v>
      </c>
      <c r="Q54" s="476">
        <v>243</v>
      </c>
    </row>
    <row r="55" spans="1:17" ht="14.4" customHeight="1" x14ac:dyDescent="0.3">
      <c r="A55" s="471" t="s">
        <v>2693</v>
      </c>
      <c r="B55" s="472" t="s">
        <v>2420</v>
      </c>
      <c r="C55" s="472" t="s">
        <v>2451</v>
      </c>
      <c r="D55" s="472" t="s">
        <v>2568</v>
      </c>
      <c r="E55" s="472" t="s">
        <v>2569</v>
      </c>
      <c r="F55" s="475">
        <v>1</v>
      </c>
      <c r="G55" s="475">
        <v>3499</v>
      </c>
      <c r="H55" s="475">
        <v>1</v>
      </c>
      <c r="I55" s="475">
        <v>3499</v>
      </c>
      <c r="J55" s="475"/>
      <c r="K55" s="475"/>
      <c r="L55" s="475"/>
      <c r="M55" s="475"/>
      <c r="N55" s="475"/>
      <c r="O55" s="475"/>
      <c r="P55" s="506"/>
      <c r="Q55" s="476"/>
    </row>
    <row r="56" spans="1:17" ht="14.4" customHeight="1" x14ac:dyDescent="0.3">
      <c r="A56" s="471" t="s">
        <v>2693</v>
      </c>
      <c r="B56" s="472" t="s">
        <v>2420</v>
      </c>
      <c r="C56" s="472" t="s">
        <v>2451</v>
      </c>
      <c r="D56" s="472" t="s">
        <v>2626</v>
      </c>
      <c r="E56" s="472" t="s">
        <v>2627</v>
      </c>
      <c r="F56" s="475"/>
      <c r="G56" s="475"/>
      <c r="H56" s="475"/>
      <c r="I56" s="475"/>
      <c r="J56" s="475">
        <v>1</v>
      </c>
      <c r="K56" s="475">
        <v>1653</v>
      </c>
      <c r="L56" s="475"/>
      <c r="M56" s="475">
        <v>1653</v>
      </c>
      <c r="N56" s="475"/>
      <c r="O56" s="475"/>
      <c r="P56" s="506"/>
      <c r="Q56" s="476"/>
    </row>
    <row r="57" spans="1:17" ht="14.4" customHeight="1" x14ac:dyDescent="0.3">
      <c r="A57" s="471" t="s">
        <v>2693</v>
      </c>
      <c r="B57" s="472" t="s">
        <v>2420</v>
      </c>
      <c r="C57" s="472" t="s">
        <v>2451</v>
      </c>
      <c r="D57" s="472" t="s">
        <v>2570</v>
      </c>
      <c r="E57" s="472" t="s">
        <v>2571</v>
      </c>
      <c r="F57" s="475"/>
      <c r="G57" s="475"/>
      <c r="H57" s="475"/>
      <c r="I57" s="475"/>
      <c r="J57" s="475"/>
      <c r="K57" s="475"/>
      <c r="L57" s="475"/>
      <c r="M57" s="475"/>
      <c r="N57" s="475">
        <v>1</v>
      </c>
      <c r="O57" s="475">
        <v>976</v>
      </c>
      <c r="P57" s="506"/>
      <c r="Q57" s="476">
        <v>976</v>
      </c>
    </row>
    <row r="58" spans="1:17" ht="14.4" customHeight="1" x14ac:dyDescent="0.3">
      <c r="A58" s="471" t="s">
        <v>2693</v>
      </c>
      <c r="B58" s="472" t="s">
        <v>2420</v>
      </c>
      <c r="C58" s="472" t="s">
        <v>2451</v>
      </c>
      <c r="D58" s="472" t="s">
        <v>743</v>
      </c>
      <c r="E58" s="472" t="s">
        <v>2691</v>
      </c>
      <c r="F58" s="475">
        <v>4</v>
      </c>
      <c r="G58" s="475">
        <v>4744</v>
      </c>
      <c r="H58" s="475">
        <v>1</v>
      </c>
      <c r="I58" s="475">
        <v>1186</v>
      </c>
      <c r="J58" s="475">
        <v>8</v>
      </c>
      <c r="K58" s="475">
        <v>4764</v>
      </c>
      <c r="L58" s="475">
        <v>1.0042158516020236</v>
      </c>
      <c r="M58" s="475">
        <v>595.5</v>
      </c>
      <c r="N58" s="475"/>
      <c r="O58" s="475"/>
      <c r="P58" s="506"/>
      <c r="Q58" s="476"/>
    </row>
    <row r="59" spans="1:17" ht="14.4" customHeight="1" x14ac:dyDescent="0.3">
      <c r="A59" s="471" t="s">
        <v>2693</v>
      </c>
      <c r="B59" s="472" t="s">
        <v>2420</v>
      </c>
      <c r="C59" s="472" t="s">
        <v>2451</v>
      </c>
      <c r="D59" s="472" t="s">
        <v>2574</v>
      </c>
      <c r="E59" s="472" t="s">
        <v>2575</v>
      </c>
      <c r="F59" s="475"/>
      <c r="G59" s="475"/>
      <c r="H59" s="475"/>
      <c r="I59" s="475"/>
      <c r="J59" s="475"/>
      <c r="K59" s="475"/>
      <c r="L59" s="475"/>
      <c r="M59" s="475"/>
      <c r="N59" s="475">
        <v>6</v>
      </c>
      <c r="O59" s="475">
        <v>1908</v>
      </c>
      <c r="P59" s="506"/>
      <c r="Q59" s="476">
        <v>318</v>
      </c>
    </row>
    <row r="60" spans="1:17" ht="14.4" customHeight="1" x14ac:dyDescent="0.3">
      <c r="A60" s="471" t="s">
        <v>2693</v>
      </c>
      <c r="B60" s="472" t="s">
        <v>2420</v>
      </c>
      <c r="C60" s="472" t="s">
        <v>2451</v>
      </c>
      <c r="D60" s="472" t="s">
        <v>2576</v>
      </c>
      <c r="E60" s="472" t="s">
        <v>2577</v>
      </c>
      <c r="F60" s="475"/>
      <c r="G60" s="475"/>
      <c r="H60" s="475"/>
      <c r="I60" s="475"/>
      <c r="J60" s="475"/>
      <c r="K60" s="475"/>
      <c r="L60" s="475"/>
      <c r="M60" s="475"/>
      <c r="N60" s="475">
        <v>1</v>
      </c>
      <c r="O60" s="475">
        <v>1008</v>
      </c>
      <c r="P60" s="506"/>
      <c r="Q60" s="476">
        <v>1008</v>
      </c>
    </row>
    <row r="61" spans="1:17" ht="14.4" customHeight="1" x14ac:dyDescent="0.3">
      <c r="A61" s="471" t="s">
        <v>2693</v>
      </c>
      <c r="B61" s="472" t="s">
        <v>2420</v>
      </c>
      <c r="C61" s="472" t="s">
        <v>2451</v>
      </c>
      <c r="D61" s="472" t="s">
        <v>2578</v>
      </c>
      <c r="E61" s="472" t="s">
        <v>2579</v>
      </c>
      <c r="F61" s="475">
        <v>8</v>
      </c>
      <c r="G61" s="475">
        <v>6464</v>
      </c>
      <c r="H61" s="475">
        <v>1</v>
      </c>
      <c r="I61" s="475">
        <v>808</v>
      </c>
      <c r="J61" s="475">
        <v>23</v>
      </c>
      <c r="K61" s="475">
        <v>17073</v>
      </c>
      <c r="L61" s="475">
        <v>2.6412438118811883</v>
      </c>
      <c r="M61" s="475">
        <v>742.304347826087</v>
      </c>
      <c r="N61" s="475">
        <v>2</v>
      </c>
      <c r="O61" s="475">
        <v>1630</v>
      </c>
      <c r="P61" s="506">
        <v>0.25216584158415839</v>
      </c>
      <c r="Q61" s="476">
        <v>815</v>
      </c>
    </row>
    <row r="62" spans="1:17" ht="14.4" customHeight="1" x14ac:dyDescent="0.3">
      <c r="A62" s="471" t="s">
        <v>2693</v>
      </c>
      <c r="B62" s="472" t="s">
        <v>2420</v>
      </c>
      <c r="C62" s="472" t="s">
        <v>2451</v>
      </c>
      <c r="D62" s="472" t="s">
        <v>2634</v>
      </c>
      <c r="E62" s="472" t="s">
        <v>2635</v>
      </c>
      <c r="F62" s="475">
        <v>1</v>
      </c>
      <c r="G62" s="475">
        <v>1154</v>
      </c>
      <c r="H62" s="475">
        <v>1</v>
      </c>
      <c r="I62" s="475">
        <v>1154</v>
      </c>
      <c r="J62" s="475"/>
      <c r="K62" s="475"/>
      <c r="L62" s="475"/>
      <c r="M62" s="475"/>
      <c r="N62" s="475"/>
      <c r="O62" s="475"/>
      <c r="P62" s="506"/>
      <c r="Q62" s="476"/>
    </row>
    <row r="63" spans="1:17" ht="14.4" customHeight="1" x14ac:dyDescent="0.3">
      <c r="A63" s="471" t="s">
        <v>2693</v>
      </c>
      <c r="B63" s="472" t="s">
        <v>2420</v>
      </c>
      <c r="C63" s="472" t="s">
        <v>2451</v>
      </c>
      <c r="D63" s="472" t="s">
        <v>2638</v>
      </c>
      <c r="E63" s="472" t="s">
        <v>2639</v>
      </c>
      <c r="F63" s="475"/>
      <c r="G63" s="475"/>
      <c r="H63" s="475"/>
      <c r="I63" s="475"/>
      <c r="J63" s="475">
        <v>1</v>
      </c>
      <c r="K63" s="475">
        <v>1801</v>
      </c>
      <c r="L63" s="475"/>
      <c r="M63" s="475">
        <v>1801</v>
      </c>
      <c r="N63" s="475">
        <v>1</v>
      </c>
      <c r="O63" s="475">
        <v>1803</v>
      </c>
      <c r="P63" s="506"/>
      <c r="Q63" s="476">
        <v>1803</v>
      </c>
    </row>
    <row r="64" spans="1:17" ht="14.4" customHeight="1" x14ac:dyDescent="0.3">
      <c r="A64" s="471" t="s">
        <v>2693</v>
      </c>
      <c r="B64" s="472" t="s">
        <v>2420</v>
      </c>
      <c r="C64" s="472" t="s">
        <v>2451</v>
      </c>
      <c r="D64" s="472" t="s">
        <v>2697</v>
      </c>
      <c r="E64" s="472" t="s">
        <v>2698</v>
      </c>
      <c r="F64" s="475"/>
      <c r="G64" s="475"/>
      <c r="H64" s="475"/>
      <c r="I64" s="475"/>
      <c r="J64" s="475">
        <v>4</v>
      </c>
      <c r="K64" s="475">
        <v>3100</v>
      </c>
      <c r="L64" s="475"/>
      <c r="M64" s="475">
        <v>775</v>
      </c>
      <c r="N64" s="475"/>
      <c r="O64" s="475"/>
      <c r="P64" s="506"/>
      <c r="Q64" s="476"/>
    </row>
    <row r="65" spans="1:17" ht="14.4" customHeight="1" x14ac:dyDescent="0.3">
      <c r="A65" s="471" t="s">
        <v>2693</v>
      </c>
      <c r="B65" s="472" t="s">
        <v>2420</v>
      </c>
      <c r="C65" s="472" t="s">
        <v>2451</v>
      </c>
      <c r="D65" s="472" t="s">
        <v>2699</v>
      </c>
      <c r="E65" s="472" t="s">
        <v>2700</v>
      </c>
      <c r="F65" s="475"/>
      <c r="G65" s="475"/>
      <c r="H65" s="475"/>
      <c r="I65" s="475"/>
      <c r="J65" s="475">
        <v>2</v>
      </c>
      <c r="K65" s="475">
        <v>728</v>
      </c>
      <c r="L65" s="475"/>
      <c r="M65" s="475">
        <v>364</v>
      </c>
      <c r="N65" s="475"/>
      <c r="O65" s="475"/>
      <c r="P65" s="506"/>
      <c r="Q65" s="476"/>
    </row>
    <row r="66" spans="1:17" ht="14.4" customHeight="1" x14ac:dyDescent="0.3">
      <c r="A66" s="471" t="s">
        <v>2693</v>
      </c>
      <c r="B66" s="472" t="s">
        <v>2701</v>
      </c>
      <c r="C66" s="472" t="s">
        <v>2451</v>
      </c>
      <c r="D66" s="472" t="s">
        <v>2702</v>
      </c>
      <c r="E66" s="472" t="s">
        <v>2703</v>
      </c>
      <c r="F66" s="475">
        <v>0</v>
      </c>
      <c r="G66" s="475">
        <v>0</v>
      </c>
      <c r="H66" s="475"/>
      <c r="I66" s="475"/>
      <c r="J66" s="475"/>
      <c r="K66" s="475"/>
      <c r="L66" s="475"/>
      <c r="M66" s="475"/>
      <c r="N66" s="475"/>
      <c r="O66" s="475"/>
      <c r="P66" s="506"/>
      <c r="Q66" s="476"/>
    </row>
    <row r="67" spans="1:17" ht="14.4" customHeight="1" x14ac:dyDescent="0.3">
      <c r="A67" s="471" t="s">
        <v>2693</v>
      </c>
      <c r="B67" s="472" t="s">
        <v>2701</v>
      </c>
      <c r="C67" s="472" t="s">
        <v>2451</v>
      </c>
      <c r="D67" s="472" t="s">
        <v>2704</v>
      </c>
      <c r="E67" s="472" t="s">
        <v>2705</v>
      </c>
      <c r="F67" s="475">
        <v>0</v>
      </c>
      <c r="G67" s="475">
        <v>0</v>
      </c>
      <c r="H67" s="475"/>
      <c r="I67" s="475"/>
      <c r="J67" s="475"/>
      <c r="K67" s="475"/>
      <c r="L67" s="475"/>
      <c r="M67" s="475"/>
      <c r="N67" s="475"/>
      <c r="O67" s="475"/>
      <c r="P67" s="506"/>
      <c r="Q67" s="476"/>
    </row>
    <row r="68" spans="1:17" ht="14.4" customHeight="1" x14ac:dyDescent="0.3">
      <c r="A68" s="471" t="s">
        <v>2693</v>
      </c>
      <c r="B68" s="472" t="s">
        <v>2701</v>
      </c>
      <c r="C68" s="472" t="s">
        <v>2451</v>
      </c>
      <c r="D68" s="472" t="s">
        <v>2544</v>
      </c>
      <c r="E68" s="472" t="s">
        <v>2545</v>
      </c>
      <c r="F68" s="475">
        <v>0</v>
      </c>
      <c r="G68" s="475">
        <v>0</v>
      </c>
      <c r="H68" s="475"/>
      <c r="I68" s="475"/>
      <c r="J68" s="475"/>
      <c r="K68" s="475"/>
      <c r="L68" s="475"/>
      <c r="M68" s="475"/>
      <c r="N68" s="475"/>
      <c r="O68" s="475"/>
      <c r="P68" s="506"/>
      <c r="Q68" s="476"/>
    </row>
    <row r="69" spans="1:17" ht="14.4" customHeight="1" x14ac:dyDescent="0.3">
      <c r="A69" s="471" t="s">
        <v>2693</v>
      </c>
      <c r="B69" s="472" t="s">
        <v>2701</v>
      </c>
      <c r="C69" s="472" t="s">
        <v>2451</v>
      </c>
      <c r="D69" s="472" t="s">
        <v>2578</v>
      </c>
      <c r="E69" s="472" t="s">
        <v>2579</v>
      </c>
      <c r="F69" s="475">
        <v>0</v>
      </c>
      <c r="G69" s="475">
        <v>0</v>
      </c>
      <c r="H69" s="475"/>
      <c r="I69" s="475"/>
      <c r="J69" s="475"/>
      <c r="K69" s="475"/>
      <c r="L69" s="475"/>
      <c r="M69" s="475"/>
      <c r="N69" s="475"/>
      <c r="O69" s="475"/>
      <c r="P69" s="506"/>
      <c r="Q69" s="476"/>
    </row>
    <row r="70" spans="1:17" ht="14.4" customHeight="1" x14ac:dyDescent="0.3">
      <c r="A70" s="471" t="s">
        <v>2693</v>
      </c>
      <c r="B70" s="472" t="s">
        <v>2701</v>
      </c>
      <c r="C70" s="472" t="s">
        <v>2451</v>
      </c>
      <c r="D70" s="472" t="s">
        <v>2706</v>
      </c>
      <c r="E70" s="472" t="s">
        <v>2707</v>
      </c>
      <c r="F70" s="475">
        <v>0</v>
      </c>
      <c r="G70" s="475">
        <v>0</v>
      </c>
      <c r="H70" s="475"/>
      <c r="I70" s="475"/>
      <c r="J70" s="475"/>
      <c r="K70" s="475"/>
      <c r="L70" s="475"/>
      <c r="M70" s="475"/>
      <c r="N70" s="475"/>
      <c r="O70" s="475"/>
      <c r="P70" s="506"/>
      <c r="Q70" s="476"/>
    </row>
    <row r="71" spans="1:17" ht="14.4" customHeight="1" x14ac:dyDescent="0.3">
      <c r="A71" s="471" t="s">
        <v>2693</v>
      </c>
      <c r="B71" s="472" t="s">
        <v>2701</v>
      </c>
      <c r="C71" s="472" t="s">
        <v>2451</v>
      </c>
      <c r="D71" s="472" t="s">
        <v>2708</v>
      </c>
      <c r="E71" s="472" t="s">
        <v>2709</v>
      </c>
      <c r="F71" s="475">
        <v>0</v>
      </c>
      <c r="G71" s="475">
        <v>0</v>
      </c>
      <c r="H71" s="475"/>
      <c r="I71" s="475"/>
      <c r="J71" s="475"/>
      <c r="K71" s="475"/>
      <c r="L71" s="475"/>
      <c r="M71" s="475"/>
      <c r="N71" s="475"/>
      <c r="O71" s="475"/>
      <c r="P71" s="506"/>
      <c r="Q71" s="476"/>
    </row>
    <row r="72" spans="1:17" ht="14.4" customHeight="1" x14ac:dyDescent="0.3">
      <c r="A72" s="471" t="s">
        <v>2693</v>
      </c>
      <c r="B72" s="472" t="s">
        <v>2701</v>
      </c>
      <c r="C72" s="472" t="s">
        <v>2451</v>
      </c>
      <c r="D72" s="472" t="s">
        <v>2710</v>
      </c>
      <c r="E72" s="472" t="s">
        <v>2711</v>
      </c>
      <c r="F72" s="475">
        <v>0</v>
      </c>
      <c r="G72" s="475">
        <v>0</v>
      </c>
      <c r="H72" s="475"/>
      <c r="I72" s="475"/>
      <c r="J72" s="475"/>
      <c r="K72" s="475"/>
      <c r="L72" s="475"/>
      <c r="M72" s="475"/>
      <c r="N72" s="475"/>
      <c r="O72" s="475"/>
      <c r="P72" s="506"/>
      <c r="Q72" s="476"/>
    </row>
    <row r="73" spans="1:17" ht="14.4" customHeight="1" x14ac:dyDescent="0.3">
      <c r="A73" s="471" t="s">
        <v>2712</v>
      </c>
      <c r="B73" s="472" t="s">
        <v>2420</v>
      </c>
      <c r="C73" s="472" t="s">
        <v>2451</v>
      </c>
      <c r="D73" s="472" t="s">
        <v>2462</v>
      </c>
      <c r="E73" s="472" t="s">
        <v>2463</v>
      </c>
      <c r="F73" s="475"/>
      <c r="G73" s="475"/>
      <c r="H73" s="475"/>
      <c r="I73" s="475"/>
      <c r="J73" s="475">
        <v>1</v>
      </c>
      <c r="K73" s="475">
        <v>35</v>
      </c>
      <c r="L73" s="475"/>
      <c r="M73" s="475">
        <v>35</v>
      </c>
      <c r="N73" s="475"/>
      <c r="O73" s="475"/>
      <c r="P73" s="506"/>
      <c r="Q73" s="476"/>
    </row>
    <row r="74" spans="1:17" ht="14.4" customHeight="1" x14ac:dyDescent="0.3">
      <c r="A74" s="471" t="s">
        <v>2712</v>
      </c>
      <c r="B74" s="472" t="s">
        <v>2420</v>
      </c>
      <c r="C74" s="472" t="s">
        <v>2451</v>
      </c>
      <c r="D74" s="472" t="s">
        <v>2477</v>
      </c>
      <c r="E74" s="472" t="s">
        <v>2478</v>
      </c>
      <c r="F74" s="475"/>
      <c r="G74" s="475"/>
      <c r="H74" s="475"/>
      <c r="I74" s="475"/>
      <c r="J74" s="475">
        <v>3</v>
      </c>
      <c r="K74" s="475">
        <v>700</v>
      </c>
      <c r="L74" s="475"/>
      <c r="M74" s="475">
        <v>233.33333333333334</v>
      </c>
      <c r="N74" s="475"/>
      <c r="O74" s="475"/>
      <c r="P74" s="506"/>
      <c r="Q74" s="476"/>
    </row>
    <row r="75" spans="1:17" ht="14.4" customHeight="1" x14ac:dyDescent="0.3">
      <c r="A75" s="471" t="s">
        <v>2712</v>
      </c>
      <c r="B75" s="472" t="s">
        <v>2420</v>
      </c>
      <c r="C75" s="472" t="s">
        <v>2451</v>
      </c>
      <c r="D75" s="472" t="s">
        <v>2479</v>
      </c>
      <c r="E75" s="472" t="s">
        <v>2480</v>
      </c>
      <c r="F75" s="475"/>
      <c r="G75" s="475"/>
      <c r="H75" s="475"/>
      <c r="I75" s="475"/>
      <c r="J75" s="475">
        <v>2</v>
      </c>
      <c r="K75" s="475">
        <v>234</v>
      </c>
      <c r="L75" s="475"/>
      <c r="M75" s="475">
        <v>117</v>
      </c>
      <c r="N75" s="475">
        <v>8</v>
      </c>
      <c r="O75" s="475">
        <v>944</v>
      </c>
      <c r="P75" s="506"/>
      <c r="Q75" s="476">
        <v>118</v>
      </c>
    </row>
    <row r="76" spans="1:17" ht="14.4" customHeight="1" x14ac:dyDescent="0.3">
      <c r="A76" s="471" t="s">
        <v>2712</v>
      </c>
      <c r="B76" s="472" t="s">
        <v>2420</v>
      </c>
      <c r="C76" s="472" t="s">
        <v>2451</v>
      </c>
      <c r="D76" s="472" t="s">
        <v>2507</v>
      </c>
      <c r="E76" s="472" t="s">
        <v>2508</v>
      </c>
      <c r="F76" s="475"/>
      <c r="G76" s="475"/>
      <c r="H76" s="475"/>
      <c r="I76" s="475"/>
      <c r="J76" s="475"/>
      <c r="K76" s="475"/>
      <c r="L76" s="475"/>
      <c r="M76" s="475"/>
      <c r="N76" s="475">
        <v>1</v>
      </c>
      <c r="O76" s="475">
        <v>0</v>
      </c>
      <c r="P76" s="506"/>
      <c r="Q76" s="476">
        <v>0</v>
      </c>
    </row>
    <row r="77" spans="1:17" ht="14.4" customHeight="1" x14ac:dyDescent="0.3">
      <c r="A77" s="471" t="s">
        <v>2712</v>
      </c>
      <c r="B77" s="472" t="s">
        <v>2420</v>
      </c>
      <c r="C77" s="472" t="s">
        <v>2451</v>
      </c>
      <c r="D77" s="472" t="s">
        <v>2554</v>
      </c>
      <c r="E77" s="472" t="s">
        <v>2555</v>
      </c>
      <c r="F77" s="475"/>
      <c r="G77" s="475"/>
      <c r="H77" s="475"/>
      <c r="I77" s="475"/>
      <c r="J77" s="475"/>
      <c r="K77" s="475"/>
      <c r="L77" s="475"/>
      <c r="M77" s="475"/>
      <c r="N77" s="475">
        <v>2</v>
      </c>
      <c r="O77" s="475">
        <v>712</v>
      </c>
      <c r="P77" s="506"/>
      <c r="Q77" s="476">
        <v>356</v>
      </c>
    </row>
    <row r="78" spans="1:17" ht="14.4" customHeight="1" x14ac:dyDescent="0.3">
      <c r="A78" s="471" t="s">
        <v>2712</v>
      </c>
      <c r="B78" s="472" t="s">
        <v>2420</v>
      </c>
      <c r="C78" s="472" t="s">
        <v>2451</v>
      </c>
      <c r="D78" s="472" t="s">
        <v>2558</v>
      </c>
      <c r="E78" s="472" t="s">
        <v>2559</v>
      </c>
      <c r="F78" s="475"/>
      <c r="G78" s="475"/>
      <c r="H78" s="475"/>
      <c r="I78" s="475"/>
      <c r="J78" s="475"/>
      <c r="K78" s="475"/>
      <c r="L78" s="475"/>
      <c r="M78" s="475"/>
      <c r="N78" s="475">
        <v>1</v>
      </c>
      <c r="O78" s="475">
        <v>628</v>
      </c>
      <c r="P78" s="506"/>
      <c r="Q78" s="476">
        <v>628</v>
      </c>
    </row>
    <row r="79" spans="1:17" ht="14.4" customHeight="1" x14ac:dyDescent="0.3">
      <c r="A79" s="471" t="s">
        <v>2712</v>
      </c>
      <c r="B79" s="472" t="s">
        <v>2420</v>
      </c>
      <c r="C79" s="472" t="s">
        <v>2451</v>
      </c>
      <c r="D79" s="472" t="s">
        <v>2566</v>
      </c>
      <c r="E79" s="472" t="s">
        <v>2567</v>
      </c>
      <c r="F79" s="475"/>
      <c r="G79" s="475"/>
      <c r="H79" s="475"/>
      <c r="I79" s="475"/>
      <c r="J79" s="475"/>
      <c r="K79" s="475"/>
      <c r="L79" s="475"/>
      <c r="M79" s="475"/>
      <c r="N79" s="475">
        <v>1</v>
      </c>
      <c r="O79" s="475">
        <v>243</v>
      </c>
      <c r="P79" s="506"/>
      <c r="Q79" s="476">
        <v>243</v>
      </c>
    </row>
    <row r="80" spans="1:17" ht="14.4" customHeight="1" x14ac:dyDescent="0.3">
      <c r="A80" s="471" t="s">
        <v>2713</v>
      </c>
      <c r="B80" s="472" t="s">
        <v>2420</v>
      </c>
      <c r="C80" s="472" t="s">
        <v>2451</v>
      </c>
      <c r="D80" s="472" t="s">
        <v>2462</v>
      </c>
      <c r="E80" s="472" t="s">
        <v>2463</v>
      </c>
      <c r="F80" s="475"/>
      <c r="G80" s="475"/>
      <c r="H80" s="475"/>
      <c r="I80" s="475"/>
      <c r="J80" s="475">
        <v>2</v>
      </c>
      <c r="K80" s="475">
        <v>70</v>
      </c>
      <c r="L80" s="475"/>
      <c r="M80" s="475">
        <v>35</v>
      </c>
      <c r="N80" s="475"/>
      <c r="O80" s="475"/>
      <c r="P80" s="506"/>
      <c r="Q80" s="476"/>
    </row>
    <row r="81" spans="1:17" ht="14.4" customHeight="1" x14ac:dyDescent="0.3">
      <c r="A81" s="471" t="s">
        <v>2713</v>
      </c>
      <c r="B81" s="472" t="s">
        <v>2420</v>
      </c>
      <c r="C81" s="472" t="s">
        <v>2451</v>
      </c>
      <c r="D81" s="472" t="s">
        <v>2477</v>
      </c>
      <c r="E81" s="472" t="s">
        <v>2478</v>
      </c>
      <c r="F81" s="475">
        <v>4</v>
      </c>
      <c r="G81" s="475">
        <v>928</v>
      </c>
      <c r="H81" s="475">
        <v>1</v>
      </c>
      <c r="I81" s="475">
        <v>232</v>
      </c>
      <c r="J81" s="475">
        <v>2</v>
      </c>
      <c r="K81" s="475">
        <v>466</v>
      </c>
      <c r="L81" s="475">
        <v>0.50215517241379315</v>
      </c>
      <c r="M81" s="475">
        <v>233</v>
      </c>
      <c r="N81" s="475"/>
      <c r="O81" s="475"/>
      <c r="P81" s="506"/>
      <c r="Q81" s="476"/>
    </row>
    <row r="82" spans="1:17" ht="14.4" customHeight="1" x14ac:dyDescent="0.3">
      <c r="A82" s="471" t="s">
        <v>2713</v>
      </c>
      <c r="B82" s="472" t="s">
        <v>2420</v>
      </c>
      <c r="C82" s="472" t="s">
        <v>2451</v>
      </c>
      <c r="D82" s="472" t="s">
        <v>2479</v>
      </c>
      <c r="E82" s="472" t="s">
        <v>2480</v>
      </c>
      <c r="F82" s="475">
        <v>3</v>
      </c>
      <c r="G82" s="475">
        <v>348</v>
      </c>
      <c r="H82" s="475">
        <v>1</v>
      </c>
      <c r="I82" s="475">
        <v>116</v>
      </c>
      <c r="J82" s="475">
        <v>10</v>
      </c>
      <c r="K82" s="475">
        <v>1166</v>
      </c>
      <c r="L82" s="475">
        <v>3.3505747126436782</v>
      </c>
      <c r="M82" s="475">
        <v>116.6</v>
      </c>
      <c r="N82" s="475">
        <v>11</v>
      </c>
      <c r="O82" s="475">
        <v>1298</v>
      </c>
      <c r="P82" s="506">
        <v>3.7298850574712645</v>
      </c>
      <c r="Q82" s="476">
        <v>118</v>
      </c>
    </row>
    <row r="83" spans="1:17" ht="14.4" customHeight="1" x14ac:dyDescent="0.3">
      <c r="A83" s="471" t="s">
        <v>2713</v>
      </c>
      <c r="B83" s="472" t="s">
        <v>2420</v>
      </c>
      <c r="C83" s="472" t="s">
        <v>2451</v>
      </c>
      <c r="D83" s="472" t="s">
        <v>2491</v>
      </c>
      <c r="E83" s="472" t="s">
        <v>2492</v>
      </c>
      <c r="F83" s="475"/>
      <c r="G83" s="475"/>
      <c r="H83" s="475"/>
      <c r="I83" s="475"/>
      <c r="J83" s="475">
        <v>1</v>
      </c>
      <c r="K83" s="475">
        <v>2012</v>
      </c>
      <c r="L83" s="475"/>
      <c r="M83" s="475">
        <v>2012</v>
      </c>
      <c r="N83" s="475"/>
      <c r="O83" s="475"/>
      <c r="P83" s="506"/>
      <c r="Q83" s="476"/>
    </row>
    <row r="84" spans="1:17" ht="14.4" customHeight="1" x14ac:dyDescent="0.3">
      <c r="A84" s="471" t="s">
        <v>2713</v>
      </c>
      <c r="B84" s="472" t="s">
        <v>2420</v>
      </c>
      <c r="C84" s="472" t="s">
        <v>2451</v>
      </c>
      <c r="D84" s="472" t="s">
        <v>2507</v>
      </c>
      <c r="E84" s="472" t="s">
        <v>2508</v>
      </c>
      <c r="F84" s="475"/>
      <c r="G84" s="475"/>
      <c r="H84" s="475"/>
      <c r="I84" s="475"/>
      <c r="J84" s="475"/>
      <c r="K84" s="475"/>
      <c r="L84" s="475"/>
      <c r="M84" s="475"/>
      <c r="N84" s="475">
        <v>3</v>
      </c>
      <c r="O84" s="475">
        <v>0</v>
      </c>
      <c r="P84" s="506"/>
      <c r="Q84" s="476">
        <v>0</v>
      </c>
    </row>
    <row r="85" spans="1:17" ht="14.4" customHeight="1" x14ac:dyDescent="0.3">
      <c r="A85" s="471" t="s">
        <v>2713</v>
      </c>
      <c r="B85" s="472" t="s">
        <v>2420</v>
      </c>
      <c r="C85" s="472" t="s">
        <v>2451</v>
      </c>
      <c r="D85" s="472" t="s">
        <v>2538</v>
      </c>
      <c r="E85" s="472" t="s">
        <v>2539</v>
      </c>
      <c r="F85" s="475"/>
      <c r="G85" s="475"/>
      <c r="H85" s="475"/>
      <c r="I85" s="475"/>
      <c r="J85" s="475">
        <v>1</v>
      </c>
      <c r="K85" s="475">
        <v>1043</v>
      </c>
      <c r="L85" s="475"/>
      <c r="M85" s="475">
        <v>1043</v>
      </c>
      <c r="N85" s="475"/>
      <c r="O85" s="475"/>
      <c r="P85" s="506"/>
      <c r="Q85" s="476"/>
    </row>
    <row r="86" spans="1:17" ht="14.4" customHeight="1" x14ac:dyDescent="0.3">
      <c r="A86" s="471" t="s">
        <v>2713</v>
      </c>
      <c r="B86" s="472" t="s">
        <v>2420</v>
      </c>
      <c r="C86" s="472" t="s">
        <v>2451</v>
      </c>
      <c r="D86" s="472" t="s">
        <v>2554</v>
      </c>
      <c r="E86" s="472" t="s">
        <v>2555</v>
      </c>
      <c r="F86" s="475"/>
      <c r="G86" s="475"/>
      <c r="H86" s="475"/>
      <c r="I86" s="475"/>
      <c r="J86" s="475">
        <v>1</v>
      </c>
      <c r="K86" s="475">
        <v>351</v>
      </c>
      <c r="L86" s="475"/>
      <c r="M86" s="475">
        <v>351</v>
      </c>
      <c r="N86" s="475">
        <v>1</v>
      </c>
      <c r="O86" s="475">
        <v>356</v>
      </c>
      <c r="P86" s="506"/>
      <c r="Q86" s="476">
        <v>356</v>
      </c>
    </row>
    <row r="87" spans="1:17" ht="14.4" customHeight="1" x14ac:dyDescent="0.3">
      <c r="A87" s="471" t="s">
        <v>2713</v>
      </c>
      <c r="B87" s="472" t="s">
        <v>2420</v>
      </c>
      <c r="C87" s="472" t="s">
        <v>2451</v>
      </c>
      <c r="D87" s="472" t="s">
        <v>2566</v>
      </c>
      <c r="E87" s="472" t="s">
        <v>2567</v>
      </c>
      <c r="F87" s="475"/>
      <c r="G87" s="475"/>
      <c r="H87" s="475"/>
      <c r="I87" s="475"/>
      <c r="J87" s="475"/>
      <c r="K87" s="475"/>
      <c r="L87" s="475"/>
      <c r="M87" s="475"/>
      <c r="N87" s="475">
        <v>1</v>
      </c>
      <c r="O87" s="475">
        <v>243</v>
      </c>
      <c r="P87" s="506"/>
      <c r="Q87" s="476">
        <v>243</v>
      </c>
    </row>
    <row r="88" spans="1:17" ht="14.4" customHeight="1" x14ac:dyDescent="0.3">
      <c r="A88" s="471" t="s">
        <v>2713</v>
      </c>
      <c r="B88" s="472" t="s">
        <v>2420</v>
      </c>
      <c r="C88" s="472" t="s">
        <v>2451</v>
      </c>
      <c r="D88" s="472" t="s">
        <v>2626</v>
      </c>
      <c r="E88" s="472" t="s">
        <v>2627</v>
      </c>
      <c r="F88" s="475"/>
      <c r="G88" s="475"/>
      <c r="H88" s="475"/>
      <c r="I88" s="475"/>
      <c r="J88" s="475">
        <v>1</v>
      </c>
      <c r="K88" s="475">
        <v>1663</v>
      </c>
      <c r="L88" s="475"/>
      <c r="M88" s="475">
        <v>1663</v>
      </c>
      <c r="N88" s="475"/>
      <c r="O88" s="475"/>
      <c r="P88" s="506"/>
      <c r="Q88" s="476"/>
    </row>
    <row r="89" spans="1:17" ht="14.4" customHeight="1" x14ac:dyDescent="0.3">
      <c r="A89" s="471" t="s">
        <v>2713</v>
      </c>
      <c r="B89" s="472" t="s">
        <v>2420</v>
      </c>
      <c r="C89" s="472" t="s">
        <v>2451</v>
      </c>
      <c r="D89" s="472" t="s">
        <v>2638</v>
      </c>
      <c r="E89" s="472" t="s">
        <v>2639</v>
      </c>
      <c r="F89" s="475"/>
      <c r="G89" s="475"/>
      <c r="H89" s="475"/>
      <c r="I89" s="475"/>
      <c r="J89" s="475"/>
      <c r="K89" s="475"/>
      <c r="L89" s="475"/>
      <c r="M89" s="475"/>
      <c r="N89" s="475">
        <v>1</v>
      </c>
      <c r="O89" s="475">
        <v>1803</v>
      </c>
      <c r="P89" s="506"/>
      <c r="Q89" s="476">
        <v>1803</v>
      </c>
    </row>
    <row r="90" spans="1:17" ht="14.4" customHeight="1" x14ac:dyDescent="0.3">
      <c r="A90" s="471" t="s">
        <v>2713</v>
      </c>
      <c r="B90" s="472" t="s">
        <v>2420</v>
      </c>
      <c r="C90" s="472" t="s">
        <v>2451</v>
      </c>
      <c r="D90" s="472" t="s">
        <v>2642</v>
      </c>
      <c r="E90" s="472" t="s">
        <v>2629</v>
      </c>
      <c r="F90" s="475"/>
      <c r="G90" s="475"/>
      <c r="H90" s="475"/>
      <c r="I90" s="475"/>
      <c r="J90" s="475"/>
      <c r="K90" s="475"/>
      <c r="L90" s="475"/>
      <c r="M90" s="475"/>
      <c r="N90" s="475">
        <v>1</v>
      </c>
      <c r="O90" s="475">
        <v>885</v>
      </c>
      <c r="P90" s="506"/>
      <c r="Q90" s="476">
        <v>885</v>
      </c>
    </row>
    <row r="91" spans="1:17" ht="14.4" customHeight="1" x14ac:dyDescent="0.3">
      <c r="A91" s="471" t="s">
        <v>2714</v>
      </c>
      <c r="B91" s="472" t="s">
        <v>2420</v>
      </c>
      <c r="C91" s="472" t="s">
        <v>2451</v>
      </c>
      <c r="D91" s="472" t="s">
        <v>2462</v>
      </c>
      <c r="E91" s="472" t="s">
        <v>2463</v>
      </c>
      <c r="F91" s="475">
        <v>1</v>
      </c>
      <c r="G91" s="475">
        <v>34</v>
      </c>
      <c r="H91" s="475">
        <v>1</v>
      </c>
      <c r="I91" s="475">
        <v>34</v>
      </c>
      <c r="J91" s="475">
        <v>3</v>
      </c>
      <c r="K91" s="475">
        <v>105</v>
      </c>
      <c r="L91" s="475">
        <v>3.0882352941176472</v>
      </c>
      <c r="M91" s="475">
        <v>35</v>
      </c>
      <c r="N91" s="475"/>
      <c r="O91" s="475"/>
      <c r="P91" s="506"/>
      <c r="Q91" s="476"/>
    </row>
    <row r="92" spans="1:17" ht="14.4" customHeight="1" x14ac:dyDescent="0.3">
      <c r="A92" s="471" t="s">
        <v>2714</v>
      </c>
      <c r="B92" s="472" t="s">
        <v>2420</v>
      </c>
      <c r="C92" s="472" t="s">
        <v>2451</v>
      </c>
      <c r="D92" s="472" t="s">
        <v>2477</v>
      </c>
      <c r="E92" s="472" t="s">
        <v>2478</v>
      </c>
      <c r="F92" s="475">
        <v>1</v>
      </c>
      <c r="G92" s="475">
        <v>232</v>
      </c>
      <c r="H92" s="475">
        <v>1</v>
      </c>
      <c r="I92" s="475">
        <v>232</v>
      </c>
      <c r="J92" s="475">
        <v>4</v>
      </c>
      <c r="K92" s="475">
        <v>936</v>
      </c>
      <c r="L92" s="475">
        <v>4.0344827586206895</v>
      </c>
      <c r="M92" s="475">
        <v>234</v>
      </c>
      <c r="N92" s="475"/>
      <c r="O92" s="475"/>
      <c r="P92" s="506"/>
      <c r="Q92" s="476"/>
    </row>
    <row r="93" spans="1:17" ht="14.4" customHeight="1" x14ac:dyDescent="0.3">
      <c r="A93" s="471" t="s">
        <v>2714</v>
      </c>
      <c r="B93" s="472" t="s">
        <v>2420</v>
      </c>
      <c r="C93" s="472" t="s">
        <v>2451</v>
      </c>
      <c r="D93" s="472" t="s">
        <v>2479</v>
      </c>
      <c r="E93" s="472" t="s">
        <v>2480</v>
      </c>
      <c r="F93" s="475">
        <v>11</v>
      </c>
      <c r="G93" s="475">
        <v>1276</v>
      </c>
      <c r="H93" s="475">
        <v>1</v>
      </c>
      <c r="I93" s="475">
        <v>116</v>
      </c>
      <c r="J93" s="475">
        <v>17</v>
      </c>
      <c r="K93" s="475">
        <v>2004</v>
      </c>
      <c r="L93" s="475">
        <v>1.5705329153605017</v>
      </c>
      <c r="M93" s="475">
        <v>117.88235294117646</v>
      </c>
      <c r="N93" s="475">
        <v>12</v>
      </c>
      <c r="O93" s="475">
        <v>1416</v>
      </c>
      <c r="P93" s="506">
        <v>1.109717868338558</v>
      </c>
      <c r="Q93" s="476">
        <v>118</v>
      </c>
    </row>
    <row r="94" spans="1:17" ht="14.4" customHeight="1" x14ac:dyDescent="0.3">
      <c r="A94" s="471" t="s">
        <v>2714</v>
      </c>
      <c r="B94" s="472" t="s">
        <v>2420</v>
      </c>
      <c r="C94" s="472" t="s">
        <v>2451</v>
      </c>
      <c r="D94" s="472" t="s">
        <v>2491</v>
      </c>
      <c r="E94" s="472" t="s">
        <v>2492</v>
      </c>
      <c r="F94" s="475">
        <v>1</v>
      </c>
      <c r="G94" s="475">
        <v>2000</v>
      </c>
      <c r="H94" s="475">
        <v>1</v>
      </c>
      <c r="I94" s="475">
        <v>2000</v>
      </c>
      <c r="J94" s="475"/>
      <c r="K94" s="475"/>
      <c r="L94" s="475"/>
      <c r="M94" s="475"/>
      <c r="N94" s="475"/>
      <c r="O94" s="475"/>
      <c r="P94" s="506"/>
      <c r="Q94" s="476"/>
    </row>
    <row r="95" spans="1:17" ht="14.4" customHeight="1" x14ac:dyDescent="0.3">
      <c r="A95" s="471" t="s">
        <v>2714</v>
      </c>
      <c r="B95" s="472" t="s">
        <v>2420</v>
      </c>
      <c r="C95" s="472" t="s">
        <v>2451</v>
      </c>
      <c r="D95" s="472" t="s">
        <v>2511</v>
      </c>
      <c r="E95" s="472" t="s">
        <v>2512</v>
      </c>
      <c r="F95" s="475">
        <v>0</v>
      </c>
      <c r="G95" s="475">
        <v>0</v>
      </c>
      <c r="H95" s="475"/>
      <c r="I95" s="475"/>
      <c r="J95" s="475"/>
      <c r="K95" s="475"/>
      <c r="L95" s="475"/>
      <c r="M95" s="475"/>
      <c r="N95" s="475"/>
      <c r="O95" s="475"/>
      <c r="P95" s="506"/>
      <c r="Q95" s="476"/>
    </row>
    <row r="96" spans="1:17" ht="14.4" customHeight="1" x14ac:dyDescent="0.3">
      <c r="A96" s="471" t="s">
        <v>2714</v>
      </c>
      <c r="B96" s="472" t="s">
        <v>2420</v>
      </c>
      <c r="C96" s="472" t="s">
        <v>2451</v>
      </c>
      <c r="D96" s="472" t="s">
        <v>2515</v>
      </c>
      <c r="E96" s="472" t="s">
        <v>2516</v>
      </c>
      <c r="F96" s="475">
        <v>1</v>
      </c>
      <c r="G96" s="475">
        <v>81</v>
      </c>
      <c r="H96" s="475">
        <v>1</v>
      </c>
      <c r="I96" s="475">
        <v>81</v>
      </c>
      <c r="J96" s="475"/>
      <c r="K96" s="475"/>
      <c r="L96" s="475"/>
      <c r="M96" s="475"/>
      <c r="N96" s="475"/>
      <c r="O96" s="475"/>
      <c r="P96" s="506"/>
      <c r="Q96" s="476"/>
    </row>
    <row r="97" spans="1:17" ht="14.4" customHeight="1" x14ac:dyDescent="0.3">
      <c r="A97" s="471" t="s">
        <v>2714</v>
      </c>
      <c r="B97" s="472" t="s">
        <v>2420</v>
      </c>
      <c r="C97" s="472" t="s">
        <v>2451</v>
      </c>
      <c r="D97" s="472" t="s">
        <v>2521</v>
      </c>
      <c r="E97" s="472" t="s">
        <v>2522</v>
      </c>
      <c r="F97" s="475"/>
      <c r="G97" s="475"/>
      <c r="H97" s="475"/>
      <c r="I97" s="475"/>
      <c r="J97" s="475">
        <v>1</v>
      </c>
      <c r="K97" s="475">
        <v>490</v>
      </c>
      <c r="L97" s="475"/>
      <c r="M97" s="475">
        <v>490</v>
      </c>
      <c r="N97" s="475">
        <v>3</v>
      </c>
      <c r="O97" s="475">
        <v>1476</v>
      </c>
      <c r="P97" s="506"/>
      <c r="Q97" s="476">
        <v>492</v>
      </c>
    </row>
    <row r="98" spans="1:17" ht="14.4" customHeight="1" x14ac:dyDescent="0.3">
      <c r="A98" s="471" t="s">
        <v>2714</v>
      </c>
      <c r="B98" s="472" t="s">
        <v>2420</v>
      </c>
      <c r="C98" s="472" t="s">
        <v>2451</v>
      </c>
      <c r="D98" s="472" t="s">
        <v>2548</v>
      </c>
      <c r="E98" s="472" t="s">
        <v>2549</v>
      </c>
      <c r="F98" s="475">
        <v>2</v>
      </c>
      <c r="G98" s="475">
        <v>354</v>
      </c>
      <c r="H98" s="475">
        <v>1</v>
      </c>
      <c r="I98" s="475">
        <v>177</v>
      </c>
      <c r="J98" s="475"/>
      <c r="K98" s="475"/>
      <c r="L98" s="475"/>
      <c r="M98" s="475"/>
      <c r="N98" s="475"/>
      <c r="O98" s="475"/>
      <c r="P98" s="506"/>
      <c r="Q98" s="476"/>
    </row>
    <row r="99" spans="1:17" ht="14.4" customHeight="1" x14ac:dyDescent="0.3">
      <c r="A99" s="471" t="s">
        <v>2714</v>
      </c>
      <c r="B99" s="472" t="s">
        <v>2420</v>
      </c>
      <c r="C99" s="472" t="s">
        <v>2451</v>
      </c>
      <c r="D99" s="472" t="s">
        <v>2554</v>
      </c>
      <c r="E99" s="472" t="s">
        <v>2555</v>
      </c>
      <c r="F99" s="475">
        <v>1</v>
      </c>
      <c r="G99" s="475">
        <v>351</v>
      </c>
      <c r="H99" s="475">
        <v>1</v>
      </c>
      <c r="I99" s="475">
        <v>351</v>
      </c>
      <c r="J99" s="475"/>
      <c r="K99" s="475"/>
      <c r="L99" s="475"/>
      <c r="M99" s="475"/>
      <c r="N99" s="475"/>
      <c r="O99" s="475"/>
      <c r="P99" s="506"/>
      <c r="Q99" s="476"/>
    </row>
    <row r="100" spans="1:17" ht="14.4" customHeight="1" x14ac:dyDescent="0.3">
      <c r="A100" s="471" t="s">
        <v>2714</v>
      </c>
      <c r="B100" s="472" t="s">
        <v>2420</v>
      </c>
      <c r="C100" s="472" t="s">
        <v>2451</v>
      </c>
      <c r="D100" s="472" t="s">
        <v>2578</v>
      </c>
      <c r="E100" s="472" t="s">
        <v>2579</v>
      </c>
      <c r="F100" s="475">
        <v>5</v>
      </c>
      <c r="G100" s="475">
        <v>4040</v>
      </c>
      <c r="H100" s="475">
        <v>1</v>
      </c>
      <c r="I100" s="475">
        <v>808</v>
      </c>
      <c r="J100" s="475"/>
      <c r="K100" s="475"/>
      <c r="L100" s="475"/>
      <c r="M100" s="475"/>
      <c r="N100" s="475"/>
      <c r="O100" s="475"/>
      <c r="P100" s="506"/>
      <c r="Q100" s="476"/>
    </row>
    <row r="101" spans="1:17" ht="14.4" customHeight="1" x14ac:dyDescent="0.3">
      <c r="A101" s="471" t="s">
        <v>2714</v>
      </c>
      <c r="B101" s="472" t="s">
        <v>2420</v>
      </c>
      <c r="C101" s="472" t="s">
        <v>2451</v>
      </c>
      <c r="D101" s="472" t="s">
        <v>2580</v>
      </c>
      <c r="E101" s="472" t="s">
        <v>2581</v>
      </c>
      <c r="F101" s="475"/>
      <c r="G101" s="475"/>
      <c r="H101" s="475"/>
      <c r="I101" s="475"/>
      <c r="J101" s="475">
        <v>2</v>
      </c>
      <c r="K101" s="475">
        <v>1720</v>
      </c>
      <c r="L101" s="475"/>
      <c r="M101" s="475">
        <v>860</v>
      </c>
      <c r="N101" s="475"/>
      <c r="O101" s="475"/>
      <c r="P101" s="506"/>
      <c r="Q101" s="476"/>
    </row>
    <row r="102" spans="1:17" ht="14.4" customHeight="1" x14ac:dyDescent="0.3">
      <c r="A102" s="471" t="s">
        <v>2714</v>
      </c>
      <c r="B102" s="472" t="s">
        <v>2420</v>
      </c>
      <c r="C102" s="472" t="s">
        <v>2451</v>
      </c>
      <c r="D102" s="472" t="s">
        <v>2586</v>
      </c>
      <c r="E102" s="472" t="s">
        <v>2587</v>
      </c>
      <c r="F102" s="475"/>
      <c r="G102" s="475"/>
      <c r="H102" s="475"/>
      <c r="I102" s="475"/>
      <c r="J102" s="475">
        <v>2</v>
      </c>
      <c r="K102" s="475">
        <v>2048</v>
      </c>
      <c r="L102" s="475"/>
      <c r="M102" s="475">
        <v>1024</v>
      </c>
      <c r="N102" s="475"/>
      <c r="O102" s="475"/>
      <c r="P102" s="506"/>
      <c r="Q102" s="476"/>
    </row>
    <row r="103" spans="1:17" ht="14.4" customHeight="1" x14ac:dyDescent="0.3">
      <c r="A103" s="471" t="s">
        <v>2715</v>
      </c>
      <c r="B103" s="472" t="s">
        <v>2420</v>
      </c>
      <c r="C103" s="472" t="s">
        <v>2451</v>
      </c>
      <c r="D103" s="472" t="s">
        <v>2462</v>
      </c>
      <c r="E103" s="472" t="s">
        <v>2463</v>
      </c>
      <c r="F103" s="475"/>
      <c r="G103" s="475"/>
      <c r="H103" s="475"/>
      <c r="I103" s="475"/>
      <c r="J103" s="475">
        <v>1</v>
      </c>
      <c r="K103" s="475">
        <v>35</v>
      </c>
      <c r="L103" s="475"/>
      <c r="M103" s="475">
        <v>35</v>
      </c>
      <c r="N103" s="475"/>
      <c r="O103" s="475"/>
      <c r="P103" s="506"/>
      <c r="Q103" s="476"/>
    </row>
    <row r="104" spans="1:17" ht="14.4" customHeight="1" x14ac:dyDescent="0.3">
      <c r="A104" s="471" t="s">
        <v>2715</v>
      </c>
      <c r="B104" s="472" t="s">
        <v>2420</v>
      </c>
      <c r="C104" s="472" t="s">
        <v>2451</v>
      </c>
      <c r="D104" s="472" t="s">
        <v>2477</v>
      </c>
      <c r="E104" s="472" t="s">
        <v>2478</v>
      </c>
      <c r="F104" s="475"/>
      <c r="G104" s="475"/>
      <c r="H104" s="475"/>
      <c r="I104" s="475"/>
      <c r="J104" s="475">
        <v>1</v>
      </c>
      <c r="K104" s="475">
        <v>234</v>
      </c>
      <c r="L104" s="475"/>
      <c r="M104" s="475">
        <v>234</v>
      </c>
      <c r="N104" s="475">
        <v>4</v>
      </c>
      <c r="O104" s="475">
        <v>940</v>
      </c>
      <c r="P104" s="506"/>
      <c r="Q104" s="476">
        <v>235</v>
      </c>
    </row>
    <row r="105" spans="1:17" ht="14.4" customHeight="1" x14ac:dyDescent="0.3">
      <c r="A105" s="471" t="s">
        <v>2715</v>
      </c>
      <c r="B105" s="472" t="s">
        <v>2420</v>
      </c>
      <c r="C105" s="472" t="s">
        <v>2451</v>
      </c>
      <c r="D105" s="472" t="s">
        <v>2479</v>
      </c>
      <c r="E105" s="472" t="s">
        <v>2480</v>
      </c>
      <c r="F105" s="475"/>
      <c r="G105" s="475"/>
      <c r="H105" s="475"/>
      <c r="I105" s="475"/>
      <c r="J105" s="475">
        <v>1</v>
      </c>
      <c r="K105" s="475">
        <v>118</v>
      </c>
      <c r="L105" s="475"/>
      <c r="M105" s="475">
        <v>118</v>
      </c>
      <c r="N105" s="475">
        <v>6</v>
      </c>
      <c r="O105" s="475">
        <v>708</v>
      </c>
      <c r="P105" s="506"/>
      <c r="Q105" s="476">
        <v>118</v>
      </c>
    </row>
    <row r="106" spans="1:17" ht="14.4" customHeight="1" x14ac:dyDescent="0.3">
      <c r="A106" s="471" t="s">
        <v>2715</v>
      </c>
      <c r="B106" s="472" t="s">
        <v>2420</v>
      </c>
      <c r="C106" s="472" t="s">
        <v>2451</v>
      </c>
      <c r="D106" s="472" t="s">
        <v>2485</v>
      </c>
      <c r="E106" s="472" t="s">
        <v>2486</v>
      </c>
      <c r="F106" s="475"/>
      <c r="G106" s="475"/>
      <c r="H106" s="475"/>
      <c r="I106" s="475"/>
      <c r="J106" s="475">
        <v>2</v>
      </c>
      <c r="K106" s="475">
        <v>970</v>
      </c>
      <c r="L106" s="475"/>
      <c r="M106" s="475">
        <v>485</v>
      </c>
      <c r="N106" s="475"/>
      <c r="O106" s="475"/>
      <c r="P106" s="506"/>
      <c r="Q106" s="476"/>
    </row>
    <row r="107" spans="1:17" ht="14.4" customHeight="1" x14ac:dyDescent="0.3">
      <c r="A107" s="471" t="s">
        <v>2715</v>
      </c>
      <c r="B107" s="472" t="s">
        <v>2420</v>
      </c>
      <c r="C107" s="472" t="s">
        <v>2451</v>
      </c>
      <c r="D107" s="472" t="s">
        <v>2491</v>
      </c>
      <c r="E107" s="472" t="s">
        <v>2492</v>
      </c>
      <c r="F107" s="475"/>
      <c r="G107" s="475"/>
      <c r="H107" s="475"/>
      <c r="I107" s="475"/>
      <c r="J107" s="475">
        <v>2</v>
      </c>
      <c r="K107" s="475">
        <v>4024</v>
      </c>
      <c r="L107" s="475"/>
      <c r="M107" s="475">
        <v>2012</v>
      </c>
      <c r="N107" s="475"/>
      <c r="O107" s="475"/>
      <c r="P107" s="506"/>
      <c r="Q107" s="476"/>
    </row>
    <row r="108" spans="1:17" ht="14.4" customHeight="1" x14ac:dyDescent="0.3">
      <c r="A108" s="471" t="s">
        <v>2715</v>
      </c>
      <c r="B108" s="472" t="s">
        <v>2420</v>
      </c>
      <c r="C108" s="472" t="s">
        <v>2451</v>
      </c>
      <c r="D108" s="472" t="s">
        <v>2521</v>
      </c>
      <c r="E108" s="472" t="s">
        <v>2522</v>
      </c>
      <c r="F108" s="475"/>
      <c r="G108" s="475"/>
      <c r="H108" s="475"/>
      <c r="I108" s="475"/>
      <c r="J108" s="475"/>
      <c r="K108" s="475"/>
      <c r="L108" s="475"/>
      <c r="M108" s="475"/>
      <c r="N108" s="475">
        <v>1</v>
      </c>
      <c r="O108" s="475">
        <v>492</v>
      </c>
      <c r="P108" s="506"/>
      <c r="Q108" s="476">
        <v>492</v>
      </c>
    </row>
    <row r="109" spans="1:17" ht="14.4" customHeight="1" x14ac:dyDescent="0.3">
      <c r="A109" s="471" t="s">
        <v>2715</v>
      </c>
      <c r="B109" s="472" t="s">
        <v>2420</v>
      </c>
      <c r="C109" s="472" t="s">
        <v>2451</v>
      </c>
      <c r="D109" s="472" t="s">
        <v>743</v>
      </c>
      <c r="E109" s="472" t="s">
        <v>2691</v>
      </c>
      <c r="F109" s="475"/>
      <c r="G109" s="475"/>
      <c r="H109" s="475"/>
      <c r="I109" s="475"/>
      <c r="J109" s="475"/>
      <c r="K109" s="475"/>
      <c r="L109" s="475"/>
      <c r="M109" s="475"/>
      <c r="N109" s="475">
        <v>1</v>
      </c>
      <c r="O109" s="475">
        <v>1193</v>
      </c>
      <c r="P109" s="506"/>
      <c r="Q109" s="476">
        <v>1193</v>
      </c>
    </row>
    <row r="110" spans="1:17" ht="14.4" customHeight="1" x14ac:dyDescent="0.3">
      <c r="A110" s="471" t="s">
        <v>2716</v>
      </c>
      <c r="B110" s="472" t="s">
        <v>2420</v>
      </c>
      <c r="C110" s="472" t="s">
        <v>2451</v>
      </c>
      <c r="D110" s="472" t="s">
        <v>2477</v>
      </c>
      <c r="E110" s="472" t="s">
        <v>2478</v>
      </c>
      <c r="F110" s="475">
        <v>2</v>
      </c>
      <c r="G110" s="475">
        <v>464</v>
      </c>
      <c r="H110" s="475">
        <v>1</v>
      </c>
      <c r="I110" s="475">
        <v>232</v>
      </c>
      <c r="J110" s="475">
        <v>2</v>
      </c>
      <c r="K110" s="475">
        <v>468</v>
      </c>
      <c r="L110" s="475">
        <v>1.0086206896551724</v>
      </c>
      <c r="M110" s="475">
        <v>234</v>
      </c>
      <c r="N110" s="475">
        <v>2</v>
      </c>
      <c r="O110" s="475">
        <v>470</v>
      </c>
      <c r="P110" s="506">
        <v>1.0129310344827587</v>
      </c>
      <c r="Q110" s="476">
        <v>235</v>
      </c>
    </row>
    <row r="111" spans="1:17" ht="14.4" customHeight="1" x14ac:dyDescent="0.3">
      <c r="A111" s="471" t="s">
        <v>2716</v>
      </c>
      <c r="B111" s="472" t="s">
        <v>2420</v>
      </c>
      <c r="C111" s="472" t="s">
        <v>2451</v>
      </c>
      <c r="D111" s="472" t="s">
        <v>2479</v>
      </c>
      <c r="E111" s="472" t="s">
        <v>2480</v>
      </c>
      <c r="F111" s="475"/>
      <c r="G111" s="475"/>
      <c r="H111" s="475"/>
      <c r="I111" s="475"/>
      <c r="J111" s="475"/>
      <c r="K111" s="475"/>
      <c r="L111" s="475"/>
      <c r="M111" s="475"/>
      <c r="N111" s="475">
        <v>1</v>
      </c>
      <c r="O111" s="475">
        <v>118</v>
      </c>
      <c r="P111" s="506"/>
      <c r="Q111" s="476">
        <v>118</v>
      </c>
    </row>
    <row r="112" spans="1:17" ht="14.4" customHeight="1" x14ac:dyDescent="0.3">
      <c r="A112" s="471" t="s">
        <v>2716</v>
      </c>
      <c r="B112" s="472" t="s">
        <v>2420</v>
      </c>
      <c r="C112" s="472" t="s">
        <v>2451</v>
      </c>
      <c r="D112" s="472" t="s">
        <v>2511</v>
      </c>
      <c r="E112" s="472" t="s">
        <v>2512</v>
      </c>
      <c r="F112" s="475">
        <v>0</v>
      </c>
      <c r="G112" s="475">
        <v>0</v>
      </c>
      <c r="H112" s="475"/>
      <c r="I112" s="475"/>
      <c r="J112" s="475"/>
      <c r="K112" s="475"/>
      <c r="L112" s="475"/>
      <c r="M112" s="475"/>
      <c r="N112" s="475"/>
      <c r="O112" s="475"/>
      <c r="P112" s="506"/>
      <c r="Q112" s="476"/>
    </row>
    <row r="113" spans="1:17" ht="14.4" customHeight="1" x14ac:dyDescent="0.3">
      <c r="A113" s="471" t="s">
        <v>2717</v>
      </c>
      <c r="B113" s="472" t="s">
        <v>2420</v>
      </c>
      <c r="C113" s="472" t="s">
        <v>2451</v>
      </c>
      <c r="D113" s="472" t="s">
        <v>2452</v>
      </c>
      <c r="E113" s="472" t="s">
        <v>2453</v>
      </c>
      <c r="F113" s="475">
        <v>2</v>
      </c>
      <c r="G113" s="475">
        <v>256</v>
      </c>
      <c r="H113" s="475">
        <v>1</v>
      </c>
      <c r="I113" s="475">
        <v>128</v>
      </c>
      <c r="J113" s="475">
        <v>5</v>
      </c>
      <c r="K113" s="475">
        <v>650</v>
      </c>
      <c r="L113" s="475">
        <v>2.5390625</v>
      </c>
      <c r="M113" s="475">
        <v>130</v>
      </c>
      <c r="N113" s="475"/>
      <c r="O113" s="475"/>
      <c r="P113" s="506"/>
      <c r="Q113" s="476"/>
    </row>
    <row r="114" spans="1:17" ht="14.4" customHeight="1" x14ac:dyDescent="0.3">
      <c r="A114" s="471" t="s">
        <v>2717</v>
      </c>
      <c r="B114" s="472" t="s">
        <v>2420</v>
      </c>
      <c r="C114" s="472" t="s">
        <v>2451</v>
      </c>
      <c r="D114" s="472" t="s">
        <v>2462</v>
      </c>
      <c r="E114" s="472" t="s">
        <v>2463</v>
      </c>
      <c r="F114" s="475">
        <v>28</v>
      </c>
      <c r="G114" s="475">
        <v>952</v>
      </c>
      <c r="H114" s="475">
        <v>1</v>
      </c>
      <c r="I114" s="475">
        <v>34</v>
      </c>
      <c r="J114" s="475">
        <v>48</v>
      </c>
      <c r="K114" s="475">
        <v>1531</v>
      </c>
      <c r="L114" s="475">
        <v>1.6081932773109244</v>
      </c>
      <c r="M114" s="475">
        <v>31.895833333333332</v>
      </c>
      <c r="N114" s="475">
        <v>16</v>
      </c>
      <c r="O114" s="475">
        <v>560</v>
      </c>
      <c r="P114" s="506">
        <v>0.58823529411764708</v>
      </c>
      <c r="Q114" s="476">
        <v>35</v>
      </c>
    </row>
    <row r="115" spans="1:17" ht="14.4" customHeight="1" x14ac:dyDescent="0.3">
      <c r="A115" s="471" t="s">
        <v>2717</v>
      </c>
      <c r="B115" s="472" t="s">
        <v>2420</v>
      </c>
      <c r="C115" s="472" t="s">
        <v>2451</v>
      </c>
      <c r="D115" s="472" t="s">
        <v>2472</v>
      </c>
      <c r="E115" s="472" t="s">
        <v>2473</v>
      </c>
      <c r="F115" s="475"/>
      <c r="G115" s="475"/>
      <c r="H115" s="475"/>
      <c r="I115" s="475"/>
      <c r="J115" s="475">
        <v>0</v>
      </c>
      <c r="K115" s="475">
        <v>0</v>
      </c>
      <c r="L115" s="475"/>
      <c r="M115" s="475"/>
      <c r="N115" s="475"/>
      <c r="O115" s="475"/>
      <c r="P115" s="506"/>
      <c r="Q115" s="476"/>
    </row>
    <row r="116" spans="1:17" ht="14.4" customHeight="1" x14ac:dyDescent="0.3">
      <c r="A116" s="471" t="s">
        <v>2717</v>
      </c>
      <c r="B116" s="472" t="s">
        <v>2420</v>
      </c>
      <c r="C116" s="472" t="s">
        <v>2451</v>
      </c>
      <c r="D116" s="472" t="s">
        <v>2477</v>
      </c>
      <c r="E116" s="472" t="s">
        <v>2478</v>
      </c>
      <c r="F116" s="475">
        <v>27</v>
      </c>
      <c r="G116" s="475">
        <v>6264</v>
      </c>
      <c r="H116" s="475">
        <v>1</v>
      </c>
      <c r="I116" s="475">
        <v>232</v>
      </c>
      <c r="J116" s="475">
        <v>31</v>
      </c>
      <c r="K116" s="475">
        <v>7246</v>
      </c>
      <c r="L116" s="475">
        <v>1.1567688378033205</v>
      </c>
      <c r="M116" s="475">
        <v>233.74193548387098</v>
      </c>
      <c r="N116" s="475">
        <v>18</v>
      </c>
      <c r="O116" s="475">
        <v>4230</v>
      </c>
      <c r="P116" s="506">
        <v>0.67528735632183912</v>
      </c>
      <c r="Q116" s="476">
        <v>235</v>
      </c>
    </row>
    <row r="117" spans="1:17" ht="14.4" customHeight="1" x14ac:dyDescent="0.3">
      <c r="A117" s="471" t="s">
        <v>2717</v>
      </c>
      <c r="B117" s="472" t="s">
        <v>2420</v>
      </c>
      <c r="C117" s="472" t="s">
        <v>2451</v>
      </c>
      <c r="D117" s="472" t="s">
        <v>2479</v>
      </c>
      <c r="E117" s="472" t="s">
        <v>2480</v>
      </c>
      <c r="F117" s="475">
        <v>187</v>
      </c>
      <c r="G117" s="475">
        <v>21692</v>
      </c>
      <c r="H117" s="475">
        <v>1</v>
      </c>
      <c r="I117" s="475">
        <v>116</v>
      </c>
      <c r="J117" s="475">
        <v>192</v>
      </c>
      <c r="K117" s="475">
        <v>22070</v>
      </c>
      <c r="L117" s="475">
        <v>1.0174257790890651</v>
      </c>
      <c r="M117" s="475">
        <v>114.94791666666667</v>
      </c>
      <c r="N117" s="475">
        <v>202</v>
      </c>
      <c r="O117" s="475">
        <v>23836</v>
      </c>
      <c r="P117" s="506">
        <v>1.0988382813940623</v>
      </c>
      <c r="Q117" s="476">
        <v>118</v>
      </c>
    </row>
    <row r="118" spans="1:17" ht="14.4" customHeight="1" x14ac:dyDescent="0.3">
      <c r="A118" s="471" t="s">
        <v>2717</v>
      </c>
      <c r="B118" s="472" t="s">
        <v>2420</v>
      </c>
      <c r="C118" s="472" t="s">
        <v>2451</v>
      </c>
      <c r="D118" s="472" t="s">
        <v>2481</v>
      </c>
      <c r="E118" s="472" t="s">
        <v>2482</v>
      </c>
      <c r="F118" s="475">
        <v>2</v>
      </c>
      <c r="G118" s="475">
        <v>1054</v>
      </c>
      <c r="H118" s="475">
        <v>1</v>
      </c>
      <c r="I118" s="475">
        <v>527</v>
      </c>
      <c r="J118" s="475">
        <v>44</v>
      </c>
      <c r="K118" s="475">
        <v>23356</v>
      </c>
      <c r="L118" s="475">
        <v>22.159392789373815</v>
      </c>
      <c r="M118" s="475">
        <v>530.81818181818187</v>
      </c>
      <c r="N118" s="475">
        <v>4</v>
      </c>
      <c r="O118" s="475">
        <v>2128</v>
      </c>
      <c r="P118" s="506">
        <v>2.0189753320683113</v>
      </c>
      <c r="Q118" s="476">
        <v>532</v>
      </c>
    </row>
    <row r="119" spans="1:17" ht="14.4" customHeight="1" x14ac:dyDescent="0.3">
      <c r="A119" s="471" t="s">
        <v>2717</v>
      </c>
      <c r="B119" s="472" t="s">
        <v>2420</v>
      </c>
      <c r="C119" s="472" t="s">
        <v>2451</v>
      </c>
      <c r="D119" s="472" t="s">
        <v>2483</v>
      </c>
      <c r="E119" s="472" t="s">
        <v>2484</v>
      </c>
      <c r="F119" s="475">
        <v>3</v>
      </c>
      <c r="G119" s="475">
        <v>4443</v>
      </c>
      <c r="H119" s="475">
        <v>1</v>
      </c>
      <c r="I119" s="475">
        <v>1481</v>
      </c>
      <c r="J119" s="475">
        <v>1</v>
      </c>
      <c r="K119" s="475">
        <v>1491</v>
      </c>
      <c r="L119" s="475">
        <v>0.33558406482106684</v>
      </c>
      <c r="M119" s="475">
        <v>1491</v>
      </c>
      <c r="N119" s="475"/>
      <c r="O119" s="475"/>
      <c r="P119" s="506"/>
      <c r="Q119" s="476"/>
    </row>
    <row r="120" spans="1:17" ht="14.4" customHeight="1" x14ac:dyDescent="0.3">
      <c r="A120" s="471" t="s">
        <v>2717</v>
      </c>
      <c r="B120" s="472" t="s">
        <v>2420</v>
      </c>
      <c r="C120" s="472" t="s">
        <v>2451</v>
      </c>
      <c r="D120" s="472" t="s">
        <v>2485</v>
      </c>
      <c r="E120" s="472" t="s">
        <v>2486</v>
      </c>
      <c r="F120" s="475">
        <v>5</v>
      </c>
      <c r="G120" s="475">
        <v>2405</v>
      </c>
      <c r="H120" s="475">
        <v>1</v>
      </c>
      <c r="I120" s="475">
        <v>481</v>
      </c>
      <c r="J120" s="475">
        <v>47</v>
      </c>
      <c r="K120" s="475">
        <v>21757</v>
      </c>
      <c r="L120" s="475">
        <v>9.0465696465696457</v>
      </c>
      <c r="M120" s="475">
        <v>462.91489361702128</v>
      </c>
      <c r="N120" s="475">
        <v>30</v>
      </c>
      <c r="O120" s="475">
        <v>14580</v>
      </c>
      <c r="P120" s="506">
        <v>6.0623700623700625</v>
      </c>
      <c r="Q120" s="476">
        <v>486</v>
      </c>
    </row>
    <row r="121" spans="1:17" ht="14.4" customHeight="1" x14ac:dyDescent="0.3">
      <c r="A121" s="471" t="s">
        <v>2717</v>
      </c>
      <c r="B121" s="472" t="s">
        <v>2420</v>
      </c>
      <c r="C121" s="472" t="s">
        <v>2451</v>
      </c>
      <c r="D121" s="472" t="s">
        <v>2487</v>
      </c>
      <c r="E121" s="472" t="s">
        <v>2488</v>
      </c>
      <c r="F121" s="475">
        <v>17</v>
      </c>
      <c r="G121" s="475">
        <v>11203</v>
      </c>
      <c r="H121" s="475">
        <v>1</v>
      </c>
      <c r="I121" s="475">
        <v>659</v>
      </c>
      <c r="J121" s="475">
        <v>51</v>
      </c>
      <c r="K121" s="475">
        <v>28427</v>
      </c>
      <c r="L121" s="475">
        <v>2.537445327144515</v>
      </c>
      <c r="M121" s="475">
        <v>557.39215686274508</v>
      </c>
      <c r="N121" s="475">
        <v>19</v>
      </c>
      <c r="O121" s="475">
        <v>12654</v>
      </c>
      <c r="P121" s="506">
        <v>1.1295188788717307</v>
      </c>
      <c r="Q121" s="476">
        <v>666</v>
      </c>
    </row>
    <row r="122" spans="1:17" ht="14.4" customHeight="1" x14ac:dyDescent="0.3">
      <c r="A122" s="471" t="s">
        <v>2717</v>
      </c>
      <c r="B122" s="472" t="s">
        <v>2420</v>
      </c>
      <c r="C122" s="472" t="s">
        <v>2451</v>
      </c>
      <c r="D122" s="472" t="s">
        <v>2489</v>
      </c>
      <c r="E122" s="472" t="s">
        <v>2490</v>
      </c>
      <c r="F122" s="475">
        <v>44</v>
      </c>
      <c r="G122" s="475">
        <v>44044</v>
      </c>
      <c r="H122" s="475">
        <v>1</v>
      </c>
      <c r="I122" s="475">
        <v>1001</v>
      </c>
      <c r="J122" s="475">
        <v>121</v>
      </c>
      <c r="K122" s="475">
        <v>115803</v>
      </c>
      <c r="L122" s="475">
        <v>2.6292571065298338</v>
      </c>
      <c r="M122" s="475">
        <v>957.04958677685954</v>
      </c>
      <c r="N122" s="475">
        <v>62</v>
      </c>
      <c r="O122" s="475">
        <v>62744</v>
      </c>
      <c r="P122" s="506">
        <v>1.4245754245754245</v>
      </c>
      <c r="Q122" s="476">
        <v>1012</v>
      </c>
    </row>
    <row r="123" spans="1:17" ht="14.4" customHeight="1" x14ac:dyDescent="0.3">
      <c r="A123" s="471" t="s">
        <v>2717</v>
      </c>
      <c r="B123" s="472" t="s">
        <v>2420</v>
      </c>
      <c r="C123" s="472" t="s">
        <v>2451</v>
      </c>
      <c r="D123" s="472" t="s">
        <v>2491</v>
      </c>
      <c r="E123" s="472" t="s">
        <v>2492</v>
      </c>
      <c r="F123" s="475">
        <v>10</v>
      </c>
      <c r="G123" s="475">
        <v>20000</v>
      </c>
      <c r="H123" s="475">
        <v>1</v>
      </c>
      <c r="I123" s="475">
        <v>2000</v>
      </c>
      <c r="J123" s="475">
        <v>6</v>
      </c>
      <c r="K123" s="475">
        <v>12060</v>
      </c>
      <c r="L123" s="475">
        <v>0.60299999999999998</v>
      </c>
      <c r="M123" s="475">
        <v>2010</v>
      </c>
      <c r="N123" s="475">
        <v>7</v>
      </c>
      <c r="O123" s="475">
        <v>14119</v>
      </c>
      <c r="P123" s="506">
        <v>0.70594999999999997</v>
      </c>
      <c r="Q123" s="476">
        <v>2017</v>
      </c>
    </row>
    <row r="124" spans="1:17" ht="14.4" customHeight="1" x14ac:dyDescent="0.3">
      <c r="A124" s="471" t="s">
        <v>2717</v>
      </c>
      <c r="B124" s="472" t="s">
        <v>2420</v>
      </c>
      <c r="C124" s="472" t="s">
        <v>2451</v>
      </c>
      <c r="D124" s="472" t="s">
        <v>2600</v>
      </c>
      <c r="E124" s="472" t="s">
        <v>2601</v>
      </c>
      <c r="F124" s="475">
        <v>1</v>
      </c>
      <c r="G124" s="475">
        <v>1213</v>
      </c>
      <c r="H124" s="475">
        <v>1</v>
      </c>
      <c r="I124" s="475">
        <v>1213</v>
      </c>
      <c r="J124" s="475">
        <v>14</v>
      </c>
      <c r="K124" s="475">
        <v>17174</v>
      </c>
      <c r="L124" s="475">
        <v>14.15828524319868</v>
      </c>
      <c r="M124" s="475">
        <v>1226.7142857142858</v>
      </c>
      <c r="N124" s="475">
        <v>8</v>
      </c>
      <c r="O124" s="475">
        <v>9880</v>
      </c>
      <c r="P124" s="506">
        <v>8.1450948062654582</v>
      </c>
      <c r="Q124" s="476">
        <v>1235</v>
      </c>
    </row>
    <row r="125" spans="1:17" ht="14.4" customHeight="1" x14ac:dyDescent="0.3">
      <c r="A125" s="471" t="s">
        <v>2717</v>
      </c>
      <c r="B125" s="472" t="s">
        <v>2420</v>
      </c>
      <c r="C125" s="472" t="s">
        <v>2451</v>
      </c>
      <c r="D125" s="472" t="s">
        <v>2602</v>
      </c>
      <c r="E125" s="472" t="s">
        <v>2603</v>
      </c>
      <c r="F125" s="475"/>
      <c r="G125" s="475"/>
      <c r="H125" s="475"/>
      <c r="I125" s="475"/>
      <c r="J125" s="475">
        <v>1</v>
      </c>
      <c r="K125" s="475">
        <v>1758</v>
      </c>
      <c r="L125" s="475"/>
      <c r="M125" s="475">
        <v>1758</v>
      </c>
      <c r="N125" s="475"/>
      <c r="O125" s="475"/>
      <c r="P125" s="506"/>
      <c r="Q125" s="476"/>
    </row>
    <row r="126" spans="1:17" ht="14.4" customHeight="1" x14ac:dyDescent="0.3">
      <c r="A126" s="471" t="s">
        <v>2717</v>
      </c>
      <c r="B126" s="472" t="s">
        <v>2420</v>
      </c>
      <c r="C126" s="472" t="s">
        <v>2451</v>
      </c>
      <c r="D126" s="472" t="s">
        <v>2493</v>
      </c>
      <c r="E126" s="472" t="s">
        <v>2494</v>
      </c>
      <c r="F126" s="475"/>
      <c r="G126" s="475"/>
      <c r="H126" s="475"/>
      <c r="I126" s="475"/>
      <c r="J126" s="475">
        <v>3</v>
      </c>
      <c r="K126" s="475">
        <v>2816</v>
      </c>
      <c r="L126" s="475"/>
      <c r="M126" s="475">
        <v>938.66666666666663</v>
      </c>
      <c r="N126" s="475">
        <v>4</v>
      </c>
      <c r="O126" s="475">
        <v>3784</v>
      </c>
      <c r="P126" s="506"/>
      <c r="Q126" s="476">
        <v>946</v>
      </c>
    </row>
    <row r="127" spans="1:17" ht="14.4" customHeight="1" x14ac:dyDescent="0.3">
      <c r="A127" s="471" t="s">
        <v>2717</v>
      </c>
      <c r="B127" s="472" t="s">
        <v>2420</v>
      </c>
      <c r="C127" s="472" t="s">
        <v>2451</v>
      </c>
      <c r="D127" s="472" t="s">
        <v>2495</v>
      </c>
      <c r="E127" s="472" t="s">
        <v>2496</v>
      </c>
      <c r="F127" s="475"/>
      <c r="G127" s="475"/>
      <c r="H127" s="475"/>
      <c r="I127" s="475"/>
      <c r="J127" s="475">
        <v>2</v>
      </c>
      <c r="K127" s="475">
        <v>1644</v>
      </c>
      <c r="L127" s="475"/>
      <c r="M127" s="475">
        <v>822</v>
      </c>
      <c r="N127" s="475">
        <v>0</v>
      </c>
      <c r="O127" s="475">
        <v>0</v>
      </c>
      <c r="P127" s="506"/>
      <c r="Q127" s="476"/>
    </row>
    <row r="128" spans="1:17" ht="14.4" customHeight="1" x14ac:dyDescent="0.3">
      <c r="A128" s="471" t="s">
        <v>2717</v>
      </c>
      <c r="B128" s="472" t="s">
        <v>2420</v>
      </c>
      <c r="C128" s="472" t="s">
        <v>2451</v>
      </c>
      <c r="D128" s="472" t="s">
        <v>2604</v>
      </c>
      <c r="E128" s="472" t="s">
        <v>2605</v>
      </c>
      <c r="F128" s="475"/>
      <c r="G128" s="475"/>
      <c r="H128" s="475"/>
      <c r="I128" s="475"/>
      <c r="J128" s="475">
        <v>1</v>
      </c>
      <c r="K128" s="475">
        <v>1634</v>
      </c>
      <c r="L128" s="475"/>
      <c r="M128" s="475">
        <v>1634</v>
      </c>
      <c r="N128" s="475"/>
      <c r="O128" s="475"/>
      <c r="P128" s="506"/>
      <c r="Q128" s="476"/>
    </row>
    <row r="129" spans="1:17" ht="14.4" customHeight="1" x14ac:dyDescent="0.3">
      <c r="A129" s="471" t="s">
        <v>2717</v>
      </c>
      <c r="B129" s="472" t="s">
        <v>2420</v>
      </c>
      <c r="C129" s="472" t="s">
        <v>2451</v>
      </c>
      <c r="D129" s="472" t="s">
        <v>2606</v>
      </c>
      <c r="E129" s="472" t="s">
        <v>2607</v>
      </c>
      <c r="F129" s="475">
        <v>30</v>
      </c>
      <c r="G129" s="475">
        <v>44970</v>
      </c>
      <c r="H129" s="475">
        <v>1</v>
      </c>
      <c r="I129" s="475">
        <v>1499</v>
      </c>
      <c r="J129" s="475">
        <v>27</v>
      </c>
      <c r="K129" s="475">
        <v>37628</v>
      </c>
      <c r="L129" s="475">
        <v>0.83673560151211923</v>
      </c>
      <c r="M129" s="475">
        <v>1393.6296296296296</v>
      </c>
      <c r="N129" s="475">
        <v>40</v>
      </c>
      <c r="O129" s="475">
        <v>60440</v>
      </c>
      <c r="P129" s="506">
        <v>1.3440071158550144</v>
      </c>
      <c r="Q129" s="476">
        <v>1511</v>
      </c>
    </row>
    <row r="130" spans="1:17" ht="14.4" customHeight="1" x14ac:dyDescent="0.3">
      <c r="A130" s="471" t="s">
        <v>2717</v>
      </c>
      <c r="B130" s="472" t="s">
        <v>2420</v>
      </c>
      <c r="C130" s="472" t="s">
        <v>2451</v>
      </c>
      <c r="D130" s="472" t="s">
        <v>2718</v>
      </c>
      <c r="E130" s="472" t="s">
        <v>2719</v>
      </c>
      <c r="F130" s="475">
        <v>0</v>
      </c>
      <c r="G130" s="475">
        <v>0</v>
      </c>
      <c r="H130" s="475"/>
      <c r="I130" s="475"/>
      <c r="J130" s="475"/>
      <c r="K130" s="475"/>
      <c r="L130" s="475"/>
      <c r="M130" s="475"/>
      <c r="N130" s="475"/>
      <c r="O130" s="475"/>
      <c r="P130" s="506"/>
      <c r="Q130" s="476"/>
    </row>
    <row r="131" spans="1:17" ht="14.4" customHeight="1" x14ac:dyDescent="0.3">
      <c r="A131" s="471" t="s">
        <v>2717</v>
      </c>
      <c r="B131" s="472" t="s">
        <v>2420</v>
      </c>
      <c r="C131" s="472" t="s">
        <v>2451</v>
      </c>
      <c r="D131" s="472" t="s">
        <v>2608</v>
      </c>
      <c r="E131" s="472" t="s">
        <v>2609</v>
      </c>
      <c r="F131" s="475">
        <v>3</v>
      </c>
      <c r="G131" s="475">
        <v>1236</v>
      </c>
      <c r="H131" s="475">
        <v>1</v>
      </c>
      <c r="I131" s="475">
        <v>412</v>
      </c>
      <c r="J131" s="475"/>
      <c r="K131" s="475"/>
      <c r="L131" s="475"/>
      <c r="M131" s="475"/>
      <c r="N131" s="475">
        <v>1</v>
      </c>
      <c r="O131" s="475">
        <v>423</v>
      </c>
      <c r="P131" s="506">
        <v>0.34223300970873788</v>
      </c>
      <c r="Q131" s="476">
        <v>423</v>
      </c>
    </row>
    <row r="132" spans="1:17" ht="14.4" customHeight="1" x14ac:dyDescent="0.3">
      <c r="A132" s="471" t="s">
        <v>2717</v>
      </c>
      <c r="B132" s="472" t="s">
        <v>2420</v>
      </c>
      <c r="C132" s="472" t="s">
        <v>2451</v>
      </c>
      <c r="D132" s="472" t="s">
        <v>2610</v>
      </c>
      <c r="E132" s="472" t="s">
        <v>2611</v>
      </c>
      <c r="F132" s="475">
        <v>1</v>
      </c>
      <c r="G132" s="475">
        <v>2198</v>
      </c>
      <c r="H132" s="475">
        <v>1</v>
      </c>
      <c r="I132" s="475">
        <v>2198</v>
      </c>
      <c r="J132" s="475"/>
      <c r="K132" s="475"/>
      <c r="L132" s="475"/>
      <c r="M132" s="475"/>
      <c r="N132" s="475"/>
      <c r="O132" s="475"/>
      <c r="P132" s="506"/>
      <c r="Q132" s="476"/>
    </row>
    <row r="133" spans="1:17" ht="14.4" customHeight="1" x14ac:dyDescent="0.3">
      <c r="A133" s="471" t="s">
        <v>2717</v>
      </c>
      <c r="B133" s="472" t="s">
        <v>2420</v>
      </c>
      <c r="C133" s="472" t="s">
        <v>2451</v>
      </c>
      <c r="D133" s="472" t="s">
        <v>2499</v>
      </c>
      <c r="E133" s="472" t="s">
        <v>2500</v>
      </c>
      <c r="F133" s="475"/>
      <c r="G133" s="475"/>
      <c r="H133" s="475"/>
      <c r="I133" s="475"/>
      <c r="J133" s="475">
        <v>1</v>
      </c>
      <c r="K133" s="475">
        <v>942</v>
      </c>
      <c r="L133" s="475"/>
      <c r="M133" s="475">
        <v>942</v>
      </c>
      <c r="N133" s="475"/>
      <c r="O133" s="475"/>
      <c r="P133" s="506"/>
      <c r="Q133" s="476"/>
    </row>
    <row r="134" spans="1:17" ht="14.4" customHeight="1" x14ac:dyDescent="0.3">
      <c r="A134" s="471" t="s">
        <v>2717</v>
      </c>
      <c r="B134" s="472" t="s">
        <v>2420</v>
      </c>
      <c r="C134" s="472" t="s">
        <v>2451</v>
      </c>
      <c r="D134" s="472" t="s">
        <v>2511</v>
      </c>
      <c r="E134" s="472" t="s">
        <v>2512</v>
      </c>
      <c r="F134" s="475">
        <v>29</v>
      </c>
      <c r="G134" s="475">
        <v>954</v>
      </c>
      <c r="H134" s="475">
        <v>1</v>
      </c>
      <c r="I134" s="475">
        <v>32.896551724137929</v>
      </c>
      <c r="J134" s="475"/>
      <c r="K134" s="475"/>
      <c r="L134" s="475"/>
      <c r="M134" s="475"/>
      <c r="N134" s="475"/>
      <c r="O134" s="475"/>
      <c r="P134" s="506"/>
      <c r="Q134" s="476"/>
    </row>
    <row r="135" spans="1:17" ht="14.4" customHeight="1" x14ac:dyDescent="0.3">
      <c r="A135" s="471" t="s">
        <v>2717</v>
      </c>
      <c r="B135" s="472" t="s">
        <v>2420</v>
      </c>
      <c r="C135" s="472" t="s">
        <v>2451</v>
      </c>
      <c r="D135" s="472" t="s">
        <v>2515</v>
      </c>
      <c r="E135" s="472" t="s">
        <v>2516</v>
      </c>
      <c r="F135" s="475">
        <v>91</v>
      </c>
      <c r="G135" s="475">
        <v>7371</v>
      </c>
      <c r="H135" s="475">
        <v>1</v>
      </c>
      <c r="I135" s="475">
        <v>81</v>
      </c>
      <c r="J135" s="475">
        <v>171</v>
      </c>
      <c r="K135" s="475">
        <v>11365</v>
      </c>
      <c r="L135" s="475">
        <v>1.5418532085198753</v>
      </c>
      <c r="M135" s="475">
        <v>66.461988304093566</v>
      </c>
      <c r="N135" s="475">
        <v>132</v>
      </c>
      <c r="O135" s="475">
        <v>10824</v>
      </c>
      <c r="P135" s="506">
        <v>1.4684574684574685</v>
      </c>
      <c r="Q135" s="476">
        <v>82</v>
      </c>
    </row>
    <row r="136" spans="1:17" ht="14.4" customHeight="1" x14ac:dyDescent="0.3">
      <c r="A136" s="471" t="s">
        <v>2717</v>
      </c>
      <c r="B136" s="472" t="s">
        <v>2420</v>
      </c>
      <c r="C136" s="472" t="s">
        <v>2451</v>
      </c>
      <c r="D136" s="472" t="s">
        <v>2521</v>
      </c>
      <c r="E136" s="472" t="s">
        <v>2522</v>
      </c>
      <c r="F136" s="475">
        <v>13</v>
      </c>
      <c r="G136" s="475">
        <v>6305</v>
      </c>
      <c r="H136" s="475">
        <v>1</v>
      </c>
      <c r="I136" s="475">
        <v>485</v>
      </c>
      <c r="J136" s="475">
        <v>8</v>
      </c>
      <c r="K136" s="475">
        <v>3915</v>
      </c>
      <c r="L136" s="475">
        <v>0.62093576526566219</v>
      </c>
      <c r="M136" s="475">
        <v>489.375</v>
      </c>
      <c r="N136" s="475">
        <v>11</v>
      </c>
      <c r="O136" s="475">
        <v>5412</v>
      </c>
      <c r="P136" s="506">
        <v>0.85836637589214904</v>
      </c>
      <c r="Q136" s="476">
        <v>492</v>
      </c>
    </row>
    <row r="137" spans="1:17" ht="14.4" customHeight="1" x14ac:dyDescent="0.3">
      <c r="A137" s="471" t="s">
        <v>2717</v>
      </c>
      <c r="B137" s="472" t="s">
        <v>2420</v>
      </c>
      <c r="C137" s="472" t="s">
        <v>2451</v>
      </c>
      <c r="D137" s="472" t="s">
        <v>2527</v>
      </c>
      <c r="E137" s="472" t="s">
        <v>2482</v>
      </c>
      <c r="F137" s="475">
        <v>3</v>
      </c>
      <c r="G137" s="475">
        <v>2004</v>
      </c>
      <c r="H137" s="475">
        <v>1</v>
      </c>
      <c r="I137" s="475">
        <v>668</v>
      </c>
      <c r="J137" s="475">
        <v>4</v>
      </c>
      <c r="K137" s="475">
        <v>2692</v>
      </c>
      <c r="L137" s="475">
        <v>1.343313373253493</v>
      </c>
      <c r="M137" s="475">
        <v>673</v>
      </c>
      <c r="N137" s="475">
        <v>5</v>
      </c>
      <c r="O137" s="475">
        <v>3375</v>
      </c>
      <c r="P137" s="506">
        <v>1.6841317365269461</v>
      </c>
      <c r="Q137" s="476">
        <v>675</v>
      </c>
    </row>
    <row r="138" spans="1:17" ht="14.4" customHeight="1" x14ac:dyDescent="0.3">
      <c r="A138" s="471" t="s">
        <v>2717</v>
      </c>
      <c r="B138" s="472" t="s">
        <v>2420</v>
      </c>
      <c r="C138" s="472" t="s">
        <v>2451</v>
      </c>
      <c r="D138" s="472" t="s">
        <v>2534</v>
      </c>
      <c r="E138" s="472" t="s">
        <v>2535</v>
      </c>
      <c r="F138" s="475"/>
      <c r="G138" s="475"/>
      <c r="H138" s="475"/>
      <c r="I138" s="475"/>
      <c r="J138" s="475">
        <v>2</v>
      </c>
      <c r="K138" s="475">
        <v>866</v>
      </c>
      <c r="L138" s="475"/>
      <c r="M138" s="475">
        <v>433</v>
      </c>
      <c r="N138" s="475">
        <v>6</v>
      </c>
      <c r="O138" s="475">
        <v>2616</v>
      </c>
      <c r="P138" s="506"/>
      <c r="Q138" s="476">
        <v>436</v>
      </c>
    </row>
    <row r="139" spans="1:17" ht="14.4" customHeight="1" x14ac:dyDescent="0.3">
      <c r="A139" s="471" t="s">
        <v>2717</v>
      </c>
      <c r="B139" s="472" t="s">
        <v>2420</v>
      </c>
      <c r="C139" s="472" t="s">
        <v>2451</v>
      </c>
      <c r="D139" s="472" t="s">
        <v>2536</v>
      </c>
      <c r="E139" s="472" t="s">
        <v>2537</v>
      </c>
      <c r="F139" s="475">
        <v>1</v>
      </c>
      <c r="G139" s="475">
        <v>694</v>
      </c>
      <c r="H139" s="475">
        <v>1</v>
      </c>
      <c r="I139" s="475">
        <v>694</v>
      </c>
      <c r="J139" s="475"/>
      <c r="K139" s="475"/>
      <c r="L139" s="475"/>
      <c r="M139" s="475"/>
      <c r="N139" s="475"/>
      <c r="O139" s="475"/>
      <c r="P139" s="506"/>
      <c r="Q139" s="476"/>
    </row>
    <row r="140" spans="1:17" ht="14.4" customHeight="1" x14ac:dyDescent="0.3">
      <c r="A140" s="471" t="s">
        <v>2717</v>
      </c>
      <c r="B140" s="472" t="s">
        <v>2420</v>
      </c>
      <c r="C140" s="472" t="s">
        <v>2451</v>
      </c>
      <c r="D140" s="472" t="s">
        <v>2538</v>
      </c>
      <c r="E140" s="472" t="s">
        <v>2539</v>
      </c>
      <c r="F140" s="475">
        <v>2</v>
      </c>
      <c r="G140" s="475">
        <v>2086</v>
      </c>
      <c r="H140" s="475">
        <v>1</v>
      </c>
      <c r="I140" s="475">
        <v>1043</v>
      </c>
      <c r="J140" s="475"/>
      <c r="K140" s="475"/>
      <c r="L140" s="475"/>
      <c r="M140" s="475"/>
      <c r="N140" s="475">
        <v>4</v>
      </c>
      <c r="O140" s="475">
        <v>4200</v>
      </c>
      <c r="P140" s="506">
        <v>2.0134228187919465</v>
      </c>
      <c r="Q140" s="476">
        <v>1050</v>
      </c>
    </row>
    <row r="141" spans="1:17" ht="14.4" customHeight="1" x14ac:dyDescent="0.3">
      <c r="A141" s="471" t="s">
        <v>2717</v>
      </c>
      <c r="B141" s="472" t="s">
        <v>2420</v>
      </c>
      <c r="C141" s="472" t="s">
        <v>2451</v>
      </c>
      <c r="D141" s="472" t="s">
        <v>2544</v>
      </c>
      <c r="E141" s="472" t="s">
        <v>2545</v>
      </c>
      <c r="F141" s="475">
        <v>16</v>
      </c>
      <c r="G141" s="475">
        <v>10944</v>
      </c>
      <c r="H141" s="475">
        <v>1</v>
      </c>
      <c r="I141" s="475">
        <v>684</v>
      </c>
      <c r="J141" s="475">
        <v>19</v>
      </c>
      <c r="K141" s="475">
        <v>11688</v>
      </c>
      <c r="L141" s="475">
        <v>1.0679824561403508</v>
      </c>
      <c r="M141" s="475">
        <v>615.15789473684208</v>
      </c>
      <c r="N141" s="475">
        <v>18</v>
      </c>
      <c r="O141" s="475">
        <v>12438</v>
      </c>
      <c r="P141" s="506">
        <v>1.1365131578947369</v>
      </c>
      <c r="Q141" s="476">
        <v>691</v>
      </c>
    </row>
    <row r="142" spans="1:17" ht="14.4" customHeight="1" x14ac:dyDescent="0.3">
      <c r="A142" s="471" t="s">
        <v>2717</v>
      </c>
      <c r="B142" s="472" t="s">
        <v>2420</v>
      </c>
      <c r="C142" s="472" t="s">
        <v>2451</v>
      </c>
      <c r="D142" s="472" t="s">
        <v>2548</v>
      </c>
      <c r="E142" s="472" t="s">
        <v>2549</v>
      </c>
      <c r="F142" s="475">
        <v>1</v>
      </c>
      <c r="G142" s="475">
        <v>177</v>
      </c>
      <c r="H142" s="475">
        <v>1</v>
      </c>
      <c r="I142" s="475">
        <v>177</v>
      </c>
      <c r="J142" s="475"/>
      <c r="K142" s="475"/>
      <c r="L142" s="475"/>
      <c r="M142" s="475"/>
      <c r="N142" s="475"/>
      <c r="O142" s="475"/>
      <c r="P142" s="506"/>
      <c r="Q142" s="476"/>
    </row>
    <row r="143" spans="1:17" ht="14.4" customHeight="1" x14ac:dyDescent="0.3">
      <c r="A143" s="471" t="s">
        <v>2717</v>
      </c>
      <c r="B143" s="472" t="s">
        <v>2420</v>
      </c>
      <c r="C143" s="472" t="s">
        <v>2451</v>
      </c>
      <c r="D143" s="472" t="s">
        <v>2552</v>
      </c>
      <c r="E143" s="472" t="s">
        <v>2553</v>
      </c>
      <c r="F143" s="475">
        <v>2</v>
      </c>
      <c r="G143" s="475">
        <v>238</v>
      </c>
      <c r="H143" s="475">
        <v>1</v>
      </c>
      <c r="I143" s="475">
        <v>119</v>
      </c>
      <c r="J143" s="475"/>
      <c r="K143" s="475"/>
      <c r="L143" s="475"/>
      <c r="M143" s="475"/>
      <c r="N143" s="475">
        <v>3</v>
      </c>
      <c r="O143" s="475">
        <v>363</v>
      </c>
      <c r="P143" s="506">
        <v>1.5252100840336134</v>
      </c>
      <c r="Q143" s="476">
        <v>121</v>
      </c>
    </row>
    <row r="144" spans="1:17" ht="14.4" customHeight="1" x14ac:dyDescent="0.3">
      <c r="A144" s="471" t="s">
        <v>2717</v>
      </c>
      <c r="B144" s="472" t="s">
        <v>2420</v>
      </c>
      <c r="C144" s="472" t="s">
        <v>2451</v>
      </c>
      <c r="D144" s="472" t="s">
        <v>2554</v>
      </c>
      <c r="E144" s="472" t="s">
        <v>2555</v>
      </c>
      <c r="F144" s="475">
        <v>3</v>
      </c>
      <c r="G144" s="475">
        <v>1053</v>
      </c>
      <c r="H144" s="475">
        <v>1</v>
      </c>
      <c r="I144" s="475">
        <v>351</v>
      </c>
      <c r="J144" s="475">
        <v>24</v>
      </c>
      <c r="K144" s="475">
        <v>4248</v>
      </c>
      <c r="L144" s="475">
        <v>4.0341880341880341</v>
      </c>
      <c r="M144" s="475">
        <v>177</v>
      </c>
      <c r="N144" s="475">
        <v>10</v>
      </c>
      <c r="O144" s="475">
        <v>3560</v>
      </c>
      <c r="P144" s="506">
        <v>3.3808167141500474</v>
      </c>
      <c r="Q144" s="476">
        <v>356</v>
      </c>
    </row>
    <row r="145" spans="1:17" ht="14.4" customHeight="1" x14ac:dyDescent="0.3">
      <c r="A145" s="471" t="s">
        <v>2717</v>
      </c>
      <c r="B145" s="472" t="s">
        <v>2420</v>
      </c>
      <c r="C145" s="472" t="s">
        <v>2451</v>
      </c>
      <c r="D145" s="472" t="s">
        <v>2558</v>
      </c>
      <c r="E145" s="472" t="s">
        <v>2559</v>
      </c>
      <c r="F145" s="475">
        <v>3</v>
      </c>
      <c r="G145" s="475">
        <v>1869</v>
      </c>
      <c r="H145" s="475">
        <v>1</v>
      </c>
      <c r="I145" s="475">
        <v>623</v>
      </c>
      <c r="J145" s="475">
        <v>1</v>
      </c>
      <c r="K145" s="475">
        <v>627</v>
      </c>
      <c r="L145" s="475">
        <v>0.33547351524879615</v>
      </c>
      <c r="M145" s="475">
        <v>627</v>
      </c>
      <c r="N145" s="475">
        <v>1</v>
      </c>
      <c r="O145" s="475">
        <v>628</v>
      </c>
      <c r="P145" s="506">
        <v>0.33600856072766183</v>
      </c>
      <c r="Q145" s="476">
        <v>628</v>
      </c>
    </row>
    <row r="146" spans="1:17" ht="14.4" customHeight="1" x14ac:dyDescent="0.3">
      <c r="A146" s="471" t="s">
        <v>2717</v>
      </c>
      <c r="B146" s="472" t="s">
        <v>2420</v>
      </c>
      <c r="C146" s="472" t="s">
        <v>2451</v>
      </c>
      <c r="D146" s="472" t="s">
        <v>2560</v>
      </c>
      <c r="E146" s="472" t="s">
        <v>2561</v>
      </c>
      <c r="F146" s="475"/>
      <c r="G146" s="475"/>
      <c r="H146" s="475"/>
      <c r="I146" s="475"/>
      <c r="J146" s="475">
        <v>4</v>
      </c>
      <c r="K146" s="475">
        <v>6368</v>
      </c>
      <c r="L146" s="475"/>
      <c r="M146" s="475">
        <v>1592</v>
      </c>
      <c r="N146" s="475">
        <v>3</v>
      </c>
      <c r="O146" s="475">
        <v>4794</v>
      </c>
      <c r="P146" s="506"/>
      <c r="Q146" s="476">
        <v>1598</v>
      </c>
    </row>
    <row r="147" spans="1:17" ht="14.4" customHeight="1" x14ac:dyDescent="0.3">
      <c r="A147" s="471" t="s">
        <v>2717</v>
      </c>
      <c r="B147" s="472" t="s">
        <v>2420</v>
      </c>
      <c r="C147" s="472" t="s">
        <v>2451</v>
      </c>
      <c r="D147" s="472" t="s">
        <v>2562</v>
      </c>
      <c r="E147" s="472" t="s">
        <v>2563</v>
      </c>
      <c r="F147" s="475"/>
      <c r="G147" s="475"/>
      <c r="H147" s="475"/>
      <c r="I147" s="475"/>
      <c r="J147" s="475">
        <v>15</v>
      </c>
      <c r="K147" s="475">
        <v>1740</v>
      </c>
      <c r="L147" s="475"/>
      <c r="M147" s="475">
        <v>116</v>
      </c>
      <c r="N147" s="475">
        <v>6</v>
      </c>
      <c r="O147" s="475">
        <v>696</v>
      </c>
      <c r="P147" s="506"/>
      <c r="Q147" s="476">
        <v>116</v>
      </c>
    </row>
    <row r="148" spans="1:17" ht="14.4" customHeight="1" x14ac:dyDescent="0.3">
      <c r="A148" s="471" t="s">
        <v>2717</v>
      </c>
      <c r="B148" s="472" t="s">
        <v>2420</v>
      </c>
      <c r="C148" s="472" t="s">
        <v>2451</v>
      </c>
      <c r="D148" s="472" t="s">
        <v>2564</v>
      </c>
      <c r="E148" s="472" t="s">
        <v>2565</v>
      </c>
      <c r="F148" s="475">
        <v>5</v>
      </c>
      <c r="G148" s="475">
        <v>1000</v>
      </c>
      <c r="H148" s="475">
        <v>1</v>
      </c>
      <c r="I148" s="475">
        <v>200</v>
      </c>
      <c r="J148" s="475">
        <v>1</v>
      </c>
      <c r="K148" s="475">
        <v>200</v>
      </c>
      <c r="L148" s="475">
        <v>0.2</v>
      </c>
      <c r="M148" s="475">
        <v>200</v>
      </c>
      <c r="N148" s="475"/>
      <c r="O148" s="475"/>
      <c r="P148" s="506"/>
      <c r="Q148" s="476"/>
    </row>
    <row r="149" spans="1:17" ht="14.4" customHeight="1" x14ac:dyDescent="0.3">
      <c r="A149" s="471" t="s">
        <v>2717</v>
      </c>
      <c r="B149" s="472" t="s">
        <v>2420</v>
      </c>
      <c r="C149" s="472" t="s">
        <v>2451</v>
      </c>
      <c r="D149" s="472" t="s">
        <v>2566</v>
      </c>
      <c r="E149" s="472" t="s">
        <v>2567</v>
      </c>
      <c r="F149" s="475">
        <v>3</v>
      </c>
      <c r="G149" s="475">
        <v>723</v>
      </c>
      <c r="H149" s="475">
        <v>1</v>
      </c>
      <c r="I149" s="475">
        <v>241</v>
      </c>
      <c r="J149" s="475">
        <v>3</v>
      </c>
      <c r="K149" s="475">
        <v>725</v>
      </c>
      <c r="L149" s="475">
        <v>1.0027662517289073</v>
      </c>
      <c r="M149" s="475">
        <v>241.66666666666666</v>
      </c>
      <c r="N149" s="475">
        <v>1</v>
      </c>
      <c r="O149" s="475">
        <v>243</v>
      </c>
      <c r="P149" s="506">
        <v>0.33609958506224069</v>
      </c>
      <c r="Q149" s="476">
        <v>243</v>
      </c>
    </row>
    <row r="150" spans="1:17" ht="14.4" customHeight="1" x14ac:dyDescent="0.3">
      <c r="A150" s="471" t="s">
        <v>2717</v>
      </c>
      <c r="B150" s="472" t="s">
        <v>2420</v>
      </c>
      <c r="C150" s="472" t="s">
        <v>2451</v>
      </c>
      <c r="D150" s="472" t="s">
        <v>2626</v>
      </c>
      <c r="E150" s="472" t="s">
        <v>2627</v>
      </c>
      <c r="F150" s="475">
        <v>2</v>
      </c>
      <c r="G150" s="475">
        <v>3306</v>
      </c>
      <c r="H150" s="475">
        <v>1</v>
      </c>
      <c r="I150" s="475">
        <v>1653</v>
      </c>
      <c r="J150" s="475">
        <v>7</v>
      </c>
      <c r="K150" s="475">
        <v>11621</v>
      </c>
      <c r="L150" s="475">
        <v>3.5151240169388989</v>
      </c>
      <c r="M150" s="475">
        <v>1660.1428571428571</v>
      </c>
      <c r="N150" s="475">
        <v>3</v>
      </c>
      <c r="O150" s="475">
        <v>5001</v>
      </c>
      <c r="P150" s="506">
        <v>1.5127041742286751</v>
      </c>
      <c r="Q150" s="476">
        <v>1667</v>
      </c>
    </row>
    <row r="151" spans="1:17" ht="14.4" customHeight="1" x14ac:dyDescent="0.3">
      <c r="A151" s="471" t="s">
        <v>2717</v>
      </c>
      <c r="B151" s="472" t="s">
        <v>2420</v>
      </c>
      <c r="C151" s="472" t="s">
        <v>2451</v>
      </c>
      <c r="D151" s="472" t="s">
        <v>2628</v>
      </c>
      <c r="E151" s="472" t="s">
        <v>2629</v>
      </c>
      <c r="F151" s="475">
        <v>1</v>
      </c>
      <c r="G151" s="475">
        <v>484</v>
      </c>
      <c r="H151" s="475">
        <v>1</v>
      </c>
      <c r="I151" s="475">
        <v>484</v>
      </c>
      <c r="J151" s="475"/>
      <c r="K151" s="475"/>
      <c r="L151" s="475"/>
      <c r="M151" s="475"/>
      <c r="N151" s="475"/>
      <c r="O151" s="475"/>
      <c r="P151" s="506"/>
      <c r="Q151" s="476"/>
    </row>
    <row r="152" spans="1:17" ht="14.4" customHeight="1" x14ac:dyDescent="0.3">
      <c r="A152" s="471" t="s">
        <v>2717</v>
      </c>
      <c r="B152" s="472" t="s">
        <v>2420</v>
      </c>
      <c r="C152" s="472" t="s">
        <v>2451</v>
      </c>
      <c r="D152" s="472" t="s">
        <v>2570</v>
      </c>
      <c r="E152" s="472" t="s">
        <v>2571</v>
      </c>
      <c r="F152" s="475">
        <v>6</v>
      </c>
      <c r="G152" s="475">
        <v>5772</v>
      </c>
      <c r="H152" s="475">
        <v>1</v>
      </c>
      <c r="I152" s="475">
        <v>962</v>
      </c>
      <c r="J152" s="475">
        <v>3</v>
      </c>
      <c r="K152" s="475">
        <v>2916</v>
      </c>
      <c r="L152" s="475">
        <v>0.50519750519750517</v>
      </c>
      <c r="M152" s="475">
        <v>972</v>
      </c>
      <c r="N152" s="475">
        <v>1</v>
      </c>
      <c r="O152" s="475">
        <v>976</v>
      </c>
      <c r="P152" s="506">
        <v>0.16909216909216909</v>
      </c>
      <c r="Q152" s="476">
        <v>976</v>
      </c>
    </row>
    <row r="153" spans="1:17" ht="14.4" customHeight="1" x14ac:dyDescent="0.3">
      <c r="A153" s="471" t="s">
        <v>2717</v>
      </c>
      <c r="B153" s="472" t="s">
        <v>2420</v>
      </c>
      <c r="C153" s="472" t="s">
        <v>2451</v>
      </c>
      <c r="D153" s="472" t="s">
        <v>743</v>
      </c>
      <c r="E153" s="472" t="s">
        <v>2691</v>
      </c>
      <c r="F153" s="475"/>
      <c r="G153" s="475"/>
      <c r="H153" s="475"/>
      <c r="I153" s="475"/>
      <c r="J153" s="475"/>
      <c r="K153" s="475"/>
      <c r="L153" s="475"/>
      <c r="M153" s="475"/>
      <c r="N153" s="475">
        <v>1</v>
      </c>
      <c r="O153" s="475">
        <v>1193</v>
      </c>
      <c r="P153" s="506"/>
      <c r="Q153" s="476">
        <v>1193</v>
      </c>
    </row>
    <row r="154" spans="1:17" ht="14.4" customHeight="1" x14ac:dyDescent="0.3">
      <c r="A154" s="471" t="s">
        <v>2717</v>
      </c>
      <c r="B154" s="472" t="s">
        <v>2420</v>
      </c>
      <c r="C154" s="472" t="s">
        <v>2451</v>
      </c>
      <c r="D154" s="472" t="s">
        <v>2572</v>
      </c>
      <c r="E154" s="472" t="s">
        <v>2573</v>
      </c>
      <c r="F154" s="475">
        <v>1</v>
      </c>
      <c r="G154" s="475">
        <v>851</v>
      </c>
      <c r="H154" s="475">
        <v>1</v>
      </c>
      <c r="I154" s="475">
        <v>851</v>
      </c>
      <c r="J154" s="475"/>
      <c r="K154" s="475"/>
      <c r="L154" s="475"/>
      <c r="M154" s="475"/>
      <c r="N154" s="475"/>
      <c r="O154" s="475"/>
      <c r="P154" s="506"/>
      <c r="Q154" s="476"/>
    </row>
    <row r="155" spans="1:17" ht="14.4" customHeight="1" x14ac:dyDescent="0.3">
      <c r="A155" s="471" t="s">
        <v>2717</v>
      </c>
      <c r="B155" s="472" t="s">
        <v>2420</v>
      </c>
      <c r="C155" s="472" t="s">
        <v>2451</v>
      </c>
      <c r="D155" s="472" t="s">
        <v>2574</v>
      </c>
      <c r="E155" s="472" t="s">
        <v>2575</v>
      </c>
      <c r="F155" s="475">
        <v>2</v>
      </c>
      <c r="G155" s="475">
        <v>622</v>
      </c>
      <c r="H155" s="475">
        <v>1</v>
      </c>
      <c r="I155" s="475">
        <v>311</v>
      </c>
      <c r="J155" s="475">
        <v>6</v>
      </c>
      <c r="K155" s="475">
        <v>1896</v>
      </c>
      <c r="L155" s="475">
        <v>3.0482315112540195</v>
      </c>
      <c r="M155" s="475">
        <v>316</v>
      </c>
      <c r="N155" s="475">
        <v>6</v>
      </c>
      <c r="O155" s="475">
        <v>1908</v>
      </c>
      <c r="P155" s="506">
        <v>3.067524115755627</v>
      </c>
      <c r="Q155" s="476">
        <v>318</v>
      </c>
    </row>
    <row r="156" spans="1:17" ht="14.4" customHeight="1" x14ac:dyDescent="0.3">
      <c r="A156" s="471" t="s">
        <v>2717</v>
      </c>
      <c r="B156" s="472" t="s">
        <v>2420</v>
      </c>
      <c r="C156" s="472" t="s">
        <v>2451</v>
      </c>
      <c r="D156" s="472" t="s">
        <v>2576</v>
      </c>
      <c r="E156" s="472" t="s">
        <v>2577</v>
      </c>
      <c r="F156" s="475">
        <v>6</v>
      </c>
      <c r="G156" s="475">
        <v>5964</v>
      </c>
      <c r="H156" s="475">
        <v>1</v>
      </c>
      <c r="I156" s="475">
        <v>994</v>
      </c>
      <c r="J156" s="475"/>
      <c r="K156" s="475"/>
      <c r="L156" s="475"/>
      <c r="M156" s="475"/>
      <c r="N156" s="475">
        <v>2</v>
      </c>
      <c r="O156" s="475">
        <v>2016</v>
      </c>
      <c r="P156" s="506">
        <v>0.3380281690140845</v>
      </c>
      <c r="Q156" s="476">
        <v>1008</v>
      </c>
    </row>
    <row r="157" spans="1:17" ht="14.4" customHeight="1" x14ac:dyDescent="0.3">
      <c r="A157" s="471" t="s">
        <v>2717</v>
      </c>
      <c r="B157" s="472" t="s">
        <v>2420</v>
      </c>
      <c r="C157" s="472" t="s">
        <v>2451</v>
      </c>
      <c r="D157" s="472" t="s">
        <v>2578</v>
      </c>
      <c r="E157" s="472" t="s">
        <v>2579</v>
      </c>
      <c r="F157" s="475">
        <v>5</v>
      </c>
      <c r="G157" s="475">
        <v>4040</v>
      </c>
      <c r="H157" s="475">
        <v>1</v>
      </c>
      <c r="I157" s="475">
        <v>808</v>
      </c>
      <c r="J157" s="475">
        <v>10</v>
      </c>
      <c r="K157" s="475">
        <v>8095</v>
      </c>
      <c r="L157" s="475">
        <v>2.0037128712871288</v>
      </c>
      <c r="M157" s="475">
        <v>809.5</v>
      </c>
      <c r="N157" s="475">
        <v>5</v>
      </c>
      <c r="O157" s="475">
        <v>4075</v>
      </c>
      <c r="P157" s="506">
        <v>1.0086633663366336</v>
      </c>
      <c r="Q157" s="476">
        <v>815</v>
      </c>
    </row>
    <row r="158" spans="1:17" ht="14.4" customHeight="1" x14ac:dyDescent="0.3">
      <c r="A158" s="471" t="s">
        <v>2717</v>
      </c>
      <c r="B158" s="472" t="s">
        <v>2420</v>
      </c>
      <c r="C158" s="472" t="s">
        <v>2451</v>
      </c>
      <c r="D158" s="472" t="s">
        <v>2720</v>
      </c>
      <c r="E158" s="472" t="s">
        <v>2721</v>
      </c>
      <c r="F158" s="475"/>
      <c r="G158" s="475"/>
      <c r="H158" s="475"/>
      <c r="I158" s="475"/>
      <c r="J158" s="475"/>
      <c r="K158" s="475"/>
      <c r="L158" s="475"/>
      <c r="M158" s="475"/>
      <c r="N158" s="475">
        <v>1</v>
      </c>
      <c r="O158" s="475">
        <v>1910</v>
      </c>
      <c r="P158" s="506"/>
      <c r="Q158" s="476">
        <v>1910</v>
      </c>
    </row>
    <row r="159" spans="1:17" ht="14.4" customHeight="1" x14ac:dyDescent="0.3">
      <c r="A159" s="471" t="s">
        <v>2717</v>
      </c>
      <c r="B159" s="472" t="s">
        <v>2420</v>
      </c>
      <c r="C159" s="472" t="s">
        <v>2451</v>
      </c>
      <c r="D159" s="472" t="s">
        <v>2580</v>
      </c>
      <c r="E159" s="472" t="s">
        <v>2581</v>
      </c>
      <c r="F159" s="475">
        <v>6</v>
      </c>
      <c r="G159" s="475">
        <v>5124</v>
      </c>
      <c r="H159" s="475">
        <v>1</v>
      </c>
      <c r="I159" s="475">
        <v>854</v>
      </c>
      <c r="J159" s="475">
        <v>2</v>
      </c>
      <c r="K159" s="475">
        <v>1720</v>
      </c>
      <c r="L159" s="475">
        <v>0.33567525370804058</v>
      </c>
      <c r="M159" s="475">
        <v>860</v>
      </c>
      <c r="N159" s="475">
        <v>4</v>
      </c>
      <c r="O159" s="475">
        <v>3448</v>
      </c>
      <c r="P159" s="506">
        <v>0.672911787665886</v>
      </c>
      <c r="Q159" s="476">
        <v>862</v>
      </c>
    </row>
    <row r="160" spans="1:17" ht="14.4" customHeight="1" x14ac:dyDescent="0.3">
      <c r="A160" s="471" t="s">
        <v>2717</v>
      </c>
      <c r="B160" s="472" t="s">
        <v>2420</v>
      </c>
      <c r="C160" s="472" t="s">
        <v>2451</v>
      </c>
      <c r="D160" s="472" t="s">
        <v>2634</v>
      </c>
      <c r="E160" s="472" t="s">
        <v>2635</v>
      </c>
      <c r="F160" s="475">
        <v>1</v>
      </c>
      <c r="G160" s="475">
        <v>1154</v>
      </c>
      <c r="H160" s="475">
        <v>1</v>
      </c>
      <c r="I160" s="475">
        <v>1154</v>
      </c>
      <c r="J160" s="475">
        <v>1</v>
      </c>
      <c r="K160" s="475">
        <v>1154</v>
      </c>
      <c r="L160" s="475">
        <v>1</v>
      </c>
      <c r="M160" s="475">
        <v>1154</v>
      </c>
      <c r="N160" s="475">
        <v>2</v>
      </c>
      <c r="O160" s="475">
        <v>2330</v>
      </c>
      <c r="P160" s="506">
        <v>2.0190641247833621</v>
      </c>
      <c r="Q160" s="476">
        <v>1165</v>
      </c>
    </row>
    <row r="161" spans="1:17" ht="14.4" customHeight="1" x14ac:dyDescent="0.3">
      <c r="A161" s="471" t="s">
        <v>2717</v>
      </c>
      <c r="B161" s="472" t="s">
        <v>2420</v>
      </c>
      <c r="C161" s="472" t="s">
        <v>2451</v>
      </c>
      <c r="D161" s="472" t="s">
        <v>2636</v>
      </c>
      <c r="E161" s="472" t="s">
        <v>2637</v>
      </c>
      <c r="F161" s="475">
        <v>1</v>
      </c>
      <c r="G161" s="475">
        <v>1307</v>
      </c>
      <c r="H161" s="475">
        <v>1</v>
      </c>
      <c r="I161" s="475">
        <v>1307</v>
      </c>
      <c r="J161" s="475"/>
      <c r="K161" s="475"/>
      <c r="L161" s="475"/>
      <c r="M161" s="475"/>
      <c r="N161" s="475"/>
      <c r="O161" s="475"/>
      <c r="P161" s="506"/>
      <c r="Q161" s="476"/>
    </row>
    <row r="162" spans="1:17" ht="14.4" customHeight="1" x14ac:dyDescent="0.3">
      <c r="A162" s="471" t="s">
        <v>2717</v>
      </c>
      <c r="B162" s="472" t="s">
        <v>2420</v>
      </c>
      <c r="C162" s="472" t="s">
        <v>2451</v>
      </c>
      <c r="D162" s="472" t="s">
        <v>2638</v>
      </c>
      <c r="E162" s="472" t="s">
        <v>2639</v>
      </c>
      <c r="F162" s="475"/>
      <c r="G162" s="475"/>
      <c r="H162" s="475"/>
      <c r="I162" s="475"/>
      <c r="J162" s="475"/>
      <c r="K162" s="475"/>
      <c r="L162" s="475"/>
      <c r="M162" s="475"/>
      <c r="N162" s="475">
        <v>1</v>
      </c>
      <c r="O162" s="475">
        <v>1803</v>
      </c>
      <c r="P162" s="506"/>
      <c r="Q162" s="476">
        <v>1803</v>
      </c>
    </row>
    <row r="163" spans="1:17" ht="14.4" customHeight="1" x14ac:dyDescent="0.3">
      <c r="A163" s="471" t="s">
        <v>2717</v>
      </c>
      <c r="B163" s="472" t="s">
        <v>2420</v>
      </c>
      <c r="C163" s="472" t="s">
        <v>2451</v>
      </c>
      <c r="D163" s="472" t="s">
        <v>2582</v>
      </c>
      <c r="E163" s="472" t="s">
        <v>2583</v>
      </c>
      <c r="F163" s="475">
        <v>2</v>
      </c>
      <c r="G163" s="475">
        <v>128</v>
      </c>
      <c r="H163" s="475">
        <v>1</v>
      </c>
      <c r="I163" s="475">
        <v>64</v>
      </c>
      <c r="J163" s="475"/>
      <c r="K163" s="475"/>
      <c r="L163" s="475"/>
      <c r="M163" s="475"/>
      <c r="N163" s="475"/>
      <c r="O163" s="475"/>
      <c r="P163" s="506"/>
      <c r="Q163" s="476"/>
    </row>
    <row r="164" spans="1:17" ht="14.4" customHeight="1" x14ac:dyDescent="0.3">
      <c r="A164" s="471" t="s">
        <v>2717</v>
      </c>
      <c r="B164" s="472" t="s">
        <v>2420</v>
      </c>
      <c r="C164" s="472" t="s">
        <v>2451</v>
      </c>
      <c r="D164" s="472" t="s">
        <v>2642</v>
      </c>
      <c r="E164" s="472" t="s">
        <v>2629</v>
      </c>
      <c r="F164" s="475">
        <v>1</v>
      </c>
      <c r="G164" s="475">
        <v>878</v>
      </c>
      <c r="H164" s="475">
        <v>1</v>
      </c>
      <c r="I164" s="475">
        <v>878</v>
      </c>
      <c r="J164" s="475">
        <v>1</v>
      </c>
      <c r="K164" s="475">
        <v>883</v>
      </c>
      <c r="L164" s="475">
        <v>1.0056947608200455</v>
      </c>
      <c r="M164" s="475">
        <v>883</v>
      </c>
      <c r="N164" s="475"/>
      <c r="O164" s="475"/>
      <c r="P164" s="506"/>
      <c r="Q164" s="476"/>
    </row>
    <row r="165" spans="1:17" ht="14.4" customHeight="1" x14ac:dyDescent="0.3">
      <c r="A165" s="471" t="s">
        <v>2717</v>
      </c>
      <c r="B165" s="472" t="s">
        <v>2420</v>
      </c>
      <c r="C165" s="472" t="s">
        <v>2451</v>
      </c>
      <c r="D165" s="472" t="s">
        <v>2586</v>
      </c>
      <c r="E165" s="472" t="s">
        <v>2587</v>
      </c>
      <c r="F165" s="475"/>
      <c r="G165" s="475"/>
      <c r="H165" s="475"/>
      <c r="I165" s="475"/>
      <c r="J165" s="475"/>
      <c r="K165" s="475"/>
      <c r="L165" s="475"/>
      <c r="M165" s="475"/>
      <c r="N165" s="475">
        <v>1</v>
      </c>
      <c r="O165" s="475">
        <v>1027</v>
      </c>
      <c r="P165" s="506"/>
      <c r="Q165" s="476">
        <v>1027</v>
      </c>
    </row>
    <row r="166" spans="1:17" ht="14.4" customHeight="1" x14ac:dyDescent="0.3">
      <c r="A166" s="471" t="s">
        <v>2717</v>
      </c>
      <c r="B166" s="472" t="s">
        <v>2420</v>
      </c>
      <c r="C166" s="472" t="s">
        <v>2451</v>
      </c>
      <c r="D166" s="472" t="s">
        <v>2657</v>
      </c>
      <c r="E166" s="472" t="s">
        <v>2658</v>
      </c>
      <c r="F166" s="475">
        <v>2</v>
      </c>
      <c r="G166" s="475">
        <v>1138</v>
      </c>
      <c r="H166" s="475">
        <v>1</v>
      </c>
      <c r="I166" s="475">
        <v>569</v>
      </c>
      <c r="J166" s="475">
        <v>10</v>
      </c>
      <c r="K166" s="475">
        <v>1148</v>
      </c>
      <c r="L166" s="475">
        <v>1.0087873462214412</v>
      </c>
      <c r="M166" s="475">
        <v>114.8</v>
      </c>
      <c r="N166" s="475"/>
      <c r="O166" s="475"/>
      <c r="P166" s="506"/>
      <c r="Q166" s="476"/>
    </row>
    <row r="167" spans="1:17" ht="14.4" customHeight="1" x14ac:dyDescent="0.3">
      <c r="A167" s="471" t="s">
        <v>2717</v>
      </c>
      <c r="B167" s="472" t="s">
        <v>2420</v>
      </c>
      <c r="C167" s="472" t="s">
        <v>2451</v>
      </c>
      <c r="D167" s="472" t="s">
        <v>2722</v>
      </c>
      <c r="E167" s="472" t="s">
        <v>2723</v>
      </c>
      <c r="F167" s="475">
        <v>1</v>
      </c>
      <c r="G167" s="475">
        <v>189</v>
      </c>
      <c r="H167" s="475">
        <v>1</v>
      </c>
      <c r="I167" s="475">
        <v>189</v>
      </c>
      <c r="J167" s="475"/>
      <c r="K167" s="475"/>
      <c r="L167" s="475"/>
      <c r="M167" s="475"/>
      <c r="N167" s="475"/>
      <c r="O167" s="475"/>
      <c r="P167" s="506"/>
      <c r="Q167" s="476"/>
    </row>
    <row r="168" spans="1:17" ht="14.4" customHeight="1" x14ac:dyDescent="0.3">
      <c r="A168" s="471" t="s">
        <v>2717</v>
      </c>
      <c r="B168" s="472" t="s">
        <v>2701</v>
      </c>
      <c r="C168" s="472" t="s">
        <v>2451</v>
      </c>
      <c r="D168" s="472" t="s">
        <v>2481</v>
      </c>
      <c r="E168" s="472" t="s">
        <v>2482</v>
      </c>
      <c r="F168" s="475">
        <v>0</v>
      </c>
      <c r="G168" s="475">
        <v>0</v>
      </c>
      <c r="H168" s="475"/>
      <c r="I168" s="475"/>
      <c r="J168" s="475"/>
      <c r="K168" s="475"/>
      <c r="L168" s="475"/>
      <c r="M168" s="475"/>
      <c r="N168" s="475"/>
      <c r="O168" s="475"/>
      <c r="P168" s="506"/>
      <c r="Q168" s="476"/>
    </row>
    <row r="169" spans="1:17" ht="14.4" customHeight="1" x14ac:dyDescent="0.3">
      <c r="A169" s="471" t="s">
        <v>2717</v>
      </c>
      <c r="B169" s="472" t="s">
        <v>2701</v>
      </c>
      <c r="C169" s="472" t="s">
        <v>2451</v>
      </c>
      <c r="D169" s="472" t="s">
        <v>2487</v>
      </c>
      <c r="E169" s="472" t="s">
        <v>2488</v>
      </c>
      <c r="F169" s="475">
        <v>0</v>
      </c>
      <c r="G169" s="475">
        <v>0</v>
      </c>
      <c r="H169" s="475"/>
      <c r="I169" s="475"/>
      <c r="J169" s="475"/>
      <c r="K169" s="475"/>
      <c r="L169" s="475"/>
      <c r="M169" s="475"/>
      <c r="N169" s="475"/>
      <c r="O169" s="475"/>
      <c r="P169" s="506"/>
      <c r="Q169" s="476"/>
    </row>
    <row r="170" spans="1:17" ht="14.4" customHeight="1" x14ac:dyDescent="0.3">
      <c r="A170" s="471" t="s">
        <v>2717</v>
      </c>
      <c r="B170" s="472" t="s">
        <v>2701</v>
      </c>
      <c r="C170" s="472" t="s">
        <v>2451</v>
      </c>
      <c r="D170" s="472" t="s">
        <v>2704</v>
      </c>
      <c r="E170" s="472" t="s">
        <v>2705</v>
      </c>
      <c r="F170" s="475">
        <v>0</v>
      </c>
      <c r="G170" s="475">
        <v>0</v>
      </c>
      <c r="H170" s="475"/>
      <c r="I170" s="475"/>
      <c r="J170" s="475"/>
      <c r="K170" s="475"/>
      <c r="L170" s="475"/>
      <c r="M170" s="475"/>
      <c r="N170" s="475"/>
      <c r="O170" s="475"/>
      <c r="P170" s="506"/>
      <c r="Q170" s="476"/>
    </row>
    <row r="171" spans="1:17" ht="14.4" customHeight="1" x14ac:dyDescent="0.3">
      <c r="A171" s="471" t="s">
        <v>2717</v>
      </c>
      <c r="B171" s="472" t="s">
        <v>2701</v>
      </c>
      <c r="C171" s="472" t="s">
        <v>2451</v>
      </c>
      <c r="D171" s="472" t="s">
        <v>2606</v>
      </c>
      <c r="E171" s="472" t="s">
        <v>2607</v>
      </c>
      <c r="F171" s="475">
        <v>0</v>
      </c>
      <c r="G171" s="475">
        <v>0</v>
      </c>
      <c r="H171" s="475"/>
      <c r="I171" s="475"/>
      <c r="J171" s="475"/>
      <c r="K171" s="475"/>
      <c r="L171" s="475"/>
      <c r="M171" s="475"/>
      <c r="N171" s="475"/>
      <c r="O171" s="475"/>
      <c r="P171" s="506"/>
      <c r="Q171" s="476"/>
    </row>
    <row r="172" spans="1:17" ht="14.4" customHeight="1" x14ac:dyDescent="0.3">
      <c r="A172" s="471" t="s">
        <v>2717</v>
      </c>
      <c r="B172" s="472" t="s">
        <v>2701</v>
      </c>
      <c r="C172" s="472" t="s">
        <v>2451</v>
      </c>
      <c r="D172" s="472" t="s">
        <v>2718</v>
      </c>
      <c r="E172" s="472" t="s">
        <v>2719</v>
      </c>
      <c r="F172" s="475">
        <v>0</v>
      </c>
      <c r="G172" s="475">
        <v>0</v>
      </c>
      <c r="H172" s="475"/>
      <c r="I172" s="475"/>
      <c r="J172" s="475"/>
      <c r="K172" s="475"/>
      <c r="L172" s="475"/>
      <c r="M172" s="475"/>
      <c r="N172" s="475"/>
      <c r="O172" s="475"/>
      <c r="P172" s="506"/>
      <c r="Q172" s="476"/>
    </row>
    <row r="173" spans="1:17" ht="14.4" customHeight="1" x14ac:dyDescent="0.3">
      <c r="A173" s="471" t="s">
        <v>2717</v>
      </c>
      <c r="B173" s="472" t="s">
        <v>2701</v>
      </c>
      <c r="C173" s="472" t="s">
        <v>2451</v>
      </c>
      <c r="D173" s="472" t="s">
        <v>2515</v>
      </c>
      <c r="E173" s="472" t="s">
        <v>2516</v>
      </c>
      <c r="F173" s="475">
        <v>0</v>
      </c>
      <c r="G173" s="475">
        <v>0</v>
      </c>
      <c r="H173" s="475"/>
      <c r="I173" s="475"/>
      <c r="J173" s="475"/>
      <c r="K173" s="475"/>
      <c r="L173" s="475"/>
      <c r="M173" s="475"/>
      <c r="N173" s="475"/>
      <c r="O173" s="475"/>
      <c r="P173" s="506"/>
      <c r="Q173" s="476"/>
    </row>
    <row r="174" spans="1:17" ht="14.4" customHeight="1" x14ac:dyDescent="0.3">
      <c r="A174" s="471" t="s">
        <v>2717</v>
      </c>
      <c r="B174" s="472" t="s">
        <v>2701</v>
      </c>
      <c r="C174" s="472" t="s">
        <v>2451</v>
      </c>
      <c r="D174" s="472" t="s">
        <v>2538</v>
      </c>
      <c r="E174" s="472" t="s">
        <v>2539</v>
      </c>
      <c r="F174" s="475">
        <v>0</v>
      </c>
      <c r="G174" s="475">
        <v>0</v>
      </c>
      <c r="H174" s="475"/>
      <c r="I174" s="475"/>
      <c r="J174" s="475"/>
      <c r="K174" s="475"/>
      <c r="L174" s="475"/>
      <c r="M174" s="475"/>
      <c r="N174" s="475"/>
      <c r="O174" s="475"/>
      <c r="P174" s="506"/>
      <c r="Q174" s="476"/>
    </row>
    <row r="175" spans="1:17" ht="14.4" customHeight="1" x14ac:dyDescent="0.3">
      <c r="A175" s="471" t="s">
        <v>2717</v>
      </c>
      <c r="B175" s="472" t="s">
        <v>2701</v>
      </c>
      <c r="C175" s="472" t="s">
        <v>2451</v>
      </c>
      <c r="D175" s="472" t="s">
        <v>2544</v>
      </c>
      <c r="E175" s="472" t="s">
        <v>2545</v>
      </c>
      <c r="F175" s="475">
        <v>0</v>
      </c>
      <c r="G175" s="475">
        <v>0</v>
      </c>
      <c r="H175" s="475"/>
      <c r="I175" s="475"/>
      <c r="J175" s="475"/>
      <c r="K175" s="475"/>
      <c r="L175" s="475"/>
      <c r="M175" s="475"/>
      <c r="N175" s="475"/>
      <c r="O175" s="475"/>
      <c r="P175" s="506"/>
      <c r="Q175" s="476"/>
    </row>
    <row r="176" spans="1:17" ht="14.4" customHeight="1" x14ac:dyDescent="0.3">
      <c r="A176" s="471" t="s">
        <v>2717</v>
      </c>
      <c r="B176" s="472" t="s">
        <v>2701</v>
      </c>
      <c r="C176" s="472" t="s">
        <v>2451</v>
      </c>
      <c r="D176" s="472" t="s">
        <v>2554</v>
      </c>
      <c r="E176" s="472" t="s">
        <v>2555</v>
      </c>
      <c r="F176" s="475">
        <v>0</v>
      </c>
      <c r="G176" s="475">
        <v>0</v>
      </c>
      <c r="H176" s="475"/>
      <c r="I176" s="475"/>
      <c r="J176" s="475"/>
      <c r="K176" s="475"/>
      <c r="L176" s="475"/>
      <c r="M176" s="475"/>
      <c r="N176" s="475"/>
      <c r="O176" s="475"/>
      <c r="P176" s="506"/>
      <c r="Q176" s="476"/>
    </row>
    <row r="177" spans="1:17" ht="14.4" customHeight="1" x14ac:dyDescent="0.3">
      <c r="A177" s="471" t="s">
        <v>2717</v>
      </c>
      <c r="B177" s="472" t="s">
        <v>2701</v>
      </c>
      <c r="C177" s="472" t="s">
        <v>2451</v>
      </c>
      <c r="D177" s="472" t="s">
        <v>2724</v>
      </c>
      <c r="E177" s="472" t="s">
        <v>2725</v>
      </c>
      <c r="F177" s="475">
        <v>0</v>
      </c>
      <c r="G177" s="475">
        <v>0</v>
      </c>
      <c r="H177" s="475"/>
      <c r="I177" s="475"/>
      <c r="J177" s="475"/>
      <c r="K177" s="475"/>
      <c r="L177" s="475"/>
      <c r="M177" s="475"/>
      <c r="N177" s="475"/>
      <c r="O177" s="475"/>
      <c r="P177" s="506"/>
      <c r="Q177" s="476"/>
    </row>
    <row r="178" spans="1:17" ht="14.4" customHeight="1" x14ac:dyDescent="0.3">
      <c r="A178" s="471" t="s">
        <v>2726</v>
      </c>
      <c r="B178" s="472" t="s">
        <v>2420</v>
      </c>
      <c r="C178" s="472" t="s">
        <v>2451</v>
      </c>
      <c r="D178" s="472" t="s">
        <v>2462</v>
      </c>
      <c r="E178" s="472" t="s">
        <v>2463</v>
      </c>
      <c r="F178" s="475">
        <v>1</v>
      </c>
      <c r="G178" s="475">
        <v>34</v>
      </c>
      <c r="H178" s="475">
        <v>1</v>
      </c>
      <c r="I178" s="475">
        <v>34</v>
      </c>
      <c r="J178" s="475">
        <v>2</v>
      </c>
      <c r="K178" s="475">
        <v>70</v>
      </c>
      <c r="L178" s="475">
        <v>2.0588235294117645</v>
      </c>
      <c r="M178" s="475">
        <v>35</v>
      </c>
      <c r="N178" s="475">
        <v>2</v>
      </c>
      <c r="O178" s="475">
        <v>70</v>
      </c>
      <c r="P178" s="506">
        <v>2.0588235294117645</v>
      </c>
      <c r="Q178" s="476">
        <v>35</v>
      </c>
    </row>
    <row r="179" spans="1:17" ht="14.4" customHeight="1" x14ac:dyDescent="0.3">
      <c r="A179" s="471" t="s">
        <v>2726</v>
      </c>
      <c r="B179" s="472" t="s">
        <v>2420</v>
      </c>
      <c r="C179" s="472" t="s">
        <v>2451</v>
      </c>
      <c r="D179" s="472" t="s">
        <v>2477</v>
      </c>
      <c r="E179" s="472" t="s">
        <v>2478</v>
      </c>
      <c r="F179" s="475">
        <v>6</v>
      </c>
      <c r="G179" s="475">
        <v>1392</v>
      </c>
      <c r="H179" s="475">
        <v>1</v>
      </c>
      <c r="I179" s="475">
        <v>232</v>
      </c>
      <c r="J179" s="475">
        <v>1</v>
      </c>
      <c r="K179" s="475">
        <v>232</v>
      </c>
      <c r="L179" s="475">
        <v>0.16666666666666666</v>
      </c>
      <c r="M179" s="475">
        <v>232</v>
      </c>
      <c r="N179" s="475">
        <v>3</v>
      </c>
      <c r="O179" s="475">
        <v>705</v>
      </c>
      <c r="P179" s="506">
        <v>0.50646551724137934</v>
      </c>
      <c r="Q179" s="476">
        <v>235</v>
      </c>
    </row>
    <row r="180" spans="1:17" ht="14.4" customHeight="1" x14ac:dyDescent="0.3">
      <c r="A180" s="471" t="s">
        <v>2726</v>
      </c>
      <c r="B180" s="472" t="s">
        <v>2420</v>
      </c>
      <c r="C180" s="472" t="s">
        <v>2451</v>
      </c>
      <c r="D180" s="472" t="s">
        <v>2479</v>
      </c>
      <c r="E180" s="472" t="s">
        <v>2480</v>
      </c>
      <c r="F180" s="475">
        <v>5</v>
      </c>
      <c r="G180" s="475">
        <v>580</v>
      </c>
      <c r="H180" s="475">
        <v>1</v>
      </c>
      <c r="I180" s="475">
        <v>116</v>
      </c>
      <c r="J180" s="475">
        <v>11</v>
      </c>
      <c r="K180" s="475">
        <v>1290</v>
      </c>
      <c r="L180" s="475">
        <v>2.2241379310344827</v>
      </c>
      <c r="M180" s="475">
        <v>117.27272727272727</v>
      </c>
      <c r="N180" s="475">
        <v>30</v>
      </c>
      <c r="O180" s="475">
        <v>3540</v>
      </c>
      <c r="P180" s="506">
        <v>6.1034482758620694</v>
      </c>
      <c r="Q180" s="476">
        <v>118</v>
      </c>
    </row>
    <row r="181" spans="1:17" ht="14.4" customHeight="1" x14ac:dyDescent="0.3">
      <c r="A181" s="471" t="s">
        <v>2726</v>
      </c>
      <c r="B181" s="472" t="s">
        <v>2420</v>
      </c>
      <c r="C181" s="472" t="s">
        <v>2451</v>
      </c>
      <c r="D181" s="472" t="s">
        <v>2507</v>
      </c>
      <c r="E181" s="472" t="s">
        <v>2508</v>
      </c>
      <c r="F181" s="475"/>
      <c r="G181" s="475"/>
      <c r="H181" s="475"/>
      <c r="I181" s="475"/>
      <c r="J181" s="475"/>
      <c r="K181" s="475"/>
      <c r="L181" s="475"/>
      <c r="M181" s="475"/>
      <c r="N181" s="475">
        <v>16</v>
      </c>
      <c r="O181" s="475">
        <v>466.65999999999997</v>
      </c>
      <c r="P181" s="506"/>
      <c r="Q181" s="476">
        <v>29.166249999999998</v>
      </c>
    </row>
    <row r="182" spans="1:17" ht="14.4" customHeight="1" x14ac:dyDescent="0.3">
      <c r="A182" s="471" t="s">
        <v>2726</v>
      </c>
      <c r="B182" s="472" t="s">
        <v>2420</v>
      </c>
      <c r="C182" s="472" t="s">
        <v>2451</v>
      </c>
      <c r="D182" s="472" t="s">
        <v>2515</v>
      </c>
      <c r="E182" s="472" t="s">
        <v>2516</v>
      </c>
      <c r="F182" s="475">
        <v>1</v>
      </c>
      <c r="G182" s="475">
        <v>81</v>
      </c>
      <c r="H182" s="475">
        <v>1</v>
      </c>
      <c r="I182" s="475">
        <v>81</v>
      </c>
      <c r="J182" s="475">
        <v>1</v>
      </c>
      <c r="K182" s="475">
        <v>81</v>
      </c>
      <c r="L182" s="475">
        <v>1</v>
      </c>
      <c r="M182" s="475">
        <v>81</v>
      </c>
      <c r="N182" s="475">
        <v>2</v>
      </c>
      <c r="O182" s="475">
        <v>164</v>
      </c>
      <c r="P182" s="506">
        <v>2.0246913580246915</v>
      </c>
      <c r="Q182" s="476">
        <v>82</v>
      </c>
    </row>
    <row r="183" spans="1:17" ht="14.4" customHeight="1" x14ac:dyDescent="0.3">
      <c r="A183" s="471" t="s">
        <v>2726</v>
      </c>
      <c r="B183" s="472" t="s">
        <v>2420</v>
      </c>
      <c r="C183" s="472" t="s">
        <v>2451</v>
      </c>
      <c r="D183" s="472" t="s">
        <v>2527</v>
      </c>
      <c r="E183" s="472" t="s">
        <v>2482</v>
      </c>
      <c r="F183" s="475">
        <v>2</v>
      </c>
      <c r="G183" s="475">
        <v>1336</v>
      </c>
      <c r="H183" s="475">
        <v>1</v>
      </c>
      <c r="I183" s="475">
        <v>668</v>
      </c>
      <c r="J183" s="475"/>
      <c r="K183" s="475"/>
      <c r="L183" s="475"/>
      <c r="M183" s="475"/>
      <c r="N183" s="475"/>
      <c r="O183" s="475"/>
      <c r="P183" s="506"/>
      <c r="Q183" s="476"/>
    </row>
    <row r="184" spans="1:17" ht="14.4" customHeight="1" x14ac:dyDescent="0.3">
      <c r="A184" s="471" t="s">
        <v>2726</v>
      </c>
      <c r="B184" s="472" t="s">
        <v>2420</v>
      </c>
      <c r="C184" s="472" t="s">
        <v>2451</v>
      </c>
      <c r="D184" s="472" t="s">
        <v>2548</v>
      </c>
      <c r="E184" s="472" t="s">
        <v>2549</v>
      </c>
      <c r="F184" s="475"/>
      <c r="G184" s="475"/>
      <c r="H184" s="475"/>
      <c r="I184" s="475"/>
      <c r="J184" s="475"/>
      <c r="K184" s="475"/>
      <c r="L184" s="475"/>
      <c r="M184" s="475"/>
      <c r="N184" s="475">
        <v>1</v>
      </c>
      <c r="O184" s="475">
        <v>179</v>
      </c>
      <c r="P184" s="506"/>
      <c r="Q184" s="476">
        <v>179</v>
      </c>
    </row>
    <row r="185" spans="1:17" ht="14.4" customHeight="1" x14ac:dyDescent="0.3">
      <c r="A185" s="471" t="s">
        <v>2726</v>
      </c>
      <c r="B185" s="472" t="s">
        <v>2420</v>
      </c>
      <c r="C185" s="472" t="s">
        <v>2451</v>
      </c>
      <c r="D185" s="472" t="s">
        <v>2554</v>
      </c>
      <c r="E185" s="472" t="s">
        <v>2555</v>
      </c>
      <c r="F185" s="475"/>
      <c r="G185" s="475"/>
      <c r="H185" s="475"/>
      <c r="I185" s="475"/>
      <c r="J185" s="475"/>
      <c r="K185" s="475"/>
      <c r="L185" s="475"/>
      <c r="M185" s="475"/>
      <c r="N185" s="475">
        <v>1</v>
      </c>
      <c r="O185" s="475">
        <v>356</v>
      </c>
      <c r="P185" s="506"/>
      <c r="Q185" s="476">
        <v>356</v>
      </c>
    </row>
    <row r="186" spans="1:17" ht="14.4" customHeight="1" x14ac:dyDescent="0.3">
      <c r="A186" s="471" t="s">
        <v>2726</v>
      </c>
      <c r="B186" s="472" t="s">
        <v>2420</v>
      </c>
      <c r="C186" s="472" t="s">
        <v>2451</v>
      </c>
      <c r="D186" s="472" t="s">
        <v>2558</v>
      </c>
      <c r="E186" s="472" t="s">
        <v>2559</v>
      </c>
      <c r="F186" s="475">
        <v>2</v>
      </c>
      <c r="G186" s="475">
        <v>1246</v>
      </c>
      <c r="H186" s="475">
        <v>1</v>
      </c>
      <c r="I186" s="475">
        <v>623</v>
      </c>
      <c r="J186" s="475"/>
      <c r="K186" s="475"/>
      <c r="L186" s="475"/>
      <c r="M186" s="475"/>
      <c r="N186" s="475">
        <v>3</v>
      </c>
      <c r="O186" s="475">
        <v>1884</v>
      </c>
      <c r="P186" s="506">
        <v>1.5120385232744784</v>
      </c>
      <c r="Q186" s="476">
        <v>628</v>
      </c>
    </row>
    <row r="187" spans="1:17" ht="14.4" customHeight="1" x14ac:dyDescent="0.3">
      <c r="A187" s="471" t="s">
        <v>2726</v>
      </c>
      <c r="B187" s="472" t="s">
        <v>2420</v>
      </c>
      <c r="C187" s="472" t="s">
        <v>2451</v>
      </c>
      <c r="D187" s="472" t="s">
        <v>2566</v>
      </c>
      <c r="E187" s="472" t="s">
        <v>2567</v>
      </c>
      <c r="F187" s="475">
        <v>2</v>
      </c>
      <c r="G187" s="475">
        <v>482</v>
      </c>
      <c r="H187" s="475">
        <v>1</v>
      </c>
      <c r="I187" s="475">
        <v>241</v>
      </c>
      <c r="J187" s="475"/>
      <c r="K187" s="475"/>
      <c r="L187" s="475"/>
      <c r="M187" s="475"/>
      <c r="N187" s="475">
        <v>2</v>
      </c>
      <c r="O187" s="475">
        <v>486</v>
      </c>
      <c r="P187" s="506">
        <v>1.008298755186722</v>
      </c>
      <c r="Q187" s="476">
        <v>243</v>
      </c>
    </row>
    <row r="188" spans="1:17" ht="14.4" customHeight="1" x14ac:dyDescent="0.3">
      <c r="A188" s="471" t="s">
        <v>2726</v>
      </c>
      <c r="B188" s="472" t="s">
        <v>2420</v>
      </c>
      <c r="C188" s="472" t="s">
        <v>2451</v>
      </c>
      <c r="D188" s="472" t="s">
        <v>2626</v>
      </c>
      <c r="E188" s="472" t="s">
        <v>2627</v>
      </c>
      <c r="F188" s="475">
        <v>1</v>
      </c>
      <c r="G188" s="475">
        <v>1653</v>
      </c>
      <c r="H188" s="475">
        <v>1</v>
      </c>
      <c r="I188" s="475">
        <v>1653</v>
      </c>
      <c r="J188" s="475"/>
      <c r="K188" s="475"/>
      <c r="L188" s="475"/>
      <c r="M188" s="475"/>
      <c r="N188" s="475"/>
      <c r="O188" s="475"/>
      <c r="P188" s="506"/>
      <c r="Q188" s="476"/>
    </row>
    <row r="189" spans="1:17" ht="14.4" customHeight="1" x14ac:dyDescent="0.3">
      <c r="A189" s="471" t="s">
        <v>2726</v>
      </c>
      <c r="B189" s="472" t="s">
        <v>2420</v>
      </c>
      <c r="C189" s="472" t="s">
        <v>2451</v>
      </c>
      <c r="D189" s="472" t="s">
        <v>743</v>
      </c>
      <c r="E189" s="472" t="s">
        <v>2691</v>
      </c>
      <c r="F189" s="475"/>
      <c r="G189" s="475"/>
      <c r="H189" s="475"/>
      <c r="I189" s="475"/>
      <c r="J189" s="475">
        <v>1</v>
      </c>
      <c r="K189" s="475">
        <v>1191</v>
      </c>
      <c r="L189" s="475"/>
      <c r="M189" s="475">
        <v>1191</v>
      </c>
      <c r="N189" s="475">
        <v>1</v>
      </c>
      <c r="O189" s="475">
        <v>1193</v>
      </c>
      <c r="P189" s="506"/>
      <c r="Q189" s="476">
        <v>1193</v>
      </c>
    </row>
    <row r="190" spans="1:17" ht="14.4" customHeight="1" x14ac:dyDescent="0.3">
      <c r="A190" s="471" t="s">
        <v>2726</v>
      </c>
      <c r="B190" s="472" t="s">
        <v>2420</v>
      </c>
      <c r="C190" s="472" t="s">
        <v>2451</v>
      </c>
      <c r="D190" s="472" t="s">
        <v>2638</v>
      </c>
      <c r="E190" s="472" t="s">
        <v>2639</v>
      </c>
      <c r="F190" s="475"/>
      <c r="G190" s="475"/>
      <c r="H190" s="475"/>
      <c r="I190" s="475"/>
      <c r="J190" s="475">
        <v>1</v>
      </c>
      <c r="K190" s="475">
        <v>1796</v>
      </c>
      <c r="L190" s="475"/>
      <c r="M190" s="475">
        <v>1796</v>
      </c>
      <c r="N190" s="475">
        <v>1</v>
      </c>
      <c r="O190" s="475">
        <v>1803</v>
      </c>
      <c r="P190" s="506"/>
      <c r="Q190" s="476">
        <v>1803</v>
      </c>
    </row>
    <row r="191" spans="1:17" ht="14.4" customHeight="1" x14ac:dyDescent="0.3">
      <c r="A191" s="471" t="s">
        <v>2727</v>
      </c>
      <c r="B191" s="472" t="s">
        <v>2420</v>
      </c>
      <c r="C191" s="472" t="s">
        <v>2451</v>
      </c>
      <c r="D191" s="472" t="s">
        <v>2462</v>
      </c>
      <c r="E191" s="472" t="s">
        <v>2463</v>
      </c>
      <c r="F191" s="475"/>
      <c r="G191" s="475"/>
      <c r="H191" s="475"/>
      <c r="I191" s="475"/>
      <c r="J191" s="475">
        <v>1</v>
      </c>
      <c r="K191" s="475">
        <v>35</v>
      </c>
      <c r="L191" s="475"/>
      <c r="M191" s="475">
        <v>35</v>
      </c>
      <c r="N191" s="475"/>
      <c r="O191" s="475"/>
      <c r="P191" s="506"/>
      <c r="Q191" s="476"/>
    </row>
    <row r="192" spans="1:17" ht="14.4" customHeight="1" x14ac:dyDescent="0.3">
      <c r="A192" s="471" t="s">
        <v>2727</v>
      </c>
      <c r="B192" s="472" t="s">
        <v>2420</v>
      </c>
      <c r="C192" s="472" t="s">
        <v>2451</v>
      </c>
      <c r="D192" s="472" t="s">
        <v>2477</v>
      </c>
      <c r="E192" s="472" t="s">
        <v>2478</v>
      </c>
      <c r="F192" s="475"/>
      <c r="G192" s="475"/>
      <c r="H192" s="475"/>
      <c r="I192" s="475"/>
      <c r="J192" s="475"/>
      <c r="K192" s="475"/>
      <c r="L192" s="475"/>
      <c r="M192" s="475"/>
      <c r="N192" s="475">
        <v>1</v>
      </c>
      <c r="O192" s="475">
        <v>235</v>
      </c>
      <c r="P192" s="506"/>
      <c r="Q192" s="476">
        <v>235</v>
      </c>
    </row>
    <row r="193" spans="1:17" ht="14.4" customHeight="1" x14ac:dyDescent="0.3">
      <c r="A193" s="471" t="s">
        <v>2727</v>
      </c>
      <c r="B193" s="472" t="s">
        <v>2420</v>
      </c>
      <c r="C193" s="472" t="s">
        <v>2451</v>
      </c>
      <c r="D193" s="472" t="s">
        <v>2479</v>
      </c>
      <c r="E193" s="472" t="s">
        <v>2480</v>
      </c>
      <c r="F193" s="475"/>
      <c r="G193" s="475"/>
      <c r="H193" s="475"/>
      <c r="I193" s="475"/>
      <c r="J193" s="475"/>
      <c r="K193" s="475"/>
      <c r="L193" s="475"/>
      <c r="M193" s="475"/>
      <c r="N193" s="475">
        <v>2</v>
      </c>
      <c r="O193" s="475">
        <v>236</v>
      </c>
      <c r="P193" s="506"/>
      <c r="Q193" s="476">
        <v>118</v>
      </c>
    </row>
    <row r="194" spans="1:17" ht="14.4" customHeight="1" x14ac:dyDescent="0.3">
      <c r="A194" s="471" t="s">
        <v>2727</v>
      </c>
      <c r="B194" s="472" t="s">
        <v>2420</v>
      </c>
      <c r="C194" s="472" t="s">
        <v>2451</v>
      </c>
      <c r="D194" s="472" t="s">
        <v>2548</v>
      </c>
      <c r="E194" s="472" t="s">
        <v>2549</v>
      </c>
      <c r="F194" s="475"/>
      <c r="G194" s="475"/>
      <c r="H194" s="475"/>
      <c r="I194" s="475"/>
      <c r="J194" s="475"/>
      <c r="K194" s="475"/>
      <c r="L194" s="475"/>
      <c r="M194" s="475"/>
      <c r="N194" s="475">
        <v>1</v>
      </c>
      <c r="O194" s="475">
        <v>179</v>
      </c>
      <c r="P194" s="506"/>
      <c r="Q194" s="476">
        <v>179</v>
      </c>
    </row>
    <row r="195" spans="1:17" ht="14.4" customHeight="1" x14ac:dyDescent="0.3">
      <c r="A195" s="471" t="s">
        <v>2728</v>
      </c>
      <c r="B195" s="472" t="s">
        <v>2420</v>
      </c>
      <c r="C195" s="472" t="s">
        <v>2451</v>
      </c>
      <c r="D195" s="472" t="s">
        <v>2462</v>
      </c>
      <c r="E195" s="472" t="s">
        <v>2463</v>
      </c>
      <c r="F195" s="475">
        <v>4</v>
      </c>
      <c r="G195" s="475">
        <v>136</v>
      </c>
      <c r="H195" s="475">
        <v>1</v>
      </c>
      <c r="I195" s="475">
        <v>34</v>
      </c>
      <c r="J195" s="475">
        <v>2</v>
      </c>
      <c r="K195" s="475">
        <v>70</v>
      </c>
      <c r="L195" s="475">
        <v>0.51470588235294112</v>
      </c>
      <c r="M195" s="475">
        <v>35</v>
      </c>
      <c r="N195" s="475"/>
      <c r="O195" s="475"/>
      <c r="P195" s="506"/>
      <c r="Q195" s="476"/>
    </row>
    <row r="196" spans="1:17" ht="14.4" customHeight="1" x14ac:dyDescent="0.3">
      <c r="A196" s="471" t="s">
        <v>2728</v>
      </c>
      <c r="B196" s="472" t="s">
        <v>2420</v>
      </c>
      <c r="C196" s="472" t="s">
        <v>2451</v>
      </c>
      <c r="D196" s="472" t="s">
        <v>2477</v>
      </c>
      <c r="E196" s="472" t="s">
        <v>2478</v>
      </c>
      <c r="F196" s="475">
        <v>1</v>
      </c>
      <c r="G196" s="475">
        <v>232</v>
      </c>
      <c r="H196" s="475">
        <v>1</v>
      </c>
      <c r="I196" s="475">
        <v>232</v>
      </c>
      <c r="J196" s="475">
        <v>1</v>
      </c>
      <c r="K196" s="475">
        <v>234</v>
      </c>
      <c r="L196" s="475">
        <v>1.0086206896551724</v>
      </c>
      <c r="M196" s="475">
        <v>234</v>
      </c>
      <c r="N196" s="475">
        <v>1</v>
      </c>
      <c r="O196" s="475">
        <v>235</v>
      </c>
      <c r="P196" s="506">
        <v>1.0129310344827587</v>
      </c>
      <c r="Q196" s="476">
        <v>235</v>
      </c>
    </row>
    <row r="197" spans="1:17" ht="14.4" customHeight="1" x14ac:dyDescent="0.3">
      <c r="A197" s="471" t="s">
        <v>2728</v>
      </c>
      <c r="B197" s="472" t="s">
        <v>2420</v>
      </c>
      <c r="C197" s="472" t="s">
        <v>2451</v>
      </c>
      <c r="D197" s="472" t="s">
        <v>2479</v>
      </c>
      <c r="E197" s="472" t="s">
        <v>2480</v>
      </c>
      <c r="F197" s="475">
        <v>11</v>
      </c>
      <c r="G197" s="475">
        <v>1276</v>
      </c>
      <c r="H197" s="475">
        <v>1</v>
      </c>
      <c r="I197" s="475">
        <v>116</v>
      </c>
      <c r="J197" s="475">
        <v>4</v>
      </c>
      <c r="K197" s="475">
        <v>470</v>
      </c>
      <c r="L197" s="475">
        <v>0.36833855799373039</v>
      </c>
      <c r="M197" s="475">
        <v>117.5</v>
      </c>
      <c r="N197" s="475">
        <v>21</v>
      </c>
      <c r="O197" s="475">
        <v>2478</v>
      </c>
      <c r="P197" s="506">
        <v>1.9420062695924765</v>
      </c>
      <c r="Q197" s="476">
        <v>118</v>
      </c>
    </row>
    <row r="198" spans="1:17" ht="14.4" customHeight="1" x14ac:dyDescent="0.3">
      <c r="A198" s="471" t="s">
        <v>2728</v>
      </c>
      <c r="B198" s="472" t="s">
        <v>2420</v>
      </c>
      <c r="C198" s="472" t="s">
        <v>2451</v>
      </c>
      <c r="D198" s="472" t="s">
        <v>2485</v>
      </c>
      <c r="E198" s="472" t="s">
        <v>2486</v>
      </c>
      <c r="F198" s="475">
        <v>2</v>
      </c>
      <c r="G198" s="475">
        <v>962</v>
      </c>
      <c r="H198" s="475">
        <v>1</v>
      </c>
      <c r="I198" s="475">
        <v>481</v>
      </c>
      <c r="J198" s="475"/>
      <c r="K198" s="475"/>
      <c r="L198" s="475"/>
      <c r="M198" s="475"/>
      <c r="N198" s="475"/>
      <c r="O198" s="475"/>
      <c r="P198" s="506"/>
      <c r="Q198" s="476"/>
    </row>
    <row r="199" spans="1:17" ht="14.4" customHeight="1" x14ac:dyDescent="0.3">
      <c r="A199" s="471" t="s">
        <v>2728</v>
      </c>
      <c r="B199" s="472" t="s">
        <v>2420</v>
      </c>
      <c r="C199" s="472" t="s">
        <v>2451</v>
      </c>
      <c r="D199" s="472" t="s">
        <v>2489</v>
      </c>
      <c r="E199" s="472" t="s">
        <v>2490</v>
      </c>
      <c r="F199" s="475">
        <v>2</v>
      </c>
      <c r="G199" s="475">
        <v>2002</v>
      </c>
      <c r="H199" s="475">
        <v>1</v>
      </c>
      <c r="I199" s="475">
        <v>1001</v>
      </c>
      <c r="J199" s="475">
        <v>13</v>
      </c>
      <c r="K199" s="475">
        <v>13117</v>
      </c>
      <c r="L199" s="475">
        <v>6.5519480519480515</v>
      </c>
      <c r="M199" s="475">
        <v>1009</v>
      </c>
      <c r="N199" s="475"/>
      <c r="O199" s="475"/>
      <c r="P199" s="506"/>
      <c r="Q199" s="476"/>
    </row>
    <row r="200" spans="1:17" ht="14.4" customHeight="1" x14ac:dyDescent="0.3">
      <c r="A200" s="471" t="s">
        <v>2728</v>
      </c>
      <c r="B200" s="472" t="s">
        <v>2420</v>
      </c>
      <c r="C200" s="472" t="s">
        <v>2451</v>
      </c>
      <c r="D200" s="472" t="s">
        <v>2491</v>
      </c>
      <c r="E200" s="472" t="s">
        <v>2492</v>
      </c>
      <c r="F200" s="475"/>
      <c r="G200" s="475"/>
      <c r="H200" s="475"/>
      <c r="I200" s="475"/>
      <c r="J200" s="475"/>
      <c r="K200" s="475"/>
      <c r="L200" s="475"/>
      <c r="M200" s="475"/>
      <c r="N200" s="475">
        <v>1</v>
      </c>
      <c r="O200" s="475">
        <v>2017</v>
      </c>
      <c r="P200" s="506"/>
      <c r="Q200" s="476">
        <v>2017</v>
      </c>
    </row>
    <row r="201" spans="1:17" ht="14.4" customHeight="1" x14ac:dyDescent="0.3">
      <c r="A201" s="471" t="s">
        <v>2728</v>
      </c>
      <c r="B201" s="472" t="s">
        <v>2420</v>
      </c>
      <c r="C201" s="472" t="s">
        <v>2451</v>
      </c>
      <c r="D201" s="472" t="s">
        <v>2507</v>
      </c>
      <c r="E201" s="472" t="s">
        <v>2508</v>
      </c>
      <c r="F201" s="475"/>
      <c r="G201" s="475"/>
      <c r="H201" s="475"/>
      <c r="I201" s="475"/>
      <c r="J201" s="475"/>
      <c r="K201" s="475"/>
      <c r="L201" s="475"/>
      <c r="M201" s="475"/>
      <c r="N201" s="475">
        <v>14</v>
      </c>
      <c r="O201" s="475">
        <v>466.65999999999997</v>
      </c>
      <c r="P201" s="506"/>
      <c r="Q201" s="476">
        <v>33.332857142857144</v>
      </c>
    </row>
    <row r="202" spans="1:17" ht="14.4" customHeight="1" x14ac:dyDescent="0.3">
      <c r="A202" s="471" t="s">
        <v>2728</v>
      </c>
      <c r="B202" s="472" t="s">
        <v>2420</v>
      </c>
      <c r="C202" s="472" t="s">
        <v>2451</v>
      </c>
      <c r="D202" s="472" t="s">
        <v>2511</v>
      </c>
      <c r="E202" s="472" t="s">
        <v>2512</v>
      </c>
      <c r="F202" s="475">
        <v>5</v>
      </c>
      <c r="G202" s="475">
        <v>0</v>
      </c>
      <c r="H202" s="475"/>
      <c r="I202" s="475">
        <v>0</v>
      </c>
      <c r="J202" s="475"/>
      <c r="K202" s="475"/>
      <c r="L202" s="475"/>
      <c r="M202" s="475"/>
      <c r="N202" s="475"/>
      <c r="O202" s="475"/>
      <c r="P202" s="506"/>
      <c r="Q202" s="476"/>
    </row>
    <row r="203" spans="1:17" ht="14.4" customHeight="1" x14ac:dyDescent="0.3">
      <c r="A203" s="471" t="s">
        <v>2728</v>
      </c>
      <c r="B203" s="472" t="s">
        <v>2420</v>
      </c>
      <c r="C203" s="472" t="s">
        <v>2451</v>
      </c>
      <c r="D203" s="472" t="s">
        <v>2515</v>
      </c>
      <c r="E203" s="472" t="s">
        <v>2516</v>
      </c>
      <c r="F203" s="475">
        <v>2</v>
      </c>
      <c r="G203" s="475">
        <v>162</v>
      </c>
      <c r="H203" s="475">
        <v>1</v>
      </c>
      <c r="I203" s="475">
        <v>81</v>
      </c>
      <c r="J203" s="475">
        <v>1</v>
      </c>
      <c r="K203" s="475">
        <v>82</v>
      </c>
      <c r="L203" s="475">
        <v>0.50617283950617287</v>
      </c>
      <c r="M203" s="475">
        <v>82</v>
      </c>
      <c r="N203" s="475">
        <v>1</v>
      </c>
      <c r="O203" s="475">
        <v>82</v>
      </c>
      <c r="P203" s="506">
        <v>0.50617283950617287</v>
      </c>
      <c r="Q203" s="476">
        <v>82</v>
      </c>
    </row>
    <row r="204" spans="1:17" ht="14.4" customHeight="1" x14ac:dyDescent="0.3">
      <c r="A204" s="471" t="s">
        <v>2728</v>
      </c>
      <c r="B204" s="472" t="s">
        <v>2420</v>
      </c>
      <c r="C204" s="472" t="s">
        <v>2451</v>
      </c>
      <c r="D204" s="472" t="s">
        <v>2544</v>
      </c>
      <c r="E204" s="472" t="s">
        <v>2545</v>
      </c>
      <c r="F204" s="475"/>
      <c r="G204" s="475"/>
      <c r="H204" s="475"/>
      <c r="I204" s="475"/>
      <c r="J204" s="475"/>
      <c r="K204" s="475"/>
      <c r="L204" s="475"/>
      <c r="M204" s="475"/>
      <c r="N204" s="475">
        <v>1</v>
      </c>
      <c r="O204" s="475">
        <v>691</v>
      </c>
      <c r="P204" s="506"/>
      <c r="Q204" s="476">
        <v>691</v>
      </c>
    </row>
    <row r="205" spans="1:17" ht="14.4" customHeight="1" x14ac:dyDescent="0.3">
      <c r="A205" s="471" t="s">
        <v>2728</v>
      </c>
      <c r="B205" s="472" t="s">
        <v>2420</v>
      </c>
      <c r="C205" s="472" t="s">
        <v>2451</v>
      </c>
      <c r="D205" s="472" t="s">
        <v>2554</v>
      </c>
      <c r="E205" s="472" t="s">
        <v>2555</v>
      </c>
      <c r="F205" s="475">
        <v>1</v>
      </c>
      <c r="G205" s="475">
        <v>351</v>
      </c>
      <c r="H205" s="475">
        <v>1</v>
      </c>
      <c r="I205" s="475">
        <v>351</v>
      </c>
      <c r="J205" s="475"/>
      <c r="K205" s="475"/>
      <c r="L205" s="475"/>
      <c r="M205" s="475"/>
      <c r="N205" s="475">
        <v>1</v>
      </c>
      <c r="O205" s="475">
        <v>356</v>
      </c>
      <c r="P205" s="506">
        <v>1.0142450142450143</v>
      </c>
      <c r="Q205" s="476">
        <v>356</v>
      </c>
    </row>
    <row r="206" spans="1:17" ht="14.4" customHeight="1" x14ac:dyDescent="0.3">
      <c r="A206" s="471" t="s">
        <v>2728</v>
      </c>
      <c r="B206" s="472" t="s">
        <v>2420</v>
      </c>
      <c r="C206" s="472" t="s">
        <v>2451</v>
      </c>
      <c r="D206" s="472" t="s">
        <v>2558</v>
      </c>
      <c r="E206" s="472" t="s">
        <v>2559</v>
      </c>
      <c r="F206" s="475"/>
      <c r="G206" s="475"/>
      <c r="H206" s="475"/>
      <c r="I206" s="475"/>
      <c r="J206" s="475"/>
      <c r="K206" s="475"/>
      <c r="L206" s="475"/>
      <c r="M206" s="475"/>
      <c r="N206" s="475">
        <v>1</v>
      </c>
      <c r="O206" s="475">
        <v>628</v>
      </c>
      <c r="P206" s="506"/>
      <c r="Q206" s="476">
        <v>628</v>
      </c>
    </row>
    <row r="207" spans="1:17" ht="14.4" customHeight="1" x14ac:dyDescent="0.3">
      <c r="A207" s="471" t="s">
        <v>2728</v>
      </c>
      <c r="B207" s="472" t="s">
        <v>2420</v>
      </c>
      <c r="C207" s="472" t="s">
        <v>2451</v>
      </c>
      <c r="D207" s="472" t="s">
        <v>2566</v>
      </c>
      <c r="E207" s="472" t="s">
        <v>2567</v>
      </c>
      <c r="F207" s="475"/>
      <c r="G207" s="475"/>
      <c r="H207" s="475"/>
      <c r="I207" s="475"/>
      <c r="J207" s="475"/>
      <c r="K207" s="475"/>
      <c r="L207" s="475"/>
      <c r="M207" s="475"/>
      <c r="N207" s="475">
        <v>2</v>
      </c>
      <c r="O207" s="475">
        <v>486</v>
      </c>
      <c r="P207" s="506"/>
      <c r="Q207" s="476">
        <v>243</v>
      </c>
    </row>
    <row r="208" spans="1:17" ht="14.4" customHeight="1" x14ac:dyDescent="0.3">
      <c r="A208" s="471" t="s">
        <v>2728</v>
      </c>
      <c r="B208" s="472" t="s">
        <v>2420</v>
      </c>
      <c r="C208" s="472" t="s">
        <v>2451</v>
      </c>
      <c r="D208" s="472" t="s">
        <v>2626</v>
      </c>
      <c r="E208" s="472" t="s">
        <v>2627</v>
      </c>
      <c r="F208" s="475"/>
      <c r="G208" s="475"/>
      <c r="H208" s="475"/>
      <c r="I208" s="475"/>
      <c r="J208" s="475"/>
      <c r="K208" s="475"/>
      <c r="L208" s="475"/>
      <c r="M208" s="475"/>
      <c r="N208" s="475">
        <v>1</v>
      </c>
      <c r="O208" s="475">
        <v>1667</v>
      </c>
      <c r="P208" s="506"/>
      <c r="Q208" s="476">
        <v>1667</v>
      </c>
    </row>
    <row r="209" spans="1:17" ht="14.4" customHeight="1" x14ac:dyDescent="0.3">
      <c r="A209" s="471" t="s">
        <v>2728</v>
      </c>
      <c r="B209" s="472" t="s">
        <v>2420</v>
      </c>
      <c r="C209" s="472" t="s">
        <v>2451</v>
      </c>
      <c r="D209" s="472" t="s">
        <v>2638</v>
      </c>
      <c r="E209" s="472" t="s">
        <v>2639</v>
      </c>
      <c r="F209" s="475"/>
      <c r="G209" s="475"/>
      <c r="H209" s="475"/>
      <c r="I209" s="475"/>
      <c r="J209" s="475">
        <v>1</v>
      </c>
      <c r="K209" s="475">
        <v>1801</v>
      </c>
      <c r="L209" s="475"/>
      <c r="M209" s="475">
        <v>1801</v>
      </c>
      <c r="N209" s="475"/>
      <c r="O209" s="475"/>
      <c r="P209" s="506"/>
      <c r="Q209" s="476"/>
    </row>
    <row r="210" spans="1:17" ht="14.4" customHeight="1" x14ac:dyDescent="0.3">
      <c r="A210" s="471" t="s">
        <v>2728</v>
      </c>
      <c r="B210" s="472" t="s">
        <v>2420</v>
      </c>
      <c r="C210" s="472" t="s">
        <v>2451</v>
      </c>
      <c r="D210" s="472" t="s">
        <v>2642</v>
      </c>
      <c r="E210" s="472" t="s">
        <v>2629</v>
      </c>
      <c r="F210" s="475">
        <v>1</v>
      </c>
      <c r="G210" s="475">
        <v>878</v>
      </c>
      <c r="H210" s="475">
        <v>1</v>
      </c>
      <c r="I210" s="475">
        <v>878</v>
      </c>
      <c r="J210" s="475"/>
      <c r="K210" s="475"/>
      <c r="L210" s="475"/>
      <c r="M210" s="475"/>
      <c r="N210" s="475">
        <v>1</v>
      </c>
      <c r="O210" s="475">
        <v>885</v>
      </c>
      <c r="P210" s="506">
        <v>1.0079726651480638</v>
      </c>
      <c r="Q210" s="476">
        <v>885</v>
      </c>
    </row>
    <row r="211" spans="1:17" ht="14.4" customHeight="1" x14ac:dyDescent="0.3">
      <c r="A211" s="471" t="s">
        <v>2729</v>
      </c>
      <c r="B211" s="472" t="s">
        <v>2420</v>
      </c>
      <c r="C211" s="472" t="s">
        <v>2451</v>
      </c>
      <c r="D211" s="472" t="s">
        <v>2462</v>
      </c>
      <c r="E211" s="472" t="s">
        <v>2463</v>
      </c>
      <c r="F211" s="475"/>
      <c r="G211" s="475"/>
      <c r="H211" s="475"/>
      <c r="I211" s="475"/>
      <c r="J211" s="475">
        <v>1</v>
      </c>
      <c r="K211" s="475">
        <v>35</v>
      </c>
      <c r="L211" s="475"/>
      <c r="M211" s="475">
        <v>35</v>
      </c>
      <c r="N211" s="475"/>
      <c r="O211" s="475"/>
      <c r="P211" s="506"/>
      <c r="Q211" s="476"/>
    </row>
    <row r="212" spans="1:17" ht="14.4" customHeight="1" x14ac:dyDescent="0.3">
      <c r="A212" s="471" t="s">
        <v>2729</v>
      </c>
      <c r="B212" s="472" t="s">
        <v>2420</v>
      </c>
      <c r="C212" s="472" t="s">
        <v>2451</v>
      </c>
      <c r="D212" s="472" t="s">
        <v>2477</v>
      </c>
      <c r="E212" s="472" t="s">
        <v>2478</v>
      </c>
      <c r="F212" s="475"/>
      <c r="G212" s="475"/>
      <c r="H212" s="475"/>
      <c r="I212" s="475"/>
      <c r="J212" s="475"/>
      <c r="K212" s="475"/>
      <c r="L212" s="475"/>
      <c r="M212" s="475"/>
      <c r="N212" s="475">
        <v>1</v>
      </c>
      <c r="O212" s="475">
        <v>235</v>
      </c>
      <c r="P212" s="506"/>
      <c r="Q212" s="476">
        <v>235</v>
      </c>
    </row>
    <row r="213" spans="1:17" ht="14.4" customHeight="1" x14ac:dyDescent="0.3">
      <c r="A213" s="471" t="s">
        <v>2729</v>
      </c>
      <c r="B213" s="472" t="s">
        <v>2420</v>
      </c>
      <c r="C213" s="472" t="s">
        <v>2451</v>
      </c>
      <c r="D213" s="472" t="s">
        <v>2479</v>
      </c>
      <c r="E213" s="472" t="s">
        <v>2480</v>
      </c>
      <c r="F213" s="475"/>
      <c r="G213" s="475"/>
      <c r="H213" s="475"/>
      <c r="I213" s="475"/>
      <c r="J213" s="475">
        <v>1</v>
      </c>
      <c r="K213" s="475">
        <v>118</v>
      </c>
      <c r="L213" s="475"/>
      <c r="M213" s="475">
        <v>118</v>
      </c>
      <c r="N213" s="475">
        <v>5</v>
      </c>
      <c r="O213" s="475">
        <v>590</v>
      </c>
      <c r="P213" s="506"/>
      <c r="Q213" s="476">
        <v>118</v>
      </c>
    </row>
    <row r="214" spans="1:17" ht="14.4" customHeight="1" x14ac:dyDescent="0.3">
      <c r="A214" s="471" t="s">
        <v>2730</v>
      </c>
      <c r="B214" s="472" t="s">
        <v>2420</v>
      </c>
      <c r="C214" s="472" t="s">
        <v>2451</v>
      </c>
      <c r="D214" s="472" t="s">
        <v>2462</v>
      </c>
      <c r="E214" s="472" t="s">
        <v>2463</v>
      </c>
      <c r="F214" s="475">
        <v>1</v>
      </c>
      <c r="G214" s="475">
        <v>34</v>
      </c>
      <c r="H214" s="475">
        <v>1</v>
      </c>
      <c r="I214" s="475">
        <v>34</v>
      </c>
      <c r="J214" s="475"/>
      <c r="K214" s="475"/>
      <c r="L214" s="475"/>
      <c r="M214" s="475"/>
      <c r="N214" s="475"/>
      <c r="O214" s="475"/>
      <c r="P214" s="506"/>
      <c r="Q214" s="476"/>
    </row>
    <row r="215" spans="1:17" ht="14.4" customHeight="1" x14ac:dyDescent="0.3">
      <c r="A215" s="471" t="s">
        <v>2730</v>
      </c>
      <c r="B215" s="472" t="s">
        <v>2420</v>
      </c>
      <c r="C215" s="472" t="s">
        <v>2451</v>
      </c>
      <c r="D215" s="472" t="s">
        <v>2477</v>
      </c>
      <c r="E215" s="472" t="s">
        <v>2478</v>
      </c>
      <c r="F215" s="475">
        <v>1</v>
      </c>
      <c r="G215" s="475">
        <v>232</v>
      </c>
      <c r="H215" s="475">
        <v>1</v>
      </c>
      <c r="I215" s="475">
        <v>232</v>
      </c>
      <c r="J215" s="475"/>
      <c r="K215" s="475"/>
      <c r="L215" s="475"/>
      <c r="M215" s="475"/>
      <c r="N215" s="475">
        <v>5</v>
      </c>
      <c r="O215" s="475">
        <v>1175</v>
      </c>
      <c r="P215" s="506">
        <v>5.0646551724137927</v>
      </c>
      <c r="Q215" s="476">
        <v>235</v>
      </c>
    </row>
    <row r="216" spans="1:17" ht="14.4" customHeight="1" x14ac:dyDescent="0.3">
      <c r="A216" s="471" t="s">
        <v>2730</v>
      </c>
      <c r="B216" s="472" t="s">
        <v>2420</v>
      </c>
      <c r="C216" s="472" t="s">
        <v>2451</v>
      </c>
      <c r="D216" s="472" t="s">
        <v>2479</v>
      </c>
      <c r="E216" s="472" t="s">
        <v>2480</v>
      </c>
      <c r="F216" s="475">
        <v>1</v>
      </c>
      <c r="G216" s="475">
        <v>116</v>
      </c>
      <c r="H216" s="475">
        <v>1</v>
      </c>
      <c r="I216" s="475">
        <v>116</v>
      </c>
      <c r="J216" s="475"/>
      <c r="K216" s="475"/>
      <c r="L216" s="475"/>
      <c r="M216" s="475"/>
      <c r="N216" s="475">
        <v>6</v>
      </c>
      <c r="O216" s="475">
        <v>708</v>
      </c>
      <c r="P216" s="506">
        <v>6.1034482758620694</v>
      </c>
      <c r="Q216" s="476">
        <v>118</v>
      </c>
    </row>
    <row r="217" spans="1:17" ht="14.4" customHeight="1" x14ac:dyDescent="0.3">
      <c r="A217" s="471" t="s">
        <v>2730</v>
      </c>
      <c r="B217" s="472" t="s">
        <v>2420</v>
      </c>
      <c r="C217" s="472" t="s">
        <v>2451</v>
      </c>
      <c r="D217" s="472" t="s">
        <v>2485</v>
      </c>
      <c r="E217" s="472" t="s">
        <v>2486</v>
      </c>
      <c r="F217" s="475">
        <v>1</v>
      </c>
      <c r="G217" s="475">
        <v>481</v>
      </c>
      <c r="H217" s="475">
        <v>1</v>
      </c>
      <c r="I217" s="475">
        <v>481</v>
      </c>
      <c r="J217" s="475"/>
      <c r="K217" s="475"/>
      <c r="L217" s="475"/>
      <c r="M217" s="475"/>
      <c r="N217" s="475"/>
      <c r="O217" s="475"/>
      <c r="P217" s="506"/>
      <c r="Q217" s="476"/>
    </row>
    <row r="218" spans="1:17" ht="14.4" customHeight="1" x14ac:dyDescent="0.3">
      <c r="A218" s="471" t="s">
        <v>2730</v>
      </c>
      <c r="B218" s="472" t="s">
        <v>2420</v>
      </c>
      <c r="C218" s="472" t="s">
        <v>2451</v>
      </c>
      <c r="D218" s="472" t="s">
        <v>2507</v>
      </c>
      <c r="E218" s="472" t="s">
        <v>2508</v>
      </c>
      <c r="F218" s="475"/>
      <c r="G218" s="475"/>
      <c r="H218" s="475"/>
      <c r="I218" s="475"/>
      <c r="J218" s="475"/>
      <c r="K218" s="475"/>
      <c r="L218" s="475"/>
      <c r="M218" s="475"/>
      <c r="N218" s="475">
        <v>5</v>
      </c>
      <c r="O218" s="475">
        <v>66.66</v>
      </c>
      <c r="P218" s="506"/>
      <c r="Q218" s="476">
        <v>13.331999999999999</v>
      </c>
    </row>
    <row r="219" spans="1:17" ht="14.4" customHeight="1" x14ac:dyDescent="0.3">
      <c r="A219" s="471" t="s">
        <v>2730</v>
      </c>
      <c r="B219" s="472" t="s">
        <v>2420</v>
      </c>
      <c r="C219" s="472" t="s">
        <v>2451</v>
      </c>
      <c r="D219" s="472" t="s">
        <v>2511</v>
      </c>
      <c r="E219" s="472" t="s">
        <v>2512</v>
      </c>
      <c r="F219" s="475">
        <v>0</v>
      </c>
      <c r="G219" s="475">
        <v>0</v>
      </c>
      <c r="H219" s="475"/>
      <c r="I219" s="475"/>
      <c r="J219" s="475"/>
      <c r="K219" s="475"/>
      <c r="L219" s="475"/>
      <c r="M219" s="475"/>
      <c r="N219" s="475"/>
      <c r="O219" s="475"/>
      <c r="P219" s="506"/>
      <c r="Q219" s="476"/>
    </row>
    <row r="220" spans="1:17" ht="14.4" customHeight="1" x14ac:dyDescent="0.3">
      <c r="A220" s="471" t="s">
        <v>2730</v>
      </c>
      <c r="B220" s="472" t="s">
        <v>2420</v>
      </c>
      <c r="C220" s="472" t="s">
        <v>2451</v>
      </c>
      <c r="D220" s="472" t="s">
        <v>2554</v>
      </c>
      <c r="E220" s="472" t="s">
        <v>2555</v>
      </c>
      <c r="F220" s="475">
        <v>0</v>
      </c>
      <c r="G220" s="475">
        <v>0</v>
      </c>
      <c r="H220" s="475"/>
      <c r="I220" s="475"/>
      <c r="J220" s="475"/>
      <c r="K220" s="475"/>
      <c r="L220" s="475"/>
      <c r="M220" s="475"/>
      <c r="N220" s="475"/>
      <c r="O220" s="475"/>
      <c r="P220" s="506"/>
      <c r="Q220" s="476"/>
    </row>
    <row r="221" spans="1:17" ht="14.4" customHeight="1" x14ac:dyDescent="0.3">
      <c r="A221" s="471" t="s">
        <v>2730</v>
      </c>
      <c r="B221" s="472" t="s">
        <v>2420</v>
      </c>
      <c r="C221" s="472" t="s">
        <v>2451</v>
      </c>
      <c r="D221" s="472" t="s">
        <v>2578</v>
      </c>
      <c r="E221" s="472" t="s">
        <v>2579</v>
      </c>
      <c r="F221" s="475">
        <v>8</v>
      </c>
      <c r="G221" s="475">
        <v>6464</v>
      </c>
      <c r="H221" s="475">
        <v>1</v>
      </c>
      <c r="I221" s="475">
        <v>808</v>
      </c>
      <c r="J221" s="475"/>
      <c r="K221" s="475"/>
      <c r="L221" s="475"/>
      <c r="M221" s="475"/>
      <c r="N221" s="475"/>
      <c r="O221" s="475"/>
      <c r="P221" s="506"/>
      <c r="Q221" s="476"/>
    </row>
    <row r="222" spans="1:17" ht="14.4" customHeight="1" x14ac:dyDescent="0.3">
      <c r="A222" s="471" t="s">
        <v>2731</v>
      </c>
      <c r="B222" s="472" t="s">
        <v>2420</v>
      </c>
      <c r="C222" s="472" t="s">
        <v>2451</v>
      </c>
      <c r="D222" s="472" t="s">
        <v>2462</v>
      </c>
      <c r="E222" s="472" t="s">
        <v>2463</v>
      </c>
      <c r="F222" s="475">
        <v>1</v>
      </c>
      <c r="G222" s="475">
        <v>34</v>
      </c>
      <c r="H222" s="475">
        <v>1</v>
      </c>
      <c r="I222" s="475">
        <v>34</v>
      </c>
      <c r="J222" s="475"/>
      <c r="K222" s="475"/>
      <c r="L222" s="475"/>
      <c r="M222" s="475"/>
      <c r="N222" s="475"/>
      <c r="O222" s="475"/>
      <c r="P222" s="506"/>
      <c r="Q222" s="476"/>
    </row>
    <row r="223" spans="1:17" ht="14.4" customHeight="1" x14ac:dyDescent="0.3">
      <c r="A223" s="471" t="s">
        <v>2731</v>
      </c>
      <c r="B223" s="472" t="s">
        <v>2420</v>
      </c>
      <c r="C223" s="472" t="s">
        <v>2451</v>
      </c>
      <c r="D223" s="472" t="s">
        <v>2477</v>
      </c>
      <c r="E223" s="472" t="s">
        <v>2478</v>
      </c>
      <c r="F223" s="475">
        <v>1</v>
      </c>
      <c r="G223" s="475">
        <v>232</v>
      </c>
      <c r="H223" s="475">
        <v>1</v>
      </c>
      <c r="I223" s="475">
        <v>232</v>
      </c>
      <c r="J223" s="475">
        <v>1</v>
      </c>
      <c r="K223" s="475">
        <v>234</v>
      </c>
      <c r="L223" s="475">
        <v>1.0086206896551724</v>
      </c>
      <c r="M223" s="475">
        <v>234</v>
      </c>
      <c r="N223" s="475">
        <v>1</v>
      </c>
      <c r="O223" s="475">
        <v>235</v>
      </c>
      <c r="P223" s="506">
        <v>1.0129310344827587</v>
      </c>
      <c r="Q223" s="476">
        <v>235</v>
      </c>
    </row>
    <row r="224" spans="1:17" ht="14.4" customHeight="1" x14ac:dyDescent="0.3">
      <c r="A224" s="471" t="s">
        <v>2731</v>
      </c>
      <c r="B224" s="472" t="s">
        <v>2420</v>
      </c>
      <c r="C224" s="472" t="s">
        <v>2451</v>
      </c>
      <c r="D224" s="472" t="s">
        <v>2479</v>
      </c>
      <c r="E224" s="472" t="s">
        <v>2480</v>
      </c>
      <c r="F224" s="475">
        <v>4</v>
      </c>
      <c r="G224" s="475">
        <v>464</v>
      </c>
      <c r="H224" s="475">
        <v>1</v>
      </c>
      <c r="I224" s="475">
        <v>116</v>
      </c>
      <c r="J224" s="475"/>
      <c r="K224" s="475"/>
      <c r="L224" s="475"/>
      <c r="M224" s="475"/>
      <c r="N224" s="475"/>
      <c r="O224" s="475"/>
      <c r="P224" s="506"/>
      <c r="Q224" s="476"/>
    </row>
    <row r="225" spans="1:17" ht="14.4" customHeight="1" x14ac:dyDescent="0.3">
      <c r="A225" s="471" t="s">
        <v>2731</v>
      </c>
      <c r="B225" s="472" t="s">
        <v>2420</v>
      </c>
      <c r="C225" s="472" t="s">
        <v>2451</v>
      </c>
      <c r="D225" s="472" t="s">
        <v>2491</v>
      </c>
      <c r="E225" s="472" t="s">
        <v>2492</v>
      </c>
      <c r="F225" s="475">
        <v>1</v>
      </c>
      <c r="G225" s="475">
        <v>2000</v>
      </c>
      <c r="H225" s="475">
        <v>1</v>
      </c>
      <c r="I225" s="475">
        <v>2000</v>
      </c>
      <c r="J225" s="475"/>
      <c r="K225" s="475"/>
      <c r="L225" s="475"/>
      <c r="M225" s="475"/>
      <c r="N225" s="475"/>
      <c r="O225" s="475"/>
      <c r="P225" s="506"/>
      <c r="Q225" s="476"/>
    </row>
    <row r="226" spans="1:17" ht="14.4" customHeight="1" x14ac:dyDescent="0.3">
      <c r="A226" s="471" t="s">
        <v>2731</v>
      </c>
      <c r="B226" s="472" t="s">
        <v>2420</v>
      </c>
      <c r="C226" s="472" t="s">
        <v>2451</v>
      </c>
      <c r="D226" s="472" t="s">
        <v>2515</v>
      </c>
      <c r="E226" s="472" t="s">
        <v>2516</v>
      </c>
      <c r="F226" s="475">
        <v>1</v>
      </c>
      <c r="G226" s="475">
        <v>81</v>
      </c>
      <c r="H226" s="475">
        <v>1</v>
      </c>
      <c r="I226" s="475">
        <v>81</v>
      </c>
      <c r="J226" s="475"/>
      <c r="K226" s="475"/>
      <c r="L226" s="475"/>
      <c r="M226" s="475"/>
      <c r="N226" s="475"/>
      <c r="O226" s="475"/>
      <c r="P226" s="506"/>
      <c r="Q226" s="476"/>
    </row>
    <row r="227" spans="1:17" ht="14.4" customHeight="1" x14ac:dyDescent="0.3">
      <c r="A227" s="471" t="s">
        <v>2732</v>
      </c>
      <c r="B227" s="472" t="s">
        <v>2420</v>
      </c>
      <c r="C227" s="472" t="s">
        <v>2451</v>
      </c>
      <c r="D227" s="472" t="s">
        <v>2462</v>
      </c>
      <c r="E227" s="472" t="s">
        <v>2463</v>
      </c>
      <c r="F227" s="475">
        <v>4</v>
      </c>
      <c r="G227" s="475">
        <v>136</v>
      </c>
      <c r="H227" s="475">
        <v>1</v>
      </c>
      <c r="I227" s="475">
        <v>34</v>
      </c>
      <c r="J227" s="475"/>
      <c r="K227" s="475"/>
      <c r="L227" s="475"/>
      <c r="M227" s="475"/>
      <c r="N227" s="475"/>
      <c r="O227" s="475"/>
      <c r="P227" s="506"/>
      <c r="Q227" s="476"/>
    </row>
    <row r="228" spans="1:17" ht="14.4" customHeight="1" x14ac:dyDescent="0.3">
      <c r="A228" s="471" t="s">
        <v>2732</v>
      </c>
      <c r="B228" s="472" t="s">
        <v>2420</v>
      </c>
      <c r="C228" s="472" t="s">
        <v>2451</v>
      </c>
      <c r="D228" s="472" t="s">
        <v>2477</v>
      </c>
      <c r="E228" s="472" t="s">
        <v>2478</v>
      </c>
      <c r="F228" s="475">
        <v>2</v>
      </c>
      <c r="G228" s="475">
        <v>464</v>
      </c>
      <c r="H228" s="475">
        <v>1</v>
      </c>
      <c r="I228" s="475">
        <v>232</v>
      </c>
      <c r="J228" s="475">
        <v>2</v>
      </c>
      <c r="K228" s="475">
        <v>464</v>
      </c>
      <c r="L228" s="475">
        <v>1</v>
      </c>
      <c r="M228" s="475">
        <v>232</v>
      </c>
      <c r="N228" s="475">
        <v>2</v>
      </c>
      <c r="O228" s="475">
        <v>470</v>
      </c>
      <c r="P228" s="506">
        <v>1.0129310344827587</v>
      </c>
      <c r="Q228" s="476">
        <v>235</v>
      </c>
    </row>
    <row r="229" spans="1:17" ht="14.4" customHeight="1" x14ac:dyDescent="0.3">
      <c r="A229" s="471" t="s">
        <v>2732</v>
      </c>
      <c r="B229" s="472" t="s">
        <v>2420</v>
      </c>
      <c r="C229" s="472" t="s">
        <v>2451</v>
      </c>
      <c r="D229" s="472" t="s">
        <v>2479</v>
      </c>
      <c r="E229" s="472" t="s">
        <v>2480</v>
      </c>
      <c r="F229" s="475">
        <v>16</v>
      </c>
      <c r="G229" s="475">
        <v>1856</v>
      </c>
      <c r="H229" s="475">
        <v>1</v>
      </c>
      <c r="I229" s="475">
        <v>116</v>
      </c>
      <c r="J229" s="475">
        <v>5</v>
      </c>
      <c r="K229" s="475">
        <v>588</v>
      </c>
      <c r="L229" s="475">
        <v>0.31681034482758619</v>
      </c>
      <c r="M229" s="475">
        <v>117.6</v>
      </c>
      <c r="N229" s="475">
        <v>9</v>
      </c>
      <c r="O229" s="475">
        <v>1062</v>
      </c>
      <c r="P229" s="506">
        <v>0.57219827586206895</v>
      </c>
      <c r="Q229" s="476">
        <v>118</v>
      </c>
    </row>
    <row r="230" spans="1:17" ht="14.4" customHeight="1" x14ac:dyDescent="0.3">
      <c r="A230" s="471" t="s">
        <v>2732</v>
      </c>
      <c r="B230" s="472" t="s">
        <v>2420</v>
      </c>
      <c r="C230" s="472" t="s">
        <v>2451</v>
      </c>
      <c r="D230" s="472" t="s">
        <v>2507</v>
      </c>
      <c r="E230" s="472" t="s">
        <v>2508</v>
      </c>
      <c r="F230" s="475"/>
      <c r="G230" s="475"/>
      <c r="H230" s="475"/>
      <c r="I230" s="475"/>
      <c r="J230" s="475"/>
      <c r="K230" s="475"/>
      <c r="L230" s="475"/>
      <c r="M230" s="475"/>
      <c r="N230" s="475">
        <v>1</v>
      </c>
      <c r="O230" s="475">
        <v>0</v>
      </c>
      <c r="P230" s="506"/>
      <c r="Q230" s="476">
        <v>0</v>
      </c>
    </row>
    <row r="231" spans="1:17" ht="14.4" customHeight="1" x14ac:dyDescent="0.3">
      <c r="A231" s="471" t="s">
        <v>2732</v>
      </c>
      <c r="B231" s="472" t="s">
        <v>2420</v>
      </c>
      <c r="C231" s="472" t="s">
        <v>2451</v>
      </c>
      <c r="D231" s="472" t="s">
        <v>2515</v>
      </c>
      <c r="E231" s="472" t="s">
        <v>2516</v>
      </c>
      <c r="F231" s="475">
        <v>1</v>
      </c>
      <c r="G231" s="475">
        <v>81</v>
      </c>
      <c r="H231" s="475">
        <v>1</v>
      </c>
      <c r="I231" s="475">
        <v>81</v>
      </c>
      <c r="J231" s="475"/>
      <c r="K231" s="475"/>
      <c r="L231" s="475"/>
      <c r="M231" s="475"/>
      <c r="N231" s="475"/>
      <c r="O231" s="475"/>
      <c r="P231" s="506"/>
      <c r="Q231" s="476"/>
    </row>
    <row r="232" spans="1:17" ht="14.4" customHeight="1" x14ac:dyDescent="0.3">
      <c r="A232" s="471" t="s">
        <v>2732</v>
      </c>
      <c r="B232" s="472" t="s">
        <v>2420</v>
      </c>
      <c r="C232" s="472" t="s">
        <v>2451</v>
      </c>
      <c r="D232" s="472" t="s">
        <v>2521</v>
      </c>
      <c r="E232" s="472" t="s">
        <v>2522</v>
      </c>
      <c r="F232" s="475">
        <v>5</v>
      </c>
      <c r="G232" s="475">
        <v>2425</v>
      </c>
      <c r="H232" s="475">
        <v>1</v>
      </c>
      <c r="I232" s="475">
        <v>485</v>
      </c>
      <c r="J232" s="475">
        <v>2</v>
      </c>
      <c r="K232" s="475">
        <v>975</v>
      </c>
      <c r="L232" s="475">
        <v>0.40206185567010311</v>
      </c>
      <c r="M232" s="475">
        <v>487.5</v>
      </c>
      <c r="N232" s="475">
        <v>1</v>
      </c>
      <c r="O232" s="475">
        <v>492</v>
      </c>
      <c r="P232" s="506">
        <v>0.20288659793814434</v>
      </c>
      <c r="Q232" s="476">
        <v>492</v>
      </c>
    </row>
    <row r="233" spans="1:17" ht="14.4" customHeight="1" x14ac:dyDescent="0.3">
      <c r="A233" s="471" t="s">
        <v>2732</v>
      </c>
      <c r="B233" s="472" t="s">
        <v>2420</v>
      </c>
      <c r="C233" s="472" t="s">
        <v>2451</v>
      </c>
      <c r="D233" s="472" t="s">
        <v>2552</v>
      </c>
      <c r="E233" s="472" t="s">
        <v>2553</v>
      </c>
      <c r="F233" s="475"/>
      <c r="G233" s="475"/>
      <c r="H233" s="475"/>
      <c r="I233" s="475"/>
      <c r="J233" s="475"/>
      <c r="K233" s="475"/>
      <c r="L233" s="475"/>
      <c r="M233" s="475"/>
      <c r="N233" s="475">
        <v>1</v>
      </c>
      <c r="O233" s="475">
        <v>121</v>
      </c>
      <c r="P233" s="506"/>
      <c r="Q233" s="476">
        <v>121</v>
      </c>
    </row>
    <row r="234" spans="1:17" ht="14.4" customHeight="1" x14ac:dyDescent="0.3">
      <c r="A234" s="471" t="s">
        <v>2732</v>
      </c>
      <c r="B234" s="472" t="s">
        <v>2420</v>
      </c>
      <c r="C234" s="472" t="s">
        <v>2451</v>
      </c>
      <c r="D234" s="472" t="s">
        <v>2564</v>
      </c>
      <c r="E234" s="472" t="s">
        <v>2565</v>
      </c>
      <c r="F234" s="475">
        <v>5</v>
      </c>
      <c r="G234" s="475">
        <v>1000</v>
      </c>
      <c r="H234" s="475">
        <v>1</v>
      </c>
      <c r="I234" s="475">
        <v>200</v>
      </c>
      <c r="J234" s="475"/>
      <c r="K234" s="475"/>
      <c r="L234" s="475"/>
      <c r="M234" s="475"/>
      <c r="N234" s="475"/>
      <c r="O234" s="475"/>
      <c r="P234" s="506"/>
      <c r="Q234" s="476"/>
    </row>
    <row r="235" spans="1:17" ht="14.4" customHeight="1" x14ac:dyDescent="0.3">
      <c r="A235" s="471" t="s">
        <v>2732</v>
      </c>
      <c r="B235" s="472" t="s">
        <v>2420</v>
      </c>
      <c r="C235" s="472" t="s">
        <v>2451</v>
      </c>
      <c r="D235" s="472" t="s">
        <v>2566</v>
      </c>
      <c r="E235" s="472" t="s">
        <v>2567</v>
      </c>
      <c r="F235" s="475">
        <v>1</v>
      </c>
      <c r="G235" s="475">
        <v>241</v>
      </c>
      <c r="H235" s="475">
        <v>1</v>
      </c>
      <c r="I235" s="475">
        <v>241</v>
      </c>
      <c r="J235" s="475"/>
      <c r="K235" s="475"/>
      <c r="L235" s="475"/>
      <c r="M235" s="475"/>
      <c r="N235" s="475"/>
      <c r="O235" s="475"/>
      <c r="P235" s="506"/>
      <c r="Q235" s="476"/>
    </row>
    <row r="236" spans="1:17" ht="14.4" customHeight="1" x14ac:dyDescent="0.3">
      <c r="A236" s="471" t="s">
        <v>2732</v>
      </c>
      <c r="B236" s="472" t="s">
        <v>2420</v>
      </c>
      <c r="C236" s="472" t="s">
        <v>2451</v>
      </c>
      <c r="D236" s="472" t="s">
        <v>2578</v>
      </c>
      <c r="E236" s="472" t="s">
        <v>2579</v>
      </c>
      <c r="F236" s="475">
        <v>1</v>
      </c>
      <c r="G236" s="475">
        <v>808</v>
      </c>
      <c r="H236" s="475">
        <v>1</v>
      </c>
      <c r="I236" s="475">
        <v>808</v>
      </c>
      <c r="J236" s="475"/>
      <c r="K236" s="475"/>
      <c r="L236" s="475"/>
      <c r="M236" s="475"/>
      <c r="N236" s="475"/>
      <c r="O236" s="475"/>
      <c r="P236" s="506"/>
      <c r="Q236" s="476"/>
    </row>
    <row r="237" spans="1:17" ht="14.4" customHeight="1" x14ac:dyDescent="0.3">
      <c r="A237" s="471" t="s">
        <v>2732</v>
      </c>
      <c r="B237" s="472" t="s">
        <v>2420</v>
      </c>
      <c r="C237" s="472" t="s">
        <v>2451</v>
      </c>
      <c r="D237" s="472" t="s">
        <v>2582</v>
      </c>
      <c r="E237" s="472" t="s">
        <v>2583</v>
      </c>
      <c r="F237" s="475"/>
      <c r="G237" s="475"/>
      <c r="H237" s="475"/>
      <c r="I237" s="475"/>
      <c r="J237" s="475">
        <v>1</v>
      </c>
      <c r="K237" s="475">
        <v>65</v>
      </c>
      <c r="L237" s="475"/>
      <c r="M237" s="475">
        <v>65</v>
      </c>
      <c r="N237" s="475"/>
      <c r="O237" s="475"/>
      <c r="P237" s="506"/>
      <c r="Q237" s="476"/>
    </row>
    <row r="238" spans="1:17" ht="14.4" customHeight="1" x14ac:dyDescent="0.3">
      <c r="A238" s="471" t="s">
        <v>2733</v>
      </c>
      <c r="B238" s="472" t="s">
        <v>2420</v>
      </c>
      <c r="C238" s="472" t="s">
        <v>2451</v>
      </c>
      <c r="D238" s="472" t="s">
        <v>2462</v>
      </c>
      <c r="E238" s="472" t="s">
        <v>2463</v>
      </c>
      <c r="F238" s="475">
        <v>2</v>
      </c>
      <c r="G238" s="475">
        <v>68</v>
      </c>
      <c r="H238" s="475">
        <v>1</v>
      </c>
      <c r="I238" s="475">
        <v>34</v>
      </c>
      <c r="J238" s="475">
        <v>2</v>
      </c>
      <c r="K238" s="475">
        <v>70</v>
      </c>
      <c r="L238" s="475">
        <v>1.0294117647058822</v>
      </c>
      <c r="M238" s="475">
        <v>35</v>
      </c>
      <c r="N238" s="475"/>
      <c r="O238" s="475"/>
      <c r="P238" s="506"/>
      <c r="Q238" s="476"/>
    </row>
    <row r="239" spans="1:17" ht="14.4" customHeight="1" x14ac:dyDescent="0.3">
      <c r="A239" s="471" t="s">
        <v>2733</v>
      </c>
      <c r="B239" s="472" t="s">
        <v>2420</v>
      </c>
      <c r="C239" s="472" t="s">
        <v>2451</v>
      </c>
      <c r="D239" s="472" t="s">
        <v>2477</v>
      </c>
      <c r="E239" s="472" t="s">
        <v>2478</v>
      </c>
      <c r="F239" s="475">
        <v>2</v>
      </c>
      <c r="G239" s="475">
        <v>464</v>
      </c>
      <c r="H239" s="475">
        <v>1</v>
      </c>
      <c r="I239" s="475">
        <v>232</v>
      </c>
      <c r="J239" s="475"/>
      <c r="K239" s="475"/>
      <c r="L239" s="475"/>
      <c r="M239" s="475"/>
      <c r="N239" s="475">
        <v>4</v>
      </c>
      <c r="O239" s="475">
        <v>940</v>
      </c>
      <c r="P239" s="506">
        <v>2.0258620689655173</v>
      </c>
      <c r="Q239" s="476">
        <v>235</v>
      </c>
    </row>
    <row r="240" spans="1:17" ht="14.4" customHeight="1" x14ac:dyDescent="0.3">
      <c r="A240" s="471" t="s">
        <v>2733</v>
      </c>
      <c r="B240" s="472" t="s">
        <v>2420</v>
      </c>
      <c r="C240" s="472" t="s">
        <v>2451</v>
      </c>
      <c r="D240" s="472" t="s">
        <v>2479</v>
      </c>
      <c r="E240" s="472" t="s">
        <v>2480</v>
      </c>
      <c r="F240" s="475">
        <v>9</v>
      </c>
      <c r="G240" s="475">
        <v>1044</v>
      </c>
      <c r="H240" s="475">
        <v>1</v>
      </c>
      <c r="I240" s="475">
        <v>116</v>
      </c>
      <c r="J240" s="475">
        <v>6</v>
      </c>
      <c r="K240" s="475">
        <v>706</v>
      </c>
      <c r="L240" s="475">
        <v>0.67624521072796939</v>
      </c>
      <c r="M240" s="475">
        <v>117.66666666666667</v>
      </c>
      <c r="N240" s="475">
        <v>15</v>
      </c>
      <c r="O240" s="475">
        <v>1770</v>
      </c>
      <c r="P240" s="506">
        <v>1.6954022988505748</v>
      </c>
      <c r="Q240" s="476">
        <v>118</v>
      </c>
    </row>
    <row r="241" spans="1:17" ht="14.4" customHeight="1" x14ac:dyDescent="0.3">
      <c r="A241" s="471" t="s">
        <v>2733</v>
      </c>
      <c r="B241" s="472" t="s">
        <v>2420</v>
      </c>
      <c r="C241" s="472" t="s">
        <v>2451</v>
      </c>
      <c r="D241" s="472" t="s">
        <v>2507</v>
      </c>
      <c r="E241" s="472" t="s">
        <v>2508</v>
      </c>
      <c r="F241" s="475">
        <v>1</v>
      </c>
      <c r="G241" s="475">
        <v>0</v>
      </c>
      <c r="H241" s="475"/>
      <c r="I241" s="475">
        <v>0</v>
      </c>
      <c r="J241" s="475"/>
      <c r="K241" s="475"/>
      <c r="L241" s="475"/>
      <c r="M241" s="475"/>
      <c r="N241" s="475">
        <v>2</v>
      </c>
      <c r="O241" s="475">
        <v>0</v>
      </c>
      <c r="P241" s="506"/>
      <c r="Q241" s="476">
        <v>0</v>
      </c>
    </row>
    <row r="242" spans="1:17" ht="14.4" customHeight="1" x14ac:dyDescent="0.3">
      <c r="A242" s="471" t="s">
        <v>2733</v>
      </c>
      <c r="B242" s="472" t="s">
        <v>2420</v>
      </c>
      <c r="C242" s="472" t="s">
        <v>2451</v>
      </c>
      <c r="D242" s="472" t="s">
        <v>2511</v>
      </c>
      <c r="E242" s="472" t="s">
        <v>2512</v>
      </c>
      <c r="F242" s="475">
        <v>0</v>
      </c>
      <c r="G242" s="475">
        <v>0</v>
      </c>
      <c r="H242" s="475"/>
      <c r="I242" s="475"/>
      <c r="J242" s="475"/>
      <c r="K242" s="475"/>
      <c r="L242" s="475"/>
      <c r="M242" s="475"/>
      <c r="N242" s="475"/>
      <c r="O242" s="475"/>
      <c r="P242" s="506"/>
      <c r="Q242" s="476"/>
    </row>
    <row r="243" spans="1:17" ht="14.4" customHeight="1" x14ac:dyDescent="0.3">
      <c r="A243" s="471" t="s">
        <v>2733</v>
      </c>
      <c r="B243" s="472" t="s">
        <v>2420</v>
      </c>
      <c r="C243" s="472" t="s">
        <v>2451</v>
      </c>
      <c r="D243" s="472" t="s">
        <v>2538</v>
      </c>
      <c r="E243" s="472" t="s">
        <v>2539</v>
      </c>
      <c r="F243" s="475"/>
      <c r="G243" s="475"/>
      <c r="H243" s="475"/>
      <c r="I243" s="475"/>
      <c r="J243" s="475"/>
      <c r="K243" s="475"/>
      <c r="L243" s="475"/>
      <c r="M243" s="475"/>
      <c r="N243" s="475">
        <v>1</v>
      </c>
      <c r="O243" s="475">
        <v>1050</v>
      </c>
      <c r="P243" s="506"/>
      <c r="Q243" s="476">
        <v>1050</v>
      </c>
    </row>
    <row r="244" spans="1:17" ht="14.4" customHeight="1" x14ac:dyDescent="0.3">
      <c r="A244" s="471" t="s">
        <v>2733</v>
      </c>
      <c r="B244" s="472" t="s">
        <v>2420</v>
      </c>
      <c r="C244" s="472" t="s">
        <v>2451</v>
      </c>
      <c r="D244" s="472" t="s">
        <v>2554</v>
      </c>
      <c r="E244" s="472" t="s">
        <v>2555</v>
      </c>
      <c r="F244" s="475"/>
      <c r="G244" s="475"/>
      <c r="H244" s="475"/>
      <c r="I244" s="475"/>
      <c r="J244" s="475"/>
      <c r="K244" s="475"/>
      <c r="L244" s="475"/>
      <c r="M244" s="475"/>
      <c r="N244" s="475">
        <v>4</v>
      </c>
      <c r="O244" s="475">
        <v>1424</v>
      </c>
      <c r="P244" s="506"/>
      <c r="Q244" s="476">
        <v>356</v>
      </c>
    </row>
    <row r="245" spans="1:17" ht="14.4" customHeight="1" x14ac:dyDescent="0.3">
      <c r="A245" s="471" t="s">
        <v>2733</v>
      </c>
      <c r="B245" s="472" t="s">
        <v>2420</v>
      </c>
      <c r="C245" s="472" t="s">
        <v>2451</v>
      </c>
      <c r="D245" s="472" t="s">
        <v>2566</v>
      </c>
      <c r="E245" s="472" t="s">
        <v>2567</v>
      </c>
      <c r="F245" s="475">
        <v>1</v>
      </c>
      <c r="G245" s="475">
        <v>241</v>
      </c>
      <c r="H245" s="475">
        <v>1</v>
      </c>
      <c r="I245" s="475">
        <v>241</v>
      </c>
      <c r="J245" s="475"/>
      <c r="K245" s="475"/>
      <c r="L245" s="475"/>
      <c r="M245" s="475"/>
      <c r="N245" s="475"/>
      <c r="O245" s="475"/>
      <c r="P245" s="506"/>
      <c r="Q245" s="476"/>
    </row>
    <row r="246" spans="1:17" ht="14.4" customHeight="1" x14ac:dyDescent="0.3">
      <c r="A246" s="471" t="s">
        <v>2733</v>
      </c>
      <c r="B246" s="472" t="s">
        <v>2420</v>
      </c>
      <c r="C246" s="472" t="s">
        <v>2451</v>
      </c>
      <c r="D246" s="472" t="s">
        <v>2578</v>
      </c>
      <c r="E246" s="472" t="s">
        <v>2579</v>
      </c>
      <c r="F246" s="475">
        <v>1</v>
      </c>
      <c r="G246" s="475">
        <v>808</v>
      </c>
      <c r="H246" s="475">
        <v>1</v>
      </c>
      <c r="I246" s="475">
        <v>808</v>
      </c>
      <c r="J246" s="475"/>
      <c r="K246" s="475"/>
      <c r="L246" s="475"/>
      <c r="M246" s="475"/>
      <c r="N246" s="475"/>
      <c r="O246" s="475"/>
      <c r="P246" s="506"/>
      <c r="Q246" s="476"/>
    </row>
    <row r="247" spans="1:17" ht="14.4" customHeight="1" x14ac:dyDescent="0.3">
      <c r="A247" s="471" t="s">
        <v>2734</v>
      </c>
      <c r="B247" s="472" t="s">
        <v>2420</v>
      </c>
      <c r="C247" s="472" t="s">
        <v>2451</v>
      </c>
      <c r="D247" s="472" t="s">
        <v>2462</v>
      </c>
      <c r="E247" s="472" t="s">
        <v>2463</v>
      </c>
      <c r="F247" s="475">
        <v>1</v>
      </c>
      <c r="G247" s="475">
        <v>34</v>
      </c>
      <c r="H247" s="475">
        <v>1</v>
      </c>
      <c r="I247" s="475">
        <v>34</v>
      </c>
      <c r="J247" s="475">
        <v>4</v>
      </c>
      <c r="K247" s="475">
        <v>136</v>
      </c>
      <c r="L247" s="475">
        <v>4</v>
      </c>
      <c r="M247" s="475">
        <v>34</v>
      </c>
      <c r="N247" s="475"/>
      <c r="O247" s="475"/>
      <c r="P247" s="506"/>
      <c r="Q247" s="476"/>
    </row>
    <row r="248" spans="1:17" ht="14.4" customHeight="1" x14ac:dyDescent="0.3">
      <c r="A248" s="471" t="s">
        <v>2734</v>
      </c>
      <c r="B248" s="472" t="s">
        <v>2420</v>
      </c>
      <c r="C248" s="472" t="s">
        <v>2451</v>
      </c>
      <c r="D248" s="472" t="s">
        <v>2477</v>
      </c>
      <c r="E248" s="472" t="s">
        <v>2478</v>
      </c>
      <c r="F248" s="475">
        <v>1</v>
      </c>
      <c r="G248" s="475">
        <v>232</v>
      </c>
      <c r="H248" s="475">
        <v>1</v>
      </c>
      <c r="I248" s="475">
        <v>232</v>
      </c>
      <c r="J248" s="475"/>
      <c r="K248" s="475"/>
      <c r="L248" s="475"/>
      <c r="M248" s="475"/>
      <c r="N248" s="475"/>
      <c r="O248" s="475"/>
      <c r="P248" s="506"/>
      <c r="Q248" s="476"/>
    </row>
    <row r="249" spans="1:17" ht="14.4" customHeight="1" x14ac:dyDescent="0.3">
      <c r="A249" s="471" t="s">
        <v>2734</v>
      </c>
      <c r="B249" s="472" t="s">
        <v>2420</v>
      </c>
      <c r="C249" s="472" t="s">
        <v>2451</v>
      </c>
      <c r="D249" s="472" t="s">
        <v>2479</v>
      </c>
      <c r="E249" s="472" t="s">
        <v>2480</v>
      </c>
      <c r="F249" s="475">
        <v>9</v>
      </c>
      <c r="G249" s="475">
        <v>1044</v>
      </c>
      <c r="H249" s="475">
        <v>1</v>
      </c>
      <c r="I249" s="475">
        <v>116</v>
      </c>
      <c r="J249" s="475">
        <v>3</v>
      </c>
      <c r="K249" s="475">
        <v>348</v>
      </c>
      <c r="L249" s="475">
        <v>0.33333333333333331</v>
      </c>
      <c r="M249" s="475">
        <v>116</v>
      </c>
      <c r="N249" s="475">
        <v>3</v>
      </c>
      <c r="O249" s="475">
        <v>354</v>
      </c>
      <c r="P249" s="506">
        <v>0.33908045977011492</v>
      </c>
      <c r="Q249" s="476">
        <v>118</v>
      </c>
    </row>
    <row r="250" spans="1:17" ht="14.4" customHeight="1" x14ac:dyDescent="0.3">
      <c r="A250" s="471" t="s">
        <v>2734</v>
      </c>
      <c r="B250" s="472" t="s">
        <v>2420</v>
      </c>
      <c r="C250" s="472" t="s">
        <v>2451</v>
      </c>
      <c r="D250" s="472" t="s">
        <v>2485</v>
      </c>
      <c r="E250" s="472" t="s">
        <v>2486</v>
      </c>
      <c r="F250" s="475">
        <v>1</v>
      </c>
      <c r="G250" s="475">
        <v>481</v>
      </c>
      <c r="H250" s="475">
        <v>1</v>
      </c>
      <c r="I250" s="475">
        <v>481</v>
      </c>
      <c r="J250" s="475"/>
      <c r="K250" s="475"/>
      <c r="L250" s="475"/>
      <c r="M250" s="475"/>
      <c r="N250" s="475"/>
      <c r="O250" s="475"/>
      <c r="P250" s="506"/>
      <c r="Q250" s="476"/>
    </row>
    <row r="251" spans="1:17" ht="14.4" customHeight="1" x14ac:dyDescent="0.3">
      <c r="A251" s="471" t="s">
        <v>2734</v>
      </c>
      <c r="B251" s="472" t="s">
        <v>2420</v>
      </c>
      <c r="C251" s="472" t="s">
        <v>2451</v>
      </c>
      <c r="D251" s="472" t="s">
        <v>2487</v>
      </c>
      <c r="E251" s="472" t="s">
        <v>2488</v>
      </c>
      <c r="F251" s="475"/>
      <c r="G251" s="475"/>
      <c r="H251" s="475"/>
      <c r="I251" s="475"/>
      <c r="J251" s="475"/>
      <c r="K251" s="475"/>
      <c r="L251" s="475"/>
      <c r="M251" s="475"/>
      <c r="N251" s="475">
        <v>1</v>
      </c>
      <c r="O251" s="475">
        <v>666</v>
      </c>
      <c r="P251" s="506"/>
      <c r="Q251" s="476">
        <v>666</v>
      </c>
    </row>
    <row r="252" spans="1:17" ht="14.4" customHeight="1" x14ac:dyDescent="0.3">
      <c r="A252" s="471" t="s">
        <v>2734</v>
      </c>
      <c r="B252" s="472" t="s">
        <v>2420</v>
      </c>
      <c r="C252" s="472" t="s">
        <v>2451</v>
      </c>
      <c r="D252" s="472" t="s">
        <v>2489</v>
      </c>
      <c r="E252" s="472" t="s">
        <v>2490</v>
      </c>
      <c r="F252" s="475"/>
      <c r="G252" s="475"/>
      <c r="H252" s="475"/>
      <c r="I252" s="475"/>
      <c r="J252" s="475"/>
      <c r="K252" s="475"/>
      <c r="L252" s="475"/>
      <c r="M252" s="475"/>
      <c r="N252" s="475">
        <v>1</v>
      </c>
      <c r="O252" s="475">
        <v>1012</v>
      </c>
      <c r="P252" s="506"/>
      <c r="Q252" s="476">
        <v>1012</v>
      </c>
    </row>
    <row r="253" spans="1:17" ht="14.4" customHeight="1" x14ac:dyDescent="0.3">
      <c r="A253" s="471" t="s">
        <v>2734</v>
      </c>
      <c r="B253" s="472" t="s">
        <v>2420</v>
      </c>
      <c r="C253" s="472" t="s">
        <v>2451</v>
      </c>
      <c r="D253" s="472" t="s">
        <v>2507</v>
      </c>
      <c r="E253" s="472" t="s">
        <v>2508</v>
      </c>
      <c r="F253" s="475"/>
      <c r="G253" s="475"/>
      <c r="H253" s="475"/>
      <c r="I253" s="475"/>
      <c r="J253" s="475"/>
      <c r="K253" s="475"/>
      <c r="L253" s="475"/>
      <c r="M253" s="475"/>
      <c r="N253" s="475">
        <v>1</v>
      </c>
      <c r="O253" s="475">
        <v>33.33</v>
      </c>
      <c r="P253" s="506"/>
      <c r="Q253" s="476">
        <v>33.33</v>
      </c>
    </row>
    <row r="254" spans="1:17" ht="14.4" customHeight="1" x14ac:dyDescent="0.3">
      <c r="A254" s="471" t="s">
        <v>2734</v>
      </c>
      <c r="B254" s="472" t="s">
        <v>2420</v>
      </c>
      <c r="C254" s="472" t="s">
        <v>2451</v>
      </c>
      <c r="D254" s="472" t="s">
        <v>2515</v>
      </c>
      <c r="E254" s="472" t="s">
        <v>2516</v>
      </c>
      <c r="F254" s="475">
        <v>1</v>
      </c>
      <c r="G254" s="475">
        <v>81</v>
      </c>
      <c r="H254" s="475">
        <v>1</v>
      </c>
      <c r="I254" s="475">
        <v>81</v>
      </c>
      <c r="J254" s="475"/>
      <c r="K254" s="475"/>
      <c r="L254" s="475"/>
      <c r="M254" s="475"/>
      <c r="N254" s="475">
        <v>1</v>
      </c>
      <c r="O254" s="475">
        <v>82</v>
      </c>
      <c r="P254" s="506">
        <v>1.0123456790123457</v>
      </c>
      <c r="Q254" s="476">
        <v>82</v>
      </c>
    </row>
    <row r="255" spans="1:17" ht="14.4" customHeight="1" x14ac:dyDescent="0.3">
      <c r="A255" s="471" t="s">
        <v>2735</v>
      </c>
      <c r="B255" s="472" t="s">
        <v>2420</v>
      </c>
      <c r="C255" s="472" t="s">
        <v>2451</v>
      </c>
      <c r="D255" s="472" t="s">
        <v>2479</v>
      </c>
      <c r="E255" s="472" t="s">
        <v>2480</v>
      </c>
      <c r="F255" s="475">
        <v>1</v>
      </c>
      <c r="G255" s="475">
        <v>116</v>
      </c>
      <c r="H255" s="475">
        <v>1</v>
      </c>
      <c r="I255" s="475">
        <v>116</v>
      </c>
      <c r="J255" s="475">
        <v>3</v>
      </c>
      <c r="K255" s="475">
        <v>350</v>
      </c>
      <c r="L255" s="475">
        <v>3.0172413793103448</v>
      </c>
      <c r="M255" s="475">
        <v>116.66666666666667</v>
      </c>
      <c r="N255" s="475">
        <v>3</v>
      </c>
      <c r="O255" s="475">
        <v>354</v>
      </c>
      <c r="P255" s="506">
        <v>3.0517241379310347</v>
      </c>
      <c r="Q255" s="476">
        <v>118</v>
      </c>
    </row>
    <row r="256" spans="1:17" ht="14.4" customHeight="1" x14ac:dyDescent="0.3">
      <c r="A256" s="471" t="s">
        <v>2735</v>
      </c>
      <c r="B256" s="472" t="s">
        <v>2420</v>
      </c>
      <c r="C256" s="472" t="s">
        <v>2451</v>
      </c>
      <c r="D256" s="472" t="s">
        <v>2507</v>
      </c>
      <c r="E256" s="472" t="s">
        <v>2508</v>
      </c>
      <c r="F256" s="475"/>
      <c r="G256" s="475"/>
      <c r="H256" s="475"/>
      <c r="I256" s="475"/>
      <c r="J256" s="475"/>
      <c r="K256" s="475"/>
      <c r="L256" s="475"/>
      <c r="M256" s="475"/>
      <c r="N256" s="475">
        <v>1</v>
      </c>
      <c r="O256" s="475">
        <v>0</v>
      </c>
      <c r="P256" s="506"/>
      <c r="Q256" s="476">
        <v>0</v>
      </c>
    </row>
    <row r="257" spans="1:17" ht="14.4" customHeight="1" x14ac:dyDescent="0.3">
      <c r="A257" s="471" t="s">
        <v>2735</v>
      </c>
      <c r="B257" s="472" t="s">
        <v>2420</v>
      </c>
      <c r="C257" s="472" t="s">
        <v>2451</v>
      </c>
      <c r="D257" s="472" t="s">
        <v>2548</v>
      </c>
      <c r="E257" s="472" t="s">
        <v>2549</v>
      </c>
      <c r="F257" s="475">
        <v>1</v>
      </c>
      <c r="G257" s="475">
        <v>177</v>
      </c>
      <c r="H257" s="475">
        <v>1</v>
      </c>
      <c r="I257" s="475">
        <v>177</v>
      </c>
      <c r="J257" s="475"/>
      <c r="K257" s="475"/>
      <c r="L257" s="475"/>
      <c r="M257" s="475"/>
      <c r="N257" s="475"/>
      <c r="O257" s="475"/>
      <c r="P257" s="506"/>
      <c r="Q257" s="476"/>
    </row>
    <row r="258" spans="1:17" ht="14.4" customHeight="1" x14ac:dyDescent="0.3">
      <c r="A258" s="471" t="s">
        <v>2735</v>
      </c>
      <c r="B258" s="472" t="s">
        <v>2420</v>
      </c>
      <c r="C258" s="472" t="s">
        <v>2451</v>
      </c>
      <c r="D258" s="472" t="s">
        <v>743</v>
      </c>
      <c r="E258" s="472" t="s">
        <v>2691</v>
      </c>
      <c r="F258" s="475"/>
      <c r="G258" s="475"/>
      <c r="H258" s="475"/>
      <c r="I258" s="475"/>
      <c r="J258" s="475"/>
      <c r="K258" s="475"/>
      <c r="L258" s="475"/>
      <c r="M258" s="475"/>
      <c r="N258" s="475">
        <v>2</v>
      </c>
      <c r="O258" s="475">
        <v>2386</v>
      </c>
      <c r="P258" s="506"/>
      <c r="Q258" s="476">
        <v>1193</v>
      </c>
    </row>
    <row r="259" spans="1:17" ht="14.4" customHeight="1" x14ac:dyDescent="0.3">
      <c r="A259" s="471" t="s">
        <v>2736</v>
      </c>
      <c r="B259" s="472" t="s">
        <v>2420</v>
      </c>
      <c r="C259" s="472" t="s">
        <v>2451</v>
      </c>
      <c r="D259" s="472" t="s">
        <v>2462</v>
      </c>
      <c r="E259" s="472" t="s">
        <v>2463</v>
      </c>
      <c r="F259" s="475">
        <v>5</v>
      </c>
      <c r="G259" s="475">
        <v>170</v>
      </c>
      <c r="H259" s="475">
        <v>1</v>
      </c>
      <c r="I259" s="475">
        <v>34</v>
      </c>
      <c r="J259" s="475">
        <v>5</v>
      </c>
      <c r="K259" s="475">
        <v>175</v>
      </c>
      <c r="L259" s="475">
        <v>1.0294117647058822</v>
      </c>
      <c r="M259" s="475">
        <v>35</v>
      </c>
      <c r="N259" s="475"/>
      <c r="O259" s="475"/>
      <c r="P259" s="506"/>
      <c r="Q259" s="476"/>
    </row>
    <row r="260" spans="1:17" ht="14.4" customHeight="1" x14ac:dyDescent="0.3">
      <c r="A260" s="471" t="s">
        <v>2736</v>
      </c>
      <c r="B260" s="472" t="s">
        <v>2420</v>
      </c>
      <c r="C260" s="472" t="s">
        <v>2451</v>
      </c>
      <c r="D260" s="472" t="s">
        <v>2477</v>
      </c>
      <c r="E260" s="472" t="s">
        <v>2478</v>
      </c>
      <c r="F260" s="475"/>
      <c r="G260" s="475"/>
      <c r="H260" s="475"/>
      <c r="I260" s="475"/>
      <c r="J260" s="475">
        <v>1</v>
      </c>
      <c r="K260" s="475">
        <v>234</v>
      </c>
      <c r="L260" s="475"/>
      <c r="M260" s="475">
        <v>234</v>
      </c>
      <c r="N260" s="475"/>
      <c r="O260" s="475"/>
      <c r="P260" s="506"/>
      <c r="Q260" s="476"/>
    </row>
    <row r="261" spans="1:17" ht="14.4" customHeight="1" x14ac:dyDescent="0.3">
      <c r="A261" s="471" t="s">
        <v>2736</v>
      </c>
      <c r="B261" s="472" t="s">
        <v>2420</v>
      </c>
      <c r="C261" s="472" t="s">
        <v>2451</v>
      </c>
      <c r="D261" s="472" t="s">
        <v>2479</v>
      </c>
      <c r="E261" s="472" t="s">
        <v>2480</v>
      </c>
      <c r="F261" s="475">
        <v>3</v>
      </c>
      <c r="G261" s="475">
        <v>348</v>
      </c>
      <c r="H261" s="475">
        <v>1</v>
      </c>
      <c r="I261" s="475">
        <v>116</v>
      </c>
      <c r="J261" s="475">
        <v>16</v>
      </c>
      <c r="K261" s="475">
        <v>1886</v>
      </c>
      <c r="L261" s="475">
        <v>5.4195402298850572</v>
      </c>
      <c r="M261" s="475">
        <v>117.875</v>
      </c>
      <c r="N261" s="475">
        <v>5</v>
      </c>
      <c r="O261" s="475">
        <v>590</v>
      </c>
      <c r="P261" s="506">
        <v>1.6954022988505748</v>
      </c>
      <c r="Q261" s="476">
        <v>118</v>
      </c>
    </row>
    <row r="262" spans="1:17" ht="14.4" customHeight="1" x14ac:dyDescent="0.3">
      <c r="A262" s="471" t="s">
        <v>2736</v>
      </c>
      <c r="B262" s="472" t="s">
        <v>2420</v>
      </c>
      <c r="C262" s="472" t="s">
        <v>2451</v>
      </c>
      <c r="D262" s="472" t="s">
        <v>2548</v>
      </c>
      <c r="E262" s="472" t="s">
        <v>2549</v>
      </c>
      <c r="F262" s="475"/>
      <c r="G262" s="475"/>
      <c r="H262" s="475"/>
      <c r="I262" s="475"/>
      <c r="J262" s="475">
        <v>1</v>
      </c>
      <c r="K262" s="475">
        <v>178</v>
      </c>
      <c r="L262" s="475"/>
      <c r="M262" s="475">
        <v>178</v>
      </c>
      <c r="N262" s="475"/>
      <c r="O262" s="475"/>
      <c r="P262" s="506"/>
      <c r="Q262" s="476"/>
    </row>
    <row r="263" spans="1:17" ht="14.4" customHeight="1" x14ac:dyDescent="0.3">
      <c r="A263" s="471" t="s">
        <v>2736</v>
      </c>
      <c r="B263" s="472" t="s">
        <v>2420</v>
      </c>
      <c r="C263" s="472" t="s">
        <v>2451</v>
      </c>
      <c r="D263" s="472" t="s">
        <v>2554</v>
      </c>
      <c r="E263" s="472" t="s">
        <v>2555</v>
      </c>
      <c r="F263" s="475"/>
      <c r="G263" s="475"/>
      <c r="H263" s="475"/>
      <c r="I263" s="475"/>
      <c r="J263" s="475">
        <v>5</v>
      </c>
      <c r="K263" s="475">
        <v>1775</v>
      </c>
      <c r="L263" s="475"/>
      <c r="M263" s="475">
        <v>355</v>
      </c>
      <c r="N263" s="475"/>
      <c r="O263" s="475"/>
      <c r="P263" s="506"/>
      <c r="Q263" s="476"/>
    </row>
    <row r="264" spans="1:17" ht="14.4" customHeight="1" x14ac:dyDescent="0.3">
      <c r="A264" s="471" t="s">
        <v>2736</v>
      </c>
      <c r="B264" s="472" t="s">
        <v>2420</v>
      </c>
      <c r="C264" s="472" t="s">
        <v>2451</v>
      </c>
      <c r="D264" s="472" t="s">
        <v>743</v>
      </c>
      <c r="E264" s="472" t="s">
        <v>2691</v>
      </c>
      <c r="F264" s="475"/>
      <c r="G264" s="475"/>
      <c r="H264" s="475"/>
      <c r="I264" s="475"/>
      <c r="J264" s="475">
        <v>4</v>
      </c>
      <c r="K264" s="475">
        <v>4764</v>
      </c>
      <c r="L264" s="475"/>
      <c r="M264" s="475">
        <v>1191</v>
      </c>
      <c r="N264" s="475"/>
      <c r="O264" s="475"/>
      <c r="P264" s="506"/>
      <c r="Q264" s="476"/>
    </row>
    <row r="265" spans="1:17" ht="14.4" customHeight="1" x14ac:dyDescent="0.3">
      <c r="A265" s="471" t="s">
        <v>2736</v>
      </c>
      <c r="B265" s="472" t="s">
        <v>2420</v>
      </c>
      <c r="C265" s="472" t="s">
        <v>2451</v>
      </c>
      <c r="D265" s="472" t="s">
        <v>2574</v>
      </c>
      <c r="E265" s="472" t="s">
        <v>2575</v>
      </c>
      <c r="F265" s="475">
        <v>1</v>
      </c>
      <c r="G265" s="475">
        <v>311</v>
      </c>
      <c r="H265" s="475">
        <v>1</v>
      </c>
      <c r="I265" s="475">
        <v>311</v>
      </c>
      <c r="J265" s="475"/>
      <c r="K265" s="475"/>
      <c r="L265" s="475"/>
      <c r="M265" s="475"/>
      <c r="N265" s="475"/>
      <c r="O265" s="475"/>
      <c r="P265" s="506"/>
      <c r="Q265" s="476"/>
    </row>
    <row r="266" spans="1:17" ht="14.4" customHeight="1" x14ac:dyDescent="0.3">
      <c r="A266" s="471" t="s">
        <v>484</v>
      </c>
      <c r="B266" s="472" t="s">
        <v>2420</v>
      </c>
      <c r="C266" s="472" t="s">
        <v>2444</v>
      </c>
      <c r="D266" s="472" t="s">
        <v>2649</v>
      </c>
      <c r="E266" s="472" t="s">
        <v>2650</v>
      </c>
      <c r="F266" s="475">
        <v>1</v>
      </c>
      <c r="G266" s="475">
        <v>273.60000000000002</v>
      </c>
      <c r="H266" s="475">
        <v>1</v>
      </c>
      <c r="I266" s="475">
        <v>273.60000000000002</v>
      </c>
      <c r="J266" s="475"/>
      <c r="K266" s="475"/>
      <c r="L266" s="475"/>
      <c r="M266" s="475"/>
      <c r="N266" s="475"/>
      <c r="O266" s="475"/>
      <c r="P266" s="506"/>
      <c r="Q266" s="476"/>
    </row>
    <row r="267" spans="1:17" ht="14.4" customHeight="1" x14ac:dyDescent="0.3">
      <c r="A267" s="471" t="s">
        <v>484</v>
      </c>
      <c r="B267" s="472" t="s">
        <v>2420</v>
      </c>
      <c r="C267" s="472" t="s">
        <v>2451</v>
      </c>
      <c r="D267" s="472" t="s">
        <v>2491</v>
      </c>
      <c r="E267" s="472" t="s">
        <v>2492</v>
      </c>
      <c r="F267" s="475">
        <v>1</v>
      </c>
      <c r="G267" s="475">
        <v>2000</v>
      </c>
      <c r="H267" s="475">
        <v>1</v>
      </c>
      <c r="I267" s="475">
        <v>2000</v>
      </c>
      <c r="J267" s="475"/>
      <c r="K267" s="475"/>
      <c r="L267" s="475"/>
      <c r="M267" s="475"/>
      <c r="N267" s="475"/>
      <c r="O267" s="475"/>
      <c r="P267" s="506"/>
      <c r="Q267" s="476"/>
    </row>
    <row r="268" spans="1:17" ht="14.4" customHeight="1" x14ac:dyDescent="0.3">
      <c r="A268" s="471" t="s">
        <v>484</v>
      </c>
      <c r="B268" s="472" t="s">
        <v>2420</v>
      </c>
      <c r="C268" s="472" t="s">
        <v>2451</v>
      </c>
      <c r="D268" s="472" t="s">
        <v>2515</v>
      </c>
      <c r="E268" s="472" t="s">
        <v>2516</v>
      </c>
      <c r="F268" s="475">
        <v>1</v>
      </c>
      <c r="G268" s="475">
        <v>81</v>
      </c>
      <c r="H268" s="475">
        <v>1</v>
      </c>
      <c r="I268" s="475">
        <v>81</v>
      </c>
      <c r="J268" s="475"/>
      <c r="K268" s="475"/>
      <c r="L268" s="475"/>
      <c r="M268" s="475"/>
      <c r="N268" s="475"/>
      <c r="O268" s="475"/>
      <c r="P268" s="506"/>
      <c r="Q268" s="476"/>
    </row>
    <row r="269" spans="1:17" ht="14.4" customHeight="1" x14ac:dyDescent="0.3">
      <c r="A269" s="471" t="s">
        <v>484</v>
      </c>
      <c r="B269" s="472" t="s">
        <v>2420</v>
      </c>
      <c r="C269" s="472" t="s">
        <v>2451</v>
      </c>
      <c r="D269" s="472" t="s">
        <v>2560</v>
      </c>
      <c r="E269" s="472" t="s">
        <v>2561</v>
      </c>
      <c r="F269" s="475">
        <v>0</v>
      </c>
      <c r="G269" s="475">
        <v>0</v>
      </c>
      <c r="H269" s="475"/>
      <c r="I269" s="475"/>
      <c r="J269" s="475"/>
      <c r="K269" s="475"/>
      <c r="L269" s="475"/>
      <c r="M269" s="475"/>
      <c r="N269" s="475"/>
      <c r="O269" s="475"/>
      <c r="P269" s="506"/>
      <c r="Q269" s="476"/>
    </row>
    <row r="270" spans="1:17" ht="14.4" customHeight="1" x14ac:dyDescent="0.3">
      <c r="A270" s="471" t="s">
        <v>484</v>
      </c>
      <c r="B270" s="472" t="s">
        <v>2420</v>
      </c>
      <c r="C270" s="472" t="s">
        <v>2451</v>
      </c>
      <c r="D270" s="472" t="s">
        <v>2568</v>
      </c>
      <c r="E270" s="472" t="s">
        <v>2569</v>
      </c>
      <c r="F270" s="475">
        <v>0</v>
      </c>
      <c r="G270" s="475">
        <v>0</v>
      </c>
      <c r="H270" s="475"/>
      <c r="I270" s="475"/>
      <c r="J270" s="475"/>
      <c r="K270" s="475"/>
      <c r="L270" s="475"/>
      <c r="M270" s="475"/>
      <c r="N270" s="475"/>
      <c r="O270" s="475"/>
      <c r="P270" s="506"/>
      <c r="Q270" s="476"/>
    </row>
    <row r="271" spans="1:17" ht="14.4" customHeight="1" x14ac:dyDescent="0.3">
      <c r="A271" s="471" t="s">
        <v>484</v>
      </c>
      <c r="B271" s="472" t="s">
        <v>2420</v>
      </c>
      <c r="C271" s="472" t="s">
        <v>2451</v>
      </c>
      <c r="D271" s="472" t="s">
        <v>2572</v>
      </c>
      <c r="E271" s="472" t="s">
        <v>2573</v>
      </c>
      <c r="F271" s="475">
        <v>1</v>
      </c>
      <c r="G271" s="475">
        <v>851</v>
      </c>
      <c r="H271" s="475">
        <v>1</v>
      </c>
      <c r="I271" s="475">
        <v>851</v>
      </c>
      <c r="J271" s="475"/>
      <c r="K271" s="475"/>
      <c r="L271" s="475"/>
      <c r="M271" s="475"/>
      <c r="N271" s="475"/>
      <c r="O271" s="475"/>
      <c r="P271" s="506"/>
      <c r="Q271" s="476"/>
    </row>
    <row r="272" spans="1:17" ht="14.4" customHeight="1" x14ac:dyDescent="0.3">
      <c r="A272" s="471" t="s">
        <v>484</v>
      </c>
      <c r="B272" s="472" t="s">
        <v>2420</v>
      </c>
      <c r="C272" s="472" t="s">
        <v>2451</v>
      </c>
      <c r="D272" s="472" t="s">
        <v>2574</v>
      </c>
      <c r="E272" s="472" t="s">
        <v>2575</v>
      </c>
      <c r="F272" s="475">
        <v>1</v>
      </c>
      <c r="G272" s="475">
        <v>311</v>
      </c>
      <c r="H272" s="475">
        <v>1</v>
      </c>
      <c r="I272" s="475">
        <v>311</v>
      </c>
      <c r="J272" s="475"/>
      <c r="K272" s="475"/>
      <c r="L272" s="475"/>
      <c r="M272" s="475"/>
      <c r="N272" s="475"/>
      <c r="O272" s="475"/>
      <c r="P272" s="506"/>
      <c r="Q272" s="476"/>
    </row>
    <row r="273" spans="1:17" ht="14.4" customHeight="1" x14ac:dyDescent="0.3">
      <c r="A273" s="471" t="s">
        <v>2737</v>
      </c>
      <c r="B273" s="472" t="s">
        <v>2420</v>
      </c>
      <c r="C273" s="472" t="s">
        <v>2451</v>
      </c>
      <c r="D273" s="472" t="s">
        <v>2462</v>
      </c>
      <c r="E273" s="472" t="s">
        <v>2463</v>
      </c>
      <c r="F273" s="475">
        <v>2</v>
      </c>
      <c r="G273" s="475">
        <v>68</v>
      </c>
      <c r="H273" s="475">
        <v>1</v>
      </c>
      <c r="I273" s="475">
        <v>34</v>
      </c>
      <c r="J273" s="475"/>
      <c r="K273" s="475"/>
      <c r="L273" s="475"/>
      <c r="M273" s="475"/>
      <c r="N273" s="475">
        <v>2</v>
      </c>
      <c r="O273" s="475">
        <v>70</v>
      </c>
      <c r="P273" s="506">
        <v>1.0294117647058822</v>
      </c>
      <c r="Q273" s="476">
        <v>35</v>
      </c>
    </row>
    <row r="274" spans="1:17" ht="14.4" customHeight="1" x14ac:dyDescent="0.3">
      <c r="A274" s="471" t="s">
        <v>2737</v>
      </c>
      <c r="B274" s="472" t="s">
        <v>2420</v>
      </c>
      <c r="C274" s="472" t="s">
        <v>2451</v>
      </c>
      <c r="D274" s="472" t="s">
        <v>2468</v>
      </c>
      <c r="E274" s="472" t="s">
        <v>2469</v>
      </c>
      <c r="F274" s="475">
        <v>0</v>
      </c>
      <c r="G274" s="475">
        <v>0</v>
      </c>
      <c r="H274" s="475"/>
      <c r="I274" s="475"/>
      <c r="J274" s="475"/>
      <c r="K274" s="475"/>
      <c r="L274" s="475"/>
      <c r="M274" s="475"/>
      <c r="N274" s="475"/>
      <c r="O274" s="475"/>
      <c r="P274" s="506"/>
      <c r="Q274" s="476"/>
    </row>
    <row r="275" spans="1:17" ht="14.4" customHeight="1" x14ac:dyDescent="0.3">
      <c r="A275" s="471" t="s">
        <v>2737</v>
      </c>
      <c r="B275" s="472" t="s">
        <v>2420</v>
      </c>
      <c r="C275" s="472" t="s">
        <v>2451</v>
      </c>
      <c r="D275" s="472" t="s">
        <v>2477</v>
      </c>
      <c r="E275" s="472" t="s">
        <v>2478</v>
      </c>
      <c r="F275" s="475">
        <v>2</v>
      </c>
      <c r="G275" s="475">
        <v>464</v>
      </c>
      <c r="H275" s="475">
        <v>1</v>
      </c>
      <c r="I275" s="475">
        <v>232</v>
      </c>
      <c r="J275" s="475">
        <v>1</v>
      </c>
      <c r="K275" s="475">
        <v>234</v>
      </c>
      <c r="L275" s="475">
        <v>0.50431034482758619</v>
      </c>
      <c r="M275" s="475">
        <v>234</v>
      </c>
      <c r="N275" s="475">
        <v>4</v>
      </c>
      <c r="O275" s="475">
        <v>940</v>
      </c>
      <c r="P275" s="506">
        <v>2.0258620689655173</v>
      </c>
      <c r="Q275" s="476">
        <v>235</v>
      </c>
    </row>
    <row r="276" spans="1:17" ht="14.4" customHeight="1" x14ac:dyDescent="0.3">
      <c r="A276" s="471" t="s">
        <v>2737</v>
      </c>
      <c r="B276" s="472" t="s">
        <v>2420</v>
      </c>
      <c r="C276" s="472" t="s">
        <v>2451</v>
      </c>
      <c r="D276" s="472" t="s">
        <v>2479</v>
      </c>
      <c r="E276" s="472" t="s">
        <v>2480</v>
      </c>
      <c r="F276" s="475">
        <v>2</v>
      </c>
      <c r="G276" s="475">
        <v>232</v>
      </c>
      <c r="H276" s="475">
        <v>1</v>
      </c>
      <c r="I276" s="475">
        <v>116</v>
      </c>
      <c r="J276" s="475">
        <v>3</v>
      </c>
      <c r="K276" s="475">
        <v>350</v>
      </c>
      <c r="L276" s="475">
        <v>1.5086206896551724</v>
      </c>
      <c r="M276" s="475">
        <v>116.66666666666667</v>
      </c>
      <c r="N276" s="475">
        <v>4</v>
      </c>
      <c r="O276" s="475">
        <v>472</v>
      </c>
      <c r="P276" s="506">
        <v>2.0344827586206895</v>
      </c>
      <c r="Q276" s="476">
        <v>118</v>
      </c>
    </row>
    <row r="277" spans="1:17" ht="14.4" customHeight="1" x14ac:dyDescent="0.3">
      <c r="A277" s="471" t="s">
        <v>2737</v>
      </c>
      <c r="B277" s="472" t="s">
        <v>2420</v>
      </c>
      <c r="C277" s="472" t="s">
        <v>2451</v>
      </c>
      <c r="D277" s="472" t="s">
        <v>2485</v>
      </c>
      <c r="E277" s="472" t="s">
        <v>2486</v>
      </c>
      <c r="F277" s="475"/>
      <c r="G277" s="475"/>
      <c r="H277" s="475"/>
      <c r="I277" s="475"/>
      <c r="J277" s="475">
        <v>3</v>
      </c>
      <c r="K277" s="475">
        <v>1455</v>
      </c>
      <c r="L277" s="475"/>
      <c r="M277" s="475">
        <v>485</v>
      </c>
      <c r="N277" s="475"/>
      <c r="O277" s="475"/>
      <c r="P277" s="506"/>
      <c r="Q277" s="476"/>
    </row>
    <row r="278" spans="1:17" ht="14.4" customHeight="1" x14ac:dyDescent="0.3">
      <c r="A278" s="471" t="s">
        <v>2737</v>
      </c>
      <c r="B278" s="472" t="s">
        <v>2420</v>
      </c>
      <c r="C278" s="472" t="s">
        <v>2451</v>
      </c>
      <c r="D278" s="472" t="s">
        <v>2487</v>
      </c>
      <c r="E278" s="472" t="s">
        <v>2488</v>
      </c>
      <c r="F278" s="475">
        <v>1</v>
      </c>
      <c r="G278" s="475">
        <v>659</v>
      </c>
      <c r="H278" s="475">
        <v>1</v>
      </c>
      <c r="I278" s="475">
        <v>659</v>
      </c>
      <c r="J278" s="475"/>
      <c r="K278" s="475"/>
      <c r="L278" s="475"/>
      <c r="M278" s="475"/>
      <c r="N278" s="475"/>
      <c r="O278" s="475"/>
      <c r="P278" s="506"/>
      <c r="Q278" s="476"/>
    </row>
    <row r="279" spans="1:17" ht="14.4" customHeight="1" x14ac:dyDescent="0.3">
      <c r="A279" s="471" t="s">
        <v>2737</v>
      </c>
      <c r="B279" s="472" t="s">
        <v>2420</v>
      </c>
      <c r="C279" s="472" t="s">
        <v>2451</v>
      </c>
      <c r="D279" s="472" t="s">
        <v>2507</v>
      </c>
      <c r="E279" s="472" t="s">
        <v>2508</v>
      </c>
      <c r="F279" s="475"/>
      <c r="G279" s="475"/>
      <c r="H279" s="475"/>
      <c r="I279" s="475"/>
      <c r="J279" s="475"/>
      <c r="K279" s="475"/>
      <c r="L279" s="475"/>
      <c r="M279" s="475"/>
      <c r="N279" s="475">
        <v>4</v>
      </c>
      <c r="O279" s="475">
        <v>33.33</v>
      </c>
      <c r="P279" s="506"/>
      <c r="Q279" s="476">
        <v>8.3324999999999996</v>
      </c>
    </row>
    <row r="280" spans="1:17" ht="14.4" customHeight="1" x14ac:dyDescent="0.3">
      <c r="A280" s="471" t="s">
        <v>2737</v>
      </c>
      <c r="B280" s="472" t="s">
        <v>2420</v>
      </c>
      <c r="C280" s="472" t="s">
        <v>2451</v>
      </c>
      <c r="D280" s="472" t="s">
        <v>2515</v>
      </c>
      <c r="E280" s="472" t="s">
        <v>2516</v>
      </c>
      <c r="F280" s="475">
        <v>2</v>
      </c>
      <c r="G280" s="475">
        <v>162</v>
      </c>
      <c r="H280" s="475">
        <v>1</v>
      </c>
      <c r="I280" s="475">
        <v>81</v>
      </c>
      <c r="J280" s="475"/>
      <c r="K280" s="475"/>
      <c r="L280" s="475"/>
      <c r="M280" s="475"/>
      <c r="N280" s="475"/>
      <c r="O280" s="475"/>
      <c r="P280" s="506"/>
      <c r="Q280" s="476"/>
    </row>
    <row r="281" spans="1:17" ht="14.4" customHeight="1" x14ac:dyDescent="0.3">
      <c r="A281" s="471" t="s">
        <v>2738</v>
      </c>
      <c r="B281" s="472" t="s">
        <v>2420</v>
      </c>
      <c r="C281" s="472" t="s">
        <v>2444</v>
      </c>
      <c r="D281" s="472" t="s">
        <v>2739</v>
      </c>
      <c r="E281" s="472"/>
      <c r="F281" s="475">
        <v>0</v>
      </c>
      <c r="G281" s="475">
        <v>0</v>
      </c>
      <c r="H281" s="475"/>
      <c r="I281" s="475"/>
      <c r="J281" s="475"/>
      <c r="K281" s="475"/>
      <c r="L281" s="475"/>
      <c r="M281" s="475"/>
      <c r="N281" s="475"/>
      <c r="O281" s="475"/>
      <c r="P281" s="506"/>
      <c r="Q281" s="476"/>
    </row>
    <row r="282" spans="1:17" ht="14.4" customHeight="1" x14ac:dyDescent="0.3">
      <c r="A282" s="471" t="s">
        <v>2738</v>
      </c>
      <c r="B282" s="472" t="s">
        <v>2420</v>
      </c>
      <c r="C282" s="472" t="s">
        <v>2444</v>
      </c>
      <c r="D282" s="472" t="s">
        <v>2740</v>
      </c>
      <c r="E282" s="472" t="s">
        <v>2741</v>
      </c>
      <c r="F282" s="475">
        <v>0</v>
      </c>
      <c r="G282" s="475">
        <v>0</v>
      </c>
      <c r="H282" s="475"/>
      <c r="I282" s="475"/>
      <c r="J282" s="475"/>
      <c r="K282" s="475"/>
      <c r="L282" s="475"/>
      <c r="M282" s="475"/>
      <c r="N282" s="475"/>
      <c r="O282" s="475"/>
      <c r="P282" s="506"/>
      <c r="Q282" s="476"/>
    </row>
    <row r="283" spans="1:17" ht="14.4" customHeight="1" x14ac:dyDescent="0.3">
      <c r="A283" s="471" t="s">
        <v>2738</v>
      </c>
      <c r="B283" s="472" t="s">
        <v>2420</v>
      </c>
      <c r="C283" s="472" t="s">
        <v>2451</v>
      </c>
      <c r="D283" s="472" t="s">
        <v>2452</v>
      </c>
      <c r="E283" s="472" t="s">
        <v>2453</v>
      </c>
      <c r="F283" s="475">
        <v>0</v>
      </c>
      <c r="G283" s="475">
        <v>0</v>
      </c>
      <c r="H283" s="475"/>
      <c r="I283" s="475"/>
      <c r="J283" s="475"/>
      <c r="K283" s="475"/>
      <c r="L283" s="475"/>
      <c r="M283" s="475"/>
      <c r="N283" s="475"/>
      <c r="O283" s="475"/>
      <c r="P283" s="506"/>
      <c r="Q283" s="476"/>
    </row>
    <row r="284" spans="1:17" ht="14.4" customHeight="1" x14ac:dyDescent="0.3">
      <c r="A284" s="471" t="s">
        <v>2738</v>
      </c>
      <c r="B284" s="472" t="s">
        <v>2420</v>
      </c>
      <c r="C284" s="472" t="s">
        <v>2451</v>
      </c>
      <c r="D284" s="472" t="s">
        <v>2462</v>
      </c>
      <c r="E284" s="472" t="s">
        <v>2463</v>
      </c>
      <c r="F284" s="475">
        <v>4</v>
      </c>
      <c r="G284" s="475">
        <v>136</v>
      </c>
      <c r="H284" s="475">
        <v>1</v>
      </c>
      <c r="I284" s="475">
        <v>34</v>
      </c>
      <c r="J284" s="475">
        <v>4</v>
      </c>
      <c r="K284" s="475">
        <v>139</v>
      </c>
      <c r="L284" s="475">
        <v>1.0220588235294117</v>
      </c>
      <c r="M284" s="475">
        <v>34.75</v>
      </c>
      <c r="N284" s="475">
        <v>1</v>
      </c>
      <c r="O284" s="475">
        <v>35</v>
      </c>
      <c r="P284" s="506">
        <v>0.25735294117647056</v>
      </c>
      <c r="Q284" s="476">
        <v>35</v>
      </c>
    </row>
    <row r="285" spans="1:17" ht="14.4" customHeight="1" x14ac:dyDescent="0.3">
      <c r="A285" s="471" t="s">
        <v>2738</v>
      </c>
      <c r="B285" s="472" t="s">
        <v>2420</v>
      </c>
      <c r="C285" s="472" t="s">
        <v>2451</v>
      </c>
      <c r="D285" s="472" t="s">
        <v>2477</v>
      </c>
      <c r="E285" s="472" t="s">
        <v>2478</v>
      </c>
      <c r="F285" s="475">
        <v>8</v>
      </c>
      <c r="G285" s="475">
        <v>1856</v>
      </c>
      <c r="H285" s="475">
        <v>1</v>
      </c>
      <c r="I285" s="475">
        <v>232</v>
      </c>
      <c r="J285" s="475">
        <v>12</v>
      </c>
      <c r="K285" s="475">
        <v>2804</v>
      </c>
      <c r="L285" s="475">
        <v>1.5107758620689655</v>
      </c>
      <c r="M285" s="475">
        <v>233.66666666666666</v>
      </c>
      <c r="N285" s="475">
        <v>16</v>
      </c>
      <c r="O285" s="475">
        <v>3760</v>
      </c>
      <c r="P285" s="506">
        <v>2.0258620689655173</v>
      </c>
      <c r="Q285" s="476">
        <v>235</v>
      </c>
    </row>
    <row r="286" spans="1:17" ht="14.4" customHeight="1" x14ac:dyDescent="0.3">
      <c r="A286" s="471" t="s">
        <v>2738</v>
      </c>
      <c r="B286" s="472" t="s">
        <v>2420</v>
      </c>
      <c r="C286" s="472" t="s">
        <v>2451</v>
      </c>
      <c r="D286" s="472" t="s">
        <v>2479</v>
      </c>
      <c r="E286" s="472" t="s">
        <v>2480</v>
      </c>
      <c r="F286" s="475">
        <v>21</v>
      </c>
      <c r="G286" s="475">
        <v>2436</v>
      </c>
      <c r="H286" s="475">
        <v>1</v>
      </c>
      <c r="I286" s="475">
        <v>116</v>
      </c>
      <c r="J286" s="475">
        <v>16</v>
      </c>
      <c r="K286" s="475">
        <v>1888</v>
      </c>
      <c r="L286" s="475">
        <v>0.77504105090311992</v>
      </c>
      <c r="M286" s="475">
        <v>118</v>
      </c>
      <c r="N286" s="475">
        <v>29</v>
      </c>
      <c r="O286" s="475">
        <v>3422</v>
      </c>
      <c r="P286" s="506">
        <v>1.4047619047619047</v>
      </c>
      <c r="Q286" s="476">
        <v>118</v>
      </c>
    </row>
    <row r="287" spans="1:17" ht="14.4" customHeight="1" x14ac:dyDescent="0.3">
      <c r="A287" s="471" t="s">
        <v>2738</v>
      </c>
      <c r="B287" s="472" t="s">
        <v>2420</v>
      </c>
      <c r="C287" s="472" t="s">
        <v>2451</v>
      </c>
      <c r="D287" s="472" t="s">
        <v>2481</v>
      </c>
      <c r="E287" s="472" t="s">
        <v>2482</v>
      </c>
      <c r="F287" s="475"/>
      <c r="G287" s="475"/>
      <c r="H287" s="475"/>
      <c r="I287" s="475"/>
      <c r="J287" s="475">
        <v>3</v>
      </c>
      <c r="K287" s="475">
        <v>1593</v>
      </c>
      <c r="L287" s="475"/>
      <c r="M287" s="475">
        <v>531</v>
      </c>
      <c r="N287" s="475">
        <v>3</v>
      </c>
      <c r="O287" s="475">
        <v>1596</v>
      </c>
      <c r="P287" s="506"/>
      <c r="Q287" s="476">
        <v>532</v>
      </c>
    </row>
    <row r="288" spans="1:17" ht="14.4" customHeight="1" x14ac:dyDescent="0.3">
      <c r="A288" s="471" t="s">
        <v>2738</v>
      </c>
      <c r="B288" s="472" t="s">
        <v>2420</v>
      </c>
      <c r="C288" s="472" t="s">
        <v>2451</v>
      </c>
      <c r="D288" s="472" t="s">
        <v>2483</v>
      </c>
      <c r="E288" s="472" t="s">
        <v>2484</v>
      </c>
      <c r="F288" s="475"/>
      <c r="G288" s="475"/>
      <c r="H288" s="475"/>
      <c r="I288" s="475"/>
      <c r="J288" s="475">
        <v>1</v>
      </c>
      <c r="K288" s="475">
        <v>1491</v>
      </c>
      <c r="L288" s="475"/>
      <c r="M288" s="475">
        <v>1491</v>
      </c>
      <c r="N288" s="475"/>
      <c r="O288" s="475"/>
      <c r="P288" s="506"/>
      <c r="Q288" s="476"/>
    </row>
    <row r="289" spans="1:17" ht="14.4" customHeight="1" x14ac:dyDescent="0.3">
      <c r="A289" s="471" t="s">
        <v>2738</v>
      </c>
      <c r="B289" s="472" t="s">
        <v>2420</v>
      </c>
      <c r="C289" s="472" t="s">
        <v>2451</v>
      </c>
      <c r="D289" s="472" t="s">
        <v>2489</v>
      </c>
      <c r="E289" s="472" t="s">
        <v>2490</v>
      </c>
      <c r="F289" s="475">
        <v>1</v>
      </c>
      <c r="G289" s="475">
        <v>1001</v>
      </c>
      <c r="H289" s="475">
        <v>1</v>
      </c>
      <c r="I289" s="475">
        <v>1001</v>
      </c>
      <c r="J289" s="475">
        <v>14</v>
      </c>
      <c r="K289" s="475">
        <v>14126</v>
      </c>
      <c r="L289" s="475">
        <v>14.111888111888112</v>
      </c>
      <c r="M289" s="475">
        <v>1009</v>
      </c>
      <c r="N289" s="475">
        <v>3</v>
      </c>
      <c r="O289" s="475">
        <v>3036</v>
      </c>
      <c r="P289" s="506">
        <v>3.0329670329670328</v>
      </c>
      <c r="Q289" s="476">
        <v>1012</v>
      </c>
    </row>
    <row r="290" spans="1:17" ht="14.4" customHeight="1" x14ac:dyDescent="0.3">
      <c r="A290" s="471" t="s">
        <v>2738</v>
      </c>
      <c r="B290" s="472" t="s">
        <v>2420</v>
      </c>
      <c r="C290" s="472" t="s">
        <v>2451</v>
      </c>
      <c r="D290" s="472" t="s">
        <v>2491</v>
      </c>
      <c r="E290" s="472" t="s">
        <v>2492</v>
      </c>
      <c r="F290" s="475">
        <v>1</v>
      </c>
      <c r="G290" s="475">
        <v>2000</v>
      </c>
      <c r="H290" s="475">
        <v>1</v>
      </c>
      <c r="I290" s="475">
        <v>2000</v>
      </c>
      <c r="J290" s="475"/>
      <c r="K290" s="475"/>
      <c r="L290" s="475"/>
      <c r="M290" s="475"/>
      <c r="N290" s="475"/>
      <c r="O290" s="475"/>
      <c r="P290" s="506"/>
      <c r="Q290" s="476"/>
    </row>
    <row r="291" spans="1:17" ht="14.4" customHeight="1" x14ac:dyDescent="0.3">
      <c r="A291" s="471" t="s">
        <v>2738</v>
      </c>
      <c r="B291" s="472" t="s">
        <v>2420</v>
      </c>
      <c r="C291" s="472" t="s">
        <v>2451</v>
      </c>
      <c r="D291" s="472" t="s">
        <v>2600</v>
      </c>
      <c r="E291" s="472" t="s">
        <v>2601</v>
      </c>
      <c r="F291" s="475"/>
      <c r="G291" s="475"/>
      <c r="H291" s="475"/>
      <c r="I291" s="475"/>
      <c r="J291" s="475">
        <v>13</v>
      </c>
      <c r="K291" s="475">
        <v>15977</v>
      </c>
      <c r="L291" s="475"/>
      <c r="M291" s="475">
        <v>1229</v>
      </c>
      <c r="N291" s="475"/>
      <c r="O291" s="475"/>
      <c r="P291" s="506"/>
      <c r="Q291" s="476"/>
    </row>
    <row r="292" spans="1:17" ht="14.4" customHeight="1" x14ac:dyDescent="0.3">
      <c r="A292" s="471" t="s">
        <v>2738</v>
      </c>
      <c r="B292" s="472" t="s">
        <v>2420</v>
      </c>
      <c r="C292" s="472" t="s">
        <v>2451</v>
      </c>
      <c r="D292" s="472" t="s">
        <v>2604</v>
      </c>
      <c r="E292" s="472" t="s">
        <v>2605</v>
      </c>
      <c r="F292" s="475"/>
      <c r="G292" s="475"/>
      <c r="H292" s="475"/>
      <c r="I292" s="475"/>
      <c r="J292" s="475">
        <v>1</v>
      </c>
      <c r="K292" s="475">
        <v>1634</v>
      </c>
      <c r="L292" s="475"/>
      <c r="M292" s="475">
        <v>1634</v>
      </c>
      <c r="N292" s="475"/>
      <c r="O292" s="475"/>
      <c r="P292" s="506"/>
      <c r="Q292" s="476"/>
    </row>
    <row r="293" spans="1:17" ht="14.4" customHeight="1" x14ac:dyDescent="0.3">
      <c r="A293" s="471" t="s">
        <v>2738</v>
      </c>
      <c r="B293" s="472" t="s">
        <v>2420</v>
      </c>
      <c r="C293" s="472" t="s">
        <v>2451</v>
      </c>
      <c r="D293" s="472" t="s">
        <v>2507</v>
      </c>
      <c r="E293" s="472" t="s">
        <v>2508</v>
      </c>
      <c r="F293" s="475"/>
      <c r="G293" s="475"/>
      <c r="H293" s="475"/>
      <c r="I293" s="475"/>
      <c r="J293" s="475"/>
      <c r="K293" s="475"/>
      <c r="L293" s="475"/>
      <c r="M293" s="475"/>
      <c r="N293" s="475">
        <v>11</v>
      </c>
      <c r="O293" s="475">
        <v>333.33</v>
      </c>
      <c r="P293" s="506"/>
      <c r="Q293" s="476">
        <v>30.302727272727271</v>
      </c>
    </row>
    <row r="294" spans="1:17" ht="14.4" customHeight="1" x14ac:dyDescent="0.3">
      <c r="A294" s="471" t="s">
        <v>2738</v>
      </c>
      <c r="B294" s="472" t="s">
        <v>2420</v>
      </c>
      <c r="C294" s="472" t="s">
        <v>2451</v>
      </c>
      <c r="D294" s="472" t="s">
        <v>2511</v>
      </c>
      <c r="E294" s="472" t="s">
        <v>2512</v>
      </c>
      <c r="F294" s="475">
        <v>0</v>
      </c>
      <c r="G294" s="475">
        <v>0</v>
      </c>
      <c r="H294" s="475"/>
      <c r="I294" s="475"/>
      <c r="J294" s="475"/>
      <c r="K294" s="475"/>
      <c r="L294" s="475"/>
      <c r="M294" s="475"/>
      <c r="N294" s="475"/>
      <c r="O294" s="475"/>
      <c r="P294" s="506"/>
      <c r="Q294" s="476"/>
    </row>
    <row r="295" spans="1:17" ht="14.4" customHeight="1" x14ac:dyDescent="0.3">
      <c r="A295" s="471" t="s">
        <v>2738</v>
      </c>
      <c r="B295" s="472" t="s">
        <v>2420</v>
      </c>
      <c r="C295" s="472" t="s">
        <v>2451</v>
      </c>
      <c r="D295" s="472" t="s">
        <v>2515</v>
      </c>
      <c r="E295" s="472" t="s">
        <v>2516</v>
      </c>
      <c r="F295" s="475">
        <v>3</v>
      </c>
      <c r="G295" s="475">
        <v>243</v>
      </c>
      <c r="H295" s="475">
        <v>1</v>
      </c>
      <c r="I295" s="475">
        <v>81</v>
      </c>
      <c r="J295" s="475">
        <v>2</v>
      </c>
      <c r="K295" s="475">
        <v>164</v>
      </c>
      <c r="L295" s="475">
        <v>0.67489711934156382</v>
      </c>
      <c r="M295" s="475">
        <v>82</v>
      </c>
      <c r="N295" s="475">
        <v>7</v>
      </c>
      <c r="O295" s="475">
        <v>574</v>
      </c>
      <c r="P295" s="506">
        <v>2.3621399176954734</v>
      </c>
      <c r="Q295" s="476">
        <v>82</v>
      </c>
    </row>
    <row r="296" spans="1:17" ht="14.4" customHeight="1" x14ac:dyDescent="0.3">
      <c r="A296" s="471" t="s">
        <v>2738</v>
      </c>
      <c r="B296" s="472" t="s">
        <v>2420</v>
      </c>
      <c r="C296" s="472" t="s">
        <v>2451</v>
      </c>
      <c r="D296" s="472" t="s">
        <v>2521</v>
      </c>
      <c r="E296" s="472" t="s">
        <v>2522</v>
      </c>
      <c r="F296" s="475"/>
      <c r="G296" s="475"/>
      <c r="H296" s="475"/>
      <c r="I296" s="475"/>
      <c r="J296" s="475"/>
      <c r="K296" s="475"/>
      <c r="L296" s="475"/>
      <c r="M296" s="475"/>
      <c r="N296" s="475">
        <v>1</v>
      </c>
      <c r="O296" s="475">
        <v>492</v>
      </c>
      <c r="P296" s="506"/>
      <c r="Q296" s="476">
        <v>492</v>
      </c>
    </row>
    <row r="297" spans="1:17" ht="14.4" customHeight="1" x14ac:dyDescent="0.3">
      <c r="A297" s="471" t="s">
        <v>2738</v>
      </c>
      <c r="B297" s="472" t="s">
        <v>2420</v>
      </c>
      <c r="C297" s="472" t="s">
        <v>2451</v>
      </c>
      <c r="D297" s="472" t="s">
        <v>2527</v>
      </c>
      <c r="E297" s="472" t="s">
        <v>2482</v>
      </c>
      <c r="F297" s="475">
        <v>4</v>
      </c>
      <c r="G297" s="475">
        <v>2672</v>
      </c>
      <c r="H297" s="475">
        <v>1</v>
      </c>
      <c r="I297" s="475">
        <v>668</v>
      </c>
      <c r="J297" s="475">
        <v>6</v>
      </c>
      <c r="K297" s="475">
        <v>4038</v>
      </c>
      <c r="L297" s="475">
        <v>1.5112275449101797</v>
      </c>
      <c r="M297" s="475">
        <v>673</v>
      </c>
      <c r="N297" s="475"/>
      <c r="O297" s="475"/>
      <c r="P297" s="506"/>
      <c r="Q297" s="476"/>
    </row>
    <row r="298" spans="1:17" ht="14.4" customHeight="1" x14ac:dyDescent="0.3">
      <c r="A298" s="471" t="s">
        <v>2738</v>
      </c>
      <c r="B298" s="472" t="s">
        <v>2420</v>
      </c>
      <c r="C298" s="472" t="s">
        <v>2451</v>
      </c>
      <c r="D298" s="472" t="s">
        <v>2538</v>
      </c>
      <c r="E298" s="472" t="s">
        <v>2539</v>
      </c>
      <c r="F298" s="475">
        <v>1</v>
      </c>
      <c r="G298" s="475">
        <v>1043</v>
      </c>
      <c r="H298" s="475">
        <v>1</v>
      </c>
      <c r="I298" s="475">
        <v>1043</v>
      </c>
      <c r="J298" s="475"/>
      <c r="K298" s="475"/>
      <c r="L298" s="475"/>
      <c r="M298" s="475"/>
      <c r="N298" s="475"/>
      <c r="O298" s="475"/>
      <c r="P298" s="506"/>
      <c r="Q298" s="476"/>
    </row>
    <row r="299" spans="1:17" ht="14.4" customHeight="1" x14ac:dyDescent="0.3">
      <c r="A299" s="471" t="s">
        <v>2738</v>
      </c>
      <c r="B299" s="472" t="s">
        <v>2420</v>
      </c>
      <c r="C299" s="472" t="s">
        <v>2451</v>
      </c>
      <c r="D299" s="472" t="s">
        <v>2554</v>
      </c>
      <c r="E299" s="472" t="s">
        <v>2555</v>
      </c>
      <c r="F299" s="475">
        <v>2</v>
      </c>
      <c r="G299" s="475">
        <v>702</v>
      </c>
      <c r="H299" s="475">
        <v>1</v>
      </c>
      <c r="I299" s="475">
        <v>351</v>
      </c>
      <c r="J299" s="475"/>
      <c r="K299" s="475"/>
      <c r="L299" s="475"/>
      <c r="M299" s="475"/>
      <c r="N299" s="475">
        <v>1</v>
      </c>
      <c r="O299" s="475">
        <v>356</v>
      </c>
      <c r="P299" s="506">
        <v>0.50712250712250717</v>
      </c>
      <c r="Q299" s="476">
        <v>356</v>
      </c>
    </row>
    <row r="300" spans="1:17" ht="14.4" customHeight="1" x14ac:dyDescent="0.3">
      <c r="A300" s="471" t="s">
        <v>2738</v>
      </c>
      <c r="B300" s="472" t="s">
        <v>2420</v>
      </c>
      <c r="C300" s="472" t="s">
        <v>2451</v>
      </c>
      <c r="D300" s="472" t="s">
        <v>2558</v>
      </c>
      <c r="E300" s="472" t="s">
        <v>2559</v>
      </c>
      <c r="F300" s="475">
        <v>1</v>
      </c>
      <c r="G300" s="475">
        <v>623</v>
      </c>
      <c r="H300" s="475">
        <v>1</v>
      </c>
      <c r="I300" s="475">
        <v>623</v>
      </c>
      <c r="J300" s="475"/>
      <c r="K300" s="475"/>
      <c r="L300" s="475"/>
      <c r="M300" s="475"/>
      <c r="N300" s="475">
        <v>3</v>
      </c>
      <c r="O300" s="475">
        <v>1884</v>
      </c>
      <c r="P300" s="506">
        <v>3.0240770465489568</v>
      </c>
      <c r="Q300" s="476">
        <v>628</v>
      </c>
    </row>
    <row r="301" spans="1:17" ht="14.4" customHeight="1" x14ac:dyDescent="0.3">
      <c r="A301" s="471" t="s">
        <v>2738</v>
      </c>
      <c r="B301" s="472" t="s">
        <v>2420</v>
      </c>
      <c r="C301" s="472" t="s">
        <v>2451</v>
      </c>
      <c r="D301" s="472" t="s">
        <v>2560</v>
      </c>
      <c r="E301" s="472" t="s">
        <v>2561</v>
      </c>
      <c r="F301" s="475">
        <v>1</v>
      </c>
      <c r="G301" s="475">
        <v>1576</v>
      </c>
      <c r="H301" s="475">
        <v>1</v>
      </c>
      <c r="I301" s="475">
        <v>1576</v>
      </c>
      <c r="J301" s="475">
        <v>10</v>
      </c>
      <c r="K301" s="475">
        <v>15920</v>
      </c>
      <c r="L301" s="475">
        <v>10.101522842639595</v>
      </c>
      <c r="M301" s="475">
        <v>1592</v>
      </c>
      <c r="N301" s="475"/>
      <c r="O301" s="475"/>
      <c r="P301" s="506"/>
      <c r="Q301" s="476"/>
    </row>
    <row r="302" spans="1:17" ht="14.4" customHeight="1" x14ac:dyDescent="0.3">
      <c r="A302" s="471" t="s">
        <v>2738</v>
      </c>
      <c r="B302" s="472" t="s">
        <v>2420</v>
      </c>
      <c r="C302" s="472" t="s">
        <v>2451</v>
      </c>
      <c r="D302" s="472" t="s">
        <v>2566</v>
      </c>
      <c r="E302" s="472" t="s">
        <v>2567</v>
      </c>
      <c r="F302" s="475">
        <v>1</v>
      </c>
      <c r="G302" s="475">
        <v>241</v>
      </c>
      <c r="H302" s="475">
        <v>1</v>
      </c>
      <c r="I302" s="475">
        <v>241</v>
      </c>
      <c r="J302" s="475"/>
      <c r="K302" s="475"/>
      <c r="L302" s="475"/>
      <c r="M302" s="475"/>
      <c r="N302" s="475">
        <v>3</v>
      </c>
      <c r="O302" s="475">
        <v>729</v>
      </c>
      <c r="P302" s="506">
        <v>3.0248962655601659</v>
      </c>
      <c r="Q302" s="476">
        <v>243</v>
      </c>
    </row>
    <row r="303" spans="1:17" ht="14.4" customHeight="1" x14ac:dyDescent="0.3">
      <c r="A303" s="471" t="s">
        <v>2738</v>
      </c>
      <c r="B303" s="472" t="s">
        <v>2420</v>
      </c>
      <c r="C303" s="472" t="s">
        <v>2451</v>
      </c>
      <c r="D303" s="472" t="s">
        <v>2626</v>
      </c>
      <c r="E303" s="472" t="s">
        <v>2627</v>
      </c>
      <c r="F303" s="475">
        <v>1</v>
      </c>
      <c r="G303" s="475">
        <v>1653</v>
      </c>
      <c r="H303" s="475">
        <v>1</v>
      </c>
      <c r="I303" s="475">
        <v>1653</v>
      </c>
      <c r="J303" s="475"/>
      <c r="K303" s="475"/>
      <c r="L303" s="475"/>
      <c r="M303" s="475"/>
      <c r="N303" s="475"/>
      <c r="O303" s="475"/>
      <c r="P303" s="506"/>
      <c r="Q303" s="476"/>
    </row>
    <row r="304" spans="1:17" ht="14.4" customHeight="1" x14ac:dyDescent="0.3">
      <c r="A304" s="471" t="s">
        <v>2738</v>
      </c>
      <c r="B304" s="472" t="s">
        <v>2420</v>
      </c>
      <c r="C304" s="472" t="s">
        <v>2451</v>
      </c>
      <c r="D304" s="472" t="s">
        <v>2570</v>
      </c>
      <c r="E304" s="472" t="s">
        <v>2571</v>
      </c>
      <c r="F304" s="475"/>
      <c r="G304" s="475"/>
      <c r="H304" s="475"/>
      <c r="I304" s="475"/>
      <c r="J304" s="475">
        <v>0</v>
      </c>
      <c r="K304" s="475">
        <v>0</v>
      </c>
      <c r="L304" s="475"/>
      <c r="M304" s="475"/>
      <c r="N304" s="475">
        <v>9</v>
      </c>
      <c r="O304" s="475">
        <v>8784</v>
      </c>
      <c r="P304" s="506"/>
      <c r="Q304" s="476">
        <v>976</v>
      </c>
    </row>
    <row r="305" spans="1:17" ht="14.4" customHeight="1" x14ac:dyDescent="0.3">
      <c r="A305" s="471" t="s">
        <v>2738</v>
      </c>
      <c r="B305" s="472" t="s">
        <v>2420</v>
      </c>
      <c r="C305" s="472" t="s">
        <v>2451</v>
      </c>
      <c r="D305" s="472" t="s">
        <v>743</v>
      </c>
      <c r="E305" s="472" t="s">
        <v>2691</v>
      </c>
      <c r="F305" s="475">
        <v>1</v>
      </c>
      <c r="G305" s="475">
        <v>1186</v>
      </c>
      <c r="H305" s="475">
        <v>1</v>
      </c>
      <c r="I305" s="475">
        <v>1186</v>
      </c>
      <c r="J305" s="475">
        <v>2</v>
      </c>
      <c r="K305" s="475">
        <v>2377</v>
      </c>
      <c r="L305" s="475">
        <v>2.0042158516020234</v>
      </c>
      <c r="M305" s="475">
        <v>1188.5</v>
      </c>
      <c r="N305" s="475">
        <v>1</v>
      </c>
      <c r="O305" s="475">
        <v>1193</v>
      </c>
      <c r="P305" s="506">
        <v>1.0059021922428331</v>
      </c>
      <c r="Q305" s="476">
        <v>1193</v>
      </c>
    </row>
    <row r="306" spans="1:17" ht="14.4" customHeight="1" x14ac:dyDescent="0.3">
      <c r="A306" s="471" t="s">
        <v>2738</v>
      </c>
      <c r="B306" s="472" t="s">
        <v>2420</v>
      </c>
      <c r="C306" s="472" t="s">
        <v>2451</v>
      </c>
      <c r="D306" s="472" t="s">
        <v>2574</v>
      </c>
      <c r="E306" s="472" t="s">
        <v>2575</v>
      </c>
      <c r="F306" s="475">
        <v>0</v>
      </c>
      <c r="G306" s="475">
        <v>0</v>
      </c>
      <c r="H306" s="475"/>
      <c r="I306" s="475"/>
      <c r="J306" s="475"/>
      <c r="K306" s="475"/>
      <c r="L306" s="475"/>
      <c r="M306" s="475"/>
      <c r="N306" s="475"/>
      <c r="O306" s="475"/>
      <c r="P306" s="506"/>
      <c r="Q306" s="476"/>
    </row>
    <row r="307" spans="1:17" ht="14.4" customHeight="1" x14ac:dyDescent="0.3">
      <c r="A307" s="471" t="s">
        <v>2738</v>
      </c>
      <c r="B307" s="472" t="s">
        <v>2420</v>
      </c>
      <c r="C307" s="472" t="s">
        <v>2451</v>
      </c>
      <c r="D307" s="472" t="s">
        <v>2578</v>
      </c>
      <c r="E307" s="472" t="s">
        <v>2579</v>
      </c>
      <c r="F307" s="475"/>
      <c r="G307" s="475"/>
      <c r="H307" s="475"/>
      <c r="I307" s="475"/>
      <c r="J307" s="475"/>
      <c r="K307" s="475"/>
      <c r="L307" s="475"/>
      <c r="M307" s="475"/>
      <c r="N307" s="475">
        <v>2</v>
      </c>
      <c r="O307" s="475">
        <v>1630</v>
      </c>
      <c r="P307" s="506"/>
      <c r="Q307" s="476">
        <v>815</v>
      </c>
    </row>
    <row r="308" spans="1:17" ht="14.4" customHeight="1" x14ac:dyDescent="0.3">
      <c r="A308" s="471" t="s">
        <v>2738</v>
      </c>
      <c r="B308" s="472" t="s">
        <v>2420</v>
      </c>
      <c r="C308" s="472" t="s">
        <v>2451</v>
      </c>
      <c r="D308" s="472" t="s">
        <v>2580</v>
      </c>
      <c r="E308" s="472" t="s">
        <v>2581</v>
      </c>
      <c r="F308" s="475"/>
      <c r="G308" s="475"/>
      <c r="H308" s="475"/>
      <c r="I308" s="475"/>
      <c r="J308" s="475">
        <v>1</v>
      </c>
      <c r="K308" s="475">
        <v>860</v>
      </c>
      <c r="L308" s="475"/>
      <c r="M308" s="475">
        <v>860</v>
      </c>
      <c r="N308" s="475"/>
      <c r="O308" s="475"/>
      <c r="P308" s="506"/>
      <c r="Q308" s="476"/>
    </row>
    <row r="309" spans="1:17" ht="14.4" customHeight="1" x14ac:dyDescent="0.3">
      <c r="A309" s="471" t="s">
        <v>2738</v>
      </c>
      <c r="B309" s="472" t="s">
        <v>2420</v>
      </c>
      <c r="C309" s="472" t="s">
        <v>2451</v>
      </c>
      <c r="D309" s="472" t="s">
        <v>2638</v>
      </c>
      <c r="E309" s="472" t="s">
        <v>2639</v>
      </c>
      <c r="F309" s="475">
        <v>1</v>
      </c>
      <c r="G309" s="475">
        <v>1796</v>
      </c>
      <c r="H309" s="475">
        <v>1</v>
      </c>
      <c r="I309" s="475">
        <v>1796</v>
      </c>
      <c r="J309" s="475"/>
      <c r="K309" s="475"/>
      <c r="L309" s="475"/>
      <c r="M309" s="475"/>
      <c r="N309" s="475"/>
      <c r="O309" s="475"/>
      <c r="P309" s="506"/>
      <c r="Q309" s="476"/>
    </row>
    <row r="310" spans="1:17" ht="14.4" customHeight="1" x14ac:dyDescent="0.3">
      <c r="A310" s="471" t="s">
        <v>2738</v>
      </c>
      <c r="B310" s="472" t="s">
        <v>2420</v>
      </c>
      <c r="C310" s="472" t="s">
        <v>2451</v>
      </c>
      <c r="D310" s="472" t="s">
        <v>2699</v>
      </c>
      <c r="E310" s="472" t="s">
        <v>2700</v>
      </c>
      <c r="F310" s="475"/>
      <c r="G310" s="475"/>
      <c r="H310" s="475"/>
      <c r="I310" s="475"/>
      <c r="J310" s="475">
        <v>5</v>
      </c>
      <c r="K310" s="475">
        <v>1820</v>
      </c>
      <c r="L310" s="475"/>
      <c r="M310" s="475">
        <v>364</v>
      </c>
      <c r="N310" s="475"/>
      <c r="O310" s="475"/>
      <c r="P310" s="506"/>
      <c r="Q310" s="476"/>
    </row>
    <row r="311" spans="1:17" ht="14.4" customHeight="1" x14ac:dyDescent="0.3">
      <c r="A311" s="471" t="s">
        <v>2742</v>
      </c>
      <c r="B311" s="472" t="s">
        <v>2420</v>
      </c>
      <c r="C311" s="472" t="s">
        <v>2451</v>
      </c>
      <c r="D311" s="472" t="s">
        <v>2477</v>
      </c>
      <c r="E311" s="472" t="s">
        <v>2478</v>
      </c>
      <c r="F311" s="475">
        <v>1</v>
      </c>
      <c r="G311" s="475">
        <v>232</v>
      </c>
      <c r="H311" s="475">
        <v>1</v>
      </c>
      <c r="I311" s="475">
        <v>232</v>
      </c>
      <c r="J311" s="475">
        <v>2</v>
      </c>
      <c r="K311" s="475">
        <v>468</v>
      </c>
      <c r="L311" s="475">
        <v>2.0172413793103448</v>
      </c>
      <c r="M311" s="475">
        <v>234</v>
      </c>
      <c r="N311" s="475">
        <v>1</v>
      </c>
      <c r="O311" s="475">
        <v>235</v>
      </c>
      <c r="P311" s="506">
        <v>1.0129310344827587</v>
      </c>
      <c r="Q311" s="476">
        <v>235</v>
      </c>
    </row>
    <row r="312" spans="1:17" ht="14.4" customHeight="1" x14ac:dyDescent="0.3">
      <c r="A312" s="471" t="s">
        <v>2742</v>
      </c>
      <c r="B312" s="472" t="s">
        <v>2420</v>
      </c>
      <c r="C312" s="472" t="s">
        <v>2451</v>
      </c>
      <c r="D312" s="472" t="s">
        <v>2479</v>
      </c>
      <c r="E312" s="472" t="s">
        <v>2480</v>
      </c>
      <c r="F312" s="475"/>
      <c r="G312" s="475"/>
      <c r="H312" s="475"/>
      <c r="I312" s="475"/>
      <c r="J312" s="475">
        <v>2</v>
      </c>
      <c r="K312" s="475">
        <v>236</v>
      </c>
      <c r="L312" s="475"/>
      <c r="M312" s="475">
        <v>118</v>
      </c>
      <c r="N312" s="475"/>
      <c r="O312" s="475"/>
      <c r="P312" s="506"/>
      <c r="Q312" s="476"/>
    </row>
    <row r="313" spans="1:17" ht="14.4" customHeight="1" x14ac:dyDescent="0.3">
      <c r="A313" s="471" t="s">
        <v>2742</v>
      </c>
      <c r="B313" s="472" t="s">
        <v>2420</v>
      </c>
      <c r="C313" s="472" t="s">
        <v>2451</v>
      </c>
      <c r="D313" s="472" t="s">
        <v>2487</v>
      </c>
      <c r="E313" s="472" t="s">
        <v>2488</v>
      </c>
      <c r="F313" s="475">
        <v>6</v>
      </c>
      <c r="G313" s="475">
        <v>3954</v>
      </c>
      <c r="H313" s="475">
        <v>1</v>
      </c>
      <c r="I313" s="475">
        <v>659</v>
      </c>
      <c r="J313" s="475"/>
      <c r="K313" s="475"/>
      <c r="L313" s="475"/>
      <c r="M313" s="475"/>
      <c r="N313" s="475"/>
      <c r="O313" s="475"/>
      <c r="P313" s="506"/>
      <c r="Q313" s="476"/>
    </row>
    <row r="314" spans="1:17" ht="14.4" customHeight="1" x14ac:dyDescent="0.3">
      <c r="A314" s="471" t="s">
        <v>2742</v>
      </c>
      <c r="B314" s="472" t="s">
        <v>2420</v>
      </c>
      <c r="C314" s="472" t="s">
        <v>2451</v>
      </c>
      <c r="D314" s="472" t="s">
        <v>2515</v>
      </c>
      <c r="E314" s="472" t="s">
        <v>2516</v>
      </c>
      <c r="F314" s="475">
        <v>1</v>
      </c>
      <c r="G314" s="475">
        <v>81</v>
      </c>
      <c r="H314" s="475">
        <v>1</v>
      </c>
      <c r="I314" s="475">
        <v>81</v>
      </c>
      <c r="J314" s="475">
        <v>1</v>
      </c>
      <c r="K314" s="475">
        <v>82</v>
      </c>
      <c r="L314" s="475">
        <v>1.0123456790123457</v>
      </c>
      <c r="M314" s="475">
        <v>82</v>
      </c>
      <c r="N314" s="475"/>
      <c r="O314" s="475"/>
      <c r="P314" s="506"/>
      <c r="Q314" s="476"/>
    </row>
    <row r="315" spans="1:17" ht="14.4" customHeight="1" x14ac:dyDescent="0.3">
      <c r="A315" s="471" t="s">
        <v>2742</v>
      </c>
      <c r="B315" s="472" t="s">
        <v>2420</v>
      </c>
      <c r="C315" s="472" t="s">
        <v>2451</v>
      </c>
      <c r="D315" s="472" t="s">
        <v>2544</v>
      </c>
      <c r="E315" s="472" t="s">
        <v>2545</v>
      </c>
      <c r="F315" s="475">
        <v>2</v>
      </c>
      <c r="G315" s="475">
        <v>1368</v>
      </c>
      <c r="H315" s="475">
        <v>1</v>
      </c>
      <c r="I315" s="475">
        <v>684</v>
      </c>
      <c r="J315" s="475"/>
      <c r="K315" s="475"/>
      <c r="L315" s="475"/>
      <c r="M315" s="475"/>
      <c r="N315" s="475"/>
      <c r="O315" s="475"/>
      <c r="P315" s="506"/>
      <c r="Q315" s="476"/>
    </row>
    <row r="316" spans="1:17" ht="14.4" customHeight="1" x14ac:dyDescent="0.3">
      <c r="A316" s="471" t="s">
        <v>2742</v>
      </c>
      <c r="B316" s="472" t="s">
        <v>2420</v>
      </c>
      <c r="C316" s="472" t="s">
        <v>2451</v>
      </c>
      <c r="D316" s="472" t="s">
        <v>2562</v>
      </c>
      <c r="E316" s="472" t="s">
        <v>2563</v>
      </c>
      <c r="F316" s="475"/>
      <c r="G316" s="475"/>
      <c r="H316" s="475"/>
      <c r="I316" s="475"/>
      <c r="J316" s="475">
        <v>1</v>
      </c>
      <c r="K316" s="475">
        <v>116</v>
      </c>
      <c r="L316" s="475"/>
      <c r="M316" s="475">
        <v>116</v>
      </c>
      <c r="N316" s="475"/>
      <c r="O316" s="475"/>
      <c r="P316" s="506"/>
      <c r="Q316" s="476"/>
    </row>
    <row r="317" spans="1:17" ht="14.4" customHeight="1" x14ac:dyDescent="0.3">
      <c r="A317" s="471" t="s">
        <v>2743</v>
      </c>
      <c r="B317" s="472" t="s">
        <v>2420</v>
      </c>
      <c r="C317" s="472" t="s">
        <v>2451</v>
      </c>
      <c r="D317" s="472" t="s">
        <v>2462</v>
      </c>
      <c r="E317" s="472" t="s">
        <v>2463</v>
      </c>
      <c r="F317" s="475"/>
      <c r="G317" s="475"/>
      <c r="H317" s="475"/>
      <c r="I317" s="475"/>
      <c r="J317" s="475">
        <v>3</v>
      </c>
      <c r="K317" s="475">
        <v>105</v>
      </c>
      <c r="L317" s="475"/>
      <c r="M317" s="475">
        <v>35</v>
      </c>
      <c r="N317" s="475">
        <v>1</v>
      </c>
      <c r="O317" s="475">
        <v>35</v>
      </c>
      <c r="P317" s="506"/>
      <c r="Q317" s="476">
        <v>35</v>
      </c>
    </row>
    <row r="318" spans="1:17" ht="14.4" customHeight="1" x14ac:dyDescent="0.3">
      <c r="A318" s="471" t="s">
        <v>2743</v>
      </c>
      <c r="B318" s="472" t="s">
        <v>2420</v>
      </c>
      <c r="C318" s="472" t="s">
        <v>2451</v>
      </c>
      <c r="D318" s="472" t="s">
        <v>2477</v>
      </c>
      <c r="E318" s="472" t="s">
        <v>2478</v>
      </c>
      <c r="F318" s="475">
        <v>3</v>
      </c>
      <c r="G318" s="475">
        <v>696</v>
      </c>
      <c r="H318" s="475">
        <v>1</v>
      </c>
      <c r="I318" s="475">
        <v>232</v>
      </c>
      <c r="J318" s="475"/>
      <c r="K318" s="475"/>
      <c r="L318" s="475"/>
      <c r="M318" s="475"/>
      <c r="N318" s="475"/>
      <c r="O318" s="475"/>
      <c r="P318" s="506"/>
      <c r="Q318" s="476"/>
    </row>
    <row r="319" spans="1:17" ht="14.4" customHeight="1" x14ac:dyDescent="0.3">
      <c r="A319" s="471" t="s">
        <v>2743</v>
      </c>
      <c r="B319" s="472" t="s">
        <v>2420</v>
      </c>
      <c r="C319" s="472" t="s">
        <v>2451</v>
      </c>
      <c r="D319" s="472" t="s">
        <v>2479</v>
      </c>
      <c r="E319" s="472" t="s">
        <v>2480</v>
      </c>
      <c r="F319" s="475">
        <v>14</v>
      </c>
      <c r="G319" s="475">
        <v>1624</v>
      </c>
      <c r="H319" s="475">
        <v>1</v>
      </c>
      <c r="I319" s="475">
        <v>116</v>
      </c>
      <c r="J319" s="475">
        <v>4</v>
      </c>
      <c r="K319" s="475">
        <v>472</v>
      </c>
      <c r="L319" s="475">
        <v>0.29064039408866993</v>
      </c>
      <c r="M319" s="475">
        <v>118</v>
      </c>
      <c r="N319" s="475">
        <v>9</v>
      </c>
      <c r="O319" s="475">
        <v>1062</v>
      </c>
      <c r="P319" s="506">
        <v>0.65394088669950734</v>
      </c>
      <c r="Q319" s="476">
        <v>118</v>
      </c>
    </row>
    <row r="320" spans="1:17" ht="14.4" customHeight="1" x14ac:dyDescent="0.3">
      <c r="A320" s="471" t="s">
        <v>2743</v>
      </c>
      <c r="B320" s="472" t="s">
        <v>2420</v>
      </c>
      <c r="C320" s="472" t="s">
        <v>2451</v>
      </c>
      <c r="D320" s="472" t="s">
        <v>2507</v>
      </c>
      <c r="E320" s="472" t="s">
        <v>2508</v>
      </c>
      <c r="F320" s="475"/>
      <c r="G320" s="475"/>
      <c r="H320" s="475"/>
      <c r="I320" s="475"/>
      <c r="J320" s="475"/>
      <c r="K320" s="475"/>
      <c r="L320" s="475"/>
      <c r="M320" s="475"/>
      <c r="N320" s="475">
        <v>2</v>
      </c>
      <c r="O320" s="475">
        <v>66.66</v>
      </c>
      <c r="P320" s="506"/>
      <c r="Q320" s="476">
        <v>33.33</v>
      </c>
    </row>
    <row r="321" spans="1:17" ht="14.4" customHeight="1" x14ac:dyDescent="0.3">
      <c r="A321" s="471" t="s">
        <v>2743</v>
      </c>
      <c r="B321" s="472" t="s">
        <v>2420</v>
      </c>
      <c r="C321" s="472" t="s">
        <v>2451</v>
      </c>
      <c r="D321" s="472" t="s">
        <v>2515</v>
      </c>
      <c r="E321" s="472" t="s">
        <v>2516</v>
      </c>
      <c r="F321" s="475"/>
      <c r="G321" s="475"/>
      <c r="H321" s="475"/>
      <c r="I321" s="475"/>
      <c r="J321" s="475">
        <v>1</v>
      </c>
      <c r="K321" s="475">
        <v>82</v>
      </c>
      <c r="L321" s="475"/>
      <c r="M321" s="475">
        <v>82</v>
      </c>
      <c r="N321" s="475"/>
      <c r="O321" s="475"/>
      <c r="P321" s="506"/>
      <c r="Q321" s="476"/>
    </row>
    <row r="322" spans="1:17" ht="14.4" customHeight="1" x14ac:dyDescent="0.3">
      <c r="A322" s="471" t="s">
        <v>2743</v>
      </c>
      <c r="B322" s="472" t="s">
        <v>2420</v>
      </c>
      <c r="C322" s="472" t="s">
        <v>2451</v>
      </c>
      <c r="D322" s="472" t="s">
        <v>2527</v>
      </c>
      <c r="E322" s="472" t="s">
        <v>2482</v>
      </c>
      <c r="F322" s="475">
        <v>3</v>
      </c>
      <c r="G322" s="475">
        <v>2004</v>
      </c>
      <c r="H322" s="475">
        <v>1</v>
      </c>
      <c r="I322" s="475">
        <v>668</v>
      </c>
      <c r="J322" s="475"/>
      <c r="K322" s="475"/>
      <c r="L322" s="475"/>
      <c r="M322" s="475"/>
      <c r="N322" s="475"/>
      <c r="O322" s="475"/>
      <c r="P322" s="506"/>
      <c r="Q322" s="476"/>
    </row>
    <row r="323" spans="1:17" ht="14.4" customHeight="1" x14ac:dyDescent="0.3">
      <c r="A323" s="471" t="s">
        <v>2743</v>
      </c>
      <c r="B323" s="472" t="s">
        <v>2420</v>
      </c>
      <c r="C323" s="472" t="s">
        <v>2451</v>
      </c>
      <c r="D323" s="472" t="s">
        <v>2554</v>
      </c>
      <c r="E323" s="472" t="s">
        <v>2555</v>
      </c>
      <c r="F323" s="475">
        <v>1</v>
      </c>
      <c r="G323" s="475">
        <v>351</v>
      </c>
      <c r="H323" s="475">
        <v>1</v>
      </c>
      <c r="I323" s="475">
        <v>351</v>
      </c>
      <c r="J323" s="475"/>
      <c r="K323" s="475"/>
      <c r="L323" s="475"/>
      <c r="M323" s="475"/>
      <c r="N323" s="475"/>
      <c r="O323" s="475"/>
      <c r="P323" s="506"/>
      <c r="Q323" s="476"/>
    </row>
    <row r="324" spans="1:17" ht="14.4" customHeight="1" x14ac:dyDescent="0.3">
      <c r="A324" s="471" t="s">
        <v>2743</v>
      </c>
      <c r="B324" s="472" t="s">
        <v>2420</v>
      </c>
      <c r="C324" s="472" t="s">
        <v>2451</v>
      </c>
      <c r="D324" s="472" t="s">
        <v>2558</v>
      </c>
      <c r="E324" s="472" t="s">
        <v>2559</v>
      </c>
      <c r="F324" s="475">
        <v>1</v>
      </c>
      <c r="G324" s="475">
        <v>623</v>
      </c>
      <c r="H324" s="475">
        <v>1</v>
      </c>
      <c r="I324" s="475">
        <v>623</v>
      </c>
      <c r="J324" s="475"/>
      <c r="K324" s="475"/>
      <c r="L324" s="475"/>
      <c r="M324" s="475"/>
      <c r="N324" s="475"/>
      <c r="O324" s="475"/>
      <c r="P324" s="506"/>
      <c r="Q324" s="476"/>
    </row>
    <row r="325" spans="1:17" ht="14.4" customHeight="1" x14ac:dyDescent="0.3">
      <c r="A325" s="471" t="s">
        <v>2743</v>
      </c>
      <c r="B325" s="472" t="s">
        <v>2420</v>
      </c>
      <c r="C325" s="472" t="s">
        <v>2451</v>
      </c>
      <c r="D325" s="472" t="s">
        <v>2566</v>
      </c>
      <c r="E325" s="472" t="s">
        <v>2567</v>
      </c>
      <c r="F325" s="475">
        <v>1</v>
      </c>
      <c r="G325" s="475">
        <v>241</v>
      </c>
      <c r="H325" s="475">
        <v>1</v>
      </c>
      <c r="I325" s="475">
        <v>241</v>
      </c>
      <c r="J325" s="475"/>
      <c r="K325" s="475"/>
      <c r="L325" s="475"/>
      <c r="M325" s="475"/>
      <c r="N325" s="475"/>
      <c r="O325" s="475"/>
      <c r="P325" s="506"/>
      <c r="Q325" s="476"/>
    </row>
    <row r="326" spans="1:17" ht="14.4" customHeight="1" x14ac:dyDescent="0.3">
      <c r="A326" s="471" t="s">
        <v>2743</v>
      </c>
      <c r="B326" s="472" t="s">
        <v>2420</v>
      </c>
      <c r="C326" s="472" t="s">
        <v>2451</v>
      </c>
      <c r="D326" s="472" t="s">
        <v>2626</v>
      </c>
      <c r="E326" s="472" t="s">
        <v>2627</v>
      </c>
      <c r="F326" s="475">
        <v>2</v>
      </c>
      <c r="G326" s="475">
        <v>3306</v>
      </c>
      <c r="H326" s="475">
        <v>1</v>
      </c>
      <c r="I326" s="475">
        <v>1653</v>
      </c>
      <c r="J326" s="475"/>
      <c r="K326" s="475"/>
      <c r="L326" s="475"/>
      <c r="M326" s="475"/>
      <c r="N326" s="475"/>
      <c r="O326" s="475"/>
      <c r="P326" s="506"/>
      <c r="Q326" s="476"/>
    </row>
    <row r="327" spans="1:17" ht="14.4" customHeight="1" x14ac:dyDescent="0.3">
      <c r="A327" s="471" t="s">
        <v>2743</v>
      </c>
      <c r="B327" s="472" t="s">
        <v>2420</v>
      </c>
      <c r="C327" s="472" t="s">
        <v>2451</v>
      </c>
      <c r="D327" s="472" t="s">
        <v>743</v>
      </c>
      <c r="E327" s="472" t="s">
        <v>2691</v>
      </c>
      <c r="F327" s="475">
        <v>2</v>
      </c>
      <c r="G327" s="475">
        <v>2372</v>
      </c>
      <c r="H327" s="475">
        <v>1</v>
      </c>
      <c r="I327" s="475">
        <v>1186</v>
      </c>
      <c r="J327" s="475"/>
      <c r="K327" s="475"/>
      <c r="L327" s="475"/>
      <c r="M327" s="475"/>
      <c r="N327" s="475">
        <v>3</v>
      </c>
      <c r="O327" s="475">
        <v>3579</v>
      </c>
      <c r="P327" s="506">
        <v>1.5088532883642496</v>
      </c>
      <c r="Q327" s="476">
        <v>1193</v>
      </c>
    </row>
    <row r="328" spans="1:17" ht="14.4" customHeight="1" x14ac:dyDescent="0.3">
      <c r="A328" s="471" t="s">
        <v>2743</v>
      </c>
      <c r="B328" s="472" t="s">
        <v>2420</v>
      </c>
      <c r="C328" s="472" t="s">
        <v>2451</v>
      </c>
      <c r="D328" s="472" t="s">
        <v>2578</v>
      </c>
      <c r="E328" s="472" t="s">
        <v>2579</v>
      </c>
      <c r="F328" s="475"/>
      <c r="G328" s="475"/>
      <c r="H328" s="475"/>
      <c r="I328" s="475"/>
      <c r="J328" s="475">
        <v>1</v>
      </c>
      <c r="K328" s="475">
        <v>813</v>
      </c>
      <c r="L328" s="475"/>
      <c r="M328" s="475">
        <v>813</v>
      </c>
      <c r="N328" s="475"/>
      <c r="O328" s="475"/>
      <c r="P328" s="506"/>
      <c r="Q328" s="476"/>
    </row>
    <row r="329" spans="1:17" ht="14.4" customHeight="1" x14ac:dyDescent="0.3">
      <c r="A329" s="471" t="s">
        <v>2744</v>
      </c>
      <c r="B329" s="472" t="s">
        <v>2420</v>
      </c>
      <c r="C329" s="472" t="s">
        <v>2451</v>
      </c>
      <c r="D329" s="472" t="s">
        <v>2462</v>
      </c>
      <c r="E329" s="472" t="s">
        <v>2463</v>
      </c>
      <c r="F329" s="475">
        <v>3</v>
      </c>
      <c r="G329" s="475">
        <v>102</v>
      </c>
      <c r="H329" s="475">
        <v>1</v>
      </c>
      <c r="I329" s="475">
        <v>34</v>
      </c>
      <c r="J329" s="475">
        <v>2</v>
      </c>
      <c r="K329" s="475">
        <v>69</v>
      </c>
      <c r="L329" s="475">
        <v>0.67647058823529416</v>
      </c>
      <c r="M329" s="475">
        <v>34.5</v>
      </c>
      <c r="N329" s="475">
        <v>1</v>
      </c>
      <c r="O329" s="475">
        <v>35</v>
      </c>
      <c r="P329" s="506">
        <v>0.34313725490196079</v>
      </c>
      <c r="Q329" s="476">
        <v>35</v>
      </c>
    </row>
    <row r="330" spans="1:17" ht="14.4" customHeight="1" x14ac:dyDescent="0.3">
      <c r="A330" s="471" t="s">
        <v>2744</v>
      </c>
      <c r="B330" s="472" t="s">
        <v>2420</v>
      </c>
      <c r="C330" s="472" t="s">
        <v>2451</v>
      </c>
      <c r="D330" s="472" t="s">
        <v>2477</v>
      </c>
      <c r="E330" s="472" t="s">
        <v>2478</v>
      </c>
      <c r="F330" s="475">
        <v>6</v>
      </c>
      <c r="G330" s="475">
        <v>1392</v>
      </c>
      <c r="H330" s="475">
        <v>1</v>
      </c>
      <c r="I330" s="475">
        <v>232</v>
      </c>
      <c r="J330" s="475">
        <v>1</v>
      </c>
      <c r="K330" s="475">
        <v>234</v>
      </c>
      <c r="L330" s="475">
        <v>0.16810344827586207</v>
      </c>
      <c r="M330" s="475">
        <v>234</v>
      </c>
      <c r="N330" s="475">
        <v>1</v>
      </c>
      <c r="O330" s="475">
        <v>235</v>
      </c>
      <c r="P330" s="506">
        <v>0.16882183908045978</v>
      </c>
      <c r="Q330" s="476">
        <v>235</v>
      </c>
    </row>
    <row r="331" spans="1:17" ht="14.4" customHeight="1" x14ac:dyDescent="0.3">
      <c r="A331" s="471" t="s">
        <v>2744</v>
      </c>
      <c r="B331" s="472" t="s">
        <v>2420</v>
      </c>
      <c r="C331" s="472" t="s">
        <v>2451</v>
      </c>
      <c r="D331" s="472" t="s">
        <v>2479</v>
      </c>
      <c r="E331" s="472" t="s">
        <v>2480</v>
      </c>
      <c r="F331" s="475">
        <v>15</v>
      </c>
      <c r="G331" s="475">
        <v>1740</v>
      </c>
      <c r="H331" s="475">
        <v>1</v>
      </c>
      <c r="I331" s="475">
        <v>116</v>
      </c>
      <c r="J331" s="475">
        <v>14</v>
      </c>
      <c r="K331" s="475">
        <v>1632</v>
      </c>
      <c r="L331" s="475">
        <v>0.93793103448275861</v>
      </c>
      <c r="M331" s="475">
        <v>116.57142857142857</v>
      </c>
      <c r="N331" s="475">
        <v>10</v>
      </c>
      <c r="O331" s="475">
        <v>1180</v>
      </c>
      <c r="P331" s="506">
        <v>0.67816091954022983</v>
      </c>
      <c r="Q331" s="476">
        <v>118</v>
      </c>
    </row>
    <row r="332" spans="1:17" ht="14.4" customHeight="1" x14ac:dyDescent="0.3">
      <c r="A332" s="471" t="s">
        <v>2744</v>
      </c>
      <c r="B332" s="472" t="s">
        <v>2420</v>
      </c>
      <c r="C332" s="472" t="s">
        <v>2451</v>
      </c>
      <c r="D332" s="472" t="s">
        <v>2483</v>
      </c>
      <c r="E332" s="472" t="s">
        <v>2484</v>
      </c>
      <c r="F332" s="475"/>
      <c r="G332" s="475"/>
      <c r="H332" s="475"/>
      <c r="I332" s="475"/>
      <c r="J332" s="475">
        <v>1</v>
      </c>
      <c r="K332" s="475">
        <v>1491</v>
      </c>
      <c r="L332" s="475"/>
      <c r="M332" s="475">
        <v>1491</v>
      </c>
      <c r="N332" s="475"/>
      <c r="O332" s="475"/>
      <c r="P332" s="506"/>
      <c r="Q332" s="476"/>
    </row>
    <row r="333" spans="1:17" ht="14.4" customHeight="1" x14ac:dyDescent="0.3">
      <c r="A333" s="471" t="s">
        <v>2744</v>
      </c>
      <c r="B333" s="472" t="s">
        <v>2420</v>
      </c>
      <c r="C333" s="472" t="s">
        <v>2451</v>
      </c>
      <c r="D333" s="472" t="s">
        <v>2489</v>
      </c>
      <c r="E333" s="472" t="s">
        <v>2490</v>
      </c>
      <c r="F333" s="475"/>
      <c r="G333" s="475"/>
      <c r="H333" s="475"/>
      <c r="I333" s="475"/>
      <c r="J333" s="475">
        <v>1</v>
      </c>
      <c r="K333" s="475">
        <v>1009</v>
      </c>
      <c r="L333" s="475"/>
      <c r="M333" s="475">
        <v>1009</v>
      </c>
      <c r="N333" s="475"/>
      <c r="O333" s="475"/>
      <c r="P333" s="506"/>
      <c r="Q333" s="476"/>
    </row>
    <row r="334" spans="1:17" ht="14.4" customHeight="1" x14ac:dyDescent="0.3">
      <c r="A334" s="471" t="s">
        <v>2744</v>
      </c>
      <c r="B334" s="472" t="s">
        <v>2420</v>
      </c>
      <c r="C334" s="472" t="s">
        <v>2451</v>
      </c>
      <c r="D334" s="472" t="s">
        <v>2491</v>
      </c>
      <c r="E334" s="472" t="s">
        <v>2492</v>
      </c>
      <c r="F334" s="475"/>
      <c r="G334" s="475"/>
      <c r="H334" s="475"/>
      <c r="I334" s="475"/>
      <c r="J334" s="475">
        <v>1</v>
      </c>
      <c r="K334" s="475">
        <v>2012</v>
      </c>
      <c r="L334" s="475"/>
      <c r="M334" s="475">
        <v>2012</v>
      </c>
      <c r="N334" s="475"/>
      <c r="O334" s="475"/>
      <c r="P334" s="506"/>
      <c r="Q334" s="476"/>
    </row>
    <row r="335" spans="1:17" ht="14.4" customHeight="1" x14ac:dyDescent="0.3">
      <c r="A335" s="471" t="s">
        <v>2744</v>
      </c>
      <c r="B335" s="472" t="s">
        <v>2420</v>
      </c>
      <c r="C335" s="472" t="s">
        <v>2451</v>
      </c>
      <c r="D335" s="472" t="s">
        <v>2507</v>
      </c>
      <c r="E335" s="472" t="s">
        <v>2508</v>
      </c>
      <c r="F335" s="475"/>
      <c r="G335" s="475"/>
      <c r="H335" s="475"/>
      <c r="I335" s="475"/>
      <c r="J335" s="475"/>
      <c r="K335" s="475"/>
      <c r="L335" s="475"/>
      <c r="M335" s="475"/>
      <c r="N335" s="475">
        <v>6</v>
      </c>
      <c r="O335" s="475">
        <v>100</v>
      </c>
      <c r="P335" s="506"/>
      <c r="Q335" s="476">
        <v>16.666666666666668</v>
      </c>
    </row>
    <row r="336" spans="1:17" ht="14.4" customHeight="1" x14ac:dyDescent="0.3">
      <c r="A336" s="471" t="s">
        <v>2744</v>
      </c>
      <c r="B336" s="472" t="s">
        <v>2420</v>
      </c>
      <c r="C336" s="472" t="s">
        <v>2451</v>
      </c>
      <c r="D336" s="472" t="s">
        <v>2515</v>
      </c>
      <c r="E336" s="472" t="s">
        <v>2516</v>
      </c>
      <c r="F336" s="475">
        <v>3</v>
      </c>
      <c r="G336" s="475">
        <v>243</v>
      </c>
      <c r="H336" s="475">
        <v>1</v>
      </c>
      <c r="I336" s="475">
        <v>81</v>
      </c>
      <c r="J336" s="475"/>
      <c r="K336" s="475"/>
      <c r="L336" s="475"/>
      <c r="M336" s="475"/>
      <c r="N336" s="475"/>
      <c r="O336" s="475"/>
      <c r="P336" s="506"/>
      <c r="Q336" s="476"/>
    </row>
    <row r="337" spans="1:17" ht="14.4" customHeight="1" x14ac:dyDescent="0.3">
      <c r="A337" s="471" t="s">
        <v>2744</v>
      </c>
      <c r="B337" s="472" t="s">
        <v>2420</v>
      </c>
      <c r="C337" s="472" t="s">
        <v>2451</v>
      </c>
      <c r="D337" s="472" t="s">
        <v>2544</v>
      </c>
      <c r="E337" s="472" t="s">
        <v>2545</v>
      </c>
      <c r="F337" s="475"/>
      <c r="G337" s="475"/>
      <c r="H337" s="475"/>
      <c r="I337" s="475"/>
      <c r="J337" s="475"/>
      <c r="K337" s="475"/>
      <c r="L337" s="475"/>
      <c r="M337" s="475"/>
      <c r="N337" s="475">
        <v>5</v>
      </c>
      <c r="O337" s="475">
        <v>3455</v>
      </c>
      <c r="P337" s="506"/>
      <c r="Q337" s="476">
        <v>691</v>
      </c>
    </row>
    <row r="338" spans="1:17" ht="14.4" customHeight="1" x14ac:dyDescent="0.3">
      <c r="A338" s="471" t="s">
        <v>2744</v>
      </c>
      <c r="B338" s="472" t="s">
        <v>2420</v>
      </c>
      <c r="C338" s="472" t="s">
        <v>2451</v>
      </c>
      <c r="D338" s="472" t="s">
        <v>2548</v>
      </c>
      <c r="E338" s="472" t="s">
        <v>2549</v>
      </c>
      <c r="F338" s="475"/>
      <c r="G338" s="475"/>
      <c r="H338" s="475"/>
      <c r="I338" s="475"/>
      <c r="J338" s="475">
        <v>1</v>
      </c>
      <c r="K338" s="475">
        <v>178</v>
      </c>
      <c r="L338" s="475"/>
      <c r="M338" s="475">
        <v>178</v>
      </c>
      <c r="N338" s="475">
        <v>2</v>
      </c>
      <c r="O338" s="475">
        <v>358</v>
      </c>
      <c r="P338" s="506"/>
      <c r="Q338" s="476">
        <v>179</v>
      </c>
    </row>
    <row r="339" spans="1:17" ht="14.4" customHeight="1" x14ac:dyDescent="0.3">
      <c r="A339" s="471" t="s">
        <v>2744</v>
      </c>
      <c r="B339" s="472" t="s">
        <v>2420</v>
      </c>
      <c r="C339" s="472" t="s">
        <v>2451</v>
      </c>
      <c r="D339" s="472" t="s">
        <v>2554</v>
      </c>
      <c r="E339" s="472" t="s">
        <v>2555</v>
      </c>
      <c r="F339" s="475">
        <v>5</v>
      </c>
      <c r="G339" s="475">
        <v>1755</v>
      </c>
      <c r="H339" s="475">
        <v>1</v>
      </c>
      <c r="I339" s="475">
        <v>351</v>
      </c>
      <c r="J339" s="475">
        <v>4</v>
      </c>
      <c r="K339" s="475">
        <v>1412</v>
      </c>
      <c r="L339" s="475">
        <v>0.80455840455840455</v>
      </c>
      <c r="M339" s="475">
        <v>353</v>
      </c>
      <c r="N339" s="475">
        <v>1</v>
      </c>
      <c r="O339" s="475">
        <v>356</v>
      </c>
      <c r="P339" s="506">
        <v>0.20284900284900284</v>
      </c>
      <c r="Q339" s="476">
        <v>356</v>
      </c>
    </row>
    <row r="340" spans="1:17" ht="14.4" customHeight="1" x14ac:dyDescent="0.3">
      <c r="A340" s="471" t="s">
        <v>2744</v>
      </c>
      <c r="B340" s="472" t="s">
        <v>2420</v>
      </c>
      <c r="C340" s="472" t="s">
        <v>2451</v>
      </c>
      <c r="D340" s="472" t="s">
        <v>2558</v>
      </c>
      <c r="E340" s="472" t="s">
        <v>2559</v>
      </c>
      <c r="F340" s="475">
        <v>1</v>
      </c>
      <c r="G340" s="475">
        <v>623</v>
      </c>
      <c r="H340" s="475">
        <v>1</v>
      </c>
      <c r="I340" s="475">
        <v>623</v>
      </c>
      <c r="J340" s="475">
        <v>1</v>
      </c>
      <c r="K340" s="475">
        <v>627</v>
      </c>
      <c r="L340" s="475">
        <v>1.0064205457463884</v>
      </c>
      <c r="M340" s="475">
        <v>627</v>
      </c>
      <c r="N340" s="475"/>
      <c r="O340" s="475"/>
      <c r="P340" s="506"/>
      <c r="Q340" s="476"/>
    </row>
    <row r="341" spans="1:17" ht="14.4" customHeight="1" x14ac:dyDescent="0.3">
      <c r="A341" s="471" t="s">
        <v>2744</v>
      </c>
      <c r="B341" s="472" t="s">
        <v>2420</v>
      </c>
      <c r="C341" s="472" t="s">
        <v>2451</v>
      </c>
      <c r="D341" s="472" t="s">
        <v>2566</v>
      </c>
      <c r="E341" s="472" t="s">
        <v>2567</v>
      </c>
      <c r="F341" s="475">
        <v>1</v>
      </c>
      <c r="G341" s="475">
        <v>241</v>
      </c>
      <c r="H341" s="475">
        <v>1</v>
      </c>
      <c r="I341" s="475">
        <v>241</v>
      </c>
      <c r="J341" s="475"/>
      <c r="K341" s="475"/>
      <c r="L341" s="475"/>
      <c r="M341" s="475"/>
      <c r="N341" s="475"/>
      <c r="O341" s="475"/>
      <c r="P341" s="506"/>
      <c r="Q341" s="476"/>
    </row>
    <row r="342" spans="1:17" ht="14.4" customHeight="1" x14ac:dyDescent="0.3">
      <c r="A342" s="471" t="s">
        <v>2744</v>
      </c>
      <c r="B342" s="472" t="s">
        <v>2420</v>
      </c>
      <c r="C342" s="472" t="s">
        <v>2451</v>
      </c>
      <c r="D342" s="472" t="s">
        <v>743</v>
      </c>
      <c r="E342" s="472" t="s">
        <v>2691</v>
      </c>
      <c r="F342" s="475">
        <v>150</v>
      </c>
      <c r="G342" s="475">
        <v>177900</v>
      </c>
      <c r="H342" s="475">
        <v>1</v>
      </c>
      <c r="I342" s="475">
        <v>1186</v>
      </c>
      <c r="J342" s="475">
        <v>1</v>
      </c>
      <c r="K342" s="475">
        <v>1186</v>
      </c>
      <c r="L342" s="475">
        <v>6.6666666666666671E-3</v>
      </c>
      <c r="M342" s="475">
        <v>1186</v>
      </c>
      <c r="N342" s="475"/>
      <c r="O342" s="475"/>
      <c r="P342" s="506"/>
      <c r="Q342" s="476"/>
    </row>
    <row r="343" spans="1:17" ht="14.4" customHeight="1" x14ac:dyDescent="0.3">
      <c r="A343" s="471" t="s">
        <v>2744</v>
      </c>
      <c r="B343" s="472" t="s">
        <v>2420</v>
      </c>
      <c r="C343" s="472" t="s">
        <v>2451</v>
      </c>
      <c r="D343" s="472" t="s">
        <v>2572</v>
      </c>
      <c r="E343" s="472" t="s">
        <v>2573</v>
      </c>
      <c r="F343" s="475"/>
      <c r="G343" s="475"/>
      <c r="H343" s="475"/>
      <c r="I343" s="475"/>
      <c r="J343" s="475">
        <v>3</v>
      </c>
      <c r="K343" s="475">
        <v>2577</v>
      </c>
      <c r="L343" s="475"/>
      <c r="M343" s="475">
        <v>859</v>
      </c>
      <c r="N343" s="475"/>
      <c r="O343" s="475"/>
      <c r="P343" s="506"/>
      <c r="Q343" s="476"/>
    </row>
    <row r="344" spans="1:17" ht="14.4" customHeight="1" x14ac:dyDescent="0.3">
      <c r="A344" s="471" t="s">
        <v>2744</v>
      </c>
      <c r="B344" s="472" t="s">
        <v>2420</v>
      </c>
      <c r="C344" s="472" t="s">
        <v>2451</v>
      </c>
      <c r="D344" s="472" t="s">
        <v>2578</v>
      </c>
      <c r="E344" s="472" t="s">
        <v>2579</v>
      </c>
      <c r="F344" s="475">
        <v>1</v>
      </c>
      <c r="G344" s="475">
        <v>808</v>
      </c>
      <c r="H344" s="475">
        <v>1</v>
      </c>
      <c r="I344" s="475">
        <v>808</v>
      </c>
      <c r="J344" s="475"/>
      <c r="K344" s="475"/>
      <c r="L344" s="475"/>
      <c r="M344" s="475"/>
      <c r="N344" s="475"/>
      <c r="O344" s="475"/>
      <c r="P344" s="506"/>
      <c r="Q344" s="476"/>
    </row>
    <row r="345" spans="1:17" ht="14.4" customHeight="1" x14ac:dyDescent="0.3">
      <c r="A345" s="471" t="s">
        <v>2744</v>
      </c>
      <c r="B345" s="472" t="s">
        <v>2420</v>
      </c>
      <c r="C345" s="472" t="s">
        <v>2451</v>
      </c>
      <c r="D345" s="472" t="s">
        <v>2580</v>
      </c>
      <c r="E345" s="472" t="s">
        <v>2581</v>
      </c>
      <c r="F345" s="475"/>
      <c r="G345" s="475"/>
      <c r="H345" s="475"/>
      <c r="I345" s="475"/>
      <c r="J345" s="475"/>
      <c r="K345" s="475"/>
      <c r="L345" s="475"/>
      <c r="M345" s="475"/>
      <c r="N345" s="475">
        <v>1</v>
      </c>
      <c r="O345" s="475">
        <v>862</v>
      </c>
      <c r="P345" s="506"/>
      <c r="Q345" s="476">
        <v>862</v>
      </c>
    </row>
    <row r="346" spans="1:17" ht="14.4" customHeight="1" x14ac:dyDescent="0.3">
      <c r="A346" s="471" t="s">
        <v>2744</v>
      </c>
      <c r="B346" s="472" t="s">
        <v>2420</v>
      </c>
      <c r="C346" s="472" t="s">
        <v>2451</v>
      </c>
      <c r="D346" s="472" t="s">
        <v>2638</v>
      </c>
      <c r="E346" s="472" t="s">
        <v>2639</v>
      </c>
      <c r="F346" s="475">
        <v>1</v>
      </c>
      <c r="G346" s="475">
        <v>1796</v>
      </c>
      <c r="H346" s="475">
        <v>1</v>
      </c>
      <c r="I346" s="475">
        <v>1796</v>
      </c>
      <c r="J346" s="475">
        <v>1</v>
      </c>
      <c r="K346" s="475">
        <v>1801</v>
      </c>
      <c r="L346" s="475">
        <v>1.0027839643652561</v>
      </c>
      <c r="M346" s="475">
        <v>1801</v>
      </c>
      <c r="N346" s="475"/>
      <c r="O346" s="475"/>
      <c r="P346" s="506"/>
      <c r="Q346" s="476"/>
    </row>
    <row r="347" spans="1:17" ht="14.4" customHeight="1" thickBot="1" x14ac:dyDescent="0.35">
      <c r="A347" s="477" t="s">
        <v>2744</v>
      </c>
      <c r="B347" s="478" t="s">
        <v>2701</v>
      </c>
      <c r="C347" s="478" t="s">
        <v>2451</v>
      </c>
      <c r="D347" s="478" t="s">
        <v>2704</v>
      </c>
      <c r="E347" s="478" t="s">
        <v>2705</v>
      </c>
      <c r="F347" s="481">
        <v>0</v>
      </c>
      <c r="G347" s="481">
        <v>0</v>
      </c>
      <c r="H347" s="481"/>
      <c r="I347" s="481"/>
      <c r="J347" s="481"/>
      <c r="K347" s="481"/>
      <c r="L347" s="481"/>
      <c r="M347" s="481"/>
      <c r="N347" s="481"/>
      <c r="O347" s="481"/>
      <c r="P347" s="489"/>
      <c r="Q347" s="48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3" customWidth="1"/>
    <col min="2" max="2" width="7.77734375" style="109" customWidth="1"/>
    <col min="3" max="3" width="7.21875" style="133" hidden="1" customWidth="1"/>
    <col min="4" max="4" width="7.77734375" style="109" customWidth="1"/>
    <col min="5" max="5" width="7.2187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7.21875" style="133" hidden="1" customWidth="1"/>
    <col min="10" max="10" width="7.77734375" style="109" customWidth="1"/>
    <col min="11" max="11" width="7.21875" style="133" hidden="1" customWidth="1"/>
    <col min="12" max="12" width="7.77734375" style="109" customWidth="1"/>
    <col min="13" max="13" width="7.77734375" style="214" customWidth="1"/>
    <col min="14" max="16384" width="8.88671875" style="133"/>
  </cols>
  <sheetData>
    <row r="1" spans="1:13" ht="18.600000000000001" customHeight="1" thickBot="1" x14ac:dyDescent="0.4">
      <c r="A1" s="339" t="s">
        <v>131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thickBot="1" x14ac:dyDescent="0.35">
      <c r="A2" s="239" t="s">
        <v>286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</row>
    <row r="3" spans="1:13" ht="14.4" customHeight="1" thickBot="1" x14ac:dyDescent="0.35">
      <c r="A3" s="224" t="s">
        <v>132</v>
      </c>
      <c r="B3" s="225">
        <f>SUBTOTAL(9,B6:B1048576)</f>
        <v>194682</v>
      </c>
      <c r="C3" s="226">
        <f t="shared" ref="C3:L3" si="0">SUBTOTAL(9,C6:C1048576)</f>
        <v>3</v>
      </c>
      <c r="D3" s="226">
        <f t="shared" si="0"/>
        <v>105726</v>
      </c>
      <c r="E3" s="226">
        <f t="shared" si="0"/>
        <v>0.54393077263420009</v>
      </c>
      <c r="F3" s="226">
        <f t="shared" si="0"/>
        <v>3727</v>
      </c>
      <c r="G3" s="229">
        <f>IF(B3&lt;&gt;0,F3/B3,"")</f>
        <v>1.9144040024244666E-2</v>
      </c>
      <c r="H3" s="225">
        <f t="shared" si="0"/>
        <v>0</v>
      </c>
      <c r="I3" s="226">
        <f t="shared" si="0"/>
        <v>0</v>
      </c>
      <c r="J3" s="226">
        <f t="shared" si="0"/>
        <v>0</v>
      </c>
      <c r="K3" s="226">
        <f t="shared" si="0"/>
        <v>0</v>
      </c>
      <c r="L3" s="226">
        <f t="shared" si="0"/>
        <v>0</v>
      </c>
      <c r="M3" s="227" t="str">
        <f>IF(H3&lt;&gt;0,L3/H3,"")</f>
        <v/>
      </c>
    </row>
    <row r="4" spans="1:13" ht="14.4" customHeight="1" x14ac:dyDescent="0.3">
      <c r="A4" s="423" t="s">
        <v>95</v>
      </c>
      <c r="B4" s="404" t="s">
        <v>100</v>
      </c>
      <c r="C4" s="405"/>
      <c r="D4" s="405"/>
      <c r="E4" s="405"/>
      <c r="F4" s="405"/>
      <c r="G4" s="406"/>
      <c r="H4" s="404" t="s">
        <v>101</v>
      </c>
      <c r="I4" s="405"/>
      <c r="J4" s="405"/>
      <c r="K4" s="405"/>
      <c r="L4" s="405"/>
      <c r="M4" s="406"/>
    </row>
    <row r="5" spans="1:13" s="212" customFormat="1" ht="14.4" customHeight="1" thickBot="1" x14ac:dyDescent="0.35">
      <c r="A5" s="624"/>
      <c r="B5" s="625">
        <v>2013</v>
      </c>
      <c r="C5" s="626"/>
      <c r="D5" s="626">
        <v>2014</v>
      </c>
      <c r="E5" s="626"/>
      <c r="F5" s="626">
        <v>2015</v>
      </c>
      <c r="G5" s="600" t="s">
        <v>2</v>
      </c>
      <c r="H5" s="625">
        <v>2013</v>
      </c>
      <c r="I5" s="626"/>
      <c r="J5" s="626">
        <v>2014</v>
      </c>
      <c r="K5" s="626"/>
      <c r="L5" s="626">
        <v>2015</v>
      </c>
      <c r="M5" s="600" t="s">
        <v>2</v>
      </c>
    </row>
    <row r="6" spans="1:13" ht="14.4" customHeight="1" x14ac:dyDescent="0.3">
      <c r="A6" s="560" t="s">
        <v>2686</v>
      </c>
      <c r="B6" s="601">
        <v>65</v>
      </c>
      <c r="C6" s="543">
        <v>1</v>
      </c>
      <c r="D6" s="601"/>
      <c r="E6" s="543"/>
      <c r="F6" s="601"/>
      <c r="G6" s="548"/>
      <c r="H6" s="601"/>
      <c r="I6" s="543"/>
      <c r="J6" s="601"/>
      <c r="K6" s="543"/>
      <c r="L6" s="601"/>
      <c r="M6" s="125"/>
    </row>
    <row r="7" spans="1:13" ht="14.4" customHeight="1" x14ac:dyDescent="0.3">
      <c r="A7" s="561" t="s">
        <v>2746</v>
      </c>
      <c r="B7" s="604">
        <v>194374</v>
      </c>
      <c r="C7" s="472">
        <v>1</v>
      </c>
      <c r="D7" s="604">
        <v>105726</v>
      </c>
      <c r="E7" s="472">
        <v>0.54393077263420009</v>
      </c>
      <c r="F7" s="604">
        <v>3727</v>
      </c>
      <c r="G7" s="506">
        <v>1.9174375173634333E-2</v>
      </c>
      <c r="H7" s="604"/>
      <c r="I7" s="472"/>
      <c r="J7" s="604"/>
      <c r="K7" s="472"/>
      <c r="L7" s="604"/>
      <c r="M7" s="507"/>
    </row>
    <row r="8" spans="1:13" ht="14.4" customHeight="1" thickBot="1" x14ac:dyDescent="0.35">
      <c r="A8" s="603" t="s">
        <v>2747</v>
      </c>
      <c r="B8" s="602">
        <v>243</v>
      </c>
      <c r="C8" s="478">
        <v>1</v>
      </c>
      <c r="D8" s="602"/>
      <c r="E8" s="478"/>
      <c r="F8" s="602"/>
      <c r="G8" s="489"/>
      <c r="H8" s="602"/>
      <c r="I8" s="478"/>
      <c r="J8" s="602"/>
      <c r="K8" s="478"/>
      <c r="L8" s="602"/>
      <c r="M8" s="5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39" t="s">
        <v>2788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9" t="s">
        <v>286</v>
      </c>
      <c r="B2" s="114"/>
      <c r="C2" s="114"/>
      <c r="D2" s="114"/>
      <c r="E2" s="11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1"/>
      <c r="Q2" s="234"/>
    </row>
    <row r="3" spans="1:17" ht="14.4" customHeight="1" thickBot="1" x14ac:dyDescent="0.35">
      <c r="E3" s="87" t="s">
        <v>132</v>
      </c>
      <c r="F3" s="103">
        <f t="shared" ref="F3:O3" si="0">SUBTOTAL(9,F6:F1048576)</f>
        <v>1068</v>
      </c>
      <c r="G3" s="107">
        <f t="shared" si="0"/>
        <v>194682</v>
      </c>
      <c r="H3" s="108"/>
      <c r="I3" s="108"/>
      <c r="J3" s="103">
        <f t="shared" si="0"/>
        <v>585</v>
      </c>
      <c r="K3" s="107">
        <f t="shared" si="0"/>
        <v>105726</v>
      </c>
      <c r="L3" s="108"/>
      <c r="M3" s="108"/>
      <c r="N3" s="103">
        <f t="shared" si="0"/>
        <v>22</v>
      </c>
      <c r="O3" s="107">
        <f t="shared" si="0"/>
        <v>3727</v>
      </c>
      <c r="P3" s="88">
        <f>IF(G3=0,"",O3/G3)</f>
        <v>1.9144040024244666E-2</v>
      </c>
      <c r="Q3" s="105">
        <f>IF(N3=0,"",O3/N3)</f>
        <v>169.40909090909091</v>
      </c>
    </row>
    <row r="4" spans="1:17" ht="14.4" customHeight="1" x14ac:dyDescent="0.3">
      <c r="A4" s="412" t="s">
        <v>69</v>
      </c>
      <c r="B4" s="411" t="s">
        <v>96</v>
      </c>
      <c r="C4" s="412" t="s">
        <v>97</v>
      </c>
      <c r="D4" s="421" t="s">
        <v>71</v>
      </c>
      <c r="E4" s="413" t="s">
        <v>11</v>
      </c>
      <c r="F4" s="419">
        <v>2013</v>
      </c>
      <c r="G4" s="420"/>
      <c r="H4" s="106"/>
      <c r="I4" s="106"/>
      <c r="J4" s="419">
        <v>2014</v>
      </c>
      <c r="K4" s="420"/>
      <c r="L4" s="106"/>
      <c r="M4" s="106"/>
      <c r="N4" s="419">
        <v>2015</v>
      </c>
      <c r="O4" s="420"/>
      <c r="P4" s="422" t="s">
        <v>2</v>
      </c>
      <c r="Q4" s="410" t="s">
        <v>99</v>
      </c>
    </row>
    <row r="5" spans="1:17" ht="14.4" customHeight="1" thickBot="1" x14ac:dyDescent="0.35">
      <c r="A5" s="611"/>
      <c r="B5" s="609"/>
      <c r="C5" s="611"/>
      <c r="D5" s="619"/>
      <c r="E5" s="613"/>
      <c r="F5" s="620" t="s">
        <v>72</v>
      </c>
      <c r="G5" s="621" t="s">
        <v>14</v>
      </c>
      <c r="H5" s="622"/>
      <c r="I5" s="622"/>
      <c r="J5" s="620" t="s">
        <v>72</v>
      </c>
      <c r="K5" s="621" t="s">
        <v>14</v>
      </c>
      <c r="L5" s="622"/>
      <c r="M5" s="622"/>
      <c r="N5" s="620" t="s">
        <v>72</v>
      </c>
      <c r="O5" s="621" t="s">
        <v>14</v>
      </c>
      <c r="P5" s="623"/>
      <c r="Q5" s="618"/>
    </row>
    <row r="6" spans="1:17" ht="14.4" customHeight="1" x14ac:dyDescent="0.3">
      <c r="A6" s="542" t="s">
        <v>2742</v>
      </c>
      <c r="B6" s="543" t="s">
        <v>2748</v>
      </c>
      <c r="C6" s="543" t="s">
        <v>2451</v>
      </c>
      <c r="D6" s="543" t="s">
        <v>2749</v>
      </c>
      <c r="E6" s="543" t="s">
        <v>2750</v>
      </c>
      <c r="F6" s="119">
        <v>1</v>
      </c>
      <c r="G6" s="119">
        <v>65</v>
      </c>
      <c r="H6" s="119">
        <v>1</v>
      </c>
      <c r="I6" s="119">
        <v>65</v>
      </c>
      <c r="J6" s="119"/>
      <c r="K6" s="119"/>
      <c r="L6" s="119"/>
      <c r="M6" s="119"/>
      <c r="N6" s="119"/>
      <c r="O6" s="119"/>
      <c r="P6" s="548"/>
      <c r="Q6" s="556"/>
    </row>
    <row r="7" spans="1:17" ht="14.4" customHeight="1" x14ac:dyDescent="0.3">
      <c r="A7" s="471" t="s">
        <v>2751</v>
      </c>
      <c r="B7" s="472" t="s">
        <v>2752</v>
      </c>
      <c r="C7" s="472" t="s">
        <v>2451</v>
      </c>
      <c r="D7" s="472" t="s">
        <v>2753</v>
      </c>
      <c r="E7" s="472" t="s">
        <v>2754</v>
      </c>
      <c r="F7" s="475">
        <v>356</v>
      </c>
      <c r="G7" s="475">
        <v>18868</v>
      </c>
      <c r="H7" s="475">
        <v>1</v>
      </c>
      <c r="I7" s="475">
        <v>53</v>
      </c>
      <c r="J7" s="475">
        <v>198</v>
      </c>
      <c r="K7" s="475">
        <v>10666</v>
      </c>
      <c r="L7" s="475">
        <v>0.56529573881704476</v>
      </c>
      <c r="M7" s="475">
        <v>53.868686868686872</v>
      </c>
      <c r="N7" s="475">
        <v>8</v>
      </c>
      <c r="O7" s="475">
        <v>432</v>
      </c>
      <c r="P7" s="506">
        <v>2.2895908416366333E-2</v>
      </c>
      <c r="Q7" s="476">
        <v>54</v>
      </c>
    </row>
    <row r="8" spans="1:17" ht="14.4" customHeight="1" x14ac:dyDescent="0.3">
      <c r="A8" s="471" t="s">
        <v>2751</v>
      </c>
      <c r="B8" s="472" t="s">
        <v>2752</v>
      </c>
      <c r="C8" s="472" t="s">
        <v>2451</v>
      </c>
      <c r="D8" s="472" t="s">
        <v>2755</v>
      </c>
      <c r="E8" s="472" t="s">
        <v>2756</v>
      </c>
      <c r="F8" s="475">
        <v>2</v>
      </c>
      <c r="G8" s="475">
        <v>242</v>
      </c>
      <c r="H8" s="475">
        <v>1</v>
      </c>
      <c r="I8" s="475">
        <v>121</v>
      </c>
      <c r="J8" s="475"/>
      <c r="K8" s="475"/>
      <c r="L8" s="475"/>
      <c r="M8" s="475"/>
      <c r="N8" s="475"/>
      <c r="O8" s="475"/>
      <c r="P8" s="506"/>
      <c r="Q8" s="476"/>
    </row>
    <row r="9" spans="1:17" ht="14.4" customHeight="1" x14ac:dyDescent="0.3">
      <c r="A9" s="471" t="s">
        <v>2751</v>
      </c>
      <c r="B9" s="472" t="s">
        <v>2752</v>
      </c>
      <c r="C9" s="472" t="s">
        <v>2451</v>
      </c>
      <c r="D9" s="472" t="s">
        <v>2757</v>
      </c>
      <c r="E9" s="472" t="s">
        <v>2758</v>
      </c>
      <c r="F9" s="475">
        <v>53</v>
      </c>
      <c r="G9" s="475">
        <v>8904</v>
      </c>
      <c r="H9" s="475">
        <v>1</v>
      </c>
      <c r="I9" s="475">
        <v>168</v>
      </c>
      <c r="J9" s="475">
        <v>37</v>
      </c>
      <c r="K9" s="475">
        <v>6288</v>
      </c>
      <c r="L9" s="475">
        <v>0.70619946091644203</v>
      </c>
      <c r="M9" s="475">
        <v>169.94594594594594</v>
      </c>
      <c r="N9" s="475"/>
      <c r="O9" s="475"/>
      <c r="P9" s="506"/>
      <c r="Q9" s="476"/>
    </row>
    <row r="10" spans="1:17" ht="14.4" customHeight="1" x14ac:dyDescent="0.3">
      <c r="A10" s="471" t="s">
        <v>2751</v>
      </c>
      <c r="B10" s="472" t="s">
        <v>2752</v>
      </c>
      <c r="C10" s="472" t="s">
        <v>2451</v>
      </c>
      <c r="D10" s="472" t="s">
        <v>2759</v>
      </c>
      <c r="E10" s="472" t="s">
        <v>2760</v>
      </c>
      <c r="F10" s="475">
        <v>5</v>
      </c>
      <c r="G10" s="475">
        <v>1580</v>
      </c>
      <c r="H10" s="475">
        <v>1</v>
      </c>
      <c r="I10" s="475">
        <v>316</v>
      </c>
      <c r="J10" s="475"/>
      <c r="K10" s="475"/>
      <c r="L10" s="475"/>
      <c r="M10" s="475"/>
      <c r="N10" s="475"/>
      <c r="O10" s="475"/>
      <c r="P10" s="506"/>
      <c r="Q10" s="476"/>
    </row>
    <row r="11" spans="1:17" ht="14.4" customHeight="1" x14ac:dyDescent="0.3">
      <c r="A11" s="471" t="s">
        <v>2751</v>
      </c>
      <c r="B11" s="472" t="s">
        <v>2752</v>
      </c>
      <c r="C11" s="472" t="s">
        <v>2451</v>
      </c>
      <c r="D11" s="472" t="s">
        <v>2761</v>
      </c>
      <c r="E11" s="472" t="s">
        <v>2762</v>
      </c>
      <c r="F11" s="475">
        <v>31</v>
      </c>
      <c r="G11" s="475">
        <v>10478</v>
      </c>
      <c r="H11" s="475">
        <v>1</v>
      </c>
      <c r="I11" s="475">
        <v>338</v>
      </c>
      <c r="J11" s="475">
        <v>8</v>
      </c>
      <c r="K11" s="475">
        <v>2720</v>
      </c>
      <c r="L11" s="475">
        <v>0.25959152510020994</v>
      </c>
      <c r="M11" s="475">
        <v>340</v>
      </c>
      <c r="N11" s="475"/>
      <c r="O11" s="475"/>
      <c r="P11" s="506"/>
      <c r="Q11" s="476"/>
    </row>
    <row r="12" spans="1:17" ht="14.4" customHeight="1" x14ac:dyDescent="0.3">
      <c r="A12" s="471" t="s">
        <v>2751</v>
      </c>
      <c r="B12" s="472" t="s">
        <v>2752</v>
      </c>
      <c r="C12" s="472" t="s">
        <v>2451</v>
      </c>
      <c r="D12" s="472" t="s">
        <v>2763</v>
      </c>
      <c r="E12" s="472" t="s">
        <v>2764</v>
      </c>
      <c r="F12" s="475">
        <v>123</v>
      </c>
      <c r="G12" s="475">
        <v>34563</v>
      </c>
      <c r="H12" s="475">
        <v>1</v>
      </c>
      <c r="I12" s="475">
        <v>281</v>
      </c>
      <c r="J12" s="475">
        <v>50</v>
      </c>
      <c r="K12" s="475">
        <v>14179</v>
      </c>
      <c r="L12" s="475">
        <v>0.41023637994387063</v>
      </c>
      <c r="M12" s="475">
        <v>283.58</v>
      </c>
      <c r="N12" s="475">
        <v>3</v>
      </c>
      <c r="O12" s="475">
        <v>855</v>
      </c>
      <c r="P12" s="506">
        <v>2.473743598645951E-2</v>
      </c>
      <c r="Q12" s="476">
        <v>285</v>
      </c>
    </row>
    <row r="13" spans="1:17" ht="14.4" customHeight="1" x14ac:dyDescent="0.3">
      <c r="A13" s="471" t="s">
        <v>2751</v>
      </c>
      <c r="B13" s="472" t="s">
        <v>2752</v>
      </c>
      <c r="C13" s="472" t="s">
        <v>2451</v>
      </c>
      <c r="D13" s="472" t="s">
        <v>2765</v>
      </c>
      <c r="E13" s="472" t="s">
        <v>2766</v>
      </c>
      <c r="F13" s="475">
        <v>41</v>
      </c>
      <c r="G13" s="475">
        <v>18696</v>
      </c>
      <c r="H13" s="475">
        <v>1</v>
      </c>
      <c r="I13" s="475">
        <v>456</v>
      </c>
      <c r="J13" s="475">
        <v>32</v>
      </c>
      <c r="K13" s="475">
        <v>14712</v>
      </c>
      <c r="L13" s="475">
        <v>0.7869062901155327</v>
      </c>
      <c r="M13" s="475">
        <v>459.75</v>
      </c>
      <c r="N13" s="475">
        <v>1</v>
      </c>
      <c r="O13" s="475">
        <v>462</v>
      </c>
      <c r="P13" s="506">
        <v>2.4711168164313221E-2</v>
      </c>
      <c r="Q13" s="476">
        <v>462</v>
      </c>
    </row>
    <row r="14" spans="1:17" ht="14.4" customHeight="1" x14ac:dyDescent="0.3">
      <c r="A14" s="471" t="s">
        <v>2751</v>
      </c>
      <c r="B14" s="472" t="s">
        <v>2752</v>
      </c>
      <c r="C14" s="472" t="s">
        <v>2451</v>
      </c>
      <c r="D14" s="472" t="s">
        <v>2767</v>
      </c>
      <c r="E14" s="472" t="s">
        <v>2768</v>
      </c>
      <c r="F14" s="475">
        <v>130</v>
      </c>
      <c r="G14" s="475">
        <v>45240</v>
      </c>
      <c r="H14" s="475">
        <v>1</v>
      </c>
      <c r="I14" s="475">
        <v>348</v>
      </c>
      <c r="J14" s="475">
        <v>74</v>
      </c>
      <c r="K14" s="475">
        <v>26136</v>
      </c>
      <c r="L14" s="475">
        <v>0.5777188328912467</v>
      </c>
      <c r="M14" s="475">
        <v>353.18918918918916</v>
      </c>
      <c r="N14" s="475">
        <v>4</v>
      </c>
      <c r="O14" s="475">
        <v>1424</v>
      </c>
      <c r="P14" s="506">
        <v>3.1476569407603891E-2</v>
      </c>
      <c r="Q14" s="476">
        <v>356</v>
      </c>
    </row>
    <row r="15" spans="1:17" ht="14.4" customHeight="1" x14ac:dyDescent="0.3">
      <c r="A15" s="471" t="s">
        <v>2751</v>
      </c>
      <c r="B15" s="472" t="s">
        <v>2752</v>
      </c>
      <c r="C15" s="472" t="s">
        <v>2451</v>
      </c>
      <c r="D15" s="472" t="s">
        <v>2769</v>
      </c>
      <c r="E15" s="472" t="s">
        <v>2770</v>
      </c>
      <c r="F15" s="475">
        <v>1</v>
      </c>
      <c r="G15" s="475">
        <v>115</v>
      </c>
      <c r="H15" s="475">
        <v>1</v>
      </c>
      <c r="I15" s="475">
        <v>115</v>
      </c>
      <c r="J15" s="475">
        <v>3</v>
      </c>
      <c r="K15" s="475">
        <v>347</v>
      </c>
      <c r="L15" s="475">
        <v>3.017391304347826</v>
      </c>
      <c r="M15" s="475">
        <v>115.66666666666667</v>
      </c>
      <c r="N15" s="475"/>
      <c r="O15" s="475"/>
      <c r="P15" s="506"/>
      <c r="Q15" s="476"/>
    </row>
    <row r="16" spans="1:17" ht="14.4" customHeight="1" x14ac:dyDescent="0.3">
      <c r="A16" s="471" t="s">
        <v>2751</v>
      </c>
      <c r="B16" s="472" t="s">
        <v>2752</v>
      </c>
      <c r="C16" s="472" t="s">
        <v>2451</v>
      </c>
      <c r="D16" s="472" t="s">
        <v>2771</v>
      </c>
      <c r="E16" s="472" t="s">
        <v>2772</v>
      </c>
      <c r="F16" s="475">
        <v>0</v>
      </c>
      <c r="G16" s="475">
        <v>0</v>
      </c>
      <c r="H16" s="475"/>
      <c r="I16" s="475"/>
      <c r="J16" s="475"/>
      <c r="K16" s="475"/>
      <c r="L16" s="475"/>
      <c r="M16" s="475"/>
      <c r="N16" s="475"/>
      <c r="O16" s="475"/>
      <c r="P16" s="506"/>
      <c r="Q16" s="476"/>
    </row>
    <row r="17" spans="1:17" ht="14.4" customHeight="1" x14ac:dyDescent="0.3">
      <c r="A17" s="471" t="s">
        <v>2751</v>
      </c>
      <c r="B17" s="472" t="s">
        <v>2752</v>
      </c>
      <c r="C17" s="472" t="s">
        <v>2451</v>
      </c>
      <c r="D17" s="472" t="s">
        <v>2773</v>
      </c>
      <c r="E17" s="472" t="s">
        <v>2774</v>
      </c>
      <c r="F17" s="475">
        <v>6</v>
      </c>
      <c r="G17" s="475">
        <v>2574</v>
      </c>
      <c r="H17" s="475">
        <v>1</v>
      </c>
      <c r="I17" s="475">
        <v>429</v>
      </c>
      <c r="J17" s="475"/>
      <c r="K17" s="475"/>
      <c r="L17" s="475"/>
      <c r="M17" s="475"/>
      <c r="N17" s="475"/>
      <c r="O17" s="475"/>
      <c r="P17" s="506"/>
      <c r="Q17" s="476"/>
    </row>
    <row r="18" spans="1:17" ht="14.4" customHeight="1" x14ac:dyDescent="0.3">
      <c r="A18" s="471" t="s">
        <v>2751</v>
      </c>
      <c r="B18" s="472" t="s">
        <v>2752</v>
      </c>
      <c r="C18" s="472" t="s">
        <v>2451</v>
      </c>
      <c r="D18" s="472" t="s">
        <v>2775</v>
      </c>
      <c r="E18" s="472" t="s">
        <v>2776</v>
      </c>
      <c r="F18" s="475">
        <v>10</v>
      </c>
      <c r="G18" s="475">
        <v>530</v>
      </c>
      <c r="H18" s="475">
        <v>1</v>
      </c>
      <c r="I18" s="475">
        <v>53</v>
      </c>
      <c r="J18" s="475"/>
      <c r="K18" s="475"/>
      <c r="L18" s="475"/>
      <c r="M18" s="475"/>
      <c r="N18" s="475">
        <v>4</v>
      </c>
      <c r="O18" s="475">
        <v>216</v>
      </c>
      <c r="P18" s="506">
        <v>0.40754716981132078</v>
      </c>
      <c r="Q18" s="476">
        <v>54</v>
      </c>
    </row>
    <row r="19" spans="1:17" ht="14.4" customHeight="1" x14ac:dyDescent="0.3">
      <c r="A19" s="471" t="s">
        <v>2751</v>
      </c>
      <c r="B19" s="472" t="s">
        <v>2752</v>
      </c>
      <c r="C19" s="472" t="s">
        <v>2451</v>
      </c>
      <c r="D19" s="472" t="s">
        <v>2777</v>
      </c>
      <c r="E19" s="472" t="s">
        <v>2778</v>
      </c>
      <c r="F19" s="475">
        <v>305</v>
      </c>
      <c r="G19" s="475">
        <v>50325</v>
      </c>
      <c r="H19" s="475">
        <v>1</v>
      </c>
      <c r="I19" s="475">
        <v>165</v>
      </c>
      <c r="J19" s="475">
        <v>183</v>
      </c>
      <c r="K19" s="475">
        <v>30678</v>
      </c>
      <c r="L19" s="475">
        <v>0.60959761549925484</v>
      </c>
      <c r="M19" s="475">
        <v>167.63934426229508</v>
      </c>
      <c r="N19" s="475">
        <v>2</v>
      </c>
      <c r="O19" s="475">
        <v>338</v>
      </c>
      <c r="P19" s="506">
        <v>6.7163437655240934E-3</v>
      </c>
      <c r="Q19" s="476">
        <v>169</v>
      </c>
    </row>
    <row r="20" spans="1:17" ht="14.4" customHeight="1" x14ac:dyDescent="0.3">
      <c r="A20" s="471" t="s">
        <v>2751</v>
      </c>
      <c r="B20" s="472" t="s">
        <v>2752</v>
      </c>
      <c r="C20" s="472" t="s">
        <v>2451</v>
      </c>
      <c r="D20" s="472" t="s">
        <v>2779</v>
      </c>
      <c r="E20" s="472" t="s">
        <v>2780</v>
      </c>
      <c r="F20" s="475">
        <v>1</v>
      </c>
      <c r="G20" s="475">
        <v>1993</v>
      </c>
      <c r="H20" s="475">
        <v>1</v>
      </c>
      <c r="I20" s="475">
        <v>1993</v>
      </c>
      <c r="J20" s="475"/>
      <c r="K20" s="475"/>
      <c r="L20" s="475"/>
      <c r="M20" s="475"/>
      <c r="N20" s="475"/>
      <c r="O20" s="475"/>
      <c r="P20" s="506"/>
      <c r="Q20" s="476"/>
    </row>
    <row r="21" spans="1:17" ht="14.4" customHeight="1" x14ac:dyDescent="0.3">
      <c r="A21" s="471" t="s">
        <v>2751</v>
      </c>
      <c r="B21" s="472" t="s">
        <v>2752</v>
      </c>
      <c r="C21" s="472" t="s">
        <v>2451</v>
      </c>
      <c r="D21" s="472" t="s">
        <v>2781</v>
      </c>
      <c r="E21" s="472" t="s">
        <v>2782</v>
      </c>
      <c r="F21" s="475">
        <v>1</v>
      </c>
      <c r="G21" s="475">
        <v>266</v>
      </c>
      <c r="H21" s="475">
        <v>1</v>
      </c>
      <c r="I21" s="475">
        <v>266</v>
      </c>
      <c r="J21" s="475"/>
      <c r="K21" s="475"/>
      <c r="L21" s="475"/>
      <c r="M21" s="475"/>
      <c r="N21" s="475"/>
      <c r="O21" s="475"/>
      <c r="P21" s="506"/>
      <c r="Q21" s="476"/>
    </row>
    <row r="22" spans="1:17" ht="14.4" customHeight="1" x14ac:dyDescent="0.3">
      <c r="A22" s="471" t="s">
        <v>2783</v>
      </c>
      <c r="B22" s="472" t="s">
        <v>854</v>
      </c>
      <c r="C22" s="472" t="s">
        <v>2451</v>
      </c>
      <c r="D22" s="472" t="s">
        <v>2784</v>
      </c>
      <c r="E22" s="472" t="s">
        <v>2785</v>
      </c>
      <c r="F22" s="475">
        <v>1</v>
      </c>
      <c r="G22" s="475">
        <v>159</v>
      </c>
      <c r="H22" s="475">
        <v>1</v>
      </c>
      <c r="I22" s="475">
        <v>159</v>
      </c>
      <c r="J22" s="475"/>
      <c r="K22" s="475"/>
      <c r="L22" s="475"/>
      <c r="M22" s="475"/>
      <c r="N22" s="475"/>
      <c r="O22" s="475"/>
      <c r="P22" s="506"/>
      <c r="Q22" s="476"/>
    </row>
    <row r="23" spans="1:17" ht="14.4" customHeight="1" thickBot="1" x14ac:dyDescent="0.35">
      <c r="A23" s="477" t="s">
        <v>2783</v>
      </c>
      <c r="B23" s="478" t="s">
        <v>854</v>
      </c>
      <c r="C23" s="478" t="s">
        <v>2451</v>
      </c>
      <c r="D23" s="478" t="s">
        <v>2786</v>
      </c>
      <c r="E23" s="478" t="s">
        <v>2787</v>
      </c>
      <c r="F23" s="481">
        <v>1</v>
      </c>
      <c r="G23" s="481">
        <v>84</v>
      </c>
      <c r="H23" s="481">
        <v>1</v>
      </c>
      <c r="I23" s="481">
        <v>84</v>
      </c>
      <c r="J23" s="481"/>
      <c r="K23" s="481"/>
      <c r="L23" s="481"/>
      <c r="M23" s="481"/>
      <c r="N23" s="481"/>
      <c r="O23" s="481"/>
      <c r="P23" s="489"/>
      <c r="Q23" s="48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2187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30" t="s">
        <v>141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9" t="s">
        <v>286</v>
      </c>
      <c r="B2" s="114"/>
      <c r="C2" s="114"/>
      <c r="D2" s="114"/>
      <c r="E2" s="114"/>
      <c r="F2" s="114"/>
    </row>
    <row r="3" spans="1:8" ht="14.4" customHeight="1" x14ac:dyDescent="0.3">
      <c r="A3" s="332"/>
      <c r="B3" s="110">
        <v>2013</v>
      </c>
      <c r="C3" s="40">
        <v>2014</v>
      </c>
      <c r="D3" s="7"/>
      <c r="E3" s="336">
        <v>2015</v>
      </c>
      <c r="F3" s="337"/>
      <c r="G3" s="337"/>
      <c r="H3" s="338"/>
    </row>
    <row r="4" spans="1:8" ht="14.4" customHeight="1" thickBot="1" x14ac:dyDescent="0.35">
      <c r="A4" s="333"/>
      <c r="B4" s="334" t="s">
        <v>73</v>
      </c>
      <c r="C4" s="335"/>
      <c r="D4" s="7"/>
      <c r="E4" s="131" t="s">
        <v>73</v>
      </c>
      <c r="F4" s="112" t="s">
        <v>74</v>
      </c>
      <c r="G4" s="112" t="s">
        <v>68</v>
      </c>
      <c r="H4" s="113" t="s">
        <v>75</v>
      </c>
    </row>
    <row r="5" spans="1:8" ht="14.4" customHeight="1" x14ac:dyDescent="0.3">
      <c r="A5" s="115" t="str">
        <f>HYPERLINK("#'Léky Žádanky'!A1","Léky (Kč)")</f>
        <v>Léky (Kč)</v>
      </c>
      <c r="B5" s="27">
        <v>143.63377999999997</v>
      </c>
      <c r="C5" s="29">
        <v>145.99010000000001</v>
      </c>
      <c r="D5" s="8"/>
      <c r="E5" s="120">
        <v>171.92321999999899</v>
      </c>
      <c r="F5" s="28">
        <v>187.64416680688697</v>
      </c>
      <c r="G5" s="119">
        <f>E5-F5</f>
        <v>-15.72094680688798</v>
      </c>
      <c r="H5" s="125">
        <f>IF(F5&lt;0.00000001,"",E5/F5)</f>
        <v>0.91621936842264262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1632.6005300000008</v>
      </c>
      <c r="C6" s="31">
        <v>1905.7286099999999</v>
      </c>
      <c r="D6" s="8"/>
      <c r="E6" s="121">
        <v>1847.1725699999993</v>
      </c>
      <c r="F6" s="30">
        <v>2126.6041698401959</v>
      </c>
      <c r="G6" s="122">
        <f>E6-F6</f>
        <v>-279.43159984019667</v>
      </c>
      <c r="H6" s="126">
        <f>IF(F6&lt;0.00000001,"",E6/F6)</f>
        <v>0.8686019693729865</v>
      </c>
    </row>
    <row r="7" spans="1:8" ht="14.4" customHeight="1" x14ac:dyDescent="0.3">
      <c r="A7" s="115" t="str">
        <f>HYPERLINK("#'Osobní náklady'!A1","Osobní náklady (Kč) *")</f>
        <v>Osobní náklady (Kč) *</v>
      </c>
      <c r="B7" s="10">
        <v>11075.130090000002</v>
      </c>
      <c r="C7" s="31">
        <v>10464.764910000004</v>
      </c>
      <c r="D7" s="8"/>
      <c r="E7" s="121">
        <v>10658.494500000001</v>
      </c>
      <c r="F7" s="30">
        <v>10147.999680362591</v>
      </c>
      <c r="G7" s="122">
        <f>E7-F7</f>
        <v>510.49481963740982</v>
      </c>
      <c r="H7" s="126">
        <f>IF(F7&lt;0.00000001,"",E7/F7)</f>
        <v>1.0503049700154474</v>
      </c>
    </row>
    <row r="8" spans="1:8" ht="14.4" customHeight="1" thickBot="1" x14ac:dyDescent="0.35">
      <c r="A8" s="1" t="s">
        <v>76</v>
      </c>
      <c r="B8" s="11">
        <v>2016.3632600000008</v>
      </c>
      <c r="C8" s="33">
        <v>2178.5738000000028</v>
      </c>
      <c r="D8" s="8"/>
      <c r="E8" s="123">
        <v>1786.8526000000052</v>
      </c>
      <c r="F8" s="32">
        <v>1906.7562970724134</v>
      </c>
      <c r="G8" s="124">
        <f>E8-F8</f>
        <v>-119.90369707240825</v>
      </c>
      <c r="H8" s="127">
        <f>IF(F8&lt;0.00000001,"",E8/F8)</f>
        <v>0.93711640168357879</v>
      </c>
    </row>
    <row r="9" spans="1:8" ht="14.4" customHeight="1" thickBot="1" x14ac:dyDescent="0.35">
      <c r="A9" s="2" t="s">
        <v>77</v>
      </c>
      <c r="B9" s="3">
        <v>14867.727660000002</v>
      </c>
      <c r="C9" s="35">
        <v>14695.057420000005</v>
      </c>
      <c r="D9" s="8"/>
      <c r="E9" s="3">
        <v>14464.442890000004</v>
      </c>
      <c r="F9" s="34">
        <v>14369.004314082087</v>
      </c>
      <c r="G9" s="34">
        <f>E9-F9</f>
        <v>95.438575917916751</v>
      </c>
      <c r="H9" s="128">
        <f>IF(F9&lt;0.00000001,"",E9/F9)</f>
        <v>1.0066419755907781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3590.7559999999999</v>
      </c>
      <c r="C11" s="29">
        <f>IF(ISERROR(VLOOKUP("Celkem:",'ZV Vykáz.-A'!A:F,4,0)),0,VLOOKUP("Celkem:",'ZV Vykáz.-A'!A:F,4,0)/1000)</f>
        <v>3814.6410000000001</v>
      </c>
      <c r="D11" s="8"/>
      <c r="E11" s="120">
        <f>IF(ISERROR(VLOOKUP("Celkem:",'ZV Vykáz.-A'!A:F,6,0)),0,VLOOKUP("Celkem:",'ZV Vykáz.-A'!A:F,6,0)/1000)</f>
        <v>4102.8769900000007</v>
      </c>
      <c r="F11" s="28">
        <f>B11</f>
        <v>3590.7559999999999</v>
      </c>
      <c r="G11" s="119">
        <f>E11-F11</f>
        <v>512.1209900000008</v>
      </c>
      <c r="H11" s="125">
        <f>IF(F11&lt;0.00000001,"",E11/F11)</f>
        <v>1.1426220522920523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3590.7559999999999</v>
      </c>
      <c r="C13" s="37">
        <f>SUM(C11:C12)</f>
        <v>3814.6410000000001</v>
      </c>
      <c r="D13" s="8"/>
      <c r="E13" s="5">
        <f>SUM(E11:E12)</f>
        <v>4102.8769900000007</v>
      </c>
      <c r="F13" s="36">
        <f>SUM(F11:F12)</f>
        <v>3590.7559999999999</v>
      </c>
      <c r="G13" s="36">
        <f>E13-F13</f>
        <v>512.1209900000008</v>
      </c>
      <c r="H13" s="129">
        <f>IF(F13&lt;0.00000001,"",E13/F13)</f>
        <v>1.1426220522920523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0.24151343649241955</v>
      </c>
      <c r="C15" s="39">
        <f>IF(C9=0,"",C13/C9)</f>
        <v>0.25958666856301393</v>
      </c>
      <c r="D15" s="8"/>
      <c r="E15" s="6">
        <f>IF(E9=0,"",E13/E9)</f>
        <v>0.28365261083346155</v>
      </c>
      <c r="F15" s="38">
        <f>IF(F9=0,"",F13/F9)</f>
        <v>0.24989595113983948</v>
      </c>
      <c r="G15" s="38">
        <f>IF(ISERROR(F15-E15),"",E15-F15)</f>
        <v>3.3756659693622071E-2</v>
      </c>
      <c r="H15" s="130">
        <f>IF(ISERROR(F15-E15),"",IF(F15&lt;0.00000001,"",E15/F15))</f>
        <v>1.1350828596447813</v>
      </c>
    </row>
    <row r="17" spans="1:8" ht="14.4" customHeight="1" x14ac:dyDescent="0.3">
      <c r="A17" s="116" t="s">
        <v>165</v>
      </c>
    </row>
    <row r="18" spans="1:8" ht="14.4" customHeight="1" x14ac:dyDescent="0.3">
      <c r="A18" s="292" t="s">
        <v>206</v>
      </c>
      <c r="B18" s="293"/>
      <c r="C18" s="293"/>
      <c r="D18" s="293"/>
      <c r="E18" s="293"/>
      <c r="F18" s="293"/>
      <c r="G18" s="293"/>
      <c r="H18" s="293"/>
    </row>
    <row r="19" spans="1:8" x14ac:dyDescent="0.3">
      <c r="A19" s="291" t="s">
        <v>205</v>
      </c>
      <c r="B19" s="293"/>
      <c r="C19" s="293"/>
      <c r="D19" s="293"/>
      <c r="E19" s="293"/>
      <c r="F19" s="293"/>
      <c r="G19" s="293"/>
      <c r="H19" s="293"/>
    </row>
    <row r="20" spans="1:8" ht="14.4" customHeight="1" x14ac:dyDescent="0.3">
      <c r="A20" s="117" t="s">
        <v>260</v>
      </c>
    </row>
    <row r="21" spans="1:8" ht="14.4" customHeight="1" x14ac:dyDescent="0.3">
      <c r="A21" s="117" t="s">
        <v>166</v>
      </c>
    </row>
    <row r="22" spans="1:8" ht="14.4" customHeight="1" x14ac:dyDescent="0.3">
      <c r="A22" s="118" t="s">
        <v>167</v>
      </c>
    </row>
    <row r="23" spans="1:8" ht="14.4" customHeight="1" x14ac:dyDescent="0.3">
      <c r="A23" s="118" t="s">
        <v>168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9" priority="4" operator="greaterThan">
      <formula>0</formula>
    </cfRule>
  </conditionalFormatting>
  <conditionalFormatting sqref="G11:G13 G15">
    <cfRule type="cellIs" dxfId="58" priority="3" operator="lessThan">
      <formula>0</formula>
    </cfRule>
  </conditionalFormatting>
  <conditionalFormatting sqref="H5:H9">
    <cfRule type="cellIs" dxfId="57" priority="2" operator="greaterThan">
      <formula>1</formula>
    </cfRule>
  </conditionalFormatting>
  <conditionalFormatting sqref="H11:H13 H15">
    <cfRule type="cellIs" dxfId="5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30" t="s">
        <v>105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9" t="s">
        <v>286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82</v>
      </c>
      <c r="C3" s="204" t="s">
        <v>83</v>
      </c>
      <c r="D3" s="204" t="s">
        <v>84</v>
      </c>
      <c r="E3" s="203" t="s">
        <v>85</v>
      </c>
      <c r="F3" s="204" t="s">
        <v>86</v>
      </c>
      <c r="G3" s="204" t="s">
        <v>87</v>
      </c>
      <c r="H3" s="204" t="s">
        <v>88</v>
      </c>
      <c r="I3" s="204" t="s">
        <v>89</v>
      </c>
      <c r="J3" s="204" t="s">
        <v>90</v>
      </c>
      <c r="K3" s="204" t="s">
        <v>91</v>
      </c>
      <c r="L3" s="204" t="s">
        <v>92</v>
      </c>
      <c r="M3" s="204" t="s">
        <v>93</v>
      </c>
    </row>
    <row r="4" spans="1:13" ht="14.4" customHeight="1" x14ac:dyDescent="0.3">
      <c r="A4" s="202" t="s">
        <v>81</v>
      </c>
      <c r="B4" s="205">
        <f>(B10+B8)/B6</f>
        <v>0.31844042970310604</v>
      </c>
      <c r="C4" s="205">
        <f t="shared" ref="C4:M4" si="0">(C10+C8)/C6</f>
        <v>0.3139416485669867</v>
      </c>
      <c r="D4" s="205">
        <f t="shared" si="0"/>
        <v>0.33516726175713507</v>
      </c>
      <c r="E4" s="205">
        <f t="shared" si="0"/>
        <v>0.33888713813965593</v>
      </c>
      <c r="F4" s="205">
        <f t="shared" si="0"/>
        <v>0.32802929558276978</v>
      </c>
      <c r="G4" s="205">
        <f t="shared" si="0"/>
        <v>0.32453371376799622</v>
      </c>
      <c r="H4" s="205">
        <f t="shared" si="0"/>
        <v>0.30440208434228777</v>
      </c>
      <c r="I4" s="205">
        <f t="shared" si="0"/>
        <v>0.29745659881297476</v>
      </c>
      <c r="J4" s="205">
        <f t="shared" si="0"/>
        <v>0.29422327241371893</v>
      </c>
      <c r="K4" s="205">
        <f t="shared" si="0"/>
        <v>0.296135672234838</v>
      </c>
      <c r="L4" s="205">
        <f t="shared" si="0"/>
        <v>0.29671393225847464</v>
      </c>
      <c r="M4" s="205">
        <f t="shared" si="0"/>
        <v>0.28365260115455437</v>
      </c>
    </row>
    <row r="5" spans="1:13" ht="14.4" customHeight="1" x14ac:dyDescent="0.3">
      <c r="A5" s="206" t="s">
        <v>53</v>
      </c>
      <c r="B5" s="205">
        <f>IF(ISERROR(VLOOKUP($A5,'Man Tab'!$A:$Q,COLUMN()+2,0)),0,VLOOKUP($A5,'Man Tab'!$A:$Q,COLUMN()+2,0))</f>
        <v>1005.5957100000001</v>
      </c>
      <c r="C5" s="205">
        <f>IF(ISERROR(VLOOKUP($A5,'Man Tab'!$A:$Q,COLUMN()+2,0)),0,VLOOKUP($A5,'Man Tab'!$A:$Q,COLUMN()+2,0))</f>
        <v>1118.3000300000001</v>
      </c>
      <c r="D5" s="205">
        <f>IF(ISERROR(VLOOKUP($A5,'Man Tab'!$A:$Q,COLUMN()+2,0)),0,VLOOKUP($A5,'Man Tab'!$A:$Q,COLUMN()+2,0))</f>
        <v>1164.5986499999999</v>
      </c>
      <c r="E5" s="205">
        <f>IF(ISERROR(VLOOKUP($A5,'Man Tab'!$A:$Q,COLUMN()+2,0)),0,VLOOKUP($A5,'Man Tab'!$A:$Q,COLUMN()+2,0))</f>
        <v>1109.8764900000001</v>
      </c>
      <c r="F5" s="205">
        <f>IF(ISERROR(VLOOKUP($A5,'Man Tab'!$A:$Q,COLUMN()+2,0)),0,VLOOKUP($A5,'Man Tab'!$A:$Q,COLUMN()+2,0))</f>
        <v>1164.0813599999999</v>
      </c>
      <c r="G5" s="205">
        <f>IF(ISERROR(VLOOKUP($A5,'Man Tab'!$A:$Q,COLUMN()+2,0)),0,VLOOKUP($A5,'Man Tab'!$A:$Q,COLUMN()+2,0))</f>
        <v>1295.26847</v>
      </c>
      <c r="H5" s="205">
        <f>IF(ISERROR(VLOOKUP($A5,'Man Tab'!$A:$Q,COLUMN()+2,0)),0,VLOOKUP($A5,'Man Tab'!$A:$Q,COLUMN()+2,0))</f>
        <v>1420.6508899999999</v>
      </c>
      <c r="I5" s="205">
        <f>IF(ISERROR(VLOOKUP($A5,'Man Tab'!$A:$Q,COLUMN()+2,0)),0,VLOOKUP($A5,'Man Tab'!$A:$Q,COLUMN()+2,0))</f>
        <v>1061.19784</v>
      </c>
      <c r="J5" s="205">
        <f>IF(ISERROR(VLOOKUP($A5,'Man Tab'!$A:$Q,COLUMN()+2,0)),0,VLOOKUP($A5,'Man Tab'!$A:$Q,COLUMN()+2,0))</f>
        <v>1103.0213000000001</v>
      </c>
      <c r="K5" s="205">
        <f>IF(ISERROR(VLOOKUP($A5,'Man Tab'!$A:$Q,COLUMN()+2,0)),0,VLOOKUP($A5,'Man Tab'!$A:$Q,COLUMN()+2,0))</f>
        <v>1158.095</v>
      </c>
      <c r="L5" s="205">
        <f>IF(ISERROR(VLOOKUP($A5,'Man Tab'!$A:$Q,COLUMN()+2,0)),0,VLOOKUP($A5,'Man Tab'!$A:$Q,COLUMN()+2,0))</f>
        <v>1299.51241</v>
      </c>
      <c r="M5" s="205">
        <f>IF(ISERROR(VLOOKUP($A5,'Man Tab'!$A:$Q,COLUMN()+2,0)),0,VLOOKUP($A5,'Man Tab'!$A:$Q,COLUMN()+2,0))</f>
        <v>1564.2447400000001</v>
      </c>
    </row>
    <row r="6" spans="1:13" ht="14.4" customHeight="1" x14ac:dyDescent="0.3">
      <c r="A6" s="206" t="s">
        <v>77</v>
      </c>
      <c r="B6" s="207">
        <f>B5</f>
        <v>1005.5957100000001</v>
      </c>
      <c r="C6" s="207">
        <f t="shared" ref="C6:M6" si="1">C5+B6</f>
        <v>2123.8957399999999</v>
      </c>
      <c r="D6" s="207">
        <f t="shared" si="1"/>
        <v>3288.4943899999998</v>
      </c>
      <c r="E6" s="207">
        <f t="shared" si="1"/>
        <v>4398.3708800000004</v>
      </c>
      <c r="F6" s="207">
        <f t="shared" si="1"/>
        <v>5562.4522400000005</v>
      </c>
      <c r="G6" s="207">
        <f t="shared" si="1"/>
        <v>6857.7207100000005</v>
      </c>
      <c r="H6" s="207">
        <f t="shared" si="1"/>
        <v>8278.3716000000004</v>
      </c>
      <c r="I6" s="207">
        <f t="shared" si="1"/>
        <v>9339.5694400000011</v>
      </c>
      <c r="J6" s="207">
        <f t="shared" si="1"/>
        <v>10442.590740000001</v>
      </c>
      <c r="K6" s="207">
        <f t="shared" si="1"/>
        <v>11600.685740000001</v>
      </c>
      <c r="L6" s="207">
        <f t="shared" si="1"/>
        <v>12900.19815</v>
      </c>
      <c r="M6" s="207">
        <f t="shared" si="1"/>
        <v>14464.44289</v>
      </c>
    </row>
    <row r="7" spans="1:13" ht="14.4" customHeight="1" x14ac:dyDescent="0.3">
      <c r="A7" s="206" t="s">
        <v>103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78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104</v>
      </c>
      <c r="B9" s="206">
        <v>320222.33</v>
      </c>
      <c r="C9" s="206">
        <v>346557</v>
      </c>
      <c r="D9" s="206">
        <v>435416.32999999996</v>
      </c>
      <c r="E9" s="206">
        <v>388355.66</v>
      </c>
      <c r="F9" s="206">
        <v>334095.97000000003</v>
      </c>
      <c r="G9" s="206">
        <v>400914.27999999997</v>
      </c>
      <c r="H9" s="206">
        <v>294392</v>
      </c>
      <c r="I9" s="206">
        <v>258162.99</v>
      </c>
      <c r="J9" s="206">
        <v>294336.66000000003</v>
      </c>
      <c r="K9" s="206">
        <v>362923.65</v>
      </c>
      <c r="L9" s="206">
        <v>392291.65</v>
      </c>
      <c r="M9" s="206">
        <v>275208.32999999996</v>
      </c>
    </row>
    <row r="10" spans="1:13" ht="14.4" customHeight="1" x14ac:dyDescent="0.3">
      <c r="A10" s="206" t="s">
        <v>79</v>
      </c>
      <c r="B10" s="207">
        <f>B9/1000</f>
        <v>320.22233</v>
      </c>
      <c r="C10" s="207">
        <f t="shared" ref="C10:M10" si="3">C9/1000+B10</f>
        <v>666.77933000000007</v>
      </c>
      <c r="D10" s="207">
        <f t="shared" si="3"/>
        <v>1102.1956600000001</v>
      </c>
      <c r="E10" s="207">
        <f t="shared" si="3"/>
        <v>1490.55132</v>
      </c>
      <c r="F10" s="207">
        <f t="shared" si="3"/>
        <v>1824.6472900000001</v>
      </c>
      <c r="G10" s="207">
        <f t="shared" si="3"/>
        <v>2225.5615699999998</v>
      </c>
      <c r="H10" s="207">
        <f t="shared" si="3"/>
        <v>2519.9535699999997</v>
      </c>
      <c r="I10" s="207">
        <f t="shared" si="3"/>
        <v>2778.1165599999995</v>
      </c>
      <c r="J10" s="207">
        <f t="shared" si="3"/>
        <v>3072.4532199999994</v>
      </c>
      <c r="K10" s="207">
        <f t="shared" si="3"/>
        <v>3435.3768699999996</v>
      </c>
      <c r="L10" s="207">
        <f t="shared" si="3"/>
        <v>3827.6685199999997</v>
      </c>
      <c r="M10" s="207">
        <f t="shared" si="3"/>
        <v>4102.8768499999996</v>
      </c>
    </row>
    <row r="11" spans="1:13" ht="14.4" customHeight="1" x14ac:dyDescent="0.3">
      <c r="A11" s="202"/>
      <c r="B11" s="202" t="s">
        <v>94</v>
      </c>
      <c r="C11" s="202">
        <f ca="1">IF(MONTH(TODAY())=1,12,MONTH(TODAY())-1)</f>
        <v>1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0.24989595113983948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0.24989595113983948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39" t="s">
        <v>288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8" customFormat="1" ht="14.4" customHeight="1" thickBot="1" x14ac:dyDescent="0.3">
      <c r="A2" s="239" t="s">
        <v>286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40" t="s">
        <v>29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41"/>
      <c r="Q3" s="143"/>
    </row>
    <row r="4" spans="1:17" ht="14.4" customHeight="1" x14ac:dyDescent="0.3">
      <c r="A4" s="77"/>
      <c r="B4" s="20">
        <v>2015</v>
      </c>
      <c r="C4" s="142" t="s">
        <v>30</v>
      </c>
      <c r="D4" s="132" t="s">
        <v>263</v>
      </c>
      <c r="E4" s="132" t="s">
        <v>264</v>
      </c>
      <c r="F4" s="132" t="s">
        <v>265</v>
      </c>
      <c r="G4" s="132" t="s">
        <v>266</v>
      </c>
      <c r="H4" s="132" t="s">
        <v>267</v>
      </c>
      <c r="I4" s="132" t="s">
        <v>268</v>
      </c>
      <c r="J4" s="132" t="s">
        <v>269</v>
      </c>
      <c r="K4" s="132" t="s">
        <v>270</v>
      </c>
      <c r="L4" s="132" t="s">
        <v>271</v>
      </c>
      <c r="M4" s="132" t="s">
        <v>272</v>
      </c>
      <c r="N4" s="132" t="s">
        <v>273</v>
      </c>
      <c r="O4" s="132" t="s">
        <v>274</v>
      </c>
      <c r="P4" s="342" t="s">
        <v>3</v>
      </c>
      <c r="Q4" s="343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5" t="s">
        <v>287</v>
      </c>
    </row>
    <row r="7" spans="1:17" ht="14.4" customHeight="1" x14ac:dyDescent="0.3">
      <c r="A7" s="15" t="s">
        <v>35</v>
      </c>
      <c r="B7" s="51">
        <v>187.64416680688899</v>
      </c>
      <c r="C7" s="52">
        <v>15.637013900574001</v>
      </c>
      <c r="D7" s="52">
        <v>7.5985399999999998</v>
      </c>
      <c r="E7" s="52">
        <v>9.2232900000000004</v>
      </c>
      <c r="F7" s="52">
        <v>15.96308</v>
      </c>
      <c r="G7" s="52">
        <v>20.456150000000001</v>
      </c>
      <c r="H7" s="52">
        <v>10.93627</v>
      </c>
      <c r="I7" s="52">
        <v>11.60535</v>
      </c>
      <c r="J7" s="52">
        <v>21.400210000000001</v>
      </c>
      <c r="K7" s="52">
        <v>13.918710000000001</v>
      </c>
      <c r="L7" s="52">
        <v>21.721889999999998</v>
      </c>
      <c r="M7" s="52">
        <v>4.7720599999999997</v>
      </c>
      <c r="N7" s="52">
        <v>13.90131</v>
      </c>
      <c r="O7" s="52">
        <v>20.426359999999999</v>
      </c>
      <c r="P7" s="53">
        <v>171.92321999999999</v>
      </c>
      <c r="Q7" s="96">
        <v>0.91621936842200002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6" t="s">
        <v>287</v>
      </c>
    </row>
    <row r="9" spans="1:17" ht="14.4" customHeight="1" x14ac:dyDescent="0.3">
      <c r="A9" s="15" t="s">
        <v>37</v>
      </c>
      <c r="B9" s="51">
        <v>2126.60416984019</v>
      </c>
      <c r="C9" s="52">
        <v>177.217014153349</v>
      </c>
      <c r="D9" s="52">
        <v>35.609560000000002</v>
      </c>
      <c r="E9" s="52">
        <v>138.37891999999999</v>
      </c>
      <c r="F9" s="52">
        <v>146.95581000000001</v>
      </c>
      <c r="G9" s="52">
        <v>84.212869999999995</v>
      </c>
      <c r="H9" s="52">
        <v>140.05786000000001</v>
      </c>
      <c r="I9" s="52">
        <v>196.11412000000001</v>
      </c>
      <c r="J9" s="52">
        <v>159.62995000000001</v>
      </c>
      <c r="K9" s="52">
        <v>125.69396</v>
      </c>
      <c r="L9" s="52">
        <v>98.707409999999996</v>
      </c>
      <c r="M9" s="52">
        <v>205.81938</v>
      </c>
      <c r="N9" s="52">
        <v>83.505049999999997</v>
      </c>
      <c r="O9" s="52">
        <v>432.48768000000001</v>
      </c>
      <c r="P9" s="53">
        <v>1847.17257</v>
      </c>
      <c r="Q9" s="96">
        <v>0.86860196937199996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6" t="s">
        <v>287</v>
      </c>
    </row>
    <row r="11" spans="1:17" ht="14.4" customHeight="1" x14ac:dyDescent="0.3">
      <c r="A11" s="15" t="s">
        <v>39</v>
      </c>
      <c r="B11" s="51">
        <v>49.580151179299001</v>
      </c>
      <c r="C11" s="52">
        <v>4.1316792649409999</v>
      </c>
      <c r="D11" s="52">
        <v>1.32958</v>
      </c>
      <c r="E11" s="52">
        <v>3.4500600000000001</v>
      </c>
      <c r="F11" s="52">
        <v>7.5003099999999998</v>
      </c>
      <c r="G11" s="52">
        <v>10.116059999999999</v>
      </c>
      <c r="H11" s="52">
        <v>3.8416299999999999</v>
      </c>
      <c r="I11" s="52">
        <v>6.3002399999999996</v>
      </c>
      <c r="J11" s="52">
        <v>4.8896600000000001</v>
      </c>
      <c r="K11" s="52">
        <v>2.7759900000000002</v>
      </c>
      <c r="L11" s="52">
        <v>8.1392000000000007</v>
      </c>
      <c r="M11" s="52">
        <v>2.3604400000000001</v>
      </c>
      <c r="N11" s="52">
        <v>6.049499999999</v>
      </c>
      <c r="O11" s="52">
        <v>2.6131600000000001</v>
      </c>
      <c r="P11" s="53">
        <v>59.365830000000003</v>
      </c>
      <c r="Q11" s="96">
        <v>1.1973708951649999</v>
      </c>
    </row>
    <row r="12" spans="1:17" ht="14.4" customHeight="1" x14ac:dyDescent="0.3">
      <c r="A12" s="15" t="s">
        <v>40</v>
      </c>
      <c r="B12" s="51">
        <v>37.342427302205998</v>
      </c>
      <c r="C12" s="52">
        <v>3.1118689418500001</v>
      </c>
      <c r="D12" s="52">
        <v>0</v>
      </c>
      <c r="E12" s="52">
        <v>0</v>
      </c>
      <c r="F12" s="52">
        <v>12.27017</v>
      </c>
      <c r="G12" s="52">
        <v>5.5399999999999998E-2</v>
      </c>
      <c r="H12" s="52">
        <v>0</v>
      </c>
      <c r="I12" s="52">
        <v>0.3755</v>
      </c>
      <c r="J12" s="52">
        <v>7.0279999999999995E-2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12.77135</v>
      </c>
      <c r="Q12" s="96">
        <v>0.34200642332699999</v>
      </c>
    </row>
    <row r="13" spans="1:17" ht="14.4" customHeight="1" x14ac:dyDescent="0.3">
      <c r="A13" s="15" t="s">
        <v>41</v>
      </c>
      <c r="B13" s="51">
        <v>178.999994361934</v>
      </c>
      <c r="C13" s="52">
        <v>14.916666196827</v>
      </c>
      <c r="D13" s="52">
        <v>3.5501100000000001</v>
      </c>
      <c r="E13" s="52">
        <v>4.0151500000000002</v>
      </c>
      <c r="F13" s="52">
        <v>9.0798500000000004</v>
      </c>
      <c r="G13" s="52">
        <v>2.6426400000000001</v>
      </c>
      <c r="H13" s="52">
        <v>17.879090000000001</v>
      </c>
      <c r="I13" s="52">
        <v>15.553940000000001</v>
      </c>
      <c r="J13" s="52">
        <v>5.6523300000000001</v>
      </c>
      <c r="K13" s="52">
        <v>10.014480000000001</v>
      </c>
      <c r="L13" s="52">
        <v>13.99034</v>
      </c>
      <c r="M13" s="52">
        <v>0</v>
      </c>
      <c r="N13" s="52">
        <v>23.251370000000001</v>
      </c>
      <c r="O13" s="52">
        <v>42.108890000000002</v>
      </c>
      <c r="P13" s="53">
        <v>147.73819</v>
      </c>
      <c r="Q13" s="96">
        <v>0.82535304275599997</v>
      </c>
    </row>
    <row r="14" spans="1:17" ht="14.4" customHeight="1" x14ac:dyDescent="0.3">
      <c r="A14" s="15" t="s">
        <v>42</v>
      </c>
      <c r="B14" s="51">
        <v>380.09268640919203</v>
      </c>
      <c r="C14" s="52">
        <v>31.674390534099</v>
      </c>
      <c r="D14" s="52">
        <v>38.552999999999997</v>
      </c>
      <c r="E14" s="52">
        <v>32.590000000000003</v>
      </c>
      <c r="F14" s="52">
        <v>33.96</v>
      </c>
      <c r="G14" s="52">
        <v>30.652000000000001</v>
      </c>
      <c r="H14" s="52">
        <v>27.713999999999999</v>
      </c>
      <c r="I14" s="52">
        <v>26.984000000000002</v>
      </c>
      <c r="J14" s="52">
        <v>26.774000000000001</v>
      </c>
      <c r="K14" s="52">
        <v>24.559000000000001</v>
      </c>
      <c r="L14" s="52">
        <v>27.806000000000001</v>
      </c>
      <c r="M14" s="52">
        <v>32.225999999999999</v>
      </c>
      <c r="N14" s="52">
        <v>31.91</v>
      </c>
      <c r="O14" s="52">
        <v>29.411999999999999</v>
      </c>
      <c r="P14" s="53">
        <v>363.14</v>
      </c>
      <c r="Q14" s="96">
        <v>0.95539854615599995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6" t="s">
        <v>287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6" t="s">
        <v>287</v>
      </c>
    </row>
    <row r="17" spans="1:17" ht="14.4" customHeight="1" x14ac:dyDescent="0.3">
      <c r="A17" s="15" t="s">
        <v>45</v>
      </c>
      <c r="B17" s="51">
        <v>177.36953063971799</v>
      </c>
      <c r="C17" s="52">
        <v>14.780794219976</v>
      </c>
      <c r="D17" s="52">
        <v>0</v>
      </c>
      <c r="E17" s="52">
        <v>5.9290000000000003</v>
      </c>
      <c r="F17" s="52">
        <v>2.4491399999999999</v>
      </c>
      <c r="G17" s="52">
        <v>2.51233</v>
      </c>
      <c r="H17" s="52">
        <v>4.1033799999999996</v>
      </c>
      <c r="I17" s="52">
        <v>52.707599999999999</v>
      </c>
      <c r="J17" s="52">
        <v>0.67518</v>
      </c>
      <c r="K17" s="52">
        <v>0.64529999999999998</v>
      </c>
      <c r="L17" s="52">
        <v>12.899419999999999</v>
      </c>
      <c r="M17" s="52">
        <v>3.8327499999999999</v>
      </c>
      <c r="N17" s="52">
        <v>0</v>
      </c>
      <c r="O17" s="52">
        <v>4.0941000000000001</v>
      </c>
      <c r="P17" s="53">
        <v>89.848200000000006</v>
      </c>
      <c r="Q17" s="96">
        <v>0.50655938297799996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1.8140000000000001</v>
      </c>
      <c r="E18" s="52">
        <v>0</v>
      </c>
      <c r="F18" s="52">
        <v>2.5</v>
      </c>
      <c r="G18" s="52">
        <v>39.683</v>
      </c>
      <c r="H18" s="52">
        <v>2.4329999999999998</v>
      </c>
      <c r="I18" s="52">
        <v>0.997</v>
      </c>
      <c r="J18" s="52">
        <v>0</v>
      </c>
      <c r="K18" s="52">
        <v>2</v>
      </c>
      <c r="L18" s="52">
        <v>26.646000000000001</v>
      </c>
      <c r="M18" s="52">
        <v>2.8380000000000001</v>
      </c>
      <c r="N18" s="52">
        <v>11.794</v>
      </c>
      <c r="O18" s="52">
        <v>0</v>
      </c>
      <c r="P18" s="53">
        <v>90.704999999999998</v>
      </c>
      <c r="Q18" s="96" t="s">
        <v>287</v>
      </c>
    </row>
    <row r="19" spans="1:17" ht="14.4" customHeight="1" x14ac:dyDescent="0.3">
      <c r="A19" s="15" t="s">
        <v>47</v>
      </c>
      <c r="B19" s="51">
        <v>375.37432560070499</v>
      </c>
      <c r="C19" s="52">
        <v>31.281193800057999</v>
      </c>
      <c r="D19" s="52">
        <v>47.051439999999999</v>
      </c>
      <c r="E19" s="52">
        <v>28.53125</v>
      </c>
      <c r="F19" s="52">
        <v>30.839220000000001</v>
      </c>
      <c r="G19" s="52">
        <v>30.24558</v>
      </c>
      <c r="H19" s="52">
        <v>39.052489999999999</v>
      </c>
      <c r="I19" s="52">
        <v>17.40673</v>
      </c>
      <c r="J19" s="52">
        <v>30.39781</v>
      </c>
      <c r="K19" s="52">
        <v>-1.36626</v>
      </c>
      <c r="L19" s="52">
        <v>18.095359999999999</v>
      </c>
      <c r="M19" s="52">
        <v>10.301460000000001</v>
      </c>
      <c r="N19" s="52">
        <v>7.1134500000000003</v>
      </c>
      <c r="O19" s="52">
        <v>16.389530000000001</v>
      </c>
      <c r="P19" s="53">
        <v>274.05806000000001</v>
      </c>
      <c r="Q19" s="96">
        <v>0.73009271361700001</v>
      </c>
    </row>
    <row r="20" spans="1:17" ht="14.4" customHeight="1" x14ac:dyDescent="0.3">
      <c r="A20" s="15" t="s">
        <v>48</v>
      </c>
      <c r="B20" s="51">
        <v>10147.9996803626</v>
      </c>
      <c r="C20" s="52">
        <v>845.66664003021594</v>
      </c>
      <c r="D20" s="52">
        <v>807.10091</v>
      </c>
      <c r="E20" s="52">
        <v>824.31115000000204</v>
      </c>
      <c r="F20" s="52">
        <v>843.18367999999998</v>
      </c>
      <c r="G20" s="52">
        <v>826.74296000000004</v>
      </c>
      <c r="H20" s="52">
        <v>858.40552000000002</v>
      </c>
      <c r="I20" s="52">
        <v>900.45525999999995</v>
      </c>
      <c r="J20" s="52">
        <v>1111.4635599999999</v>
      </c>
      <c r="K20" s="52">
        <v>825.29857000000004</v>
      </c>
      <c r="L20" s="52">
        <v>808.15860999999995</v>
      </c>
      <c r="M20" s="52">
        <v>836.28832999999997</v>
      </c>
      <c r="N20" s="52">
        <v>1058.5333700000001</v>
      </c>
      <c r="O20" s="52">
        <v>958.55258000000094</v>
      </c>
      <c r="P20" s="53">
        <v>10658.494500000001</v>
      </c>
      <c r="Q20" s="96">
        <v>1.050304970015</v>
      </c>
    </row>
    <row r="21" spans="1:17" ht="14.4" customHeight="1" x14ac:dyDescent="0.3">
      <c r="A21" s="16" t="s">
        <v>49</v>
      </c>
      <c r="B21" s="51">
        <v>706.99718157935399</v>
      </c>
      <c r="C21" s="52">
        <v>58.916431798279</v>
      </c>
      <c r="D21" s="52">
        <v>59.091000000000001</v>
      </c>
      <c r="E21" s="52">
        <v>59.091000000000001</v>
      </c>
      <c r="F21" s="52">
        <v>59.896999999999998</v>
      </c>
      <c r="G21" s="52">
        <v>57.658000000000001</v>
      </c>
      <c r="H21" s="52">
        <v>57.658000000000001</v>
      </c>
      <c r="I21" s="52">
        <v>57.658000000000001</v>
      </c>
      <c r="J21" s="52">
        <v>59.698</v>
      </c>
      <c r="K21" s="52">
        <v>57.658000000000001</v>
      </c>
      <c r="L21" s="52">
        <v>57.658000000000001</v>
      </c>
      <c r="M21" s="52">
        <v>57.655999999999999</v>
      </c>
      <c r="N21" s="52">
        <v>57.654000000000003</v>
      </c>
      <c r="O21" s="52">
        <v>57.66</v>
      </c>
      <c r="P21" s="53">
        <v>699.03700000000003</v>
      </c>
      <c r="Q21" s="96">
        <v>0.98874085811500001</v>
      </c>
    </row>
    <row r="22" spans="1:17" ht="14.4" customHeight="1" x14ac:dyDescent="0.3">
      <c r="A22" s="15" t="s">
        <v>50</v>
      </c>
      <c r="B22" s="51">
        <v>1</v>
      </c>
      <c r="C22" s="52">
        <v>8.3333333332999998E-2</v>
      </c>
      <c r="D22" s="52">
        <v>0</v>
      </c>
      <c r="E22" s="52">
        <v>10.78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10.78</v>
      </c>
      <c r="Q22" s="96">
        <v>10.78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6" t="s">
        <v>287</v>
      </c>
    </row>
    <row r="24" spans="1:17" ht="14.4" customHeight="1" x14ac:dyDescent="0.3">
      <c r="A24" s="16" t="s">
        <v>52</v>
      </c>
      <c r="B24" s="51">
        <v>-1.8189894035458601E-12</v>
      </c>
      <c r="C24" s="52">
        <v>0</v>
      </c>
      <c r="D24" s="52">
        <v>3.89757</v>
      </c>
      <c r="E24" s="52">
        <v>2.00021</v>
      </c>
      <c r="F24" s="52">
        <v>3.8999999999999999E-4</v>
      </c>
      <c r="G24" s="52">
        <v>4.8994999999989997</v>
      </c>
      <c r="H24" s="52">
        <v>2.0001199999989998</v>
      </c>
      <c r="I24" s="52">
        <v>9.1107300000000002</v>
      </c>
      <c r="J24" s="52">
        <v>-9.0000000227519195E-5</v>
      </c>
      <c r="K24" s="52">
        <v>9.0000000000145506E-5</v>
      </c>
      <c r="L24" s="52">
        <v>9.1990700000000007</v>
      </c>
      <c r="M24" s="52">
        <v>2.0005799999990002</v>
      </c>
      <c r="N24" s="52">
        <v>5.8003600000000004</v>
      </c>
      <c r="O24" s="52">
        <v>0.50043999999900002</v>
      </c>
      <c r="P24" s="53">
        <v>39.408969999999997</v>
      </c>
      <c r="Q24" s="96">
        <v>-21665310376838.301</v>
      </c>
    </row>
    <row r="25" spans="1:17" ht="14.4" customHeight="1" x14ac:dyDescent="0.3">
      <c r="A25" s="17" t="s">
        <v>53</v>
      </c>
      <c r="B25" s="54">
        <v>14369.0043140821</v>
      </c>
      <c r="C25" s="55">
        <v>1197.4170261735101</v>
      </c>
      <c r="D25" s="55">
        <v>1005.5957100000001</v>
      </c>
      <c r="E25" s="55">
        <v>1118.3000300000001</v>
      </c>
      <c r="F25" s="55">
        <v>1164.5986499999999</v>
      </c>
      <c r="G25" s="55">
        <v>1109.8764900000001</v>
      </c>
      <c r="H25" s="55">
        <v>1164.0813599999999</v>
      </c>
      <c r="I25" s="55">
        <v>1295.26847</v>
      </c>
      <c r="J25" s="55">
        <v>1420.6508899999999</v>
      </c>
      <c r="K25" s="55">
        <v>1061.19784</v>
      </c>
      <c r="L25" s="55">
        <v>1103.0213000000001</v>
      </c>
      <c r="M25" s="55">
        <v>1158.095</v>
      </c>
      <c r="N25" s="55">
        <v>1299.51241</v>
      </c>
      <c r="O25" s="55">
        <v>1564.2447400000001</v>
      </c>
      <c r="P25" s="56">
        <v>14464.44289</v>
      </c>
      <c r="Q25" s="97">
        <v>1.00664197559</v>
      </c>
    </row>
    <row r="26" spans="1:17" ht="14.4" customHeight="1" x14ac:dyDescent="0.3">
      <c r="A26" s="15" t="s">
        <v>54</v>
      </c>
      <c r="B26" s="51">
        <v>1677.07895837359</v>
      </c>
      <c r="C26" s="52">
        <v>139.756579864466</v>
      </c>
      <c r="D26" s="52">
        <v>115.61662</v>
      </c>
      <c r="E26" s="52">
        <v>124.04246000000001</v>
      </c>
      <c r="F26" s="52">
        <v>136.35830000000001</v>
      </c>
      <c r="G26" s="52">
        <v>121.40167</v>
      </c>
      <c r="H26" s="52">
        <v>112.20941000000001</v>
      </c>
      <c r="I26" s="52">
        <v>157.34513000000001</v>
      </c>
      <c r="J26" s="52">
        <v>149.92420999999999</v>
      </c>
      <c r="K26" s="52">
        <v>105.13014</v>
      </c>
      <c r="L26" s="52">
        <v>127.1444</v>
      </c>
      <c r="M26" s="52">
        <v>126.14272</v>
      </c>
      <c r="N26" s="52">
        <v>128.17658</v>
      </c>
      <c r="O26" s="52">
        <v>191.36238</v>
      </c>
      <c r="P26" s="53">
        <v>1594.85402</v>
      </c>
      <c r="Q26" s="96">
        <v>0.95097133741700002</v>
      </c>
    </row>
    <row r="27" spans="1:17" ht="14.4" customHeight="1" x14ac:dyDescent="0.3">
      <c r="A27" s="18" t="s">
        <v>55</v>
      </c>
      <c r="B27" s="54">
        <v>16046.0832724557</v>
      </c>
      <c r="C27" s="55">
        <v>1337.1736060379701</v>
      </c>
      <c r="D27" s="55">
        <v>1121.2123300000001</v>
      </c>
      <c r="E27" s="55">
        <v>1242.34249</v>
      </c>
      <c r="F27" s="55">
        <v>1300.95695</v>
      </c>
      <c r="G27" s="55">
        <v>1231.2781600000001</v>
      </c>
      <c r="H27" s="55">
        <v>1276.2907700000001</v>
      </c>
      <c r="I27" s="55">
        <v>1452.6135999999999</v>
      </c>
      <c r="J27" s="55">
        <v>1570.5751</v>
      </c>
      <c r="K27" s="55">
        <v>1166.32798</v>
      </c>
      <c r="L27" s="55">
        <v>1230.1657</v>
      </c>
      <c r="M27" s="55">
        <v>1284.2377200000001</v>
      </c>
      <c r="N27" s="55">
        <v>1427.6889900000001</v>
      </c>
      <c r="O27" s="55">
        <v>1755.6071199999999</v>
      </c>
      <c r="P27" s="56">
        <v>16059.296909999999</v>
      </c>
      <c r="Q27" s="97">
        <v>1.0008234805539999</v>
      </c>
    </row>
    <row r="28" spans="1:17" ht="14.4" customHeight="1" x14ac:dyDescent="0.3">
      <c r="A28" s="16" t="s">
        <v>56</v>
      </c>
      <c r="B28" s="51">
        <v>1198.11838820763</v>
      </c>
      <c r="C28" s="52">
        <v>99.843199017301998</v>
      </c>
      <c r="D28" s="52">
        <v>111.17778</v>
      </c>
      <c r="E28" s="52">
        <v>119.26938</v>
      </c>
      <c r="F28" s="52">
        <v>59.89584</v>
      </c>
      <c r="G28" s="52">
        <v>71.292169999999999</v>
      </c>
      <c r="H28" s="52">
        <v>214.71152000000001</v>
      </c>
      <c r="I28" s="52">
        <v>86.823279999999997</v>
      </c>
      <c r="J28" s="52">
        <v>105.09518</v>
      </c>
      <c r="K28" s="52">
        <v>73.262389999999996</v>
      </c>
      <c r="L28" s="52">
        <v>71.362970000000004</v>
      </c>
      <c r="M28" s="52">
        <v>45.179720000000003</v>
      </c>
      <c r="N28" s="52">
        <v>72.127930000000006</v>
      </c>
      <c r="O28" s="52">
        <v>66.259240000000005</v>
      </c>
      <c r="P28" s="53">
        <v>1096.4574</v>
      </c>
      <c r="Q28" s="96">
        <v>0.915149463351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6" t="s">
        <v>287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6">
        <v>10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10.78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2.10107</v>
      </c>
      <c r="L31" s="58">
        <v>0</v>
      </c>
      <c r="M31" s="58">
        <v>0</v>
      </c>
      <c r="N31" s="58">
        <v>0</v>
      </c>
      <c r="O31" s="58">
        <v>0</v>
      </c>
      <c r="P31" s="59">
        <v>12.881069999999999</v>
      </c>
      <c r="Q31" s="98" t="s">
        <v>287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165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283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60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39" t="s">
        <v>61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9" t="s">
        <v>286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62</v>
      </c>
      <c r="C3" s="341"/>
      <c r="D3" s="341"/>
      <c r="E3" s="341"/>
      <c r="F3" s="347" t="s">
        <v>63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279</v>
      </c>
      <c r="G4" s="351" t="s">
        <v>64</v>
      </c>
      <c r="H4" s="144" t="s">
        <v>146</v>
      </c>
      <c r="I4" s="349" t="s">
        <v>65</v>
      </c>
      <c r="J4" s="351" t="s">
        <v>281</v>
      </c>
      <c r="K4" s="352" t="s">
        <v>282</v>
      </c>
    </row>
    <row r="5" spans="1:11" ht="42" thickBot="1" x14ac:dyDescent="0.35">
      <c r="A5" s="78"/>
      <c r="B5" s="24" t="s">
        <v>275</v>
      </c>
      <c r="C5" s="25" t="s">
        <v>276</v>
      </c>
      <c r="D5" s="26" t="s">
        <v>277</v>
      </c>
      <c r="E5" s="26" t="s">
        <v>278</v>
      </c>
      <c r="F5" s="350"/>
      <c r="G5" s="350"/>
      <c r="H5" s="25" t="s">
        <v>280</v>
      </c>
      <c r="I5" s="350"/>
      <c r="J5" s="350"/>
      <c r="K5" s="353"/>
    </row>
    <row r="6" spans="1:11" ht="14.4" customHeight="1" thickBot="1" x14ac:dyDescent="0.35">
      <c r="A6" s="442" t="s">
        <v>289</v>
      </c>
      <c r="B6" s="424">
        <v>14410.285970278899</v>
      </c>
      <c r="C6" s="424">
        <v>14695.057419999999</v>
      </c>
      <c r="D6" s="425">
        <v>284.77144972113302</v>
      </c>
      <c r="E6" s="426">
        <v>1.019761679283</v>
      </c>
      <c r="F6" s="424">
        <v>14369.0043140821</v>
      </c>
      <c r="G6" s="425">
        <v>14369.0043140821</v>
      </c>
      <c r="H6" s="427">
        <v>1564.2447400000001</v>
      </c>
      <c r="I6" s="424">
        <v>14464.44289</v>
      </c>
      <c r="J6" s="425">
        <v>95.438575917920005</v>
      </c>
      <c r="K6" s="428">
        <v>1.00664197559</v>
      </c>
    </row>
    <row r="7" spans="1:11" ht="14.4" customHeight="1" thickBot="1" x14ac:dyDescent="0.35">
      <c r="A7" s="443" t="s">
        <v>290</v>
      </c>
      <c r="B7" s="424">
        <v>3031.61570736055</v>
      </c>
      <c r="C7" s="424">
        <v>2687.8569600000001</v>
      </c>
      <c r="D7" s="425">
        <v>-343.75874736054999</v>
      </c>
      <c r="E7" s="426">
        <v>0.88660873258899997</v>
      </c>
      <c r="F7" s="424">
        <v>2960.2635958997098</v>
      </c>
      <c r="G7" s="425">
        <v>2960.2635958997098</v>
      </c>
      <c r="H7" s="427">
        <v>527.04853000000003</v>
      </c>
      <c r="I7" s="424">
        <v>2602.11276</v>
      </c>
      <c r="J7" s="425">
        <v>-358.15083589971101</v>
      </c>
      <c r="K7" s="428">
        <v>0.87901387011700005</v>
      </c>
    </row>
    <row r="8" spans="1:11" ht="14.4" customHeight="1" thickBot="1" x14ac:dyDescent="0.35">
      <c r="A8" s="444" t="s">
        <v>291</v>
      </c>
      <c r="B8" s="424">
        <v>2631.2959112076001</v>
      </c>
      <c r="C8" s="424">
        <v>2329.8729600000001</v>
      </c>
      <c r="D8" s="425">
        <v>-301.42295120759798</v>
      </c>
      <c r="E8" s="426">
        <v>0.88544695793200001</v>
      </c>
      <c r="F8" s="424">
        <v>2580.17090949052</v>
      </c>
      <c r="G8" s="425">
        <v>2580.17090949052</v>
      </c>
      <c r="H8" s="427">
        <v>497.63652999999999</v>
      </c>
      <c r="I8" s="424">
        <v>2238.9727600000001</v>
      </c>
      <c r="J8" s="425">
        <v>-341.19814949052</v>
      </c>
      <c r="K8" s="428">
        <v>0.86776141524700001</v>
      </c>
    </row>
    <row r="9" spans="1:11" ht="14.4" customHeight="1" thickBot="1" x14ac:dyDescent="0.35">
      <c r="A9" s="445" t="s">
        <v>292</v>
      </c>
      <c r="B9" s="429">
        <v>0</v>
      </c>
      <c r="C9" s="429">
        <v>-3.00000000000018E-5</v>
      </c>
      <c r="D9" s="430">
        <v>-3.00000000000018E-5</v>
      </c>
      <c r="E9" s="431" t="s">
        <v>287</v>
      </c>
      <c r="F9" s="429">
        <v>0</v>
      </c>
      <c r="G9" s="430">
        <v>0</v>
      </c>
      <c r="H9" s="432">
        <v>4.4000000000000002E-4</v>
      </c>
      <c r="I9" s="429">
        <v>1.6000000000000001E-3</v>
      </c>
      <c r="J9" s="430">
        <v>1.6000000000000001E-3</v>
      </c>
      <c r="K9" s="433" t="s">
        <v>287</v>
      </c>
    </row>
    <row r="10" spans="1:11" ht="14.4" customHeight="1" thickBot="1" x14ac:dyDescent="0.35">
      <c r="A10" s="446" t="s">
        <v>293</v>
      </c>
      <c r="B10" s="424">
        <v>0</v>
      </c>
      <c r="C10" s="424">
        <v>-3.00000000000018E-5</v>
      </c>
      <c r="D10" s="425">
        <v>-3.00000000000018E-5</v>
      </c>
      <c r="E10" s="434" t="s">
        <v>287</v>
      </c>
      <c r="F10" s="424">
        <v>0</v>
      </c>
      <c r="G10" s="425">
        <v>0</v>
      </c>
      <c r="H10" s="427">
        <v>4.4000000000000002E-4</v>
      </c>
      <c r="I10" s="424">
        <v>1.6000000000000001E-3</v>
      </c>
      <c r="J10" s="425">
        <v>1.6000000000000001E-3</v>
      </c>
      <c r="K10" s="435" t="s">
        <v>287</v>
      </c>
    </row>
    <row r="11" spans="1:11" ht="14.4" customHeight="1" thickBot="1" x14ac:dyDescent="0.35">
      <c r="A11" s="445" t="s">
        <v>294</v>
      </c>
      <c r="B11" s="429">
        <v>144.059134131088</v>
      </c>
      <c r="C11" s="429">
        <v>145.99010000000001</v>
      </c>
      <c r="D11" s="430">
        <v>1.9309658689119999</v>
      </c>
      <c r="E11" s="436">
        <v>1.013403980806</v>
      </c>
      <c r="F11" s="429">
        <v>187.64416680688899</v>
      </c>
      <c r="G11" s="430">
        <v>187.64416680688899</v>
      </c>
      <c r="H11" s="432">
        <v>20.426359999999999</v>
      </c>
      <c r="I11" s="429">
        <v>171.92321999999999</v>
      </c>
      <c r="J11" s="430">
        <v>-15.720946806888</v>
      </c>
      <c r="K11" s="437">
        <v>0.91621936842200002</v>
      </c>
    </row>
    <row r="12" spans="1:11" ht="14.4" customHeight="1" thickBot="1" x14ac:dyDescent="0.35">
      <c r="A12" s="446" t="s">
        <v>295</v>
      </c>
      <c r="B12" s="424">
        <v>115.956099177507</v>
      </c>
      <c r="C12" s="424">
        <v>118.01636000000001</v>
      </c>
      <c r="D12" s="425">
        <v>2.0602608224929999</v>
      </c>
      <c r="E12" s="426">
        <v>1.0177675933999999</v>
      </c>
      <c r="F12" s="424">
        <v>160.862341011322</v>
      </c>
      <c r="G12" s="425">
        <v>160.862341011322</v>
      </c>
      <c r="H12" s="427">
        <v>17.77516</v>
      </c>
      <c r="I12" s="424">
        <v>146.93244000000001</v>
      </c>
      <c r="J12" s="425">
        <v>-13.929901011321</v>
      </c>
      <c r="K12" s="428">
        <v>0.91340483469400002</v>
      </c>
    </row>
    <row r="13" spans="1:11" ht="14.4" customHeight="1" thickBot="1" x14ac:dyDescent="0.35">
      <c r="A13" s="446" t="s">
        <v>296</v>
      </c>
      <c r="B13" s="424">
        <v>28.103034953580998</v>
      </c>
      <c r="C13" s="424">
        <v>27.973739999999999</v>
      </c>
      <c r="D13" s="425">
        <v>-0.12929495358099999</v>
      </c>
      <c r="E13" s="426">
        <v>0.99539925300599996</v>
      </c>
      <c r="F13" s="424">
        <v>26.781825795566998</v>
      </c>
      <c r="G13" s="425">
        <v>26.781825795566998</v>
      </c>
      <c r="H13" s="427">
        <v>2.6511999999999998</v>
      </c>
      <c r="I13" s="424">
        <v>24.990780000000001</v>
      </c>
      <c r="J13" s="425">
        <v>-1.7910457955670001</v>
      </c>
      <c r="K13" s="428">
        <v>0.93312458197399994</v>
      </c>
    </row>
    <row r="14" spans="1:11" ht="14.4" customHeight="1" thickBot="1" x14ac:dyDescent="0.35">
      <c r="A14" s="445" t="s">
        <v>297</v>
      </c>
      <c r="B14" s="429">
        <v>2118.29316622431</v>
      </c>
      <c r="C14" s="429">
        <v>1905.7286099999999</v>
      </c>
      <c r="D14" s="430">
        <v>-212.56455622431099</v>
      </c>
      <c r="E14" s="436">
        <v>0.89965290941999998</v>
      </c>
      <c r="F14" s="429">
        <v>2126.60416984019</v>
      </c>
      <c r="G14" s="430">
        <v>2126.60416984019</v>
      </c>
      <c r="H14" s="432">
        <v>432.48768000000001</v>
      </c>
      <c r="I14" s="429">
        <v>1847.17257</v>
      </c>
      <c r="J14" s="430">
        <v>-279.43159984019201</v>
      </c>
      <c r="K14" s="437">
        <v>0.86860196937199996</v>
      </c>
    </row>
    <row r="15" spans="1:11" ht="14.4" customHeight="1" thickBot="1" x14ac:dyDescent="0.35">
      <c r="A15" s="446" t="s">
        <v>298</v>
      </c>
      <c r="B15" s="424">
        <v>57.999991384965</v>
      </c>
      <c r="C15" s="424">
        <v>53.413069999999998</v>
      </c>
      <c r="D15" s="425">
        <v>-4.5869213849649997</v>
      </c>
      <c r="E15" s="426">
        <v>0.92091513678799997</v>
      </c>
      <c r="F15" s="424">
        <v>63.999997984155002</v>
      </c>
      <c r="G15" s="425">
        <v>63.999997984155002</v>
      </c>
      <c r="H15" s="427">
        <v>0</v>
      </c>
      <c r="I15" s="424">
        <v>49.256959999999999</v>
      </c>
      <c r="J15" s="425">
        <v>-14.743037984155</v>
      </c>
      <c r="K15" s="428">
        <v>0.76964002424099998</v>
      </c>
    </row>
    <row r="16" spans="1:11" ht="14.4" customHeight="1" thickBot="1" x14ac:dyDescent="0.35">
      <c r="A16" s="446" t="s">
        <v>299</v>
      </c>
      <c r="B16" s="424">
        <v>399.99978462413401</v>
      </c>
      <c r="C16" s="424">
        <v>172.1739</v>
      </c>
      <c r="D16" s="425">
        <v>-227.82588462413301</v>
      </c>
      <c r="E16" s="426">
        <v>0.43043498176299999</v>
      </c>
      <c r="F16" s="424">
        <v>249.999995653334</v>
      </c>
      <c r="G16" s="425">
        <v>249.999995653334</v>
      </c>
      <c r="H16" s="427">
        <v>0</v>
      </c>
      <c r="I16" s="424">
        <v>148.90243000000001</v>
      </c>
      <c r="J16" s="425">
        <v>-101.097565653334</v>
      </c>
      <c r="K16" s="428">
        <v>0.59560973035499998</v>
      </c>
    </row>
    <row r="17" spans="1:11" ht="14.4" customHeight="1" thickBot="1" x14ac:dyDescent="0.35">
      <c r="A17" s="446" t="s">
        <v>300</v>
      </c>
      <c r="B17" s="424">
        <v>599.99982931462</v>
      </c>
      <c r="C17" s="424">
        <v>597.67963999999995</v>
      </c>
      <c r="D17" s="425">
        <v>-2.3201893146189998</v>
      </c>
      <c r="E17" s="426">
        <v>0.99613301670800003</v>
      </c>
      <c r="F17" s="424">
        <v>499.99998267633299</v>
      </c>
      <c r="G17" s="425">
        <v>499.99998267633299</v>
      </c>
      <c r="H17" s="427">
        <v>126.17601000000001</v>
      </c>
      <c r="I17" s="424">
        <v>494.80536000000001</v>
      </c>
      <c r="J17" s="425">
        <v>-5.194622676332</v>
      </c>
      <c r="K17" s="428">
        <v>0.98961075428699996</v>
      </c>
    </row>
    <row r="18" spans="1:11" ht="14.4" customHeight="1" thickBot="1" x14ac:dyDescent="0.35">
      <c r="A18" s="446" t="s">
        <v>301</v>
      </c>
      <c r="B18" s="424">
        <v>0</v>
      </c>
      <c r="C18" s="424">
        <v>0</v>
      </c>
      <c r="D18" s="425">
        <v>0</v>
      </c>
      <c r="E18" s="426">
        <v>1</v>
      </c>
      <c r="F18" s="424">
        <v>45</v>
      </c>
      <c r="G18" s="425">
        <v>45</v>
      </c>
      <c r="H18" s="427">
        <v>17.376000000000001</v>
      </c>
      <c r="I18" s="424">
        <v>43.585900000000002</v>
      </c>
      <c r="J18" s="425">
        <v>-1.414099999999</v>
      </c>
      <c r="K18" s="428">
        <v>0.96857555555499997</v>
      </c>
    </row>
    <row r="19" spans="1:11" ht="14.4" customHeight="1" thickBot="1" x14ac:dyDescent="0.35">
      <c r="A19" s="446" t="s">
        <v>302</v>
      </c>
      <c r="B19" s="424">
        <v>264.01972221030297</v>
      </c>
      <c r="C19" s="424">
        <v>256.24878999999999</v>
      </c>
      <c r="D19" s="425">
        <v>-7.7709322103030001</v>
      </c>
      <c r="E19" s="426">
        <v>0.97056684953200001</v>
      </c>
      <c r="F19" s="424">
        <v>354.92981404305698</v>
      </c>
      <c r="G19" s="425">
        <v>354.92981404305698</v>
      </c>
      <c r="H19" s="427">
        <v>161.26805999999999</v>
      </c>
      <c r="I19" s="424">
        <v>354.10723000000002</v>
      </c>
      <c r="J19" s="425">
        <v>-0.82258404305699995</v>
      </c>
      <c r="K19" s="428">
        <v>0.99768240364500005</v>
      </c>
    </row>
    <row r="20" spans="1:11" ht="14.4" customHeight="1" thickBot="1" x14ac:dyDescent="0.35">
      <c r="A20" s="446" t="s">
        <v>303</v>
      </c>
      <c r="B20" s="424">
        <v>133.11115353635901</v>
      </c>
      <c r="C20" s="424">
        <v>134.75585000000001</v>
      </c>
      <c r="D20" s="425">
        <v>1.644696463641</v>
      </c>
      <c r="E20" s="426">
        <v>1.0123558125659999</v>
      </c>
      <c r="F20" s="424">
        <v>224.82485656095099</v>
      </c>
      <c r="G20" s="425">
        <v>224.82485656095099</v>
      </c>
      <c r="H20" s="427">
        <v>18.617560000000001</v>
      </c>
      <c r="I20" s="424">
        <v>129.45984999999999</v>
      </c>
      <c r="J20" s="425">
        <v>-95.365006560951002</v>
      </c>
      <c r="K20" s="428">
        <v>0.57582534235799998</v>
      </c>
    </row>
    <row r="21" spans="1:11" ht="14.4" customHeight="1" thickBot="1" x14ac:dyDescent="0.35">
      <c r="A21" s="446" t="s">
        <v>304</v>
      </c>
      <c r="B21" s="424">
        <v>9.000099799989</v>
      </c>
      <c r="C21" s="424">
        <v>0.24510000000000001</v>
      </c>
      <c r="D21" s="425">
        <v>-8.7549997999889992</v>
      </c>
      <c r="E21" s="426">
        <v>2.7233031349E-2</v>
      </c>
      <c r="F21" s="424">
        <v>0.24509999227900001</v>
      </c>
      <c r="G21" s="425">
        <v>0.24509999227900001</v>
      </c>
      <c r="H21" s="427">
        <v>18.876000000000001</v>
      </c>
      <c r="I21" s="424">
        <v>20.50648</v>
      </c>
      <c r="J21" s="425">
        <v>20.26138000772</v>
      </c>
      <c r="K21" s="428">
        <v>83.665771709116001</v>
      </c>
    </row>
    <row r="22" spans="1:11" ht="14.4" customHeight="1" thickBot="1" x14ac:dyDescent="0.35">
      <c r="A22" s="446" t="s">
        <v>305</v>
      </c>
      <c r="B22" s="424">
        <v>575.60342709220197</v>
      </c>
      <c r="C22" s="424">
        <v>587.53479000000004</v>
      </c>
      <c r="D22" s="425">
        <v>11.931362907798</v>
      </c>
      <c r="E22" s="426">
        <v>1.020728443136</v>
      </c>
      <c r="F22" s="424">
        <v>539.71703364557902</v>
      </c>
      <c r="G22" s="425">
        <v>539.71703364557902</v>
      </c>
      <c r="H22" s="427">
        <v>66.468760000000003</v>
      </c>
      <c r="I22" s="424">
        <v>526.51998000000003</v>
      </c>
      <c r="J22" s="425">
        <v>-13.197053645578</v>
      </c>
      <c r="K22" s="428">
        <v>0.97554819873499998</v>
      </c>
    </row>
    <row r="23" spans="1:11" ht="14.4" customHeight="1" thickBot="1" x14ac:dyDescent="0.35">
      <c r="A23" s="446" t="s">
        <v>306</v>
      </c>
      <c r="B23" s="424">
        <v>2.7098645096520002</v>
      </c>
      <c r="C23" s="424">
        <v>1.5385599999999999</v>
      </c>
      <c r="D23" s="425">
        <v>-1.1713045096520001</v>
      </c>
      <c r="E23" s="426">
        <v>0.56776270345500002</v>
      </c>
      <c r="F23" s="424">
        <v>15.999999496038001</v>
      </c>
      <c r="G23" s="425">
        <v>15.999999496038001</v>
      </c>
      <c r="H23" s="427">
        <v>0.24</v>
      </c>
      <c r="I23" s="424">
        <v>2.6595300000000002</v>
      </c>
      <c r="J23" s="425">
        <v>-13.340469496038001</v>
      </c>
      <c r="K23" s="428">
        <v>0.166220630235</v>
      </c>
    </row>
    <row r="24" spans="1:11" ht="14.4" customHeight="1" thickBot="1" x14ac:dyDescent="0.35">
      <c r="A24" s="446" t="s">
        <v>307</v>
      </c>
      <c r="B24" s="424">
        <v>33.849374790581003</v>
      </c>
      <c r="C24" s="424">
        <v>60.676409999999997</v>
      </c>
      <c r="D24" s="425">
        <v>26.827035209418</v>
      </c>
      <c r="E24" s="426">
        <v>1.7925415277350001</v>
      </c>
      <c r="F24" s="424">
        <v>89.888434913751993</v>
      </c>
      <c r="G24" s="425">
        <v>89.888434913751993</v>
      </c>
      <c r="H24" s="427">
        <v>18.18291</v>
      </c>
      <c r="I24" s="424">
        <v>36.03631</v>
      </c>
      <c r="J24" s="425">
        <v>-53.852124913752</v>
      </c>
      <c r="K24" s="428">
        <v>0.40090040542499999</v>
      </c>
    </row>
    <row r="25" spans="1:11" ht="14.4" customHeight="1" thickBot="1" x14ac:dyDescent="0.35">
      <c r="A25" s="446" t="s">
        <v>308</v>
      </c>
      <c r="B25" s="424">
        <v>41.999918961504001</v>
      </c>
      <c r="C25" s="424">
        <v>41.462499999999999</v>
      </c>
      <c r="D25" s="425">
        <v>-0.53741896150400004</v>
      </c>
      <c r="E25" s="426">
        <v>0.98720428575100005</v>
      </c>
      <c r="F25" s="424">
        <v>41.998954874711004</v>
      </c>
      <c r="G25" s="425">
        <v>41.998954874711004</v>
      </c>
      <c r="H25" s="427">
        <v>5.2823799999999999</v>
      </c>
      <c r="I25" s="424">
        <v>41.332540000000002</v>
      </c>
      <c r="J25" s="425">
        <v>-0.66641487471100003</v>
      </c>
      <c r="K25" s="428">
        <v>0.98413258432899997</v>
      </c>
    </row>
    <row r="26" spans="1:11" ht="14.4" customHeight="1" thickBot="1" x14ac:dyDescent="0.35">
      <c r="A26" s="445" t="s">
        <v>309</v>
      </c>
      <c r="B26" s="429">
        <v>66.666134213592002</v>
      </c>
      <c r="C26" s="429">
        <v>59.165959999999998</v>
      </c>
      <c r="D26" s="430">
        <v>-7.5001742135920004</v>
      </c>
      <c r="E26" s="436">
        <v>0.88749648825299998</v>
      </c>
      <c r="F26" s="429">
        <v>49.580151179299001</v>
      </c>
      <c r="G26" s="430">
        <v>49.580151179299001</v>
      </c>
      <c r="H26" s="432">
        <v>2.6131600000000001</v>
      </c>
      <c r="I26" s="429">
        <v>59.365830000000003</v>
      </c>
      <c r="J26" s="430">
        <v>9.7856788206999994</v>
      </c>
      <c r="K26" s="437">
        <v>1.1973708951649999</v>
      </c>
    </row>
    <row r="27" spans="1:11" ht="14.4" customHeight="1" thickBot="1" x14ac:dyDescent="0.35">
      <c r="A27" s="446" t="s">
        <v>310</v>
      </c>
      <c r="B27" s="424">
        <v>2.872533181988</v>
      </c>
      <c r="C27" s="424">
        <v>7.2831999999999999</v>
      </c>
      <c r="D27" s="425">
        <v>4.4106668180110002</v>
      </c>
      <c r="E27" s="426">
        <v>2.5354624432769999</v>
      </c>
      <c r="F27" s="424">
        <v>0</v>
      </c>
      <c r="G27" s="425">
        <v>0</v>
      </c>
      <c r="H27" s="427">
        <v>0</v>
      </c>
      <c r="I27" s="424">
        <v>0.71389999999999998</v>
      </c>
      <c r="J27" s="425">
        <v>0.71389999999999998</v>
      </c>
      <c r="K27" s="435" t="s">
        <v>287</v>
      </c>
    </row>
    <row r="28" spans="1:11" ht="14.4" customHeight="1" thickBot="1" x14ac:dyDescent="0.35">
      <c r="A28" s="446" t="s">
        <v>311</v>
      </c>
      <c r="B28" s="424">
        <v>1.574307030565</v>
      </c>
      <c r="C28" s="424">
        <v>1.35358</v>
      </c>
      <c r="D28" s="425">
        <v>-0.22072703056500001</v>
      </c>
      <c r="E28" s="426">
        <v>0.85979416576300005</v>
      </c>
      <c r="F28" s="424">
        <v>0.99999996850200001</v>
      </c>
      <c r="G28" s="425">
        <v>0.99999996850200001</v>
      </c>
      <c r="H28" s="427">
        <v>0</v>
      </c>
      <c r="I28" s="424">
        <v>0.83731999999999995</v>
      </c>
      <c r="J28" s="425">
        <v>-0.16267996850200001</v>
      </c>
      <c r="K28" s="428">
        <v>0.83732002637299996</v>
      </c>
    </row>
    <row r="29" spans="1:11" ht="14.4" customHeight="1" thickBot="1" x14ac:dyDescent="0.35">
      <c r="A29" s="446" t="s">
        <v>312</v>
      </c>
      <c r="B29" s="424">
        <v>13.322351368114999</v>
      </c>
      <c r="C29" s="424">
        <v>17.906700000000001</v>
      </c>
      <c r="D29" s="425">
        <v>4.5843486318839997</v>
      </c>
      <c r="E29" s="426">
        <v>1.344109572342</v>
      </c>
      <c r="F29" s="424">
        <v>15.719037466403</v>
      </c>
      <c r="G29" s="425">
        <v>15.719037466403</v>
      </c>
      <c r="H29" s="427">
        <v>0.81889999999999996</v>
      </c>
      <c r="I29" s="424">
        <v>25.392700000000001</v>
      </c>
      <c r="J29" s="425">
        <v>9.6736625335959996</v>
      </c>
      <c r="K29" s="428">
        <v>1.6154106162199999</v>
      </c>
    </row>
    <row r="30" spans="1:11" ht="14.4" customHeight="1" thickBot="1" x14ac:dyDescent="0.35">
      <c r="A30" s="446" t="s">
        <v>313</v>
      </c>
      <c r="B30" s="424">
        <v>16.628718342587</v>
      </c>
      <c r="C30" s="424">
        <v>12.059010000000001</v>
      </c>
      <c r="D30" s="425">
        <v>-4.569708342587</v>
      </c>
      <c r="E30" s="426">
        <v>0.72519178878099999</v>
      </c>
      <c r="F30" s="424">
        <v>10.999999653526</v>
      </c>
      <c r="G30" s="425">
        <v>10.999999653526</v>
      </c>
      <c r="H30" s="427">
        <v>1.1958899999999999</v>
      </c>
      <c r="I30" s="424">
        <v>11.970829999999999</v>
      </c>
      <c r="J30" s="425">
        <v>0.97083034647300004</v>
      </c>
      <c r="K30" s="428">
        <v>1.088257307004</v>
      </c>
    </row>
    <row r="31" spans="1:11" ht="14.4" customHeight="1" thickBot="1" x14ac:dyDescent="0.35">
      <c r="A31" s="446" t="s">
        <v>314</v>
      </c>
      <c r="B31" s="424">
        <v>4.9995948694530004</v>
      </c>
      <c r="C31" s="424">
        <v>2.2378</v>
      </c>
      <c r="D31" s="425">
        <v>-2.7617948694529999</v>
      </c>
      <c r="E31" s="426">
        <v>0.44759626698400001</v>
      </c>
      <c r="F31" s="424">
        <v>4.9999998425119996</v>
      </c>
      <c r="G31" s="425">
        <v>4.9999998425119996</v>
      </c>
      <c r="H31" s="427">
        <v>0</v>
      </c>
      <c r="I31" s="424">
        <v>1.31897</v>
      </c>
      <c r="J31" s="425">
        <v>-3.6810298425119998</v>
      </c>
      <c r="K31" s="428">
        <v>0.26379400830799998</v>
      </c>
    </row>
    <row r="32" spans="1:11" ht="14.4" customHeight="1" thickBot="1" x14ac:dyDescent="0.35">
      <c r="A32" s="446" t="s">
        <v>315</v>
      </c>
      <c r="B32" s="424">
        <v>4.129036613387</v>
      </c>
      <c r="C32" s="424">
        <v>3.13998</v>
      </c>
      <c r="D32" s="425">
        <v>-0.98905661338700002</v>
      </c>
      <c r="E32" s="426">
        <v>0.76046310410899998</v>
      </c>
      <c r="F32" s="424">
        <v>3.2655632784650002</v>
      </c>
      <c r="G32" s="425">
        <v>3.2655632784650002</v>
      </c>
      <c r="H32" s="427">
        <v>0.39929999999999999</v>
      </c>
      <c r="I32" s="424">
        <v>4.2924899999999999</v>
      </c>
      <c r="J32" s="425">
        <v>1.0269267215340001</v>
      </c>
      <c r="K32" s="428">
        <v>1.314471542568</v>
      </c>
    </row>
    <row r="33" spans="1:11" ht="14.4" customHeight="1" thickBot="1" x14ac:dyDescent="0.35">
      <c r="A33" s="446" t="s">
        <v>316</v>
      </c>
      <c r="B33" s="424">
        <v>0</v>
      </c>
      <c r="C33" s="424">
        <v>0</v>
      </c>
      <c r="D33" s="425">
        <v>0</v>
      </c>
      <c r="E33" s="426">
        <v>1</v>
      </c>
      <c r="F33" s="424">
        <v>0</v>
      </c>
      <c r="G33" s="425">
        <v>0</v>
      </c>
      <c r="H33" s="427">
        <v>0</v>
      </c>
      <c r="I33" s="424">
        <v>0.42349999999999999</v>
      </c>
      <c r="J33" s="425">
        <v>0.42349999999999999</v>
      </c>
      <c r="K33" s="435" t="s">
        <v>317</v>
      </c>
    </row>
    <row r="34" spans="1:11" ht="14.4" customHeight="1" thickBot="1" x14ac:dyDescent="0.35">
      <c r="A34" s="446" t="s">
        <v>318</v>
      </c>
      <c r="B34" s="424">
        <v>14.766335388641</v>
      </c>
      <c r="C34" s="424">
        <v>8.1017499999999991</v>
      </c>
      <c r="D34" s="425">
        <v>-6.664585388641</v>
      </c>
      <c r="E34" s="426">
        <v>0.54866355035000003</v>
      </c>
      <c r="F34" s="424">
        <v>10.595551064383001</v>
      </c>
      <c r="G34" s="425">
        <v>10.595551064383001</v>
      </c>
      <c r="H34" s="427">
        <v>0</v>
      </c>
      <c r="I34" s="424">
        <v>7.7499500000000001</v>
      </c>
      <c r="J34" s="425">
        <v>-2.845601064382</v>
      </c>
      <c r="K34" s="428">
        <v>0.73143434946399999</v>
      </c>
    </row>
    <row r="35" spans="1:11" ht="14.4" customHeight="1" thickBot="1" x14ac:dyDescent="0.35">
      <c r="A35" s="446" t="s">
        <v>319</v>
      </c>
      <c r="B35" s="424">
        <v>8.3732574188529991</v>
      </c>
      <c r="C35" s="424">
        <v>7.0839400000000001</v>
      </c>
      <c r="D35" s="425">
        <v>-1.2893174188530001</v>
      </c>
      <c r="E35" s="426">
        <v>0.84601961287399996</v>
      </c>
      <c r="F35" s="424">
        <v>2.9999999055069999</v>
      </c>
      <c r="G35" s="425">
        <v>2.9999999055069999</v>
      </c>
      <c r="H35" s="427">
        <v>0.19907</v>
      </c>
      <c r="I35" s="424">
        <v>6.6661700000000002</v>
      </c>
      <c r="J35" s="425">
        <v>3.6661700944920002</v>
      </c>
      <c r="K35" s="428">
        <v>2.222056736656</v>
      </c>
    </row>
    <row r="36" spans="1:11" ht="14.4" customHeight="1" thickBot="1" x14ac:dyDescent="0.35">
      <c r="A36" s="445" t="s">
        <v>320</v>
      </c>
      <c r="B36" s="429">
        <v>18.244089757295999</v>
      </c>
      <c r="C36" s="429">
        <v>28.31287</v>
      </c>
      <c r="D36" s="430">
        <v>10.068780242703999</v>
      </c>
      <c r="E36" s="436">
        <v>1.551892715758</v>
      </c>
      <c r="F36" s="429">
        <v>37.342427302205998</v>
      </c>
      <c r="G36" s="430">
        <v>37.342427302205998</v>
      </c>
      <c r="H36" s="432">
        <v>0</v>
      </c>
      <c r="I36" s="429">
        <v>12.77135</v>
      </c>
      <c r="J36" s="430">
        <v>-24.571077302206</v>
      </c>
      <c r="K36" s="437">
        <v>0.34200642332699999</v>
      </c>
    </row>
    <row r="37" spans="1:11" ht="14.4" customHeight="1" thickBot="1" x14ac:dyDescent="0.35">
      <c r="A37" s="446" t="s">
        <v>321</v>
      </c>
      <c r="B37" s="424">
        <v>0.93244233989900005</v>
      </c>
      <c r="C37" s="424">
        <v>1.49</v>
      </c>
      <c r="D37" s="425">
        <v>0.55755766009999996</v>
      </c>
      <c r="E37" s="426">
        <v>1.597954035593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12</v>
      </c>
    </row>
    <row r="38" spans="1:11" ht="14.4" customHeight="1" thickBot="1" x14ac:dyDescent="0.35">
      <c r="A38" s="446" t="s">
        <v>322</v>
      </c>
      <c r="B38" s="424">
        <v>5.8283241405249999</v>
      </c>
      <c r="C38" s="424">
        <v>0.24199999999999999</v>
      </c>
      <c r="D38" s="425">
        <v>-5.5863241405249999</v>
      </c>
      <c r="E38" s="426">
        <v>4.1521369464000001E-2</v>
      </c>
      <c r="F38" s="424">
        <v>1.3097232742839999</v>
      </c>
      <c r="G38" s="425">
        <v>1.3097232742839999</v>
      </c>
      <c r="H38" s="427">
        <v>0</v>
      </c>
      <c r="I38" s="424">
        <v>0</v>
      </c>
      <c r="J38" s="425">
        <v>-1.3097232742839999</v>
      </c>
      <c r="K38" s="428">
        <v>0</v>
      </c>
    </row>
    <row r="39" spans="1:11" ht="14.4" customHeight="1" thickBot="1" x14ac:dyDescent="0.35">
      <c r="A39" s="446" t="s">
        <v>323</v>
      </c>
      <c r="B39" s="424">
        <v>8.4827637828259999</v>
      </c>
      <c r="C39" s="424">
        <v>25.239820000000002</v>
      </c>
      <c r="D39" s="425">
        <v>16.757056217173002</v>
      </c>
      <c r="E39" s="426">
        <v>2.975424124281</v>
      </c>
      <c r="F39" s="424">
        <v>33.032704122414003</v>
      </c>
      <c r="G39" s="425">
        <v>33.032704122414003</v>
      </c>
      <c r="H39" s="427">
        <v>0</v>
      </c>
      <c r="I39" s="424">
        <v>12.21067</v>
      </c>
      <c r="J39" s="425">
        <v>-20.822034122413999</v>
      </c>
      <c r="K39" s="428">
        <v>0.36965396337899997</v>
      </c>
    </row>
    <row r="40" spans="1:11" ht="14.4" customHeight="1" thickBot="1" x14ac:dyDescent="0.35">
      <c r="A40" s="446" t="s">
        <v>324</v>
      </c>
      <c r="B40" s="424">
        <v>0</v>
      </c>
      <c r="C40" s="424">
        <v>0.90749999999999997</v>
      </c>
      <c r="D40" s="425">
        <v>0.90749999999999997</v>
      </c>
      <c r="E40" s="434" t="s">
        <v>287</v>
      </c>
      <c r="F40" s="424">
        <v>0</v>
      </c>
      <c r="G40" s="425">
        <v>0</v>
      </c>
      <c r="H40" s="427">
        <v>0</v>
      </c>
      <c r="I40" s="424">
        <v>0</v>
      </c>
      <c r="J40" s="425">
        <v>0</v>
      </c>
      <c r="K40" s="435" t="s">
        <v>287</v>
      </c>
    </row>
    <row r="41" spans="1:11" ht="14.4" customHeight="1" thickBot="1" x14ac:dyDescent="0.35">
      <c r="A41" s="446" t="s">
        <v>325</v>
      </c>
      <c r="B41" s="424">
        <v>3.0005594940439999</v>
      </c>
      <c r="C41" s="424">
        <v>0.43354999999999999</v>
      </c>
      <c r="D41" s="425">
        <v>-2.567009494044</v>
      </c>
      <c r="E41" s="426">
        <v>0.14448971962000001</v>
      </c>
      <c r="F41" s="424">
        <v>2.9999999055069999</v>
      </c>
      <c r="G41" s="425">
        <v>2.9999999055069999</v>
      </c>
      <c r="H41" s="427">
        <v>0</v>
      </c>
      <c r="I41" s="424">
        <v>0.56067999999999996</v>
      </c>
      <c r="J41" s="425">
        <v>-2.4393199055069998</v>
      </c>
      <c r="K41" s="428">
        <v>0.18689333922000001</v>
      </c>
    </row>
    <row r="42" spans="1:11" ht="14.4" customHeight="1" thickBot="1" x14ac:dyDescent="0.35">
      <c r="A42" s="445" t="s">
        <v>326</v>
      </c>
      <c r="B42" s="429">
        <v>284.03338688130998</v>
      </c>
      <c r="C42" s="429">
        <v>178.96645000000001</v>
      </c>
      <c r="D42" s="430">
        <v>-105.06693688131</v>
      </c>
      <c r="E42" s="436">
        <v>0.63008948337000004</v>
      </c>
      <c r="F42" s="429">
        <v>178.999994361934</v>
      </c>
      <c r="G42" s="430">
        <v>178.999994361934</v>
      </c>
      <c r="H42" s="432">
        <v>42.108890000000002</v>
      </c>
      <c r="I42" s="429">
        <v>147.73819</v>
      </c>
      <c r="J42" s="430">
        <v>-31.261804361932999</v>
      </c>
      <c r="K42" s="437">
        <v>0.82535304275599997</v>
      </c>
    </row>
    <row r="43" spans="1:11" ht="14.4" customHeight="1" thickBot="1" x14ac:dyDescent="0.35">
      <c r="A43" s="446" t="s">
        <v>327</v>
      </c>
      <c r="B43" s="424">
        <v>13.039426427111</v>
      </c>
      <c r="C43" s="424">
        <v>5.4602199999999996</v>
      </c>
      <c r="D43" s="425">
        <v>-7.579206427111</v>
      </c>
      <c r="E43" s="426">
        <v>0.41874694646400001</v>
      </c>
      <c r="F43" s="424">
        <v>7.9999997480190004</v>
      </c>
      <c r="G43" s="425">
        <v>7.9999997480190004</v>
      </c>
      <c r="H43" s="427">
        <v>0.33167000000000002</v>
      </c>
      <c r="I43" s="424">
        <v>3.3681700000000001</v>
      </c>
      <c r="J43" s="425">
        <v>-4.6318297480190003</v>
      </c>
      <c r="K43" s="428">
        <v>0.42102126326099998</v>
      </c>
    </row>
    <row r="44" spans="1:11" ht="14.4" customHeight="1" thickBot="1" x14ac:dyDescent="0.35">
      <c r="A44" s="446" t="s">
        <v>328</v>
      </c>
      <c r="B44" s="424">
        <v>0</v>
      </c>
      <c r="C44" s="424">
        <v>0</v>
      </c>
      <c r="D44" s="425">
        <v>0</v>
      </c>
      <c r="E44" s="426">
        <v>1</v>
      </c>
      <c r="F44" s="424">
        <v>0.99999996850200001</v>
      </c>
      <c r="G44" s="425">
        <v>0.99999996850200001</v>
      </c>
      <c r="H44" s="427">
        <v>0</v>
      </c>
      <c r="I44" s="424">
        <v>0</v>
      </c>
      <c r="J44" s="425">
        <v>-0.99999996850200001</v>
      </c>
      <c r="K44" s="428">
        <v>0</v>
      </c>
    </row>
    <row r="45" spans="1:11" ht="14.4" customHeight="1" thickBot="1" x14ac:dyDescent="0.35">
      <c r="A45" s="446" t="s">
        <v>329</v>
      </c>
      <c r="B45" s="424">
        <v>0</v>
      </c>
      <c r="C45" s="424">
        <v>0.59599999999999997</v>
      </c>
      <c r="D45" s="425">
        <v>0.59599999999999997</v>
      </c>
      <c r="E45" s="434" t="s">
        <v>317</v>
      </c>
      <c r="F45" s="424">
        <v>0</v>
      </c>
      <c r="G45" s="425">
        <v>0</v>
      </c>
      <c r="H45" s="427">
        <v>0</v>
      </c>
      <c r="I45" s="424">
        <v>0</v>
      </c>
      <c r="J45" s="425">
        <v>0</v>
      </c>
      <c r="K45" s="435" t="s">
        <v>287</v>
      </c>
    </row>
    <row r="46" spans="1:11" ht="14.4" customHeight="1" thickBot="1" x14ac:dyDescent="0.35">
      <c r="A46" s="446" t="s">
        <v>330</v>
      </c>
      <c r="B46" s="424">
        <v>45.000096194057001</v>
      </c>
      <c r="C46" s="424">
        <v>62.767389999999999</v>
      </c>
      <c r="D46" s="425">
        <v>17.767293805942</v>
      </c>
      <c r="E46" s="426">
        <v>1.3948279072400001</v>
      </c>
      <c r="F46" s="424">
        <v>61.999998047150001</v>
      </c>
      <c r="G46" s="425">
        <v>61.999998047150001</v>
      </c>
      <c r="H46" s="427">
        <v>24.914709999999999</v>
      </c>
      <c r="I46" s="424">
        <v>40.069850000000002</v>
      </c>
      <c r="J46" s="425">
        <v>-21.930148047149999</v>
      </c>
      <c r="K46" s="428">
        <v>0.64628792358200005</v>
      </c>
    </row>
    <row r="47" spans="1:11" ht="14.4" customHeight="1" thickBot="1" x14ac:dyDescent="0.35">
      <c r="A47" s="446" t="s">
        <v>331</v>
      </c>
      <c r="B47" s="424">
        <v>210.99590291523401</v>
      </c>
      <c r="C47" s="424">
        <v>76.497079999999997</v>
      </c>
      <c r="D47" s="425">
        <v>-134.49882291523301</v>
      </c>
      <c r="E47" s="426">
        <v>0.36255244269199999</v>
      </c>
      <c r="F47" s="424">
        <v>76.999997574686006</v>
      </c>
      <c r="G47" s="425">
        <v>76.999997574686006</v>
      </c>
      <c r="H47" s="427">
        <v>7.2875899999999998</v>
      </c>
      <c r="I47" s="424">
        <v>74.972020000000001</v>
      </c>
      <c r="J47" s="425">
        <v>-2.027977574686</v>
      </c>
      <c r="K47" s="428">
        <v>0.97366262807000004</v>
      </c>
    </row>
    <row r="48" spans="1:11" ht="14.4" customHeight="1" thickBot="1" x14ac:dyDescent="0.35">
      <c r="A48" s="446" t="s">
        <v>332</v>
      </c>
      <c r="B48" s="424">
        <v>14.997961344907999</v>
      </c>
      <c r="C48" s="424">
        <v>33.645760000000003</v>
      </c>
      <c r="D48" s="425">
        <v>18.647798655091002</v>
      </c>
      <c r="E48" s="426">
        <v>2.2433555618819998</v>
      </c>
      <c r="F48" s="424">
        <v>30.999999023575</v>
      </c>
      <c r="G48" s="425">
        <v>30.999999023575</v>
      </c>
      <c r="H48" s="427">
        <v>9.5749200000000005</v>
      </c>
      <c r="I48" s="424">
        <v>29.328150000000001</v>
      </c>
      <c r="J48" s="425">
        <v>-1.6718490235750001</v>
      </c>
      <c r="K48" s="428">
        <v>0.94606938463699997</v>
      </c>
    </row>
    <row r="49" spans="1:11" ht="14.4" customHeight="1" thickBot="1" x14ac:dyDescent="0.35">
      <c r="A49" s="445" t="s">
        <v>333</v>
      </c>
      <c r="B49" s="429">
        <v>0</v>
      </c>
      <c r="C49" s="429">
        <v>11.709</v>
      </c>
      <c r="D49" s="430">
        <v>11.709</v>
      </c>
      <c r="E49" s="431" t="s">
        <v>287</v>
      </c>
      <c r="F49" s="429">
        <v>0</v>
      </c>
      <c r="G49" s="430">
        <v>0</v>
      </c>
      <c r="H49" s="432">
        <v>0</v>
      </c>
      <c r="I49" s="429">
        <v>0</v>
      </c>
      <c r="J49" s="430">
        <v>0</v>
      </c>
      <c r="K49" s="433" t="s">
        <v>287</v>
      </c>
    </row>
    <row r="50" spans="1:11" ht="14.4" customHeight="1" thickBot="1" x14ac:dyDescent="0.35">
      <c r="A50" s="446" t="s">
        <v>334</v>
      </c>
      <c r="B50" s="424">
        <v>0</v>
      </c>
      <c r="C50" s="424">
        <v>11.709</v>
      </c>
      <c r="D50" s="425">
        <v>11.709</v>
      </c>
      <c r="E50" s="434" t="s">
        <v>287</v>
      </c>
      <c r="F50" s="424">
        <v>0</v>
      </c>
      <c r="G50" s="425">
        <v>0</v>
      </c>
      <c r="H50" s="427">
        <v>0</v>
      </c>
      <c r="I50" s="424">
        <v>0</v>
      </c>
      <c r="J50" s="425">
        <v>0</v>
      </c>
      <c r="K50" s="435" t="s">
        <v>287</v>
      </c>
    </row>
    <row r="51" spans="1:11" ht="14.4" customHeight="1" thickBot="1" x14ac:dyDescent="0.35">
      <c r="A51" s="444" t="s">
        <v>42</v>
      </c>
      <c r="B51" s="424">
        <v>400.31979615295302</v>
      </c>
      <c r="C51" s="424">
        <v>357.98399999999998</v>
      </c>
      <c r="D51" s="425">
        <v>-42.335796152952</v>
      </c>
      <c r="E51" s="426">
        <v>0.89424505967500001</v>
      </c>
      <c r="F51" s="424">
        <v>380.09268640919203</v>
      </c>
      <c r="G51" s="425">
        <v>380.09268640919203</v>
      </c>
      <c r="H51" s="427">
        <v>29.411999999999999</v>
      </c>
      <c r="I51" s="424">
        <v>363.14</v>
      </c>
      <c r="J51" s="425">
        <v>-16.952686409190999</v>
      </c>
      <c r="K51" s="428">
        <v>0.95539854615599995</v>
      </c>
    </row>
    <row r="52" spans="1:11" ht="14.4" customHeight="1" thickBot="1" x14ac:dyDescent="0.35">
      <c r="A52" s="445" t="s">
        <v>335</v>
      </c>
      <c r="B52" s="429">
        <v>400.31979615295302</v>
      </c>
      <c r="C52" s="429">
        <v>357.98399999999998</v>
      </c>
      <c r="D52" s="430">
        <v>-42.335796152952</v>
      </c>
      <c r="E52" s="436">
        <v>0.89424505967500001</v>
      </c>
      <c r="F52" s="429">
        <v>380.09268640919203</v>
      </c>
      <c r="G52" s="430">
        <v>380.09268640919203</v>
      </c>
      <c r="H52" s="432">
        <v>29.411999999999999</v>
      </c>
      <c r="I52" s="429">
        <v>363.14</v>
      </c>
      <c r="J52" s="430">
        <v>-16.952686409190999</v>
      </c>
      <c r="K52" s="437">
        <v>0.95539854615599995</v>
      </c>
    </row>
    <row r="53" spans="1:11" ht="14.4" customHeight="1" thickBot="1" x14ac:dyDescent="0.35">
      <c r="A53" s="446" t="s">
        <v>336</v>
      </c>
      <c r="B53" s="424">
        <v>124.073716642102</v>
      </c>
      <c r="C53" s="424">
        <v>104.262</v>
      </c>
      <c r="D53" s="425">
        <v>-19.811716642101</v>
      </c>
      <c r="E53" s="426">
        <v>0.84032301781300001</v>
      </c>
      <c r="F53" s="424">
        <v>107.09269500803001</v>
      </c>
      <c r="G53" s="425">
        <v>107.09269500803001</v>
      </c>
      <c r="H53" s="427">
        <v>8.5679999999999996</v>
      </c>
      <c r="I53" s="424">
        <v>107.102</v>
      </c>
      <c r="J53" s="425">
        <v>9.3049919700000008E-3</v>
      </c>
      <c r="K53" s="428">
        <v>1.0000868872699999</v>
      </c>
    </row>
    <row r="54" spans="1:11" ht="14.4" customHeight="1" thickBot="1" x14ac:dyDescent="0.35">
      <c r="A54" s="446" t="s">
        <v>337</v>
      </c>
      <c r="B54" s="424">
        <v>200.04435548869299</v>
      </c>
      <c r="C54" s="424">
        <v>183.03</v>
      </c>
      <c r="D54" s="425">
        <v>-17.014355488692999</v>
      </c>
      <c r="E54" s="426">
        <v>0.91494708537400005</v>
      </c>
      <c r="F54" s="424">
        <v>199.99999370048499</v>
      </c>
      <c r="G54" s="425">
        <v>199.99999370048499</v>
      </c>
      <c r="H54" s="427">
        <v>10.538</v>
      </c>
      <c r="I54" s="424">
        <v>178.57</v>
      </c>
      <c r="J54" s="425">
        <v>-21.429993700484001</v>
      </c>
      <c r="K54" s="428">
        <v>0.89285002812199998</v>
      </c>
    </row>
    <row r="55" spans="1:11" ht="14.4" customHeight="1" thickBot="1" x14ac:dyDescent="0.35">
      <c r="A55" s="446" t="s">
        <v>338</v>
      </c>
      <c r="B55" s="424">
        <v>76.201724022156995</v>
      </c>
      <c r="C55" s="424">
        <v>70.691999999999993</v>
      </c>
      <c r="D55" s="425">
        <v>-5.5097240221570001</v>
      </c>
      <c r="E55" s="426">
        <v>0.92769554635499996</v>
      </c>
      <c r="F55" s="424">
        <v>72.999997700677</v>
      </c>
      <c r="G55" s="425">
        <v>72.999997700677</v>
      </c>
      <c r="H55" s="427">
        <v>10.305999999999999</v>
      </c>
      <c r="I55" s="424">
        <v>77.468000000000004</v>
      </c>
      <c r="J55" s="425">
        <v>4.4680022993220003</v>
      </c>
      <c r="K55" s="428">
        <v>1.0612055128769999</v>
      </c>
    </row>
    <row r="56" spans="1:11" ht="14.4" customHeight="1" thickBot="1" x14ac:dyDescent="0.35">
      <c r="A56" s="447" t="s">
        <v>339</v>
      </c>
      <c r="B56" s="429">
        <v>467.55077009187102</v>
      </c>
      <c r="C56" s="429">
        <v>600.37422000000004</v>
      </c>
      <c r="D56" s="430">
        <v>132.82344990812899</v>
      </c>
      <c r="E56" s="436">
        <v>1.2840834801359999</v>
      </c>
      <c r="F56" s="429">
        <v>552.74385624042202</v>
      </c>
      <c r="G56" s="430">
        <v>552.74385624042202</v>
      </c>
      <c r="H56" s="432">
        <v>20.483630000000002</v>
      </c>
      <c r="I56" s="429">
        <v>454.61126000000002</v>
      </c>
      <c r="J56" s="430">
        <v>-98.132596240422004</v>
      </c>
      <c r="K56" s="437">
        <v>0.82246280056700005</v>
      </c>
    </row>
    <row r="57" spans="1:11" ht="14.4" customHeight="1" thickBot="1" x14ac:dyDescent="0.35">
      <c r="A57" s="444" t="s">
        <v>45</v>
      </c>
      <c r="B57" s="424">
        <v>36.838875787467003</v>
      </c>
      <c r="C57" s="424">
        <v>170.94602</v>
      </c>
      <c r="D57" s="425">
        <v>134.10714421253201</v>
      </c>
      <c r="E57" s="426">
        <v>4.6403701618420001</v>
      </c>
      <c r="F57" s="424">
        <v>177.36953063971799</v>
      </c>
      <c r="G57" s="425">
        <v>177.36953063971799</v>
      </c>
      <c r="H57" s="427">
        <v>4.0941000000000001</v>
      </c>
      <c r="I57" s="424">
        <v>89.848200000000006</v>
      </c>
      <c r="J57" s="425">
        <v>-87.521330639716993</v>
      </c>
      <c r="K57" s="428">
        <v>0.50655938297799996</v>
      </c>
    </row>
    <row r="58" spans="1:11" ht="14.4" customHeight="1" thickBot="1" x14ac:dyDescent="0.35">
      <c r="A58" s="448" t="s">
        <v>340</v>
      </c>
      <c r="B58" s="424">
        <v>36.838875787467003</v>
      </c>
      <c r="C58" s="424">
        <v>170.94602</v>
      </c>
      <c r="D58" s="425">
        <v>134.10714421253201</v>
      </c>
      <c r="E58" s="426">
        <v>4.6403701618420001</v>
      </c>
      <c r="F58" s="424">
        <v>177.36953063971799</v>
      </c>
      <c r="G58" s="425">
        <v>177.36953063971799</v>
      </c>
      <c r="H58" s="427">
        <v>4.0941000000000001</v>
      </c>
      <c r="I58" s="424">
        <v>89.848200000000006</v>
      </c>
      <c r="J58" s="425">
        <v>-87.521330639716993</v>
      </c>
      <c r="K58" s="428">
        <v>0.50655938297799996</v>
      </c>
    </row>
    <row r="59" spans="1:11" ht="14.4" customHeight="1" thickBot="1" x14ac:dyDescent="0.35">
      <c r="A59" s="446" t="s">
        <v>341</v>
      </c>
      <c r="B59" s="424">
        <v>6.0951600582819996</v>
      </c>
      <c r="C59" s="424">
        <v>123.78946000000001</v>
      </c>
      <c r="D59" s="425">
        <v>117.69429994171701</v>
      </c>
      <c r="E59" s="426">
        <v>20.309468302113</v>
      </c>
      <c r="F59" s="424">
        <v>107.81204629163599</v>
      </c>
      <c r="G59" s="425">
        <v>107.81204629163599</v>
      </c>
      <c r="H59" s="427">
        <v>3.8490000000000002</v>
      </c>
      <c r="I59" s="424">
        <v>66.899559999999994</v>
      </c>
      <c r="J59" s="425">
        <v>-40.912486291636</v>
      </c>
      <c r="K59" s="428">
        <v>0.62052026931199999</v>
      </c>
    </row>
    <row r="60" spans="1:11" ht="14.4" customHeight="1" thickBot="1" x14ac:dyDescent="0.35">
      <c r="A60" s="446" t="s">
        <v>342</v>
      </c>
      <c r="B60" s="424">
        <v>3.2573686531120001</v>
      </c>
      <c r="C60" s="424">
        <v>1.121</v>
      </c>
      <c r="D60" s="425">
        <v>-2.1363686531120001</v>
      </c>
      <c r="E60" s="426">
        <v>0.34414280954299997</v>
      </c>
      <c r="F60" s="424">
        <v>0.34669936658400002</v>
      </c>
      <c r="G60" s="425">
        <v>0.34669936658400002</v>
      </c>
      <c r="H60" s="427">
        <v>0</v>
      </c>
      <c r="I60" s="424">
        <v>0.36299999999999999</v>
      </c>
      <c r="J60" s="425">
        <v>1.6300633415000002E-2</v>
      </c>
      <c r="K60" s="428">
        <v>1.0470166230069999</v>
      </c>
    </row>
    <row r="61" spans="1:11" ht="14.4" customHeight="1" thickBot="1" x14ac:dyDescent="0.35">
      <c r="A61" s="446" t="s">
        <v>343</v>
      </c>
      <c r="B61" s="424">
        <v>25.999956104110002</v>
      </c>
      <c r="C61" s="424">
        <v>40.499420000000001</v>
      </c>
      <c r="D61" s="425">
        <v>14.499463895889001</v>
      </c>
      <c r="E61" s="426">
        <v>1.557672629824</v>
      </c>
      <c r="F61" s="424">
        <v>64.999997952656997</v>
      </c>
      <c r="G61" s="425">
        <v>64.999997952656997</v>
      </c>
      <c r="H61" s="427">
        <v>0</v>
      </c>
      <c r="I61" s="424">
        <v>17.278410000000001</v>
      </c>
      <c r="J61" s="425">
        <v>-47.721587952657003</v>
      </c>
      <c r="K61" s="428">
        <v>0.26582170067999999</v>
      </c>
    </row>
    <row r="62" spans="1:11" ht="14.4" customHeight="1" thickBot="1" x14ac:dyDescent="0.35">
      <c r="A62" s="446" t="s">
        <v>344</v>
      </c>
      <c r="B62" s="424">
        <v>1.486390971961</v>
      </c>
      <c r="C62" s="424">
        <v>5.5361399999999996</v>
      </c>
      <c r="D62" s="425">
        <v>4.0497490280379997</v>
      </c>
      <c r="E62" s="426">
        <v>3.724551685547</v>
      </c>
      <c r="F62" s="424">
        <v>4.2107870288390004</v>
      </c>
      <c r="G62" s="425">
        <v>4.2107870288390004</v>
      </c>
      <c r="H62" s="427">
        <v>0.24510000000000001</v>
      </c>
      <c r="I62" s="424">
        <v>5.3072299999999997</v>
      </c>
      <c r="J62" s="425">
        <v>1.0964429711599999</v>
      </c>
      <c r="K62" s="428">
        <v>1.260389082528</v>
      </c>
    </row>
    <row r="63" spans="1:11" ht="14.4" customHeight="1" thickBot="1" x14ac:dyDescent="0.35">
      <c r="A63" s="449" t="s">
        <v>46</v>
      </c>
      <c r="B63" s="429">
        <v>0</v>
      </c>
      <c r="C63" s="429">
        <v>90.411000000000001</v>
      </c>
      <c r="D63" s="430">
        <v>90.411000000000001</v>
      </c>
      <c r="E63" s="431" t="s">
        <v>287</v>
      </c>
      <c r="F63" s="429">
        <v>0</v>
      </c>
      <c r="G63" s="430">
        <v>0</v>
      </c>
      <c r="H63" s="432">
        <v>0</v>
      </c>
      <c r="I63" s="429">
        <v>90.704999999999998</v>
      </c>
      <c r="J63" s="430">
        <v>90.704999999999998</v>
      </c>
      <c r="K63" s="433" t="s">
        <v>287</v>
      </c>
    </row>
    <row r="64" spans="1:11" ht="14.4" customHeight="1" thickBot="1" x14ac:dyDescent="0.35">
      <c r="A64" s="445" t="s">
        <v>345</v>
      </c>
      <c r="B64" s="429">
        <v>0</v>
      </c>
      <c r="C64" s="429">
        <v>90.411000000000001</v>
      </c>
      <c r="D64" s="430">
        <v>90.411000000000001</v>
      </c>
      <c r="E64" s="431" t="s">
        <v>287</v>
      </c>
      <c r="F64" s="429">
        <v>0</v>
      </c>
      <c r="G64" s="430">
        <v>0</v>
      </c>
      <c r="H64" s="432">
        <v>0</v>
      </c>
      <c r="I64" s="429">
        <v>90.704999999999998</v>
      </c>
      <c r="J64" s="430">
        <v>90.704999999999998</v>
      </c>
      <c r="K64" s="433" t="s">
        <v>287</v>
      </c>
    </row>
    <row r="65" spans="1:11" ht="14.4" customHeight="1" thickBot="1" x14ac:dyDescent="0.35">
      <c r="A65" s="446" t="s">
        <v>346</v>
      </c>
      <c r="B65" s="424">
        <v>0</v>
      </c>
      <c r="C65" s="424">
        <v>84.813999999999993</v>
      </c>
      <c r="D65" s="425">
        <v>84.813999999999993</v>
      </c>
      <c r="E65" s="434" t="s">
        <v>287</v>
      </c>
      <c r="F65" s="424">
        <v>0</v>
      </c>
      <c r="G65" s="425">
        <v>0</v>
      </c>
      <c r="H65" s="427">
        <v>0</v>
      </c>
      <c r="I65" s="424">
        <v>58.564999999999998</v>
      </c>
      <c r="J65" s="425">
        <v>58.564999999999998</v>
      </c>
      <c r="K65" s="435" t="s">
        <v>287</v>
      </c>
    </row>
    <row r="66" spans="1:11" ht="14.4" customHeight="1" thickBot="1" x14ac:dyDescent="0.35">
      <c r="A66" s="446" t="s">
        <v>347</v>
      </c>
      <c r="B66" s="424">
        <v>0</v>
      </c>
      <c r="C66" s="424">
        <v>5.5970000000000004</v>
      </c>
      <c r="D66" s="425">
        <v>5.5970000000000004</v>
      </c>
      <c r="E66" s="434" t="s">
        <v>287</v>
      </c>
      <c r="F66" s="424">
        <v>0</v>
      </c>
      <c r="G66" s="425">
        <v>0</v>
      </c>
      <c r="H66" s="427">
        <v>0</v>
      </c>
      <c r="I66" s="424">
        <v>32.14</v>
      </c>
      <c r="J66" s="425">
        <v>32.14</v>
      </c>
      <c r="K66" s="435" t="s">
        <v>287</v>
      </c>
    </row>
    <row r="67" spans="1:11" ht="14.4" customHeight="1" thickBot="1" x14ac:dyDescent="0.35">
      <c r="A67" s="444" t="s">
        <v>47</v>
      </c>
      <c r="B67" s="424">
        <v>430.71189430440302</v>
      </c>
      <c r="C67" s="424">
        <v>339.0172</v>
      </c>
      <c r="D67" s="425">
        <v>-91.694694304403001</v>
      </c>
      <c r="E67" s="426">
        <v>0.78710898046400002</v>
      </c>
      <c r="F67" s="424">
        <v>375.37432560070499</v>
      </c>
      <c r="G67" s="425">
        <v>375.37432560070499</v>
      </c>
      <c r="H67" s="427">
        <v>16.389530000000001</v>
      </c>
      <c r="I67" s="424">
        <v>274.05806000000001</v>
      </c>
      <c r="J67" s="425">
        <v>-101.31626560070499</v>
      </c>
      <c r="K67" s="428">
        <v>0.73009271361700001</v>
      </c>
    </row>
    <row r="68" spans="1:11" ht="14.4" customHeight="1" thickBot="1" x14ac:dyDescent="0.35">
      <c r="A68" s="445" t="s">
        <v>348</v>
      </c>
      <c r="B68" s="429">
        <v>8.2737648577E-2</v>
      </c>
      <c r="C68" s="429">
        <v>0.10299999999999999</v>
      </c>
      <c r="D68" s="430">
        <v>2.0262351421999999E-2</v>
      </c>
      <c r="E68" s="436">
        <v>1.244898806908</v>
      </c>
      <c r="F68" s="429">
        <v>0.10486887285300001</v>
      </c>
      <c r="G68" s="430">
        <v>0.10486887285300001</v>
      </c>
      <c r="H68" s="432">
        <v>0</v>
      </c>
      <c r="I68" s="429">
        <v>0</v>
      </c>
      <c r="J68" s="430">
        <v>-0.10486887285300001</v>
      </c>
      <c r="K68" s="437">
        <v>0</v>
      </c>
    </row>
    <row r="69" spans="1:11" ht="14.4" customHeight="1" thickBot="1" x14ac:dyDescent="0.35">
      <c r="A69" s="446" t="s">
        <v>349</v>
      </c>
      <c r="B69" s="424">
        <v>8.2737648577E-2</v>
      </c>
      <c r="C69" s="424">
        <v>0.10299999999999999</v>
      </c>
      <c r="D69" s="425">
        <v>2.0262351421999999E-2</v>
      </c>
      <c r="E69" s="426">
        <v>1.244898806908</v>
      </c>
      <c r="F69" s="424">
        <v>0.10486887285300001</v>
      </c>
      <c r="G69" s="425">
        <v>0.10486887285300001</v>
      </c>
      <c r="H69" s="427">
        <v>0</v>
      </c>
      <c r="I69" s="424">
        <v>0</v>
      </c>
      <c r="J69" s="425">
        <v>-0.10486887285300001</v>
      </c>
      <c r="K69" s="428">
        <v>0</v>
      </c>
    </row>
    <row r="70" spans="1:11" ht="14.4" customHeight="1" thickBot="1" x14ac:dyDescent="0.35">
      <c r="A70" s="445" t="s">
        <v>350</v>
      </c>
      <c r="B70" s="429">
        <v>15.744386076068</v>
      </c>
      <c r="C70" s="429">
        <v>16.01163</v>
      </c>
      <c r="D70" s="430">
        <v>0.26724392393099999</v>
      </c>
      <c r="E70" s="436">
        <v>1.016973918363</v>
      </c>
      <c r="F70" s="429">
        <v>16.809319618993001</v>
      </c>
      <c r="G70" s="430">
        <v>16.809319618993001</v>
      </c>
      <c r="H70" s="432">
        <v>1.2361</v>
      </c>
      <c r="I70" s="429">
        <v>12.187279999999999</v>
      </c>
      <c r="J70" s="430">
        <v>-4.622039618993</v>
      </c>
      <c r="K70" s="437">
        <v>0.72503113012499998</v>
      </c>
    </row>
    <row r="71" spans="1:11" ht="14.4" customHeight="1" thickBot="1" x14ac:dyDescent="0.35">
      <c r="A71" s="446" t="s">
        <v>351</v>
      </c>
      <c r="B71" s="424">
        <v>3.4113521736469998</v>
      </c>
      <c r="C71" s="424">
        <v>3.6995</v>
      </c>
      <c r="D71" s="425">
        <v>0.28814782635199998</v>
      </c>
      <c r="E71" s="426">
        <v>1.084467334852</v>
      </c>
      <c r="F71" s="424">
        <v>3.678170838932</v>
      </c>
      <c r="G71" s="425">
        <v>3.678170838932</v>
      </c>
      <c r="H71" s="427">
        <v>0.4199</v>
      </c>
      <c r="I71" s="424">
        <v>3.9037999999999999</v>
      </c>
      <c r="J71" s="425">
        <v>0.22562916106700001</v>
      </c>
      <c r="K71" s="428">
        <v>1.061342762734</v>
      </c>
    </row>
    <row r="72" spans="1:11" ht="14.4" customHeight="1" thickBot="1" x14ac:dyDescent="0.35">
      <c r="A72" s="446" t="s">
        <v>352</v>
      </c>
      <c r="B72" s="424">
        <v>12.33303390242</v>
      </c>
      <c r="C72" s="424">
        <v>12.31213</v>
      </c>
      <c r="D72" s="425">
        <v>-2.0903902419999999E-2</v>
      </c>
      <c r="E72" s="426">
        <v>0.99830504784200003</v>
      </c>
      <c r="F72" s="424">
        <v>13.131148780061</v>
      </c>
      <c r="G72" s="425">
        <v>13.131148780061</v>
      </c>
      <c r="H72" s="427">
        <v>0.81620000000000004</v>
      </c>
      <c r="I72" s="424">
        <v>8.2834800000000008</v>
      </c>
      <c r="J72" s="425">
        <v>-4.8476687800600002</v>
      </c>
      <c r="K72" s="428">
        <v>0.63082675695299995</v>
      </c>
    </row>
    <row r="73" spans="1:11" ht="14.4" customHeight="1" thickBot="1" x14ac:dyDescent="0.35">
      <c r="A73" s="445" t="s">
        <v>353</v>
      </c>
      <c r="B73" s="429">
        <v>21.548007502813999</v>
      </c>
      <c r="C73" s="429">
        <v>20.52</v>
      </c>
      <c r="D73" s="430">
        <v>-1.0280075028140001</v>
      </c>
      <c r="E73" s="436">
        <v>0.95229222457399998</v>
      </c>
      <c r="F73" s="429">
        <v>17.999999433043001</v>
      </c>
      <c r="G73" s="430">
        <v>17.999999433043001</v>
      </c>
      <c r="H73" s="432">
        <v>0</v>
      </c>
      <c r="I73" s="429">
        <v>13.5</v>
      </c>
      <c r="J73" s="430">
        <v>-4.4999994330430004</v>
      </c>
      <c r="K73" s="437">
        <v>0.750000023623</v>
      </c>
    </row>
    <row r="74" spans="1:11" ht="14.4" customHeight="1" thickBot="1" x14ac:dyDescent="0.35">
      <c r="A74" s="446" t="s">
        <v>354</v>
      </c>
      <c r="B74" s="424">
        <v>21.273314108478999</v>
      </c>
      <c r="C74" s="424">
        <v>20.52</v>
      </c>
      <c r="D74" s="425">
        <v>-0.75331410847900004</v>
      </c>
      <c r="E74" s="426">
        <v>0.96458877518300001</v>
      </c>
      <c r="F74" s="424">
        <v>17.999999433043001</v>
      </c>
      <c r="G74" s="425">
        <v>17.999999433043001</v>
      </c>
      <c r="H74" s="427">
        <v>0</v>
      </c>
      <c r="I74" s="424">
        <v>13.5</v>
      </c>
      <c r="J74" s="425">
        <v>-4.4999994330430004</v>
      </c>
      <c r="K74" s="428">
        <v>0.750000023623</v>
      </c>
    </row>
    <row r="75" spans="1:11" ht="14.4" customHeight="1" thickBot="1" x14ac:dyDescent="0.35">
      <c r="A75" s="446" t="s">
        <v>355</v>
      </c>
      <c r="B75" s="424">
        <v>0.27469339433399997</v>
      </c>
      <c r="C75" s="424">
        <v>0</v>
      </c>
      <c r="D75" s="425">
        <v>-0.27469339433399997</v>
      </c>
      <c r="E75" s="426">
        <v>0</v>
      </c>
      <c r="F75" s="424">
        <v>0</v>
      </c>
      <c r="G75" s="425">
        <v>0</v>
      </c>
      <c r="H75" s="427">
        <v>0</v>
      </c>
      <c r="I75" s="424">
        <v>0</v>
      </c>
      <c r="J75" s="425">
        <v>0</v>
      </c>
      <c r="K75" s="428">
        <v>12</v>
      </c>
    </row>
    <row r="76" spans="1:11" ht="14.4" customHeight="1" thickBot="1" x14ac:dyDescent="0.35">
      <c r="A76" s="445" t="s">
        <v>356</v>
      </c>
      <c r="B76" s="429">
        <v>325.47536506302998</v>
      </c>
      <c r="C76" s="429">
        <v>222.75806</v>
      </c>
      <c r="D76" s="430">
        <v>-102.71730506303</v>
      </c>
      <c r="E76" s="436">
        <v>0.68440835746999995</v>
      </c>
      <c r="F76" s="429">
        <v>273.05511842977398</v>
      </c>
      <c r="G76" s="430">
        <v>273.05511842977398</v>
      </c>
      <c r="H76" s="432">
        <v>-0.24922</v>
      </c>
      <c r="I76" s="429">
        <v>157.44078999999999</v>
      </c>
      <c r="J76" s="430">
        <v>-115.61432842977401</v>
      </c>
      <c r="K76" s="437">
        <v>0.57658977756999996</v>
      </c>
    </row>
    <row r="77" spans="1:11" ht="14.4" customHeight="1" thickBot="1" x14ac:dyDescent="0.35">
      <c r="A77" s="446" t="s">
        <v>357</v>
      </c>
      <c r="B77" s="424">
        <v>276.30675760059199</v>
      </c>
      <c r="C77" s="424">
        <v>171.89385999999999</v>
      </c>
      <c r="D77" s="425">
        <v>-104.412897600592</v>
      </c>
      <c r="E77" s="426">
        <v>0.62211239961200004</v>
      </c>
      <c r="F77" s="424">
        <v>221.84644712114999</v>
      </c>
      <c r="G77" s="425">
        <v>221.84644712114999</v>
      </c>
      <c r="H77" s="427">
        <v>-5.7641900000000001</v>
      </c>
      <c r="I77" s="424">
        <v>98.716759999999994</v>
      </c>
      <c r="J77" s="425">
        <v>-123.12968712115</v>
      </c>
      <c r="K77" s="428">
        <v>0.44497787222200003</v>
      </c>
    </row>
    <row r="78" spans="1:11" ht="14.4" customHeight="1" thickBot="1" x14ac:dyDescent="0.35">
      <c r="A78" s="446" t="s">
        <v>358</v>
      </c>
      <c r="B78" s="424">
        <v>49.168607462437002</v>
      </c>
      <c r="C78" s="424">
        <v>50.864199999999997</v>
      </c>
      <c r="D78" s="425">
        <v>1.695592537562</v>
      </c>
      <c r="E78" s="426">
        <v>1.0344852666169999</v>
      </c>
      <c r="F78" s="424">
        <v>51.208671308623998</v>
      </c>
      <c r="G78" s="425">
        <v>51.208671308623998</v>
      </c>
      <c r="H78" s="427">
        <v>5.5149699999999999</v>
      </c>
      <c r="I78" s="424">
        <v>58.724029999999999</v>
      </c>
      <c r="J78" s="425">
        <v>7.5153586913749999</v>
      </c>
      <c r="K78" s="428">
        <v>1.1467594940329999</v>
      </c>
    </row>
    <row r="79" spans="1:11" ht="14.4" customHeight="1" thickBot="1" x14ac:dyDescent="0.35">
      <c r="A79" s="445" t="s">
        <v>359</v>
      </c>
      <c r="B79" s="429">
        <v>0</v>
      </c>
      <c r="C79" s="429">
        <v>0</v>
      </c>
      <c r="D79" s="430">
        <v>0</v>
      </c>
      <c r="E79" s="436">
        <v>1</v>
      </c>
      <c r="F79" s="429">
        <v>0</v>
      </c>
      <c r="G79" s="430">
        <v>0</v>
      </c>
      <c r="H79" s="432">
        <v>0</v>
      </c>
      <c r="I79" s="429">
        <v>1.8028900000000001</v>
      </c>
      <c r="J79" s="430">
        <v>1.8028900000000001</v>
      </c>
      <c r="K79" s="433" t="s">
        <v>317</v>
      </c>
    </row>
    <row r="80" spans="1:11" ht="14.4" customHeight="1" thickBot="1" x14ac:dyDescent="0.35">
      <c r="A80" s="446" t="s">
        <v>360</v>
      </c>
      <c r="B80" s="424">
        <v>0</v>
      </c>
      <c r="C80" s="424">
        <v>0</v>
      </c>
      <c r="D80" s="425">
        <v>0</v>
      </c>
      <c r="E80" s="426">
        <v>1</v>
      </c>
      <c r="F80" s="424">
        <v>0</v>
      </c>
      <c r="G80" s="425">
        <v>0</v>
      </c>
      <c r="H80" s="427">
        <v>0</v>
      </c>
      <c r="I80" s="424">
        <v>1.8028900000000001</v>
      </c>
      <c r="J80" s="425">
        <v>1.8028900000000001</v>
      </c>
      <c r="K80" s="435" t="s">
        <v>317</v>
      </c>
    </row>
    <row r="81" spans="1:11" ht="14.4" customHeight="1" thickBot="1" x14ac:dyDescent="0.35">
      <c r="A81" s="445" t="s">
        <v>361</v>
      </c>
      <c r="B81" s="429">
        <v>67.861398013913004</v>
      </c>
      <c r="C81" s="429">
        <v>79.624510000000001</v>
      </c>
      <c r="D81" s="430">
        <v>11.763111986086001</v>
      </c>
      <c r="E81" s="436">
        <v>1.173340254258</v>
      </c>
      <c r="F81" s="429">
        <v>67.405019246039998</v>
      </c>
      <c r="G81" s="430">
        <v>67.405019246039998</v>
      </c>
      <c r="H81" s="432">
        <v>15.40265</v>
      </c>
      <c r="I81" s="429">
        <v>86.654030000000006</v>
      </c>
      <c r="J81" s="430">
        <v>19.249010753958999</v>
      </c>
      <c r="K81" s="437">
        <v>1.2855723649249999</v>
      </c>
    </row>
    <row r="82" spans="1:11" ht="14.4" customHeight="1" thickBot="1" x14ac:dyDescent="0.35">
      <c r="A82" s="446" t="s">
        <v>362</v>
      </c>
      <c r="B82" s="424">
        <v>0</v>
      </c>
      <c r="C82" s="424">
        <v>11.444000000000001</v>
      </c>
      <c r="D82" s="425">
        <v>11.444000000000001</v>
      </c>
      <c r="E82" s="434" t="s">
        <v>317</v>
      </c>
      <c r="F82" s="424">
        <v>0</v>
      </c>
      <c r="G82" s="425">
        <v>0</v>
      </c>
      <c r="H82" s="427">
        <v>0</v>
      </c>
      <c r="I82" s="424">
        <v>0</v>
      </c>
      <c r="J82" s="425">
        <v>0</v>
      </c>
      <c r="K82" s="428">
        <v>12</v>
      </c>
    </row>
    <row r="83" spans="1:11" ht="14.4" customHeight="1" thickBot="1" x14ac:dyDescent="0.35">
      <c r="A83" s="446" t="s">
        <v>363</v>
      </c>
      <c r="B83" s="424">
        <v>65.167906593225993</v>
      </c>
      <c r="C83" s="424">
        <v>66.213049999999996</v>
      </c>
      <c r="D83" s="425">
        <v>1.0451434067730001</v>
      </c>
      <c r="E83" s="426">
        <v>1.0160377010920001</v>
      </c>
      <c r="F83" s="424">
        <v>62.566935763427999</v>
      </c>
      <c r="G83" s="425">
        <v>62.566935763427999</v>
      </c>
      <c r="H83" s="427">
        <v>15.40265</v>
      </c>
      <c r="I83" s="424">
        <v>86.213589999999996</v>
      </c>
      <c r="J83" s="425">
        <v>23.646654236570999</v>
      </c>
      <c r="K83" s="428">
        <v>1.377941702722</v>
      </c>
    </row>
    <row r="84" spans="1:11" ht="14.4" customHeight="1" thickBot="1" x14ac:dyDescent="0.35">
      <c r="A84" s="446" t="s">
        <v>364</v>
      </c>
      <c r="B84" s="424">
        <v>2.0007288334809998</v>
      </c>
      <c r="C84" s="424">
        <v>0</v>
      </c>
      <c r="D84" s="425">
        <v>-2.0007288334809998</v>
      </c>
      <c r="E84" s="426">
        <v>0</v>
      </c>
      <c r="F84" s="424">
        <v>0</v>
      </c>
      <c r="G84" s="425">
        <v>0</v>
      </c>
      <c r="H84" s="427">
        <v>0</v>
      </c>
      <c r="I84" s="424">
        <v>0</v>
      </c>
      <c r="J84" s="425">
        <v>0</v>
      </c>
      <c r="K84" s="428">
        <v>12</v>
      </c>
    </row>
    <row r="85" spans="1:11" ht="14.4" customHeight="1" thickBot="1" x14ac:dyDescent="0.35">
      <c r="A85" s="446" t="s">
        <v>365</v>
      </c>
      <c r="B85" s="424">
        <v>0.69276258720499995</v>
      </c>
      <c r="C85" s="424">
        <v>0.58079999999999998</v>
      </c>
      <c r="D85" s="425">
        <v>-0.11196258720500001</v>
      </c>
      <c r="E85" s="426">
        <v>0.83838245702900005</v>
      </c>
      <c r="F85" s="424">
        <v>1.652689792596</v>
      </c>
      <c r="G85" s="425">
        <v>1.652689792596</v>
      </c>
      <c r="H85" s="427">
        <v>0</v>
      </c>
      <c r="I85" s="424">
        <v>0.19359999999999999</v>
      </c>
      <c r="J85" s="425">
        <v>-1.459089792596</v>
      </c>
      <c r="K85" s="428">
        <v>0.117142370496</v>
      </c>
    </row>
    <row r="86" spans="1:11" ht="14.4" customHeight="1" thickBot="1" x14ac:dyDescent="0.35">
      <c r="A86" s="446" t="s">
        <v>366</v>
      </c>
      <c r="B86" s="424">
        <v>0</v>
      </c>
      <c r="C86" s="424">
        <v>1.38666</v>
      </c>
      <c r="D86" s="425">
        <v>1.38666</v>
      </c>
      <c r="E86" s="434" t="s">
        <v>317</v>
      </c>
      <c r="F86" s="424">
        <v>3.1853936900150002</v>
      </c>
      <c r="G86" s="425">
        <v>3.1853936900150002</v>
      </c>
      <c r="H86" s="427">
        <v>0</v>
      </c>
      <c r="I86" s="424">
        <v>0.24684</v>
      </c>
      <c r="J86" s="425">
        <v>-2.938553690015</v>
      </c>
      <c r="K86" s="428">
        <v>7.7491206431000006E-2</v>
      </c>
    </row>
    <row r="87" spans="1:11" ht="14.4" customHeight="1" thickBot="1" x14ac:dyDescent="0.35">
      <c r="A87" s="445" t="s">
        <v>367</v>
      </c>
      <c r="B87" s="429">
        <v>0</v>
      </c>
      <c r="C87" s="429">
        <v>0</v>
      </c>
      <c r="D87" s="430">
        <v>0</v>
      </c>
      <c r="E87" s="436">
        <v>1</v>
      </c>
      <c r="F87" s="429">
        <v>0</v>
      </c>
      <c r="G87" s="430">
        <v>0</v>
      </c>
      <c r="H87" s="432">
        <v>0</v>
      </c>
      <c r="I87" s="429">
        <v>0.372</v>
      </c>
      <c r="J87" s="430">
        <v>0.372</v>
      </c>
      <c r="K87" s="433" t="s">
        <v>317</v>
      </c>
    </row>
    <row r="88" spans="1:11" ht="14.4" customHeight="1" thickBot="1" x14ac:dyDescent="0.35">
      <c r="A88" s="446" t="s">
        <v>368</v>
      </c>
      <c r="B88" s="424">
        <v>0</v>
      </c>
      <c r="C88" s="424">
        <v>0</v>
      </c>
      <c r="D88" s="425">
        <v>0</v>
      </c>
      <c r="E88" s="426">
        <v>1</v>
      </c>
      <c r="F88" s="424">
        <v>0</v>
      </c>
      <c r="G88" s="425">
        <v>0</v>
      </c>
      <c r="H88" s="427">
        <v>0</v>
      </c>
      <c r="I88" s="424">
        <v>0.372</v>
      </c>
      <c r="J88" s="425">
        <v>0.372</v>
      </c>
      <c r="K88" s="435" t="s">
        <v>317</v>
      </c>
    </row>
    <row r="89" spans="1:11" ht="14.4" customHeight="1" thickBot="1" x14ac:dyDescent="0.35">
      <c r="A89" s="445" t="s">
        <v>369</v>
      </c>
      <c r="B89" s="429">
        <v>0</v>
      </c>
      <c r="C89" s="429">
        <v>0</v>
      </c>
      <c r="D89" s="430">
        <v>0</v>
      </c>
      <c r="E89" s="436">
        <v>1</v>
      </c>
      <c r="F89" s="429">
        <v>0</v>
      </c>
      <c r="G89" s="430">
        <v>0</v>
      </c>
      <c r="H89" s="432">
        <v>0</v>
      </c>
      <c r="I89" s="429">
        <v>2.10107</v>
      </c>
      <c r="J89" s="430">
        <v>2.10107</v>
      </c>
      <c r="K89" s="433" t="s">
        <v>317</v>
      </c>
    </row>
    <row r="90" spans="1:11" ht="14.4" customHeight="1" thickBot="1" x14ac:dyDescent="0.35">
      <c r="A90" s="446" t="s">
        <v>370</v>
      </c>
      <c r="B90" s="424">
        <v>0</v>
      </c>
      <c r="C90" s="424">
        <v>0</v>
      </c>
      <c r="D90" s="425">
        <v>0</v>
      </c>
      <c r="E90" s="426">
        <v>1</v>
      </c>
      <c r="F90" s="424">
        <v>0</v>
      </c>
      <c r="G90" s="425">
        <v>0</v>
      </c>
      <c r="H90" s="427">
        <v>0</v>
      </c>
      <c r="I90" s="424">
        <v>2.10107</v>
      </c>
      <c r="J90" s="425">
        <v>2.10107</v>
      </c>
      <c r="K90" s="435" t="s">
        <v>317</v>
      </c>
    </row>
    <row r="91" spans="1:11" ht="14.4" customHeight="1" thickBot="1" x14ac:dyDescent="0.35">
      <c r="A91" s="443" t="s">
        <v>48</v>
      </c>
      <c r="B91" s="424">
        <v>10074.049832651401</v>
      </c>
      <c r="C91" s="424">
        <v>10464.76491</v>
      </c>
      <c r="D91" s="425">
        <v>390.71507734864502</v>
      </c>
      <c r="E91" s="426">
        <v>1.038784310564</v>
      </c>
      <c r="F91" s="424">
        <v>10147.9996803626</v>
      </c>
      <c r="G91" s="425">
        <v>10147.9996803626</v>
      </c>
      <c r="H91" s="427">
        <v>958.55258000000094</v>
      </c>
      <c r="I91" s="424">
        <v>10658.494500000001</v>
      </c>
      <c r="J91" s="425">
        <v>510.49481963740601</v>
      </c>
      <c r="K91" s="428">
        <v>1.050304970015</v>
      </c>
    </row>
    <row r="92" spans="1:11" ht="14.4" customHeight="1" thickBot="1" x14ac:dyDescent="0.35">
      <c r="A92" s="449" t="s">
        <v>371</v>
      </c>
      <c r="B92" s="429">
        <v>7468.9999999998699</v>
      </c>
      <c r="C92" s="429">
        <v>7775.7179999999998</v>
      </c>
      <c r="D92" s="430">
        <v>306.71800000013701</v>
      </c>
      <c r="E92" s="436">
        <v>1.0410654706110001</v>
      </c>
      <c r="F92" s="429">
        <v>7522.9997630437301</v>
      </c>
      <c r="G92" s="430">
        <v>7522.9997630437301</v>
      </c>
      <c r="H92" s="432">
        <v>730.66100000000097</v>
      </c>
      <c r="I92" s="429">
        <v>7903.0129999999999</v>
      </c>
      <c r="J92" s="430">
        <v>380.01323695627099</v>
      </c>
      <c r="K92" s="437">
        <v>1.050513525046</v>
      </c>
    </row>
    <row r="93" spans="1:11" ht="14.4" customHeight="1" thickBot="1" x14ac:dyDescent="0.35">
      <c r="A93" s="445" t="s">
        <v>372</v>
      </c>
      <c r="B93" s="429">
        <v>7442.9999999998699</v>
      </c>
      <c r="C93" s="429">
        <v>7766.7830000000004</v>
      </c>
      <c r="D93" s="430">
        <v>323.78300000013797</v>
      </c>
      <c r="E93" s="436">
        <v>1.0435016794300001</v>
      </c>
      <c r="F93" s="429">
        <v>7499.9997637681699</v>
      </c>
      <c r="G93" s="430">
        <v>7499.9997637681799</v>
      </c>
      <c r="H93" s="432">
        <v>730.66100000000097</v>
      </c>
      <c r="I93" s="429">
        <v>7901.8010000000004</v>
      </c>
      <c r="J93" s="430">
        <v>401.80123623182601</v>
      </c>
      <c r="K93" s="437">
        <v>1.053573499851</v>
      </c>
    </row>
    <row r="94" spans="1:11" ht="14.4" customHeight="1" thickBot="1" x14ac:dyDescent="0.35">
      <c r="A94" s="446" t="s">
        <v>373</v>
      </c>
      <c r="B94" s="424">
        <v>7442.9999999998699</v>
      </c>
      <c r="C94" s="424">
        <v>7766.7830000000004</v>
      </c>
      <c r="D94" s="425">
        <v>323.78300000013797</v>
      </c>
      <c r="E94" s="426">
        <v>1.0435016794300001</v>
      </c>
      <c r="F94" s="424">
        <v>7499.9997637681699</v>
      </c>
      <c r="G94" s="425">
        <v>7499.9997637681799</v>
      </c>
      <c r="H94" s="427">
        <v>730.66100000000097</v>
      </c>
      <c r="I94" s="424">
        <v>7901.8010000000004</v>
      </c>
      <c r="J94" s="425">
        <v>401.80123623182601</v>
      </c>
      <c r="K94" s="428">
        <v>1.053573499851</v>
      </c>
    </row>
    <row r="95" spans="1:11" ht="14.4" customHeight="1" thickBot="1" x14ac:dyDescent="0.35">
      <c r="A95" s="445" t="s">
        <v>374</v>
      </c>
      <c r="B95" s="429">
        <v>0</v>
      </c>
      <c r="C95" s="429">
        <v>2.6280000000000001</v>
      </c>
      <c r="D95" s="430">
        <v>2.6280000000000001</v>
      </c>
      <c r="E95" s="431" t="s">
        <v>287</v>
      </c>
      <c r="F95" s="429">
        <v>0</v>
      </c>
      <c r="G95" s="430">
        <v>0</v>
      </c>
      <c r="H95" s="432">
        <v>0</v>
      </c>
      <c r="I95" s="429">
        <v>1.212</v>
      </c>
      <c r="J95" s="430">
        <v>1.212</v>
      </c>
      <c r="K95" s="433" t="s">
        <v>287</v>
      </c>
    </row>
    <row r="96" spans="1:11" ht="14.4" customHeight="1" thickBot="1" x14ac:dyDescent="0.35">
      <c r="A96" s="446" t="s">
        <v>375</v>
      </c>
      <c r="B96" s="424">
        <v>0</v>
      </c>
      <c r="C96" s="424">
        <v>2.6280000000000001</v>
      </c>
      <c r="D96" s="425">
        <v>2.6280000000000001</v>
      </c>
      <c r="E96" s="434" t="s">
        <v>287</v>
      </c>
      <c r="F96" s="424">
        <v>0</v>
      </c>
      <c r="G96" s="425">
        <v>0</v>
      </c>
      <c r="H96" s="427">
        <v>0</v>
      </c>
      <c r="I96" s="424">
        <v>1.212</v>
      </c>
      <c r="J96" s="425">
        <v>1.212</v>
      </c>
      <c r="K96" s="435" t="s">
        <v>287</v>
      </c>
    </row>
    <row r="97" spans="1:11" ht="14.4" customHeight="1" thickBot="1" x14ac:dyDescent="0.35">
      <c r="A97" s="445" t="s">
        <v>376</v>
      </c>
      <c r="B97" s="429">
        <v>25.999999999999002</v>
      </c>
      <c r="C97" s="429">
        <v>6.3070000000000004</v>
      </c>
      <c r="D97" s="430">
        <v>-19.692999999999</v>
      </c>
      <c r="E97" s="436">
        <v>0.24257692307600001</v>
      </c>
      <c r="F97" s="429">
        <v>22.999999275554998</v>
      </c>
      <c r="G97" s="430">
        <v>22.999999275554998</v>
      </c>
      <c r="H97" s="432">
        <v>0</v>
      </c>
      <c r="I97" s="429">
        <v>0</v>
      </c>
      <c r="J97" s="430">
        <v>-22.999999275554998</v>
      </c>
      <c r="K97" s="437">
        <v>0</v>
      </c>
    </row>
    <row r="98" spans="1:11" ht="14.4" customHeight="1" thickBot="1" x14ac:dyDescent="0.35">
      <c r="A98" s="446" t="s">
        <v>377</v>
      </c>
      <c r="B98" s="424">
        <v>25.999999999999002</v>
      </c>
      <c r="C98" s="424">
        <v>6.3070000000000004</v>
      </c>
      <c r="D98" s="425">
        <v>-19.692999999999</v>
      </c>
      <c r="E98" s="426">
        <v>0.24257692307600001</v>
      </c>
      <c r="F98" s="424">
        <v>22.999999275554998</v>
      </c>
      <c r="G98" s="425">
        <v>22.999999275554998</v>
      </c>
      <c r="H98" s="427">
        <v>0</v>
      </c>
      <c r="I98" s="424">
        <v>0</v>
      </c>
      <c r="J98" s="425">
        <v>-22.999999275554998</v>
      </c>
      <c r="K98" s="428">
        <v>0</v>
      </c>
    </row>
    <row r="99" spans="1:11" ht="14.4" customHeight="1" thickBot="1" x14ac:dyDescent="0.35">
      <c r="A99" s="444" t="s">
        <v>378</v>
      </c>
      <c r="B99" s="424">
        <v>2531.0498326514899</v>
      </c>
      <c r="C99" s="424">
        <v>2611.2853799999998</v>
      </c>
      <c r="D99" s="425">
        <v>80.235547348506003</v>
      </c>
      <c r="E99" s="426">
        <v>1.03170050084</v>
      </c>
      <c r="F99" s="424">
        <v>2549.99991968118</v>
      </c>
      <c r="G99" s="425">
        <v>2549.99991968118</v>
      </c>
      <c r="H99" s="427">
        <v>220.58600000000001</v>
      </c>
      <c r="I99" s="424">
        <v>2676.4647</v>
      </c>
      <c r="J99" s="425">
        <v>126.46478031882</v>
      </c>
      <c r="K99" s="428">
        <v>1.0495940330589999</v>
      </c>
    </row>
    <row r="100" spans="1:11" ht="14.4" customHeight="1" thickBot="1" x14ac:dyDescent="0.35">
      <c r="A100" s="445" t="s">
        <v>379</v>
      </c>
      <c r="B100" s="429">
        <v>670.04983265153305</v>
      </c>
      <c r="C100" s="429">
        <v>699.25063</v>
      </c>
      <c r="D100" s="430">
        <v>29.200797348466999</v>
      </c>
      <c r="E100" s="436">
        <v>1.0435800382680001</v>
      </c>
      <c r="F100" s="429">
        <v>674.99997873913605</v>
      </c>
      <c r="G100" s="430">
        <v>674.99997873913605</v>
      </c>
      <c r="H100" s="432">
        <v>65.759</v>
      </c>
      <c r="I100" s="429">
        <v>715.83969000000002</v>
      </c>
      <c r="J100" s="430">
        <v>40.839711260864</v>
      </c>
      <c r="K100" s="437">
        <v>1.060503277847</v>
      </c>
    </row>
    <row r="101" spans="1:11" ht="14.4" customHeight="1" thickBot="1" x14ac:dyDescent="0.35">
      <c r="A101" s="446" t="s">
        <v>380</v>
      </c>
      <c r="B101" s="424">
        <v>670.04983265153305</v>
      </c>
      <c r="C101" s="424">
        <v>699.25063</v>
      </c>
      <c r="D101" s="425">
        <v>29.200797348466999</v>
      </c>
      <c r="E101" s="426">
        <v>1.0435800382680001</v>
      </c>
      <c r="F101" s="424">
        <v>674.99997873913605</v>
      </c>
      <c r="G101" s="425">
        <v>674.99997873913605</v>
      </c>
      <c r="H101" s="427">
        <v>65.759</v>
      </c>
      <c r="I101" s="424">
        <v>715.83969000000002</v>
      </c>
      <c r="J101" s="425">
        <v>40.839711260864</v>
      </c>
      <c r="K101" s="428">
        <v>1.060503277847</v>
      </c>
    </row>
    <row r="102" spans="1:11" ht="14.4" customHeight="1" thickBot="1" x14ac:dyDescent="0.35">
      <c r="A102" s="445" t="s">
        <v>381</v>
      </c>
      <c r="B102" s="429">
        <v>1860.99999999996</v>
      </c>
      <c r="C102" s="429">
        <v>1912.03475</v>
      </c>
      <c r="D102" s="430">
        <v>51.034750000038002</v>
      </c>
      <c r="E102" s="436">
        <v>1.0274232939279999</v>
      </c>
      <c r="F102" s="429">
        <v>1874.99994094204</v>
      </c>
      <c r="G102" s="430">
        <v>1874.99994094204</v>
      </c>
      <c r="H102" s="432">
        <v>154.827</v>
      </c>
      <c r="I102" s="429">
        <v>1960.62501</v>
      </c>
      <c r="J102" s="430">
        <v>85.625069057955002</v>
      </c>
      <c r="K102" s="437">
        <v>1.0456667049349999</v>
      </c>
    </row>
    <row r="103" spans="1:11" ht="14.4" customHeight="1" thickBot="1" x14ac:dyDescent="0.35">
      <c r="A103" s="446" t="s">
        <v>382</v>
      </c>
      <c r="B103" s="424">
        <v>1860.99999999996</v>
      </c>
      <c r="C103" s="424">
        <v>1912.03475</v>
      </c>
      <c r="D103" s="425">
        <v>51.034750000038002</v>
      </c>
      <c r="E103" s="426">
        <v>1.0274232939279999</v>
      </c>
      <c r="F103" s="424">
        <v>1874.99994094204</v>
      </c>
      <c r="G103" s="425">
        <v>1874.99994094204</v>
      </c>
      <c r="H103" s="427">
        <v>154.827</v>
      </c>
      <c r="I103" s="424">
        <v>1960.62501</v>
      </c>
      <c r="J103" s="425">
        <v>85.625069057955002</v>
      </c>
      <c r="K103" s="428">
        <v>1.0456667049349999</v>
      </c>
    </row>
    <row r="104" spans="1:11" ht="14.4" customHeight="1" thickBot="1" x14ac:dyDescent="0.35">
      <c r="A104" s="444" t="s">
        <v>383</v>
      </c>
      <c r="B104" s="424">
        <v>73.999999999997996</v>
      </c>
      <c r="C104" s="424">
        <v>77.761529999999993</v>
      </c>
      <c r="D104" s="425">
        <v>3.7615300000010001</v>
      </c>
      <c r="E104" s="426">
        <v>1.050831486486</v>
      </c>
      <c r="F104" s="424">
        <v>74.999997637681005</v>
      </c>
      <c r="G104" s="425">
        <v>74.999997637681005</v>
      </c>
      <c r="H104" s="427">
        <v>7.30558</v>
      </c>
      <c r="I104" s="424">
        <v>79.016800000000003</v>
      </c>
      <c r="J104" s="425">
        <v>4.0168023623179998</v>
      </c>
      <c r="K104" s="428">
        <v>1.0535573665169999</v>
      </c>
    </row>
    <row r="105" spans="1:11" ht="14.4" customHeight="1" thickBot="1" x14ac:dyDescent="0.35">
      <c r="A105" s="445" t="s">
        <v>384</v>
      </c>
      <c r="B105" s="429">
        <v>73.999999999997996</v>
      </c>
      <c r="C105" s="429">
        <v>77.761529999999993</v>
      </c>
      <c r="D105" s="430">
        <v>3.7615300000010001</v>
      </c>
      <c r="E105" s="436">
        <v>1.050831486486</v>
      </c>
      <c r="F105" s="429">
        <v>74.999997637681005</v>
      </c>
      <c r="G105" s="430">
        <v>74.999997637681005</v>
      </c>
      <c r="H105" s="432">
        <v>7.30558</v>
      </c>
      <c r="I105" s="429">
        <v>79.016800000000003</v>
      </c>
      <c r="J105" s="430">
        <v>4.0168023623179998</v>
      </c>
      <c r="K105" s="437">
        <v>1.0535573665169999</v>
      </c>
    </row>
    <row r="106" spans="1:11" ht="14.4" customHeight="1" thickBot="1" x14ac:dyDescent="0.35">
      <c r="A106" s="446" t="s">
        <v>385</v>
      </c>
      <c r="B106" s="424">
        <v>73.999999999997996</v>
      </c>
      <c r="C106" s="424">
        <v>77.761529999999993</v>
      </c>
      <c r="D106" s="425">
        <v>3.7615300000010001</v>
      </c>
      <c r="E106" s="426">
        <v>1.050831486486</v>
      </c>
      <c r="F106" s="424">
        <v>74.999997637681005</v>
      </c>
      <c r="G106" s="425">
        <v>74.999997637681005</v>
      </c>
      <c r="H106" s="427">
        <v>7.30558</v>
      </c>
      <c r="I106" s="424">
        <v>79.016800000000003</v>
      </c>
      <c r="J106" s="425">
        <v>4.0168023623179998</v>
      </c>
      <c r="K106" s="428">
        <v>1.0535573665169999</v>
      </c>
    </row>
    <row r="107" spans="1:11" ht="14.4" customHeight="1" thickBot="1" x14ac:dyDescent="0.35">
      <c r="A107" s="443" t="s">
        <v>386</v>
      </c>
      <c r="B107" s="424">
        <v>0</v>
      </c>
      <c r="C107" s="424">
        <v>85.842330000000004</v>
      </c>
      <c r="D107" s="425">
        <v>85.842330000000004</v>
      </c>
      <c r="E107" s="434" t="s">
        <v>287</v>
      </c>
      <c r="F107" s="424">
        <v>0</v>
      </c>
      <c r="G107" s="425">
        <v>0</v>
      </c>
      <c r="H107" s="427">
        <v>0.5</v>
      </c>
      <c r="I107" s="424">
        <v>39.40737</v>
      </c>
      <c r="J107" s="425">
        <v>39.40737</v>
      </c>
      <c r="K107" s="435" t="s">
        <v>287</v>
      </c>
    </row>
    <row r="108" spans="1:11" ht="14.4" customHeight="1" thickBot="1" x14ac:dyDescent="0.35">
      <c r="A108" s="444" t="s">
        <v>387</v>
      </c>
      <c r="B108" s="424">
        <v>0</v>
      </c>
      <c r="C108" s="424">
        <v>9.3529999999999998</v>
      </c>
      <c r="D108" s="425">
        <v>9.3529999999999998</v>
      </c>
      <c r="E108" s="434" t="s">
        <v>287</v>
      </c>
      <c r="F108" s="424">
        <v>0</v>
      </c>
      <c r="G108" s="425">
        <v>0</v>
      </c>
      <c r="H108" s="427">
        <v>0</v>
      </c>
      <c r="I108" s="424">
        <v>0</v>
      </c>
      <c r="J108" s="425">
        <v>0</v>
      </c>
      <c r="K108" s="435" t="s">
        <v>287</v>
      </c>
    </row>
    <row r="109" spans="1:11" ht="14.4" customHeight="1" thickBot="1" x14ac:dyDescent="0.35">
      <c r="A109" s="445" t="s">
        <v>388</v>
      </c>
      <c r="B109" s="429">
        <v>0</v>
      </c>
      <c r="C109" s="429">
        <v>9.3529999999999998</v>
      </c>
      <c r="D109" s="430">
        <v>9.3529999999999998</v>
      </c>
      <c r="E109" s="431" t="s">
        <v>287</v>
      </c>
      <c r="F109" s="429">
        <v>0</v>
      </c>
      <c r="G109" s="430">
        <v>0</v>
      </c>
      <c r="H109" s="432">
        <v>0</v>
      </c>
      <c r="I109" s="429">
        <v>0</v>
      </c>
      <c r="J109" s="430">
        <v>0</v>
      </c>
      <c r="K109" s="433" t="s">
        <v>287</v>
      </c>
    </row>
    <row r="110" spans="1:11" ht="14.4" customHeight="1" thickBot="1" x14ac:dyDescent="0.35">
      <c r="A110" s="446" t="s">
        <v>389</v>
      </c>
      <c r="B110" s="424">
        <v>0</v>
      </c>
      <c r="C110" s="424">
        <v>9.3529999999999998</v>
      </c>
      <c r="D110" s="425">
        <v>9.3529999999999998</v>
      </c>
      <c r="E110" s="434" t="s">
        <v>287</v>
      </c>
      <c r="F110" s="424">
        <v>0</v>
      </c>
      <c r="G110" s="425">
        <v>0</v>
      </c>
      <c r="H110" s="427">
        <v>0</v>
      </c>
      <c r="I110" s="424">
        <v>0</v>
      </c>
      <c r="J110" s="425">
        <v>0</v>
      </c>
      <c r="K110" s="435" t="s">
        <v>287</v>
      </c>
    </row>
    <row r="111" spans="1:11" ht="14.4" customHeight="1" thickBot="1" x14ac:dyDescent="0.35">
      <c r="A111" s="444" t="s">
        <v>390</v>
      </c>
      <c r="B111" s="424">
        <v>0</v>
      </c>
      <c r="C111" s="424">
        <v>76.489329999999995</v>
      </c>
      <c r="D111" s="425">
        <v>76.489329999999995</v>
      </c>
      <c r="E111" s="434" t="s">
        <v>287</v>
      </c>
      <c r="F111" s="424">
        <v>0</v>
      </c>
      <c r="G111" s="425">
        <v>0</v>
      </c>
      <c r="H111" s="427">
        <v>0.5</v>
      </c>
      <c r="I111" s="424">
        <v>39.40737</v>
      </c>
      <c r="J111" s="425">
        <v>39.40737</v>
      </c>
      <c r="K111" s="435" t="s">
        <v>287</v>
      </c>
    </row>
    <row r="112" spans="1:11" ht="14.4" customHeight="1" thickBot="1" x14ac:dyDescent="0.35">
      <c r="A112" s="445" t="s">
        <v>391</v>
      </c>
      <c r="B112" s="429">
        <v>0</v>
      </c>
      <c r="C112" s="429">
        <v>62.411000000000001</v>
      </c>
      <c r="D112" s="430">
        <v>62.411000000000001</v>
      </c>
      <c r="E112" s="431" t="s">
        <v>287</v>
      </c>
      <c r="F112" s="429">
        <v>0</v>
      </c>
      <c r="G112" s="430">
        <v>0</v>
      </c>
      <c r="H112" s="432">
        <v>0.5</v>
      </c>
      <c r="I112" s="429">
        <v>22.10737</v>
      </c>
      <c r="J112" s="430">
        <v>22.10737</v>
      </c>
      <c r="K112" s="433" t="s">
        <v>287</v>
      </c>
    </row>
    <row r="113" spans="1:11" ht="14.4" customHeight="1" thickBot="1" x14ac:dyDescent="0.35">
      <c r="A113" s="446" t="s">
        <v>392</v>
      </c>
      <c r="B113" s="424">
        <v>0</v>
      </c>
      <c r="C113" s="424">
        <v>2.2610000000000001</v>
      </c>
      <c r="D113" s="425">
        <v>2.2610000000000001</v>
      </c>
      <c r="E113" s="434" t="s">
        <v>287</v>
      </c>
      <c r="F113" s="424">
        <v>0</v>
      </c>
      <c r="G113" s="425">
        <v>0</v>
      </c>
      <c r="H113" s="427">
        <v>0</v>
      </c>
      <c r="I113" s="424">
        <v>1.0073700000000001</v>
      </c>
      <c r="J113" s="425">
        <v>1.0073700000000001</v>
      </c>
      <c r="K113" s="435" t="s">
        <v>287</v>
      </c>
    </row>
    <row r="114" spans="1:11" ht="14.4" customHeight="1" thickBot="1" x14ac:dyDescent="0.35">
      <c r="A114" s="446" t="s">
        <v>393</v>
      </c>
      <c r="B114" s="424">
        <v>0</v>
      </c>
      <c r="C114" s="424">
        <v>46.15</v>
      </c>
      <c r="D114" s="425">
        <v>46.15</v>
      </c>
      <c r="E114" s="434" t="s">
        <v>287</v>
      </c>
      <c r="F114" s="424">
        <v>0</v>
      </c>
      <c r="G114" s="425">
        <v>0</v>
      </c>
      <c r="H114" s="427">
        <v>0</v>
      </c>
      <c r="I114" s="424">
        <v>0</v>
      </c>
      <c r="J114" s="425">
        <v>0</v>
      </c>
      <c r="K114" s="435" t="s">
        <v>287</v>
      </c>
    </row>
    <row r="115" spans="1:11" ht="14.4" customHeight="1" thickBot="1" x14ac:dyDescent="0.35">
      <c r="A115" s="446" t="s">
        <v>394</v>
      </c>
      <c r="B115" s="424">
        <v>0</v>
      </c>
      <c r="C115" s="424">
        <v>14</v>
      </c>
      <c r="D115" s="425">
        <v>14</v>
      </c>
      <c r="E115" s="434" t="s">
        <v>287</v>
      </c>
      <c r="F115" s="424">
        <v>0</v>
      </c>
      <c r="G115" s="425">
        <v>0</v>
      </c>
      <c r="H115" s="427">
        <v>0.5</v>
      </c>
      <c r="I115" s="424">
        <v>12.5</v>
      </c>
      <c r="J115" s="425">
        <v>12.5</v>
      </c>
      <c r="K115" s="435" t="s">
        <v>287</v>
      </c>
    </row>
    <row r="116" spans="1:11" ht="14.4" customHeight="1" thickBot="1" x14ac:dyDescent="0.35">
      <c r="A116" s="446" t="s">
        <v>395</v>
      </c>
      <c r="B116" s="424">
        <v>0</v>
      </c>
      <c r="C116" s="424">
        <v>0</v>
      </c>
      <c r="D116" s="425">
        <v>0</v>
      </c>
      <c r="E116" s="426">
        <v>1</v>
      </c>
      <c r="F116" s="424">
        <v>0</v>
      </c>
      <c r="G116" s="425">
        <v>0</v>
      </c>
      <c r="H116" s="427">
        <v>0</v>
      </c>
      <c r="I116" s="424">
        <v>8.6</v>
      </c>
      <c r="J116" s="425">
        <v>8.6</v>
      </c>
      <c r="K116" s="435" t="s">
        <v>317</v>
      </c>
    </row>
    <row r="117" spans="1:11" ht="14.4" customHeight="1" thickBot="1" x14ac:dyDescent="0.35">
      <c r="A117" s="445" t="s">
        <v>396</v>
      </c>
      <c r="B117" s="429">
        <v>0</v>
      </c>
      <c r="C117" s="429">
        <v>-1.13167</v>
      </c>
      <c r="D117" s="430">
        <v>-1.13167</v>
      </c>
      <c r="E117" s="431" t="s">
        <v>317</v>
      </c>
      <c r="F117" s="429">
        <v>0</v>
      </c>
      <c r="G117" s="430">
        <v>0</v>
      </c>
      <c r="H117" s="432">
        <v>0</v>
      </c>
      <c r="I117" s="429">
        <v>0</v>
      </c>
      <c r="J117" s="430">
        <v>0</v>
      </c>
      <c r="K117" s="433" t="s">
        <v>287</v>
      </c>
    </row>
    <row r="118" spans="1:11" ht="14.4" customHeight="1" thickBot="1" x14ac:dyDescent="0.35">
      <c r="A118" s="446" t="s">
        <v>397</v>
      </c>
      <c r="B118" s="424">
        <v>0</v>
      </c>
      <c r="C118" s="424">
        <v>-1.13167</v>
      </c>
      <c r="D118" s="425">
        <v>-1.13167</v>
      </c>
      <c r="E118" s="434" t="s">
        <v>317</v>
      </c>
      <c r="F118" s="424">
        <v>0</v>
      </c>
      <c r="G118" s="425">
        <v>0</v>
      </c>
      <c r="H118" s="427">
        <v>0</v>
      </c>
      <c r="I118" s="424">
        <v>0</v>
      </c>
      <c r="J118" s="425">
        <v>0</v>
      </c>
      <c r="K118" s="435" t="s">
        <v>287</v>
      </c>
    </row>
    <row r="119" spans="1:11" ht="14.4" customHeight="1" thickBot="1" x14ac:dyDescent="0.35">
      <c r="A119" s="448" t="s">
        <v>398</v>
      </c>
      <c r="B119" s="424">
        <v>0</v>
      </c>
      <c r="C119" s="424">
        <v>14.2</v>
      </c>
      <c r="D119" s="425">
        <v>14.2</v>
      </c>
      <c r="E119" s="434" t="s">
        <v>287</v>
      </c>
      <c r="F119" s="424">
        <v>0</v>
      </c>
      <c r="G119" s="425">
        <v>0</v>
      </c>
      <c r="H119" s="427">
        <v>0</v>
      </c>
      <c r="I119" s="424">
        <v>14.1</v>
      </c>
      <c r="J119" s="425">
        <v>14.1</v>
      </c>
      <c r="K119" s="435" t="s">
        <v>287</v>
      </c>
    </row>
    <row r="120" spans="1:11" ht="14.4" customHeight="1" thickBot="1" x14ac:dyDescent="0.35">
      <c r="A120" s="446" t="s">
        <v>399</v>
      </c>
      <c r="B120" s="424">
        <v>0</v>
      </c>
      <c r="C120" s="424">
        <v>14.2</v>
      </c>
      <c r="D120" s="425">
        <v>14.2</v>
      </c>
      <c r="E120" s="434" t="s">
        <v>287</v>
      </c>
      <c r="F120" s="424">
        <v>0</v>
      </c>
      <c r="G120" s="425">
        <v>0</v>
      </c>
      <c r="H120" s="427">
        <v>0</v>
      </c>
      <c r="I120" s="424">
        <v>14.1</v>
      </c>
      <c r="J120" s="425">
        <v>14.1</v>
      </c>
      <c r="K120" s="435" t="s">
        <v>287</v>
      </c>
    </row>
    <row r="121" spans="1:11" ht="14.4" customHeight="1" thickBot="1" x14ac:dyDescent="0.35">
      <c r="A121" s="448" t="s">
        <v>400</v>
      </c>
      <c r="B121" s="424">
        <v>0</v>
      </c>
      <c r="C121" s="424">
        <v>0</v>
      </c>
      <c r="D121" s="425">
        <v>0</v>
      </c>
      <c r="E121" s="426">
        <v>1</v>
      </c>
      <c r="F121" s="424">
        <v>0</v>
      </c>
      <c r="G121" s="425">
        <v>0</v>
      </c>
      <c r="H121" s="427">
        <v>0</v>
      </c>
      <c r="I121" s="424">
        <v>3.2</v>
      </c>
      <c r="J121" s="425">
        <v>3.2</v>
      </c>
      <c r="K121" s="435" t="s">
        <v>317</v>
      </c>
    </row>
    <row r="122" spans="1:11" ht="14.4" customHeight="1" thickBot="1" x14ac:dyDescent="0.35">
      <c r="A122" s="446" t="s">
        <v>401</v>
      </c>
      <c r="B122" s="424">
        <v>0</v>
      </c>
      <c r="C122" s="424">
        <v>0</v>
      </c>
      <c r="D122" s="425">
        <v>0</v>
      </c>
      <c r="E122" s="426">
        <v>1</v>
      </c>
      <c r="F122" s="424">
        <v>0</v>
      </c>
      <c r="G122" s="425">
        <v>0</v>
      </c>
      <c r="H122" s="427">
        <v>0</v>
      </c>
      <c r="I122" s="424">
        <v>3.2</v>
      </c>
      <c r="J122" s="425">
        <v>3.2</v>
      </c>
      <c r="K122" s="435" t="s">
        <v>317</v>
      </c>
    </row>
    <row r="123" spans="1:11" ht="14.4" customHeight="1" thickBot="1" x14ac:dyDescent="0.35">
      <c r="A123" s="445" t="s">
        <v>402</v>
      </c>
      <c r="B123" s="429">
        <v>0</v>
      </c>
      <c r="C123" s="429">
        <v>1.01</v>
      </c>
      <c r="D123" s="430">
        <v>1.01</v>
      </c>
      <c r="E123" s="431" t="s">
        <v>287</v>
      </c>
      <c r="F123" s="429">
        <v>0</v>
      </c>
      <c r="G123" s="430">
        <v>0</v>
      </c>
      <c r="H123" s="432">
        <v>0</v>
      </c>
      <c r="I123" s="429">
        <v>0</v>
      </c>
      <c r="J123" s="430">
        <v>0</v>
      </c>
      <c r="K123" s="433" t="s">
        <v>287</v>
      </c>
    </row>
    <row r="124" spans="1:11" ht="14.4" customHeight="1" thickBot="1" x14ac:dyDescent="0.35">
      <c r="A124" s="446" t="s">
        <v>403</v>
      </c>
      <c r="B124" s="424">
        <v>0</v>
      </c>
      <c r="C124" s="424">
        <v>1.01</v>
      </c>
      <c r="D124" s="425">
        <v>1.01</v>
      </c>
      <c r="E124" s="434" t="s">
        <v>287</v>
      </c>
      <c r="F124" s="424">
        <v>0</v>
      </c>
      <c r="G124" s="425">
        <v>0</v>
      </c>
      <c r="H124" s="427">
        <v>0</v>
      </c>
      <c r="I124" s="424">
        <v>0</v>
      </c>
      <c r="J124" s="425">
        <v>0</v>
      </c>
      <c r="K124" s="435" t="s">
        <v>287</v>
      </c>
    </row>
    <row r="125" spans="1:11" ht="14.4" customHeight="1" thickBot="1" x14ac:dyDescent="0.35">
      <c r="A125" s="443" t="s">
        <v>404</v>
      </c>
      <c r="B125" s="424">
        <v>837.06966017508898</v>
      </c>
      <c r="C125" s="424">
        <v>856.21900000000005</v>
      </c>
      <c r="D125" s="425">
        <v>19.149339824910999</v>
      </c>
      <c r="E125" s="426">
        <v>1.022876638272</v>
      </c>
      <c r="F125" s="424">
        <v>707.99718157935399</v>
      </c>
      <c r="G125" s="425">
        <v>707.99718157935399</v>
      </c>
      <c r="H125" s="427">
        <v>57.66</v>
      </c>
      <c r="I125" s="424">
        <v>709.81700000000001</v>
      </c>
      <c r="J125" s="425">
        <v>1.819818420646</v>
      </c>
      <c r="K125" s="428">
        <v>1.002570375233</v>
      </c>
    </row>
    <row r="126" spans="1:11" ht="14.4" customHeight="1" thickBot="1" x14ac:dyDescent="0.35">
      <c r="A126" s="444" t="s">
        <v>405</v>
      </c>
      <c r="B126" s="424">
        <v>797.06966017508898</v>
      </c>
      <c r="C126" s="424">
        <v>789.702</v>
      </c>
      <c r="D126" s="425">
        <v>-7.367660175088</v>
      </c>
      <c r="E126" s="426">
        <v>0.99075656678000001</v>
      </c>
      <c r="F126" s="424">
        <v>706.99718157935399</v>
      </c>
      <c r="G126" s="425">
        <v>706.99718157935399</v>
      </c>
      <c r="H126" s="427">
        <v>57.66</v>
      </c>
      <c r="I126" s="424">
        <v>699.03700000000003</v>
      </c>
      <c r="J126" s="425">
        <v>-7.9601815793539998</v>
      </c>
      <c r="K126" s="428">
        <v>0.98874085811500001</v>
      </c>
    </row>
    <row r="127" spans="1:11" ht="14.4" customHeight="1" thickBot="1" x14ac:dyDescent="0.35">
      <c r="A127" s="445" t="s">
        <v>406</v>
      </c>
      <c r="B127" s="429">
        <v>797.06966017508898</v>
      </c>
      <c r="C127" s="429">
        <v>789.702</v>
      </c>
      <c r="D127" s="430">
        <v>-7.367660175088</v>
      </c>
      <c r="E127" s="436">
        <v>0.99075656678000001</v>
      </c>
      <c r="F127" s="429">
        <v>706.99718157935399</v>
      </c>
      <c r="G127" s="430">
        <v>706.99718157935399</v>
      </c>
      <c r="H127" s="432">
        <v>57.66</v>
      </c>
      <c r="I127" s="429">
        <v>695.07399999999996</v>
      </c>
      <c r="J127" s="430">
        <v>-11.923181579354001</v>
      </c>
      <c r="K127" s="437">
        <v>0.98313546094600002</v>
      </c>
    </row>
    <row r="128" spans="1:11" ht="14.4" customHeight="1" thickBot="1" x14ac:dyDescent="0.35">
      <c r="A128" s="446" t="s">
        <v>407</v>
      </c>
      <c r="B128" s="424">
        <v>46.998132700413002</v>
      </c>
      <c r="C128" s="424">
        <v>43.582000000000001</v>
      </c>
      <c r="D128" s="425">
        <v>-3.4161327004130002</v>
      </c>
      <c r="E128" s="426">
        <v>0.92731343770200003</v>
      </c>
      <c r="F128" s="424">
        <v>37.999998803091003</v>
      </c>
      <c r="G128" s="425">
        <v>37.999998803091003</v>
      </c>
      <c r="H128" s="427">
        <v>3.1429999999999998</v>
      </c>
      <c r="I128" s="424">
        <v>37.649000000000001</v>
      </c>
      <c r="J128" s="425">
        <v>-0.35099880309100001</v>
      </c>
      <c r="K128" s="428">
        <v>0.99076318910100003</v>
      </c>
    </row>
    <row r="129" spans="1:11" ht="14.4" customHeight="1" thickBot="1" x14ac:dyDescent="0.35">
      <c r="A129" s="446" t="s">
        <v>408</v>
      </c>
      <c r="B129" s="424">
        <v>62.999999999998003</v>
      </c>
      <c r="C129" s="424">
        <v>63.13</v>
      </c>
      <c r="D129" s="425">
        <v>0.13000000000100001</v>
      </c>
      <c r="E129" s="426">
        <v>1.002063492063</v>
      </c>
      <c r="F129" s="424">
        <v>62.99999801565</v>
      </c>
      <c r="G129" s="425">
        <v>62.99999801565</v>
      </c>
      <c r="H129" s="427">
        <v>5.26</v>
      </c>
      <c r="I129" s="424">
        <v>63.12</v>
      </c>
      <c r="J129" s="425">
        <v>0.120001984349</v>
      </c>
      <c r="K129" s="428">
        <v>1.001904793462</v>
      </c>
    </row>
    <row r="130" spans="1:11" ht="14.4" customHeight="1" thickBot="1" x14ac:dyDescent="0.35">
      <c r="A130" s="446" t="s">
        <v>409</v>
      </c>
      <c r="B130" s="424">
        <v>4.0751735582590003</v>
      </c>
      <c r="C130" s="424">
        <v>3.7919999999999998</v>
      </c>
      <c r="D130" s="425">
        <v>-0.28317355825899998</v>
      </c>
      <c r="E130" s="426">
        <v>0.93051251579500005</v>
      </c>
      <c r="F130" s="424">
        <v>0.99999996850200001</v>
      </c>
      <c r="G130" s="425">
        <v>0.99999996850200001</v>
      </c>
      <c r="H130" s="427">
        <v>0</v>
      </c>
      <c r="I130" s="424">
        <v>0.94799999999999995</v>
      </c>
      <c r="J130" s="425">
        <v>-5.1999968501999998E-2</v>
      </c>
      <c r="K130" s="428">
        <v>0.948000029859</v>
      </c>
    </row>
    <row r="131" spans="1:11" ht="14.4" customHeight="1" thickBot="1" x14ac:dyDescent="0.35">
      <c r="A131" s="446" t="s">
        <v>410</v>
      </c>
      <c r="B131" s="424">
        <v>295.99635391642403</v>
      </c>
      <c r="C131" s="424">
        <v>291.58300000000003</v>
      </c>
      <c r="D131" s="425">
        <v>-4.4133539164229996</v>
      </c>
      <c r="E131" s="426">
        <v>0.98508983689100005</v>
      </c>
      <c r="F131" s="424">
        <v>284.997194871342</v>
      </c>
      <c r="G131" s="425">
        <v>284.997194871342</v>
      </c>
      <c r="H131" s="427">
        <v>23.667999999999999</v>
      </c>
      <c r="I131" s="424">
        <v>284.01499999999999</v>
      </c>
      <c r="J131" s="425">
        <v>-0.98219487134100003</v>
      </c>
      <c r="K131" s="428">
        <v>0.99655366828500003</v>
      </c>
    </row>
    <row r="132" spans="1:11" ht="14.4" customHeight="1" thickBot="1" x14ac:dyDescent="0.35">
      <c r="A132" s="446" t="s">
        <v>411</v>
      </c>
      <c r="B132" s="424">
        <v>317.99999999999397</v>
      </c>
      <c r="C132" s="424">
        <v>318.81799999999998</v>
      </c>
      <c r="D132" s="425">
        <v>0.81800000000499995</v>
      </c>
      <c r="E132" s="426">
        <v>1.0025723270439999</v>
      </c>
      <c r="F132" s="424">
        <v>316.99999001526101</v>
      </c>
      <c r="G132" s="425">
        <v>316.99999001526101</v>
      </c>
      <c r="H132" s="427">
        <v>25.341000000000001</v>
      </c>
      <c r="I132" s="424">
        <v>306.35599999999999</v>
      </c>
      <c r="J132" s="425">
        <v>-10.643990015261</v>
      </c>
      <c r="K132" s="428">
        <v>0.96642274337300005</v>
      </c>
    </row>
    <row r="133" spans="1:11" ht="14.4" customHeight="1" thickBot="1" x14ac:dyDescent="0.35">
      <c r="A133" s="446" t="s">
        <v>412</v>
      </c>
      <c r="B133" s="424">
        <v>68.999999999997996</v>
      </c>
      <c r="C133" s="424">
        <v>68.796999999999997</v>
      </c>
      <c r="D133" s="425">
        <v>-0.202999999998</v>
      </c>
      <c r="E133" s="426">
        <v>0.99705797101399996</v>
      </c>
      <c r="F133" s="424">
        <v>2.9999999055069999</v>
      </c>
      <c r="G133" s="425">
        <v>2.9999999055069999</v>
      </c>
      <c r="H133" s="427">
        <v>0.248</v>
      </c>
      <c r="I133" s="424">
        <v>2.9860000000000002</v>
      </c>
      <c r="J133" s="425">
        <v>-1.3999905506999999E-2</v>
      </c>
      <c r="K133" s="428">
        <v>0.99533336468300004</v>
      </c>
    </row>
    <row r="134" spans="1:11" ht="14.4" customHeight="1" thickBot="1" x14ac:dyDescent="0.35">
      <c r="A134" s="445" t="s">
        <v>413</v>
      </c>
      <c r="B134" s="429">
        <v>0</v>
      </c>
      <c r="C134" s="429">
        <v>0</v>
      </c>
      <c r="D134" s="430">
        <v>0</v>
      </c>
      <c r="E134" s="436">
        <v>1</v>
      </c>
      <c r="F134" s="429">
        <v>0</v>
      </c>
      <c r="G134" s="430">
        <v>0</v>
      </c>
      <c r="H134" s="432">
        <v>0</v>
      </c>
      <c r="I134" s="429">
        <v>3.9630000000000001</v>
      </c>
      <c r="J134" s="430">
        <v>3.9630000000000001</v>
      </c>
      <c r="K134" s="433" t="s">
        <v>317</v>
      </c>
    </row>
    <row r="135" spans="1:11" ht="14.4" customHeight="1" thickBot="1" x14ac:dyDescent="0.35">
      <c r="A135" s="446" t="s">
        <v>414</v>
      </c>
      <c r="B135" s="424">
        <v>0</v>
      </c>
      <c r="C135" s="424">
        <v>0</v>
      </c>
      <c r="D135" s="425">
        <v>0</v>
      </c>
      <c r="E135" s="426">
        <v>1</v>
      </c>
      <c r="F135" s="424">
        <v>0</v>
      </c>
      <c r="G135" s="425">
        <v>0</v>
      </c>
      <c r="H135" s="427">
        <v>0</v>
      </c>
      <c r="I135" s="424">
        <v>3.9630000000000001</v>
      </c>
      <c r="J135" s="425">
        <v>3.9630000000000001</v>
      </c>
      <c r="K135" s="435" t="s">
        <v>317</v>
      </c>
    </row>
    <row r="136" spans="1:11" ht="14.4" customHeight="1" thickBot="1" x14ac:dyDescent="0.35">
      <c r="A136" s="444" t="s">
        <v>415</v>
      </c>
      <c r="B136" s="424">
        <v>40</v>
      </c>
      <c r="C136" s="424">
        <v>66.516999999999996</v>
      </c>
      <c r="D136" s="425">
        <v>26.516999999999999</v>
      </c>
      <c r="E136" s="426">
        <v>1.662925</v>
      </c>
      <c r="F136" s="424">
        <v>1</v>
      </c>
      <c r="G136" s="425">
        <v>1</v>
      </c>
      <c r="H136" s="427">
        <v>0</v>
      </c>
      <c r="I136" s="424">
        <v>10.78</v>
      </c>
      <c r="J136" s="425">
        <v>9.7799999999999994</v>
      </c>
      <c r="K136" s="428">
        <v>10.78</v>
      </c>
    </row>
    <row r="137" spans="1:11" ht="14.4" customHeight="1" thickBot="1" x14ac:dyDescent="0.35">
      <c r="A137" s="445" t="s">
        <v>416</v>
      </c>
      <c r="B137" s="429">
        <v>40</v>
      </c>
      <c r="C137" s="429">
        <v>46.768000000000001</v>
      </c>
      <c r="D137" s="430">
        <v>6.7679999999999998</v>
      </c>
      <c r="E137" s="436">
        <v>1.1692</v>
      </c>
      <c r="F137" s="429">
        <v>1</v>
      </c>
      <c r="G137" s="430">
        <v>1</v>
      </c>
      <c r="H137" s="432">
        <v>0</v>
      </c>
      <c r="I137" s="429">
        <v>0</v>
      </c>
      <c r="J137" s="430">
        <v>-1</v>
      </c>
      <c r="K137" s="437">
        <v>0</v>
      </c>
    </row>
    <row r="138" spans="1:11" ht="14.4" customHeight="1" thickBot="1" x14ac:dyDescent="0.35">
      <c r="A138" s="446" t="s">
        <v>417</v>
      </c>
      <c r="B138" s="424">
        <v>40</v>
      </c>
      <c r="C138" s="424">
        <v>25</v>
      </c>
      <c r="D138" s="425">
        <v>-15</v>
      </c>
      <c r="E138" s="426">
        <v>0.625</v>
      </c>
      <c r="F138" s="424">
        <v>1</v>
      </c>
      <c r="G138" s="425">
        <v>1</v>
      </c>
      <c r="H138" s="427">
        <v>0</v>
      </c>
      <c r="I138" s="424">
        <v>0</v>
      </c>
      <c r="J138" s="425">
        <v>-1</v>
      </c>
      <c r="K138" s="428">
        <v>0</v>
      </c>
    </row>
    <row r="139" spans="1:11" ht="14.4" customHeight="1" thickBot="1" x14ac:dyDescent="0.35">
      <c r="A139" s="446" t="s">
        <v>418</v>
      </c>
      <c r="B139" s="424">
        <v>0</v>
      </c>
      <c r="C139" s="424">
        <v>21.768000000000001</v>
      </c>
      <c r="D139" s="425">
        <v>21.768000000000001</v>
      </c>
      <c r="E139" s="434" t="s">
        <v>287</v>
      </c>
      <c r="F139" s="424">
        <v>0</v>
      </c>
      <c r="G139" s="425">
        <v>0</v>
      </c>
      <c r="H139" s="427">
        <v>0</v>
      </c>
      <c r="I139" s="424">
        <v>0</v>
      </c>
      <c r="J139" s="425">
        <v>0</v>
      </c>
      <c r="K139" s="435" t="s">
        <v>287</v>
      </c>
    </row>
    <row r="140" spans="1:11" ht="14.4" customHeight="1" thickBot="1" x14ac:dyDescent="0.35">
      <c r="A140" s="445" t="s">
        <v>419</v>
      </c>
      <c r="B140" s="429">
        <v>0</v>
      </c>
      <c r="C140" s="429">
        <v>19.748999999999999</v>
      </c>
      <c r="D140" s="430">
        <v>19.748999999999999</v>
      </c>
      <c r="E140" s="431" t="s">
        <v>317</v>
      </c>
      <c r="F140" s="429">
        <v>0</v>
      </c>
      <c r="G140" s="430">
        <v>0</v>
      </c>
      <c r="H140" s="432">
        <v>0</v>
      </c>
      <c r="I140" s="429">
        <v>0</v>
      </c>
      <c r="J140" s="430">
        <v>0</v>
      </c>
      <c r="K140" s="433" t="s">
        <v>287</v>
      </c>
    </row>
    <row r="141" spans="1:11" ht="14.4" customHeight="1" thickBot="1" x14ac:dyDescent="0.35">
      <c r="A141" s="446" t="s">
        <v>420</v>
      </c>
      <c r="B141" s="424">
        <v>0</v>
      </c>
      <c r="C141" s="424">
        <v>9.9999999900000002E-4</v>
      </c>
      <c r="D141" s="425">
        <v>9.9999999900000002E-4</v>
      </c>
      <c r="E141" s="434" t="s">
        <v>317</v>
      </c>
      <c r="F141" s="424">
        <v>0</v>
      </c>
      <c r="G141" s="425">
        <v>0</v>
      </c>
      <c r="H141" s="427">
        <v>0</v>
      </c>
      <c r="I141" s="424">
        <v>0</v>
      </c>
      <c r="J141" s="425">
        <v>0</v>
      </c>
      <c r="K141" s="435" t="s">
        <v>287</v>
      </c>
    </row>
    <row r="142" spans="1:11" ht="14.4" customHeight="1" thickBot="1" x14ac:dyDescent="0.35">
      <c r="A142" s="446" t="s">
        <v>421</v>
      </c>
      <c r="B142" s="424">
        <v>0</v>
      </c>
      <c r="C142" s="424">
        <v>3.9929999999999999</v>
      </c>
      <c r="D142" s="425">
        <v>3.9929999999999999</v>
      </c>
      <c r="E142" s="434" t="s">
        <v>317</v>
      </c>
      <c r="F142" s="424">
        <v>0</v>
      </c>
      <c r="G142" s="425">
        <v>0</v>
      </c>
      <c r="H142" s="427">
        <v>0</v>
      </c>
      <c r="I142" s="424">
        <v>0</v>
      </c>
      <c r="J142" s="425">
        <v>0</v>
      </c>
      <c r="K142" s="435" t="s">
        <v>287</v>
      </c>
    </row>
    <row r="143" spans="1:11" ht="14.4" customHeight="1" thickBot="1" x14ac:dyDescent="0.35">
      <c r="A143" s="446" t="s">
        <v>422</v>
      </c>
      <c r="B143" s="424">
        <v>0</v>
      </c>
      <c r="C143" s="424">
        <v>15.755000000000001</v>
      </c>
      <c r="D143" s="425">
        <v>15.755000000000001</v>
      </c>
      <c r="E143" s="434" t="s">
        <v>317</v>
      </c>
      <c r="F143" s="424">
        <v>0</v>
      </c>
      <c r="G143" s="425">
        <v>0</v>
      </c>
      <c r="H143" s="427">
        <v>0</v>
      </c>
      <c r="I143" s="424">
        <v>0</v>
      </c>
      <c r="J143" s="425">
        <v>0</v>
      </c>
      <c r="K143" s="435" t="s">
        <v>287</v>
      </c>
    </row>
    <row r="144" spans="1:11" ht="14.4" customHeight="1" thickBot="1" x14ac:dyDescent="0.35">
      <c r="A144" s="445" t="s">
        <v>423</v>
      </c>
      <c r="B144" s="429">
        <v>0</v>
      </c>
      <c r="C144" s="429">
        <v>0</v>
      </c>
      <c r="D144" s="430">
        <v>0</v>
      </c>
      <c r="E144" s="431" t="s">
        <v>287</v>
      </c>
      <c r="F144" s="429">
        <v>0</v>
      </c>
      <c r="G144" s="430">
        <v>0</v>
      </c>
      <c r="H144" s="432">
        <v>0</v>
      </c>
      <c r="I144" s="429">
        <v>10.78</v>
      </c>
      <c r="J144" s="430">
        <v>10.78</v>
      </c>
      <c r="K144" s="433" t="s">
        <v>317</v>
      </c>
    </row>
    <row r="145" spans="1:11" ht="14.4" customHeight="1" thickBot="1" x14ac:dyDescent="0.35">
      <c r="A145" s="446" t="s">
        <v>424</v>
      </c>
      <c r="B145" s="424">
        <v>0</v>
      </c>
      <c r="C145" s="424">
        <v>0</v>
      </c>
      <c r="D145" s="425">
        <v>0</v>
      </c>
      <c r="E145" s="434" t="s">
        <v>287</v>
      </c>
      <c r="F145" s="424">
        <v>0</v>
      </c>
      <c r="G145" s="425">
        <v>0</v>
      </c>
      <c r="H145" s="427">
        <v>0</v>
      </c>
      <c r="I145" s="424">
        <v>10.78</v>
      </c>
      <c r="J145" s="425">
        <v>10.78</v>
      </c>
      <c r="K145" s="435" t="s">
        <v>317</v>
      </c>
    </row>
    <row r="146" spans="1:11" ht="14.4" customHeight="1" thickBot="1" x14ac:dyDescent="0.35">
      <c r="A146" s="442" t="s">
        <v>425</v>
      </c>
      <c r="B146" s="424">
        <v>6291.8248511234397</v>
      </c>
      <c r="C146" s="424">
        <v>3574.0793100000001</v>
      </c>
      <c r="D146" s="425">
        <v>-2717.74554112344</v>
      </c>
      <c r="E146" s="426">
        <v>0.568051303806</v>
      </c>
      <c r="F146" s="424">
        <v>5586.5949524791804</v>
      </c>
      <c r="G146" s="425">
        <v>5586.5949524791804</v>
      </c>
      <c r="H146" s="427">
        <v>219.12071</v>
      </c>
      <c r="I146" s="424">
        <v>3438.4618099999998</v>
      </c>
      <c r="J146" s="425">
        <v>-2148.1331424791802</v>
      </c>
      <c r="K146" s="428">
        <v>0.61548435840500004</v>
      </c>
    </row>
    <row r="147" spans="1:11" ht="14.4" customHeight="1" thickBot="1" x14ac:dyDescent="0.35">
      <c r="A147" s="443" t="s">
        <v>426</v>
      </c>
      <c r="B147" s="424">
        <v>6273.1623290185298</v>
      </c>
      <c r="C147" s="424">
        <v>3495.7142199999998</v>
      </c>
      <c r="D147" s="425">
        <v>-2777.44810901853</v>
      </c>
      <c r="E147" s="426">
        <v>0.557249125186</v>
      </c>
      <c r="F147" s="424">
        <v>5582.5949524791804</v>
      </c>
      <c r="G147" s="425">
        <v>5582.5949524791804</v>
      </c>
      <c r="H147" s="427">
        <v>217.88045</v>
      </c>
      <c r="I147" s="424">
        <v>3420.12745</v>
      </c>
      <c r="J147" s="425">
        <v>-2162.46750247918</v>
      </c>
      <c r="K147" s="428">
        <v>0.61264116044799999</v>
      </c>
    </row>
    <row r="148" spans="1:11" ht="14.4" customHeight="1" thickBot="1" x14ac:dyDescent="0.35">
      <c r="A148" s="444" t="s">
        <v>427</v>
      </c>
      <c r="B148" s="424">
        <v>6273.1623290185298</v>
      </c>
      <c r="C148" s="424">
        <v>3495.7142199999998</v>
      </c>
      <c r="D148" s="425">
        <v>-2777.44810901853</v>
      </c>
      <c r="E148" s="426">
        <v>0.557249125186</v>
      </c>
      <c r="F148" s="424">
        <v>5582.5949524791804</v>
      </c>
      <c r="G148" s="425">
        <v>5582.5949524791804</v>
      </c>
      <c r="H148" s="427">
        <v>217.88045</v>
      </c>
      <c r="I148" s="424">
        <v>3420.12745</v>
      </c>
      <c r="J148" s="425">
        <v>-2162.46750247918</v>
      </c>
      <c r="K148" s="428">
        <v>0.61264116044799999</v>
      </c>
    </row>
    <row r="149" spans="1:11" ht="14.4" customHeight="1" thickBot="1" x14ac:dyDescent="0.35">
      <c r="A149" s="445" t="s">
        <v>428</v>
      </c>
      <c r="B149" s="429">
        <v>1918.16234905383</v>
      </c>
      <c r="C149" s="429">
        <v>1209.2185099999999</v>
      </c>
      <c r="D149" s="430">
        <v>-708.94383905382597</v>
      </c>
      <c r="E149" s="436">
        <v>0.63040467382499998</v>
      </c>
      <c r="F149" s="429">
        <v>1198.11838820763</v>
      </c>
      <c r="G149" s="430">
        <v>1198.11838820763</v>
      </c>
      <c r="H149" s="432">
        <v>66.259240000000005</v>
      </c>
      <c r="I149" s="429">
        <v>1096.4574</v>
      </c>
      <c r="J149" s="430">
        <v>-101.66098820763099</v>
      </c>
      <c r="K149" s="437">
        <v>0.915149463351</v>
      </c>
    </row>
    <row r="150" spans="1:11" ht="14.4" customHeight="1" thickBot="1" x14ac:dyDescent="0.35">
      <c r="A150" s="446" t="s">
        <v>429</v>
      </c>
      <c r="B150" s="424">
        <v>10.041766225843</v>
      </c>
      <c r="C150" s="424">
        <v>7.0460399999999996</v>
      </c>
      <c r="D150" s="425">
        <v>-2.9957262258430002</v>
      </c>
      <c r="E150" s="426">
        <v>0.70167337513399997</v>
      </c>
      <c r="F150" s="424">
        <v>6.2125148566709996</v>
      </c>
      <c r="G150" s="425">
        <v>6.2125148566709996</v>
      </c>
      <c r="H150" s="427">
        <v>0.6694</v>
      </c>
      <c r="I150" s="424">
        <v>4.3007400000000002</v>
      </c>
      <c r="J150" s="425">
        <v>-1.911774856671</v>
      </c>
      <c r="K150" s="428">
        <v>0.692270376686</v>
      </c>
    </row>
    <row r="151" spans="1:11" ht="14.4" customHeight="1" thickBot="1" x14ac:dyDescent="0.35">
      <c r="A151" s="446" t="s">
        <v>430</v>
      </c>
      <c r="B151" s="424">
        <v>0.59286381124599996</v>
      </c>
      <c r="C151" s="424">
        <v>0.46800000000000003</v>
      </c>
      <c r="D151" s="425">
        <v>-0.124863811246</v>
      </c>
      <c r="E151" s="426">
        <v>0.78938871140599998</v>
      </c>
      <c r="F151" s="424">
        <v>0.46076381940700001</v>
      </c>
      <c r="G151" s="425">
        <v>0.46076381940700001</v>
      </c>
      <c r="H151" s="427">
        <v>0.23499999999999999</v>
      </c>
      <c r="I151" s="424">
        <v>0.47</v>
      </c>
      <c r="J151" s="425">
        <v>9.2361805919999995E-3</v>
      </c>
      <c r="K151" s="428">
        <v>1.0200453685890001</v>
      </c>
    </row>
    <row r="152" spans="1:11" ht="14.4" customHeight="1" thickBot="1" x14ac:dyDescent="0.35">
      <c r="A152" s="446" t="s">
        <v>431</v>
      </c>
      <c r="B152" s="424">
        <v>15.441952028698999</v>
      </c>
      <c r="C152" s="424">
        <v>2.08704</v>
      </c>
      <c r="D152" s="425">
        <v>-13.354912028698999</v>
      </c>
      <c r="E152" s="426">
        <v>0.13515389739</v>
      </c>
      <c r="F152" s="424">
        <v>2.1397219121459998</v>
      </c>
      <c r="G152" s="425">
        <v>2.1397219121459998</v>
      </c>
      <c r="H152" s="427">
        <v>0</v>
      </c>
      <c r="I152" s="424">
        <v>2.7827199999999999</v>
      </c>
      <c r="J152" s="425">
        <v>0.64299808785300006</v>
      </c>
      <c r="K152" s="428">
        <v>1.3005054461529999</v>
      </c>
    </row>
    <row r="153" spans="1:11" ht="14.4" customHeight="1" thickBot="1" x14ac:dyDescent="0.35">
      <c r="A153" s="446" t="s">
        <v>432</v>
      </c>
      <c r="B153" s="424">
        <v>38.191788334998002</v>
      </c>
      <c r="C153" s="424">
        <v>23.334689999999998</v>
      </c>
      <c r="D153" s="425">
        <v>-14.857098334998</v>
      </c>
      <c r="E153" s="426">
        <v>0.61098710003599999</v>
      </c>
      <c r="F153" s="424">
        <v>20.572702056817</v>
      </c>
      <c r="G153" s="425">
        <v>20.572702056817</v>
      </c>
      <c r="H153" s="427">
        <v>0</v>
      </c>
      <c r="I153" s="424">
        <v>64.533230000000003</v>
      </c>
      <c r="J153" s="425">
        <v>43.960527943182001</v>
      </c>
      <c r="K153" s="428">
        <v>3.1368378262499998</v>
      </c>
    </row>
    <row r="154" spans="1:11" ht="14.4" customHeight="1" thickBot="1" x14ac:dyDescent="0.35">
      <c r="A154" s="446" t="s">
        <v>433</v>
      </c>
      <c r="B154" s="424">
        <v>1853.89397865304</v>
      </c>
      <c r="C154" s="424">
        <v>1176.2827400000001</v>
      </c>
      <c r="D154" s="425">
        <v>-677.61123865303705</v>
      </c>
      <c r="E154" s="426">
        <v>0.63449299341999998</v>
      </c>
      <c r="F154" s="424">
        <v>1168.7326855625899</v>
      </c>
      <c r="G154" s="425">
        <v>1168.7326855625899</v>
      </c>
      <c r="H154" s="427">
        <v>65.354839999999996</v>
      </c>
      <c r="I154" s="424">
        <v>1024.3707099999999</v>
      </c>
      <c r="J154" s="425">
        <v>-144.36197556258799</v>
      </c>
      <c r="K154" s="428">
        <v>0.87647990225100003</v>
      </c>
    </row>
    <row r="155" spans="1:11" ht="14.4" customHeight="1" thickBot="1" x14ac:dyDescent="0.35">
      <c r="A155" s="445" t="s">
        <v>434</v>
      </c>
      <c r="B155" s="429">
        <v>0</v>
      </c>
      <c r="C155" s="429">
        <v>27.703679999999999</v>
      </c>
      <c r="D155" s="430">
        <v>27.703679999999999</v>
      </c>
      <c r="E155" s="431" t="s">
        <v>287</v>
      </c>
      <c r="F155" s="429">
        <v>37.000000000009003</v>
      </c>
      <c r="G155" s="430">
        <v>37.000000000009003</v>
      </c>
      <c r="H155" s="432">
        <v>0.31509999999999999</v>
      </c>
      <c r="I155" s="429">
        <v>10.39284</v>
      </c>
      <c r="J155" s="430">
        <v>-26.607160000008999</v>
      </c>
      <c r="K155" s="437">
        <v>0.28088756756700001</v>
      </c>
    </row>
    <row r="156" spans="1:11" ht="14.4" customHeight="1" thickBot="1" x14ac:dyDescent="0.35">
      <c r="A156" s="446" t="s">
        <v>435</v>
      </c>
      <c r="B156" s="424">
        <v>0</v>
      </c>
      <c r="C156" s="424">
        <v>27.703679999999999</v>
      </c>
      <c r="D156" s="425">
        <v>27.703679999999999</v>
      </c>
      <c r="E156" s="434" t="s">
        <v>287</v>
      </c>
      <c r="F156" s="424">
        <v>37.000000000009003</v>
      </c>
      <c r="G156" s="425">
        <v>37.000000000009003</v>
      </c>
      <c r="H156" s="427">
        <v>0.31509999999999999</v>
      </c>
      <c r="I156" s="424">
        <v>10.39284</v>
      </c>
      <c r="J156" s="425">
        <v>-26.607160000008999</v>
      </c>
      <c r="K156" s="428">
        <v>0.28088756756700001</v>
      </c>
    </row>
    <row r="157" spans="1:11" ht="14.4" customHeight="1" thickBot="1" x14ac:dyDescent="0.35">
      <c r="A157" s="445" t="s">
        <v>436</v>
      </c>
      <c r="B157" s="429">
        <v>2.9999799647069998</v>
      </c>
      <c r="C157" s="429">
        <v>0.47736000000000001</v>
      </c>
      <c r="D157" s="430">
        <v>-2.5226199647069998</v>
      </c>
      <c r="E157" s="436">
        <v>0.159121062679</v>
      </c>
      <c r="F157" s="429">
        <v>3.4765642704049999</v>
      </c>
      <c r="G157" s="430">
        <v>3.4765642704049999</v>
      </c>
      <c r="H157" s="432">
        <v>0.19892000000000001</v>
      </c>
      <c r="I157" s="429">
        <v>0.13170999999999999</v>
      </c>
      <c r="J157" s="430">
        <v>-3.3448542704049999</v>
      </c>
      <c r="K157" s="437">
        <v>3.7885104301999997E-2</v>
      </c>
    </row>
    <row r="158" spans="1:11" ht="14.4" customHeight="1" thickBot="1" x14ac:dyDescent="0.35">
      <c r="A158" s="446" t="s">
        <v>437</v>
      </c>
      <c r="B158" s="424">
        <v>2.9999799647069998</v>
      </c>
      <c r="C158" s="424">
        <v>0.47736000000000001</v>
      </c>
      <c r="D158" s="425">
        <v>-2.5226199647069998</v>
      </c>
      <c r="E158" s="426">
        <v>0.159121062679</v>
      </c>
      <c r="F158" s="424">
        <v>3.4765642704049999</v>
      </c>
      <c r="G158" s="425">
        <v>3.4765642704049999</v>
      </c>
      <c r="H158" s="427">
        <v>0.19892000000000001</v>
      </c>
      <c r="I158" s="424">
        <v>0.74102999999999997</v>
      </c>
      <c r="J158" s="425">
        <v>-2.7355342704050001</v>
      </c>
      <c r="K158" s="428">
        <v>0.213150093702</v>
      </c>
    </row>
    <row r="159" spans="1:11" ht="14.4" customHeight="1" thickBot="1" x14ac:dyDescent="0.35">
      <c r="A159" s="446" t="s">
        <v>438</v>
      </c>
      <c r="B159" s="424">
        <v>0</v>
      </c>
      <c r="C159" s="424">
        <v>0</v>
      </c>
      <c r="D159" s="425">
        <v>0</v>
      </c>
      <c r="E159" s="434" t="s">
        <v>287</v>
      </c>
      <c r="F159" s="424">
        <v>0</v>
      </c>
      <c r="G159" s="425">
        <v>0</v>
      </c>
      <c r="H159" s="427">
        <v>0</v>
      </c>
      <c r="I159" s="424">
        <v>-0.60931999999999997</v>
      </c>
      <c r="J159" s="425">
        <v>-0.60931999999999997</v>
      </c>
      <c r="K159" s="435" t="s">
        <v>317</v>
      </c>
    </row>
    <row r="160" spans="1:11" ht="14.4" customHeight="1" thickBot="1" x14ac:dyDescent="0.35">
      <c r="A160" s="445" t="s">
        <v>439</v>
      </c>
      <c r="B160" s="429">
        <v>0</v>
      </c>
      <c r="C160" s="429">
        <v>0</v>
      </c>
      <c r="D160" s="430">
        <v>0</v>
      </c>
      <c r="E160" s="431" t="s">
        <v>287</v>
      </c>
      <c r="F160" s="429">
        <v>0</v>
      </c>
      <c r="G160" s="430">
        <v>0</v>
      </c>
      <c r="H160" s="432">
        <v>0</v>
      </c>
      <c r="I160" s="429">
        <v>-47.832000000000001</v>
      </c>
      <c r="J160" s="430">
        <v>-47.832000000000001</v>
      </c>
      <c r="K160" s="433" t="s">
        <v>317</v>
      </c>
    </row>
    <row r="161" spans="1:11" ht="14.4" customHeight="1" thickBot="1" x14ac:dyDescent="0.35">
      <c r="A161" s="446" t="s">
        <v>440</v>
      </c>
      <c r="B161" s="424">
        <v>0</v>
      </c>
      <c r="C161" s="424">
        <v>0</v>
      </c>
      <c r="D161" s="425">
        <v>0</v>
      </c>
      <c r="E161" s="434" t="s">
        <v>287</v>
      </c>
      <c r="F161" s="424">
        <v>0</v>
      </c>
      <c r="G161" s="425">
        <v>0</v>
      </c>
      <c r="H161" s="427">
        <v>0</v>
      </c>
      <c r="I161" s="424">
        <v>-47.832000000000001</v>
      </c>
      <c r="J161" s="425">
        <v>-47.832000000000001</v>
      </c>
      <c r="K161" s="435" t="s">
        <v>317</v>
      </c>
    </row>
    <row r="162" spans="1:11" ht="14.4" customHeight="1" thickBot="1" x14ac:dyDescent="0.35">
      <c r="A162" s="445" t="s">
        <v>441</v>
      </c>
      <c r="B162" s="429">
        <v>4352</v>
      </c>
      <c r="C162" s="429">
        <v>2095.4214200000001</v>
      </c>
      <c r="D162" s="430">
        <v>-2256.5785799999999</v>
      </c>
      <c r="E162" s="436">
        <v>0.48148470128600002</v>
      </c>
      <c r="F162" s="429">
        <v>4344.0000000011396</v>
      </c>
      <c r="G162" s="430">
        <v>4344.0000000011396</v>
      </c>
      <c r="H162" s="432">
        <v>151.10719</v>
      </c>
      <c r="I162" s="429">
        <v>2256.0573199999999</v>
      </c>
      <c r="J162" s="430">
        <v>-2087.9426800011302</v>
      </c>
      <c r="K162" s="437">
        <v>0.51935021178600005</v>
      </c>
    </row>
    <row r="163" spans="1:11" ht="14.4" customHeight="1" thickBot="1" x14ac:dyDescent="0.35">
      <c r="A163" s="446" t="s">
        <v>442</v>
      </c>
      <c r="B163" s="424">
        <v>1780</v>
      </c>
      <c r="C163" s="424">
        <v>706.60212000000001</v>
      </c>
      <c r="D163" s="425">
        <v>-1073.39788</v>
      </c>
      <c r="E163" s="426">
        <v>0.396967483146</v>
      </c>
      <c r="F163" s="424">
        <v>1860.00000000049</v>
      </c>
      <c r="G163" s="425">
        <v>1860.00000000049</v>
      </c>
      <c r="H163" s="427">
        <v>51.695</v>
      </c>
      <c r="I163" s="424">
        <v>810.67801999999995</v>
      </c>
      <c r="J163" s="425">
        <v>-1049.3219800004899</v>
      </c>
      <c r="K163" s="428">
        <v>0.43584839784899998</v>
      </c>
    </row>
    <row r="164" spans="1:11" ht="14.4" customHeight="1" thickBot="1" x14ac:dyDescent="0.35">
      <c r="A164" s="446" t="s">
        <v>443</v>
      </c>
      <c r="B164" s="424">
        <v>2572</v>
      </c>
      <c r="C164" s="424">
        <v>1388.8193000000001</v>
      </c>
      <c r="D164" s="425">
        <v>-1183.1806999999999</v>
      </c>
      <c r="E164" s="426">
        <v>0.53997639968800004</v>
      </c>
      <c r="F164" s="424">
        <v>2484.0000000006498</v>
      </c>
      <c r="G164" s="425">
        <v>2484.0000000006498</v>
      </c>
      <c r="H164" s="427">
        <v>99.412189999999995</v>
      </c>
      <c r="I164" s="424">
        <v>1445.3793000000001</v>
      </c>
      <c r="J164" s="425">
        <v>-1038.62070000065</v>
      </c>
      <c r="K164" s="428">
        <v>0.58187572463699999</v>
      </c>
    </row>
    <row r="165" spans="1:11" ht="14.4" customHeight="1" thickBot="1" x14ac:dyDescent="0.35">
      <c r="A165" s="445" t="s">
        <v>444</v>
      </c>
      <c r="B165" s="429">
        <v>0</v>
      </c>
      <c r="C165" s="429">
        <v>162.89324999999999</v>
      </c>
      <c r="D165" s="430">
        <v>162.89324999999999</v>
      </c>
      <c r="E165" s="431" t="s">
        <v>287</v>
      </c>
      <c r="F165" s="429">
        <v>0</v>
      </c>
      <c r="G165" s="430">
        <v>0</v>
      </c>
      <c r="H165" s="432">
        <v>0</v>
      </c>
      <c r="I165" s="429">
        <v>104.92018</v>
      </c>
      <c r="J165" s="430">
        <v>104.92018</v>
      </c>
      <c r="K165" s="433" t="s">
        <v>287</v>
      </c>
    </row>
    <row r="166" spans="1:11" ht="14.4" customHeight="1" thickBot="1" x14ac:dyDescent="0.35">
      <c r="A166" s="446" t="s">
        <v>445</v>
      </c>
      <c r="B166" s="424">
        <v>0</v>
      </c>
      <c r="C166" s="424">
        <v>10.92445</v>
      </c>
      <c r="D166" s="425">
        <v>10.92445</v>
      </c>
      <c r="E166" s="434" t="s">
        <v>287</v>
      </c>
      <c r="F166" s="424">
        <v>0</v>
      </c>
      <c r="G166" s="425">
        <v>0</v>
      </c>
      <c r="H166" s="427">
        <v>0</v>
      </c>
      <c r="I166" s="424">
        <v>19.59929</v>
      </c>
      <c r="J166" s="425">
        <v>19.59929</v>
      </c>
      <c r="K166" s="435" t="s">
        <v>287</v>
      </c>
    </row>
    <row r="167" spans="1:11" ht="14.4" customHeight="1" thickBot="1" x14ac:dyDescent="0.35">
      <c r="A167" s="446" t="s">
        <v>446</v>
      </c>
      <c r="B167" s="424">
        <v>0</v>
      </c>
      <c r="C167" s="424">
        <v>151.96879999999999</v>
      </c>
      <c r="D167" s="425">
        <v>151.96879999999999</v>
      </c>
      <c r="E167" s="434" t="s">
        <v>287</v>
      </c>
      <c r="F167" s="424">
        <v>0</v>
      </c>
      <c r="G167" s="425">
        <v>0</v>
      </c>
      <c r="H167" s="427">
        <v>0</v>
      </c>
      <c r="I167" s="424">
        <v>85.320890000000006</v>
      </c>
      <c r="J167" s="425">
        <v>85.320890000000006</v>
      </c>
      <c r="K167" s="435" t="s">
        <v>287</v>
      </c>
    </row>
    <row r="168" spans="1:11" ht="14.4" customHeight="1" thickBot="1" x14ac:dyDescent="0.35">
      <c r="A168" s="443" t="s">
        <v>447</v>
      </c>
      <c r="B168" s="424">
        <v>18.662522104905999</v>
      </c>
      <c r="C168" s="424">
        <v>78.365089999999995</v>
      </c>
      <c r="D168" s="425">
        <v>59.702567895092997</v>
      </c>
      <c r="E168" s="426">
        <v>4.1990621395909997</v>
      </c>
      <c r="F168" s="424">
        <v>4</v>
      </c>
      <c r="G168" s="425">
        <v>4</v>
      </c>
      <c r="H168" s="427">
        <v>1.2402599999999999</v>
      </c>
      <c r="I168" s="424">
        <v>18.33436</v>
      </c>
      <c r="J168" s="425">
        <v>14.33436</v>
      </c>
      <c r="K168" s="428">
        <v>4.5835900000000001</v>
      </c>
    </row>
    <row r="169" spans="1:11" ht="14.4" customHeight="1" thickBot="1" x14ac:dyDescent="0.35">
      <c r="A169" s="444" t="s">
        <v>448</v>
      </c>
      <c r="B169" s="424">
        <v>0</v>
      </c>
      <c r="C169" s="424">
        <v>49.231999999999999</v>
      </c>
      <c r="D169" s="425">
        <v>49.231999999999999</v>
      </c>
      <c r="E169" s="434" t="s">
        <v>287</v>
      </c>
      <c r="F169" s="424">
        <v>0</v>
      </c>
      <c r="G169" s="425">
        <v>0</v>
      </c>
      <c r="H169" s="427">
        <v>0</v>
      </c>
      <c r="I169" s="424">
        <v>12.881069999999999</v>
      </c>
      <c r="J169" s="425">
        <v>12.881069999999999</v>
      </c>
      <c r="K169" s="435" t="s">
        <v>287</v>
      </c>
    </row>
    <row r="170" spans="1:11" ht="14.4" customHeight="1" thickBot="1" x14ac:dyDescent="0.35">
      <c r="A170" s="445" t="s">
        <v>449</v>
      </c>
      <c r="B170" s="429">
        <v>0</v>
      </c>
      <c r="C170" s="429">
        <v>49.231999999999999</v>
      </c>
      <c r="D170" s="430">
        <v>49.231999999999999</v>
      </c>
      <c r="E170" s="431" t="s">
        <v>287</v>
      </c>
      <c r="F170" s="429">
        <v>0</v>
      </c>
      <c r="G170" s="430">
        <v>0</v>
      </c>
      <c r="H170" s="432">
        <v>0</v>
      </c>
      <c r="I170" s="429">
        <v>12.881069999999999</v>
      </c>
      <c r="J170" s="430">
        <v>12.881069999999999</v>
      </c>
      <c r="K170" s="433" t="s">
        <v>287</v>
      </c>
    </row>
    <row r="171" spans="1:11" ht="14.4" customHeight="1" thickBot="1" x14ac:dyDescent="0.35">
      <c r="A171" s="446" t="s">
        <v>450</v>
      </c>
      <c r="B171" s="424">
        <v>0</v>
      </c>
      <c r="C171" s="424">
        <v>49.231999999999999</v>
      </c>
      <c r="D171" s="425">
        <v>49.231999999999999</v>
      </c>
      <c r="E171" s="434" t="s">
        <v>287</v>
      </c>
      <c r="F171" s="424">
        <v>0</v>
      </c>
      <c r="G171" s="425">
        <v>0</v>
      </c>
      <c r="H171" s="427">
        <v>0</v>
      </c>
      <c r="I171" s="424">
        <v>12.881069999999999</v>
      </c>
      <c r="J171" s="425">
        <v>12.881069999999999</v>
      </c>
      <c r="K171" s="435" t="s">
        <v>287</v>
      </c>
    </row>
    <row r="172" spans="1:11" ht="14.4" customHeight="1" thickBot="1" x14ac:dyDescent="0.35">
      <c r="A172" s="449" t="s">
        <v>451</v>
      </c>
      <c r="B172" s="429">
        <v>18.662522104905999</v>
      </c>
      <c r="C172" s="429">
        <v>29.133089999999999</v>
      </c>
      <c r="D172" s="430">
        <v>10.470567895093</v>
      </c>
      <c r="E172" s="436">
        <v>1.5610478496010001</v>
      </c>
      <c r="F172" s="429">
        <v>4</v>
      </c>
      <c r="G172" s="430">
        <v>4</v>
      </c>
      <c r="H172" s="432">
        <v>1.2402599999999999</v>
      </c>
      <c r="I172" s="429">
        <v>5.45329</v>
      </c>
      <c r="J172" s="430">
        <v>1.45329</v>
      </c>
      <c r="K172" s="437">
        <v>1.3633225</v>
      </c>
    </row>
    <row r="173" spans="1:11" ht="14.4" customHeight="1" thickBot="1" x14ac:dyDescent="0.35">
      <c r="A173" s="445" t="s">
        <v>452</v>
      </c>
      <c r="B173" s="429">
        <v>0</v>
      </c>
      <c r="C173" s="429">
        <v>25.000859999999999</v>
      </c>
      <c r="D173" s="430">
        <v>25.000859999999999</v>
      </c>
      <c r="E173" s="431" t="s">
        <v>287</v>
      </c>
      <c r="F173" s="429">
        <v>0</v>
      </c>
      <c r="G173" s="430">
        <v>0</v>
      </c>
      <c r="H173" s="432">
        <v>6.0999999999999997E-4</v>
      </c>
      <c r="I173" s="429">
        <v>1.58E-3</v>
      </c>
      <c r="J173" s="430">
        <v>1.58E-3</v>
      </c>
      <c r="K173" s="433" t="s">
        <v>287</v>
      </c>
    </row>
    <row r="174" spans="1:11" ht="14.4" customHeight="1" thickBot="1" x14ac:dyDescent="0.35">
      <c r="A174" s="446" t="s">
        <v>453</v>
      </c>
      <c r="B174" s="424">
        <v>0</v>
      </c>
      <c r="C174" s="424">
        <v>8.5999999999999998E-4</v>
      </c>
      <c r="D174" s="425">
        <v>8.5999999999999998E-4</v>
      </c>
      <c r="E174" s="434" t="s">
        <v>287</v>
      </c>
      <c r="F174" s="424">
        <v>0</v>
      </c>
      <c r="G174" s="425">
        <v>0</v>
      </c>
      <c r="H174" s="427">
        <v>6.0999999999999997E-4</v>
      </c>
      <c r="I174" s="424">
        <v>1.58E-3</v>
      </c>
      <c r="J174" s="425">
        <v>1.58E-3</v>
      </c>
      <c r="K174" s="435" t="s">
        <v>287</v>
      </c>
    </row>
    <row r="175" spans="1:11" ht="14.4" customHeight="1" thickBot="1" x14ac:dyDescent="0.35">
      <c r="A175" s="446" t="s">
        <v>454</v>
      </c>
      <c r="B175" s="424">
        <v>0</v>
      </c>
      <c r="C175" s="424">
        <v>25</v>
      </c>
      <c r="D175" s="425">
        <v>25</v>
      </c>
      <c r="E175" s="434" t="s">
        <v>317</v>
      </c>
      <c r="F175" s="424">
        <v>0</v>
      </c>
      <c r="G175" s="425">
        <v>0</v>
      </c>
      <c r="H175" s="427">
        <v>0</v>
      </c>
      <c r="I175" s="424">
        <v>0</v>
      </c>
      <c r="J175" s="425">
        <v>0</v>
      </c>
      <c r="K175" s="435" t="s">
        <v>287</v>
      </c>
    </row>
    <row r="176" spans="1:11" ht="14.4" customHeight="1" thickBot="1" x14ac:dyDescent="0.35">
      <c r="A176" s="445" t="s">
        <v>455</v>
      </c>
      <c r="B176" s="429">
        <v>18.662522104905999</v>
      </c>
      <c r="C176" s="429">
        <v>4.1322299999999998</v>
      </c>
      <c r="D176" s="430">
        <v>-14.530292104906</v>
      </c>
      <c r="E176" s="436">
        <v>0.22141862588399999</v>
      </c>
      <c r="F176" s="429">
        <v>4</v>
      </c>
      <c r="G176" s="430">
        <v>4</v>
      </c>
      <c r="H176" s="432">
        <v>1.2396499999999999</v>
      </c>
      <c r="I176" s="429">
        <v>5.37188</v>
      </c>
      <c r="J176" s="430">
        <v>1.37188</v>
      </c>
      <c r="K176" s="437">
        <v>1.34297</v>
      </c>
    </row>
    <row r="177" spans="1:11" ht="14.4" customHeight="1" thickBot="1" x14ac:dyDescent="0.35">
      <c r="A177" s="446" t="s">
        <v>456</v>
      </c>
      <c r="B177" s="424">
        <v>18.662522104905999</v>
      </c>
      <c r="C177" s="424">
        <v>4.1322299999999998</v>
      </c>
      <c r="D177" s="425">
        <v>-14.530292104906</v>
      </c>
      <c r="E177" s="426">
        <v>0.22141862588399999</v>
      </c>
      <c r="F177" s="424">
        <v>4</v>
      </c>
      <c r="G177" s="425">
        <v>4</v>
      </c>
      <c r="H177" s="427">
        <v>1.2396499999999999</v>
      </c>
      <c r="I177" s="424">
        <v>5.37188</v>
      </c>
      <c r="J177" s="425">
        <v>1.37188</v>
      </c>
      <c r="K177" s="428">
        <v>1.34297</v>
      </c>
    </row>
    <row r="178" spans="1:11" ht="14.4" customHeight="1" thickBot="1" x14ac:dyDescent="0.35">
      <c r="A178" s="445" t="s">
        <v>457</v>
      </c>
      <c r="B178" s="429">
        <v>0</v>
      </c>
      <c r="C178" s="429">
        <v>0</v>
      </c>
      <c r="D178" s="430">
        <v>0</v>
      </c>
      <c r="E178" s="436">
        <v>1</v>
      </c>
      <c r="F178" s="429">
        <v>0</v>
      </c>
      <c r="G178" s="430">
        <v>0</v>
      </c>
      <c r="H178" s="432">
        <v>0</v>
      </c>
      <c r="I178" s="429">
        <v>7.9829999999999998E-2</v>
      </c>
      <c r="J178" s="430">
        <v>7.9829999999999998E-2</v>
      </c>
      <c r="K178" s="433" t="s">
        <v>317</v>
      </c>
    </row>
    <row r="179" spans="1:11" ht="14.4" customHeight="1" thickBot="1" x14ac:dyDescent="0.35">
      <c r="A179" s="446" t="s">
        <v>458</v>
      </c>
      <c r="B179" s="424">
        <v>0</v>
      </c>
      <c r="C179" s="424">
        <v>0</v>
      </c>
      <c r="D179" s="425">
        <v>0</v>
      </c>
      <c r="E179" s="426">
        <v>1</v>
      </c>
      <c r="F179" s="424">
        <v>0</v>
      </c>
      <c r="G179" s="425">
        <v>0</v>
      </c>
      <c r="H179" s="427">
        <v>0</v>
      </c>
      <c r="I179" s="424">
        <v>7.9829999999999998E-2</v>
      </c>
      <c r="J179" s="425">
        <v>7.9829999999999998E-2</v>
      </c>
      <c r="K179" s="435" t="s">
        <v>317</v>
      </c>
    </row>
    <row r="180" spans="1:11" ht="14.4" customHeight="1" thickBot="1" x14ac:dyDescent="0.35">
      <c r="A180" s="442" t="s">
        <v>459</v>
      </c>
      <c r="B180" s="424">
        <v>1892.00141763538</v>
      </c>
      <c r="C180" s="424">
        <v>1822.7824700000001</v>
      </c>
      <c r="D180" s="425">
        <v>-69.218947635383998</v>
      </c>
      <c r="E180" s="426">
        <v>0.96341495995100002</v>
      </c>
      <c r="F180" s="424">
        <v>1677.07895837359</v>
      </c>
      <c r="G180" s="425">
        <v>1677.07895837359</v>
      </c>
      <c r="H180" s="427">
        <v>191.36238</v>
      </c>
      <c r="I180" s="424">
        <v>1594.85402</v>
      </c>
      <c r="J180" s="425">
        <v>-82.224938373590007</v>
      </c>
      <c r="K180" s="428">
        <v>0.95097133741700002</v>
      </c>
    </row>
    <row r="181" spans="1:11" ht="14.4" customHeight="1" thickBot="1" x14ac:dyDescent="0.35">
      <c r="A181" s="447" t="s">
        <v>460</v>
      </c>
      <c r="B181" s="429">
        <v>1892.00141763538</v>
      </c>
      <c r="C181" s="429">
        <v>1822.7824700000001</v>
      </c>
      <c r="D181" s="430">
        <v>-69.218947635383998</v>
      </c>
      <c r="E181" s="436">
        <v>0.96341495995100002</v>
      </c>
      <c r="F181" s="429">
        <v>1677.07895837359</v>
      </c>
      <c r="G181" s="430">
        <v>1677.07895837359</v>
      </c>
      <c r="H181" s="432">
        <v>191.36238</v>
      </c>
      <c r="I181" s="429">
        <v>1594.85402</v>
      </c>
      <c r="J181" s="430">
        <v>-82.224938373590007</v>
      </c>
      <c r="K181" s="437">
        <v>0.95097133741700002</v>
      </c>
    </row>
    <row r="182" spans="1:11" ht="14.4" customHeight="1" thickBot="1" x14ac:dyDescent="0.35">
      <c r="A182" s="449" t="s">
        <v>54</v>
      </c>
      <c r="B182" s="429">
        <v>1892.00141763538</v>
      </c>
      <c r="C182" s="429">
        <v>1822.7824700000001</v>
      </c>
      <c r="D182" s="430">
        <v>-69.218947635383998</v>
      </c>
      <c r="E182" s="436">
        <v>0.96341495995100002</v>
      </c>
      <c r="F182" s="429">
        <v>1677.07895837359</v>
      </c>
      <c r="G182" s="430">
        <v>1677.07895837359</v>
      </c>
      <c r="H182" s="432">
        <v>191.36238</v>
      </c>
      <c r="I182" s="429">
        <v>1594.85402</v>
      </c>
      <c r="J182" s="430">
        <v>-82.224938373590007</v>
      </c>
      <c r="K182" s="437">
        <v>0.95097133741700002</v>
      </c>
    </row>
    <row r="183" spans="1:11" ht="14.4" customHeight="1" thickBot="1" x14ac:dyDescent="0.35">
      <c r="A183" s="445" t="s">
        <v>461</v>
      </c>
      <c r="B183" s="429">
        <v>15</v>
      </c>
      <c r="C183" s="429">
        <v>20.021999999999998</v>
      </c>
      <c r="D183" s="430">
        <v>5.0220000000000002</v>
      </c>
      <c r="E183" s="436">
        <v>1.3348</v>
      </c>
      <c r="F183" s="429">
        <v>21.673197557361998</v>
      </c>
      <c r="G183" s="430">
        <v>21.673197557361998</v>
      </c>
      <c r="H183" s="432">
        <v>1.6859999999999999</v>
      </c>
      <c r="I183" s="429">
        <v>20.23725</v>
      </c>
      <c r="J183" s="430">
        <v>-1.435947557362</v>
      </c>
      <c r="K183" s="437">
        <v>0.93374546817199999</v>
      </c>
    </row>
    <row r="184" spans="1:11" ht="14.4" customHeight="1" thickBot="1" x14ac:dyDescent="0.35">
      <c r="A184" s="446" t="s">
        <v>462</v>
      </c>
      <c r="B184" s="424">
        <v>15</v>
      </c>
      <c r="C184" s="424">
        <v>20.021999999999998</v>
      </c>
      <c r="D184" s="425">
        <v>5.0220000000000002</v>
      </c>
      <c r="E184" s="426">
        <v>1.3348</v>
      </c>
      <c r="F184" s="424">
        <v>21.673197557361998</v>
      </c>
      <c r="G184" s="425">
        <v>21.673197557361998</v>
      </c>
      <c r="H184" s="427">
        <v>1.6859999999999999</v>
      </c>
      <c r="I184" s="424">
        <v>20.23725</v>
      </c>
      <c r="J184" s="425">
        <v>-1.435947557362</v>
      </c>
      <c r="K184" s="428">
        <v>0.93374546817199999</v>
      </c>
    </row>
    <row r="185" spans="1:11" ht="14.4" customHeight="1" thickBot="1" x14ac:dyDescent="0.35">
      <c r="A185" s="445" t="s">
        <v>463</v>
      </c>
      <c r="B185" s="429">
        <v>10.001417635384</v>
      </c>
      <c r="C185" s="429">
        <v>10.022399999999999</v>
      </c>
      <c r="D185" s="430">
        <v>2.0982364614999999E-2</v>
      </c>
      <c r="E185" s="436">
        <v>1.00209793905</v>
      </c>
      <c r="F185" s="429">
        <v>11.871174505629</v>
      </c>
      <c r="G185" s="430">
        <v>11.871174505629</v>
      </c>
      <c r="H185" s="432">
        <v>0.66149999999999998</v>
      </c>
      <c r="I185" s="429">
        <v>9.2784999999999993</v>
      </c>
      <c r="J185" s="430">
        <v>-2.5926745056290001</v>
      </c>
      <c r="K185" s="437">
        <v>0.78159915816199999</v>
      </c>
    </row>
    <row r="186" spans="1:11" ht="14.4" customHeight="1" thickBot="1" x14ac:dyDescent="0.35">
      <c r="A186" s="446" t="s">
        <v>464</v>
      </c>
      <c r="B186" s="424">
        <v>10.001417635384</v>
      </c>
      <c r="C186" s="424">
        <v>10.022399999999999</v>
      </c>
      <c r="D186" s="425">
        <v>2.0982364614999999E-2</v>
      </c>
      <c r="E186" s="426">
        <v>1.00209793905</v>
      </c>
      <c r="F186" s="424">
        <v>0</v>
      </c>
      <c r="G186" s="425">
        <v>0</v>
      </c>
      <c r="H186" s="427">
        <v>0</v>
      </c>
      <c r="I186" s="424">
        <v>9.7699626167013807E-15</v>
      </c>
      <c r="J186" s="425">
        <v>9.7699626167013807E-15</v>
      </c>
      <c r="K186" s="435" t="s">
        <v>287</v>
      </c>
    </row>
    <row r="187" spans="1:11" ht="14.4" customHeight="1" thickBot="1" x14ac:dyDescent="0.35">
      <c r="A187" s="446" t="s">
        <v>465</v>
      </c>
      <c r="B187" s="424">
        <v>0</v>
      </c>
      <c r="C187" s="424">
        <v>0</v>
      </c>
      <c r="D187" s="425">
        <v>0</v>
      </c>
      <c r="E187" s="426">
        <v>1</v>
      </c>
      <c r="F187" s="424">
        <v>2.5884645362429999</v>
      </c>
      <c r="G187" s="425">
        <v>2.5884645362429999</v>
      </c>
      <c r="H187" s="427">
        <v>0</v>
      </c>
      <c r="I187" s="424">
        <v>2.59</v>
      </c>
      <c r="J187" s="425">
        <v>1.5354637559999999E-3</v>
      </c>
      <c r="K187" s="428">
        <v>1.00059319482</v>
      </c>
    </row>
    <row r="188" spans="1:11" ht="14.4" customHeight="1" thickBot="1" x14ac:dyDescent="0.35">
      <c r="A188" s="446" t="s">
        <v>466</v>
      </c>
      <c r="B188" s="424">
        <v>0</v>
      </c>
      <c r="C188" s="424">
        <v>0</v>
      </c>
      <c r="D188" s="425">
        <v>0</v>
      </c>
      <c r="E188" s="426">
        <v>1</v>
      </c>
      <c r="F188" s="424">
        <v>9.2827099693859996</v>
      </c>
      <c r="G188" s="425">
        <v>9.2827099693859996</v>
      </c>
      <c r="H188" s="427">
        <v>0.66149999999999998</v>
      </c>
      <c r="I188" s="424">
        <v>6.6885000000000003</v>
      </c>
      <c r="J188" s="425">
        <v>-2.5942099693860001</v>
      </c>
      <c r="K188" s="428">
        <v>0.72053312255299995</v>
      </c>
    </row>
    <row r="189" spans="1:11" ht="14.4" customHeight="1" thickBot="1" x14ac:dyDescent="0.35">
      <c r="A189" s="445" t="s">
        <v>467</v>
      </c>
      <c r="B189" s="429">
        <v>105</v>
      </c>
      <c r="C189" s="429">
        <v>47.186819999999997</v>
      </c>
      <c r="D189" s="430">
        <v>-57.813180000000003</v>
      </c>
      <c r="E189" s="436">
        <v>0.44939828571399998</v>
      </c>
      <c r="F189" s="429">
        <v>46.48942695961</v>
      </c>
      <c r="G189" s="430">
        <v>46.48942695961</v>
      </c>
      <c r="H189" s="432">
        <v>2.4786000000000001</v>
      </c>
      <c r="I189" s="429">
        <v>39.592919999999999</v>
      </c>
      <c r="J189" s="430">
        <v>-6.8965069596099999</v>
      </c>
      <c r="K189" s="437">
        <v>0.85165429193999997</v>
      </c>
    </row>
    <row r="190" spans="1:11" ht="14.4" customHeight="1" thickBot="1" x14ac:dyDescent="0.35">
      <c r="A190" s="446" t="s">
        <v>468</v>
      </c>
      <c r="B190" s="424">
        <v>105</v>
      </c>
      <c r="C190" s="424">
        <v>47.186819999999997</v>
      </c>
      <c r="D190" s="425">
        <v>-57.813180000000003</v>
      </c>
      <c r="E190" s="426">
        <v>0.44939828571399998</v>
      </c>
      <c r="F190" s="424">
        <v>46.48942695961</v>
      </c>
      <c r="G190" s="425">
        <v>46.48942695961</v>
      </c>
      <c r="H190" s="427">
        <v>2.4786000000000001</v>
      </c>
      <c r="I190" s="424">
        <v>39.592919999999999</v>
      </c>
      <c r="J190" s="425">
        <v>-6.8965069596099999</v>
      </c>
      <c r="K190" s="428">
        <v>0.85165429193999997</v>
      </c>
    </row>
    <row r="191" spans="1:11" ht="14.4" customHeight="1" thickBot="1" x14ac:dyDescent="0.35">
      <c r="A191" s="445" t="s">
        <v>469</v>
      </c>
      <c r="B191" s="429">
        <v>0</v>
      </c>
      <c r="C191" s="429">
        <v>2.0830000000000002</v>
      </c>
      <c r="D191" s="430">
        <v>2.0830000000000002</v>
      </c>
      <c r="E191" s="431" t="s">
        <v>317</v>
      </c>
      <c r="F191" s="429">
        <v>0</v>
      </c>
      <c r="G191" s="430">
        <v>0</v>
      </c>
      <c r="H191" s="432">
        <v>0</v>
      </c>
      <c r="I191" s="429">
        <v>2.3210000000000002</v>
      </c>
      <c r="J191" s="430">
        <v>2.3210000000000002</v>
      </c>
      <c r="K191" s="433" t="s">
        <v>287</v>
      </c>
    </row>
    <row r="192" spans="1:11" ht="14.4" customHeight="1" thickBot="1" x14ac:dyDescent="0.35">
      <c r="A192" s="446" t="s">
        <v>470</v>
      </c>
      <c r="B192" s="424">
        <v>0</v>
      </c>
      <c r="C192" s="424">
        <v>2.0830000000000002</v>
      </c>
      <c r="D192" s="425">
        <v>2.0830000000000002</v>
      </c>
      <c r="E192" s="434" t="s">
        <v>317</v>
      </c>
      <c r="F192" s="424">
        <v>0</v>
      </c>
      <c r="G192" s="425">
        <v>0</v>
      </c>
      <c r="H192" s="427">
        <v>0</v>
      </c>
      <c r="I192" s="424">
        <v>2.3210000000000002</v>
      </c>
      <c r="J192" s="425">
        <v>2.3210000000000002</v>
      </c>
      <c r="K192" s="435" t="s">
        <v>287</v>
      </c>
    </row>
    <row r="193" spans="1:11" ht="14.4" customHeight="1" thickBot="1" x14ac:dyDescent="0.35">
      <c r="A193" s="445" t="s">
        <v>471</v>
      </c>
      <c r="B193" s="429">
        <v>623</v>
      </c>
      <c r="C193" s="429">
        <v>548.97033999999996</v>
      </c>
      <c r="D193" s="430">
        <v>-74.029659999998998</v>
      </c>
      <c r="E193" s="436">
        <v>0.88117229534499997</v>
      </c>
      <c r="F193" s="429">
        <v>439</v>
      </c>
      <c r="G193" s="430">
        <v>439</v>
      </c>
      <c r="H193" s="432">
        <v>56.862470000000002</v>
      </c>
      <c r="I193" s="429">
        <v>400.04279000000002</v>
      </c>
      <c r="J193" s="430">
        <v>-38.957209999999002</v>
      </c>
      <c r="K193" s="437">
        <v>0.91125920273299998</v>
      </c>
    </row>
    <row r="194" spans="1:11" ht="14.4" customHeight="1" thickBot="1" x14ac:dyDescent="0.35">
      <c r="A194" s="446" t="s">
        <v>472</v>
      </c>
      <c r="B194" s="424">
        <v>618</v>
      </c>
      <c r="C194" s="424">
        <v>542.29399000000001</v>
      </c>
      <c r="D194" s="425">
        <v>-75.706010000000006</v>
      </c>
      <c r="E194" s="426">
        <v>0.87749836569499995</v>
      </c>
      <c r="F194" s="424">
        <v>439</v>
      </c>
      <c r="G194" s="425">
        <v>439</v>
      </c>
      <c r="H194" s="427">
        <v>56.862470000000002</v>
      </c>
      <c r="I194" s="424">
        <v>400.04279000000002</v>
      </c>
      <c r="J194" s="425">
        <v>-38.957209999999002</v>
      </c>
      <c r="K194" s="428">
        <v>0.91125920273299998</v>
      </c>
    </row>
    <row r="195" spans="1:11" ht="14.4" customHeight="1" thickBot="1" x14ac:dyDescent="0.35">
      <c r="A195" s="446" t="s">
        <v>473</v>
      </c>
      <c r="B195" s="424">
        <v>5</v>
      </c>
      <c r="C195" s="424">
        <v>6.6763500000000002</v>
      </c>
      <c r="D195" s="425">
        <v>1.67635</v>
      </c>
      <c r="E195" s="426">
        <v>1.33527</v>
      </c>
      <c r="F195" s="424">
        <v>0</v>
      </c>
      <c r="G195" s="425">
        <v>0</v>
      </c>
      <c r="H195" s="427">
        <v>0</v>
      </c>
      <c r="I195" s="424">
        <v>0</v>
      </c>
      <c r="J195" s="425">
        <v>0</v>
      </c>
      <c r="K195" s="435" t="s">
        <v>287</v>
      </c>
    </row>
    <row r="196" spans="1:11" ht="14.4" customHeight="1" thickBot="1" x14ac:dyDescent="0.35">
      <c r="A196" s="445" t="s">
        <v>474</v>
      </c>
      <c r="B196" s="429">
        <v>0</v>
      </c>
      <c r="C196" s="429">
        <v>0</v>
      </c>
      <c r="D196" s="430">
        <v>0</v>
      </c>
      <c r="E196" s="436">
        <v>1</v>
      </c>
      <c r="F196" s="429">
        <v>0</v>
      </c>
      <c r="G196" s="430">
        <v>0</v>
      </c>
      <c r="H196" s="432">
        <v>0</v>
      </c>
      <c r="I196" s="429">
        <v>0.11</v>
      </c>
      <c r="J196" s="430">
        <v>0.11</v>
      </c>
      <c r="K196" s="433" t="s">
        <v>317</v>
      </c>
    </row>
    <row r="197" spans="1:11" ht="14.4" customHeight="1" thickBot="1" x14ac:dyDescent="0.35">
      <c r="A197" s="446" t="s">
        <v>475</v>
      </c>
      <c r="B197" s="424">
        <v>0</v>
      </c>
      <c r="C197" s="424">
        <v>0</v>
      </c>
      <c r="D197" s="425">
        <v>0</v>
      </c>
      <c r="E197" s="426">
        <v>1</v>
      </c>
      <c r="F197" s="424">
        <v>0</v>
      </c>
      <c r="G197" s="425">
        <v>0</v>
      </c>
      <c r="H197" s="427">
        <v>0</v>
      </c>
      <c r="I197" s="424">
        <v>0.11</v>
      </c>
      <c r="J197" s="425">
        <v>0.11</v>
      </c>
      <c r="K197" s="435" t="s">
        <v>317</v>
      </c>
    </row>
    <row r="198" spans="1:11" ht="14.4" customHeight="1" thickBot="1" x14ac:dyDescent="0.35">
      <c r="A198" s="445" t="s">
        <v>476</v>
      </c>
      <c r="B198" s="429">
        <v>1139</v>
      </c>
      <c r="C198" s="429">
        <v>1194.49791</v>
      </c>
      <c r="D198" s="430">
        <v>55.497909999999997</v>
      </c>
      <c r="E198" s="436">
        <v>1.0487251185249999</v>
      </c>
      <c r="F198" s="429">
        <v>1158.0451593509899</v>
      </c>
      <c r="G198" s="430">
        <v>1158.0451593509899</v>
      </c>
      <c r="H198" s="432">
        <v>129.67381</v>
      </c>
      <c r="I198" s="429">
        <v>1123.2715599999999</v>
      </c>
      <c r="J198" s="430">
        <v>-34.773599350988</v>
      </c>
      <c r="K198" s="437">
        <v>0.96997215603300002</v>
      </c>
    </row>
    <row r="199" spans="1:11" ht="14.4" customHeight="1" thickBot="1" x14ac:dyDescent="0.35">
      <c r="A199" s="446" t="s">
        <v>477</v>
      </c>
      <c r="B199" s="424">
        <v>1139</v>
      </c>
      <c r="C199" s="424">
        <v>1194.49791</v>
      </c>
      <c r="D199" s="425">
        <v>55.497909999999997</v>
      </c>
      <c r="E199" s="426">
        <v>1.0487251185249999</v>
      </c>
      <c r="F199" s="424">
        <v>1158.0451593509899</v>
      </c>
      <c r="G199" s="425">
        <v>1158.0451593509899</v>
      </c>
      <c r="H199" s="427">
        <v>129.67381</v>
      </c>
      <c r="I199" s="424">
        <v>1123.2715599999999</v>
      </c>
      <c r="J199" s="425">
        <v>-34.773599350988</v>
      </c>
      <c r="K199" s="428">
        <v>0.96997215603300002</v>
      </c>
    </row>
    <row r="200" spans="1:11" ht="14.4" customHeight="1" thickBot="1" x14ac:dyDescent="0.35">
      <c r="A200" s="450" t="s">
        <v>478</v>
      </c>
      <c r="B200" s="429">
        <v>0</v>
      </c>
      <c r="C200" s="429">
        <v>9.6889800000000008</v>
      </c>
      <c r="D200" s="430">
        <v>9.6889800000000008</v>
      </c>
      <c r="E200" s="431" t="s">
        <v>317</v>
      </c>
      <c r="F200" s="429">
        <v>0</v>
      </c>
      <c r="G200" s="430">
        <v>0</v>
      </c>
      <c r="H200" s="432">
        <v>0.42571999999999999</v>
      </c>
      <c r="I200" s="429">
        <v>9.58371</v>
      </c>
      <c r="J200" s="430">
        <v>9.58371</v>
      </c>
      <c r="K200" s="433" t="s">
        <v>287</v>
      </c>
    </row>
    <row r="201" spans="1:11" ht="14.4" customHeight="1" thickBot="1" x14ac:dyDescent="0.35">
      <c r="A201" s="447" t="s">
        <v>479</v>
      </c>
      <c r="B201" s="429">
        <v>0</v>
      </c>
      <c r="C201" s="429">
        <v>9.6889800000000008</v>
      </c>
      <c r="D201" s="430">
        <v>9.6889800000000008</v>
      </c>
      <c r="E201" s="431" t="s">
        <v>317</v>
      </c>
      <c r="F201" s="429">
        <v>0</v>
      </c>
      <c r="G201" s="430">
        <v>0</v>
      </c>
      <c r="H201" s="432">
        <v>0.42571999999999999</v>
      </c>
      <c r="I201" s="429">
        <v>9.58371</v>
      </c>
      <c r="J201" s="430">
        <v>9.58371</v>
      </c>
      <c r="K201" s="433" t="s">
        <v>287</v>
      </c>
    </row>
    <row r="202" spans="1:11" ht="14.4" customHeight="1" thickBot="1" x14ac:dyDescent="0.35">
      <c r="A202" s="449" t="s">
        <v>480</v>
      </c>
      <c r="B202" s="429">
        <v>0</v>
      </c>
      <c r="C202" s="429">
        <v>9.6889800000000008</v>
      </c>
      <c r="D202" s="430">
        <v>9.6889800000000008</v>
      </c>
      <c r="E202" s="431" t="s">
        <v>317</v>
      </c>
      <c r="F202" s="429">
        <v>0</v>
      </c>
      <c r="G202" s="430">
        <v>0</v>
      </c>
      <c r="H202" s="432">
        <v>0.42571999999999999</v>
      </c>
      <c r="I202" s="429">
        <v>9.58371</v>
      </c>
      <c r="J202" s="430">
        <v>9.58371</v>
      </c>
      <c r="K202" s="433" t="s">
        <v>287</v>
      </c>
    </row>
    <row r="203" spans="1:11" ht="14.4" customHeight="1" thickBot="1" x14ac:dyDescent="0.35">
      <c r="A203" s="445" t="s">
        <v>481</v>
      </c>
      <c r="B203" s="429">
        <v>0</v>
      </c>
      <c r="C203" s="429">
        <v>9.6889800000000008</v>
      </c>
      <c r="D203" s="430">
        <v>9.6889800000000008</v>
      </c>
      <c r="E203" s="431" t="s">
        <v>317</v>
      </c>
      <c r="F203" s="429">
        <v>0</v>
      </c>
      <c r="G203" s="430">
        <v>0</v>
      </c>
      <c r="H203" s="432">
        <v>0.42571999999999999</v>
      </c>
      <c r="I203" s="429">
        <v>9.58371</v>
      </c>
      <c r="J203" s="430">
        <v>9.58371</v>
      </c>
      <c r="K203" s="433" t="s">
        <v>287</v>
      </c>
    </row>
    <row r="204" spans="1:11" ht="14.4" customHeight="1" thickBot="1" x14ac:dyDescent="0.35">
      <c r="A204" s="446" t="s">
        <v>482</v>
      </c>
      <c r="B204" s="424">
        <v>0</v>
      </c>
      <c r="C204" s="424">
        <v>0</v>
      </c>
      <c r="D204" s="425">
        <v>0</v>
      </c>
      <c r="E204" s="426">
        <v>1</v>
      </c>
      <c r="F204" s="424">
        <v>0</v>
      </c>
      <c r="G204" s="425">
        <v>0</v>
      </c>
      <c r="H204" s="427">
        <v>0</v>
      </c>
      <c r="I204" s="424">
        <v>0.11</v>
      </c>
      <c r="J204" s="425">
        <v>0.11</v>
      </c>
      <c r="K204" s="435" t="s">
        <v>317</v>
      </c>
    </row>
    <row r="205" spans="1:11" ht="14.4" customHeight="1" thickBot="1" x14ac:dyDescent="0.35">
      <c r="A205" s="446" t="s">
        <v>483</v>
      </c>
      <c r="B205" s="424">
        <v>0</v>
      </c>
      <c r="C205" s="424">
        <v>9.6889800000000008</v>
      </c>
      <c r="D205" s="425">
        <v>9.6889800000000008</v>
      </c>
      <c r="E205" s="434" t="s">
        <v>317</v>
      </c>
      <c r="F205" s="424">
        <v>0</v>
      </c>
      <c r="G205" s="425">
        <v>0</v>
      </c>
      <c r="H205" s="427">
        <v>0.42571999999999999</v>
      </c>
      <c r="I205" s="424">
        <v>9.4737100000000005</v>
      </c>
      <c r="J205" s="425">
        <v>9.4737100000000005</v>
      </c>
      <c r="K205" s="435" t="s">
        <v>287</v>
      </c>
    </row>
    <row r="206" spans="1:11" ht="14.4" customHeight="1" thickBot="1" x14ac:dyDescent="0.35">
      <c r="A206" s="451"/>
      <c r="B206" s="424">
        <v>-10010.462536790799</v>
      </c>
      <c r="C206" s="424">
        <v>-12934.071599999999</v>
      </c>
      <c r="D206" s="425">
        <v>-2923.60906320919</v>
      </c>
      <c r="E206" s="426">
        <v>1.292055342344</v>
      </c>
      <c r="F206" s="424">
        <v>-10459.488319976501</v>
      </c>
      <c r="G206" s="425">
        <v>-10459.488319976501</v>
      </c>
      <c r="H206" s="427">
        <v>-1536.06069</v>
      </c>
      <c r="I206" s="424">
        <v>-12611.251389999999</v>
      </c>
      <c r="J206" s="425">
        <v>-2151.76307002351</v>
      </c>
      <c r="K206" s="428">
        <v>1.2057235501579999</v>
      </c>
    </row>
    <row r="207" spans="1:11" ht="14.4" customHeight="1" thickBot="1" x14ac:dyDescent="0.35">
      <c r="A207" s="452" t="s">
        <v>66</v>
      </c>
      <c r="B207" s="438">
        <v>-10010.462536790799</v>
      </c>
      <c r="C207" s="438">
        <v>-12934.071599999999</v>
      </c>
      <c r="D207" s="439">
        <v>-2923.60906320919</v>
      </c>
      <c r="E207" s="440" t="s">
        <v>317</v>
      </c>
      <c r="F207" s="438">
        <v>-10459.488319976501</v>
      </c>
      <c r="G207" s="439">
        <v>-10459.488319976501</v>
      </c>
      <c r="H207" s="438">
        <v>-1536.06069</v>
      </c>
      <c r="I207" s="438">
        <v>-12611.251389999999</v>
      </c>
      <c r="J207" s="439">
        <v>-2151.76307002351</v>
      </c>
      <c r="K207" s="441">
        <v>1.2057235501579999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12" customWidth="1"/>
    <col min="2" max="2" width="61.109375" style="212" customWidth="1"/>
    <col min="3" max="3" width="9.5546875" style="133" customWidth="1"/>
    <col min="4" max="4" width="9.5546875" style="213" customWidth="1"/>
    <col min="5" max="5" width="2.21875" style="213" customWidth="1"/>
    <col min="6" max="6" width="9.5546875" style="214" customWidth="1"/>
    <col min="7" max="7" width="9.5546875" style="211" customWidth="1"/>
    <col min="8" max="9" width="9.5546875" style="133" customWidth="1"/>
    <col min="10" max="10" width="0" style="133" hidden="1" customWidth="1"/>
    <col min="11" max="16384" width="8.88671875" style="133"/>
  </cols>
  <sheetData>
    <row r="1" spans="1:10" ht="18.600000000000001" customHeight="1" thickBot="1" x14ac:dyDescent="0.4">
      <c r="A1" s="359" t="s">
        <v>142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9" t="s">
        <v>286</v>
      </c>
      <c r="B2" s="210"/>
      <c r="C2" s="210"/>
      <c r="D2" s="210"/>
      <c r="E2" s="210"/>
      <c r="F2" s="210"/>
    </row>
    <row r="3" spans="1:10" ht="14.4" customHeight="1" thickBot="1" x14ac:dyDescent="0.35">
      <c r="A3" s="239"/>
      <c r="B3" s="210"/>
      <c r="C3" s="297">
        <v>2013</v>
      </c>
      <c r="D3" s="298">
        <v>2014</v>
      </c>
      <c r="E3" s="7"/>
      <c r="F3" s="354">
        <v>2015</v>
      </c>
      <c r="G3" s="355"/>
      <c r="H3" s="355"/>
      <c r="I3" s="356"/>
    </row>
    <row r="4" spans="1:10" ht="14.4" customHeight="1" thickBot="1" x14ac:dyDescent="0.35">
      <c r="A4" s="302" t="s">
        <v>0</v>
      </c>
      <c r="B4" s="303" t="s">
        <v>248</v>
      </c>
      <c r="C4" s="357" t="s">
        <v>73</v>
      </c>
      <c r="D4" s="358"/>
      <c r="E4" s="304"/>
      <c r="F4" s="299" t="s">
        <v>73</v>
      </c>
      <c r="G4" s="300" t="s">
        <v>74</v>
      </c>
      <c r="H4" s="300" t="s">
        <v>68</v>
      </c>
      <c r="I4" s="301" t="s">
        <v>75</v>
      </c>
    </row>
    <row r="5" spans="1:10" ht="14.4" customHeight="1" x14ac:dyDescent="0.3">
      <c r="A5" s="453" t="s">
        <v>484</v>
      </c>
      <c r="B5" s="454" t="s">
        <v>485</v>
      </c>
      <c r="C5" s="455" t="s">
        <v>486</v>
      </c>
      <c r="D5" s="455" t="s">
        <v>486</v>
      </c>
      <c r="E5" s="455"/>
      <c r="F5" s="455" t="s">
        <v>486</v>
      </c>
      <c r="G5" s="455" t="s">
        <v>486</v>
      </c>
      <c r="H5" s="455" t="s">
        <v>486</v>
      </c>
      <c r="I5" s="456" t="s">
        <v>486</v>
      </c>
      <c r="J5" s="457" t="s">
        <v>69</v>
      </c>
    </row>
    <row r="6" spans="1:10" ht="14.4" customHeight="1" x14ac:dyDescent="0.3">
      <c r="A6" s="453" t="s">
        <v>484</v>
      </c>
      <c r="B6" s="454" t="s">
        <v>295</v>
      </c>
      <c r="C6" s="455">
        <v>115.86833</v>
      </c>
      <c r="D6" s="455">
        <v>118.01635999999999</v>
      </c>
      <c r="E6" s="455"/>
      <c r="F6" s="455">
        <v>146.93243999999902</v>
      </c>
      <c r="G6" s="455">
        <v>160.86234101131998</v>
      </c>
      <c r="H6" s="455">
        <v>-13.929901011320965</v>
      </c>
      <c r="I6" s="456">
        <v>0.91340483469440059</v>
      </c>
      <c r="J6" s="457" t="s">
        <v>1</v>
      </c>
    </row>
    <row r="7" spans="1:10" ht="14.4" customHeight="1" x14ac:dyDescent="0.3">
      <c r="A7" s="453" t="s">
        <v>484</v>
      </c>
      <c r="B7" s="454" t="s">
        <v>296</v>
      </c>
      <c r="C7" s="455">
        <v>27.765449999999998</v>
      </c>
      <c r="D7" s="455">
        <v>27.973739999999999</v>
      </c>
      <c r="E7" s="455"/>
      <c r="F7" s="455">
        <v>24.990779999999997</v>
      </c>
      <c r="G7" s="455">
        <v>26.781825795566</v>
      </c>
      <c r="H7" s="455">
        <v>-1.7910457955660029</v>
      </c>
      <c r="I7" s="456">
        <v>0.93312458197444748</v>
      </c>
      <c r="J7" s="457" t="s">
        <v>1</v>
      </c>
    </row>
    <row r="8" spans="1:10" ht="14.4" customHeight="1" x14ac:dyDescent="0.3">
      <c r="A8" s="453" t="s">
        <v>484</v>
      </c>
      <c r="B8" s="454" t="s">
        <v>487</v>
      </c>
      <c r="C8" s="455">
        <v>0</v>
      </c>
      <c r="D8" s="455" t="s">
        <v>486</v>
      </c>
      <c r="E8" s="455"/>
      <c r="F8" s="455" t="s">
        <v>486</v>
      </c>
      <c r="G8" s="455" t="s">
        <v>486</v>
      </c>
      <c r="H8" s="455" t="s">
        <v>486</v>
      </c>
      <c r="I8" s="456" t="s">
        <v>486</v>
      </c>
      <c r="J8" s="457" t="s">
        <v>1</v>
      </c>
    </row>
    <row r="9" spans="1:10" ht="14.4" customHeight="1" x14ac:dyDescent="0.3">
      <c r="A9" s="453" t="s">
        <v>484</v>
      </c>
      <c r="B9" s="454" t="s">
        <v>488</v>
      </c>
      <c r="C9" s="455">
        <v>143.63378</v>
      </c>
      <c r="D9" s="455">
        <v>145.99009999999998</v>
      </c>
      <c r="E9" s="455"/>
      <c r="F9" s="455">
        <v>171.92321999999902</v>
      </c>
      <c r="G9" s="455">
        <v>187.64416680688598</v>
      </c>
      <c r="H9" s="455">
        <v>-15.720946806886957</v>
      </c>
      <c r="I9" s="456">
        <v>0.91621936842264773</v>
      </c>
      <c r="J9" s="457" t="s">
        <v>489</v>
      </c>
    </row>
    <row r="11" spans="1:10" ht="14.4" customHeight="1" x14ac:dyDescent="0.3">
      <c r="A11" s="453" t="s">
        <v>484</v>
      </c>
      <c r="B11" s="454" t="s">
        <v>485</v>
      </c>
      <c r="C11" s="455" t="s">
        <v>486</v>
      </c>
      <c r="D11" s="455" t="s">
        <v>486</v>
      </c>
      <c r="E11" s="455"/>
      <c r="F11" s="455" t="s">
        <v>486</v>
      </c>
      <c r="G11" s="455" t="s">
        <v>486</v>
      </c>
      <c r="H11" s="455" t="s">
        <v>486</v>
      </c>
      <c r="I11" s="456" t="s">
        <v>486</v>
      </c>
      <c r="J11" s="457" t="s">
        <v>69</v>
      </c>
    </row>
    <row r="12" spans="1:10" ht="14.4" customHeight="1" x14ac:dyDescent="0.3">
      <c r="A12" s="453" t="s">
        <v>490</v>
      </c>
      <c r="B12" s="454" t="s">
        <v>491</v>
      </c>
      <c r="C12" s="455" t="s">
        <v>486</v>
      </c>
      <c r="D12" s="455" t="s">
        <v>486</v>
      </c>
      <c r="E12" s="455"/>
      <c r="F12" s="455" t="s">
        <v>486</v>
      </c>
      <c r="G12" s="455" t="s">
        <v>486</v>
      </c>
      <c r="H12" s="455" t="s">
        <v>486</v>
      </c>
      <c r="I12" s="456" t="s">
        <v>486</v>
      </c>
      <c r="J12" s="457" t="s">
        <v>0</v>
      </c>
    </row>
    <row r="13" spans="1:10" ht="14.4" customHeight="1" x14ac:dyDescent="0.3">
      <c r="A13" s="453" t="s">
        <v>490</v>
      </c>
      <c r="B13" s="454" t="s">
        <v>295</v>
      </c>
      <c r="C13" s="455">
        <v>53.221540000000005</v>
      </c>
      <c r="D13" s="455">
        <v>53.639799999999994</v>
      </c>
      <c r="E13" s="455"/>
      <c r="F13" s="455">
        <v>64.727560000000011</v>
      </c>
      <c r="G13" s="455">
        <v>68.999997826666998</v>
      </c>
      <c r="H13" s="455">
        <v>-4.2724378266669873</v>
      </c>
      <c r="I13" s="456">
        <v>0.93808060925741388</v>
      </c>
      <c r="J13" s="457" t="s">
        <v>1</v>
      </c>
    </row>
    <row r="14" spans="1:10" ht="14.4" customHeight="1" x14ac:dyDescent="0.3">
      <c r="A14" s="453" t="s">
        <v>490</v>
      </c>
      <c r="B14" s="454" t="s">
        <v>296</v>
      </c>
      <c r="C14" s="455">
        <v>22.352129999999999</v>
      </c>
      <c r="D14" s="455">
        <v>22.61863</v>
      </c>
      <c r="E14" s="455"/>
      <c r="F14" s="455">
        <v>21.674910000000001</v>
      </c>
      <c r="G14" s="455">
        <v>21.269644584384999</v>
      </c>
      <c r="H14" s="455">
        <v>0.40526541561500196</v>
      </c>
      <c r="I14" s="456">
        <v>1.0190536994639077</v>
      </c>
      <c r="J14" s="457" t="s">
        <v>1</v>
      </c>
    </row>
    <row r="15" spans="1:10" ht="14.4" customHeight="1" x14ac:dyDescent="0.3">
      <c r="A15" s="453" t="s">
        <v>490</v>
      </c>
      <c r="B15" s="454" t="s">
        <v>487</v>
      </c>
      <c r="C15" s="455">
        <v>0</v>
      </c>
      <c r="D15" s="455" t="s">
        <v>486</v>
      </c>
      <c r="E15" s="455"/>
      <c r="F15" s="455" t="s">
        <v>486</v>
      </c>
      <c r="G15" s="455" t="s">
        <v>486</v>
      </c>
      <c r="H15" s="455" t="s">
        <v>486</v>
      </c>
      <c r="I15" s="456" t="s">
        <v>486</v>
      </c>
      <c r="J15" s="457" t="s">
        <v>1</v>
      </c>
    </row>
    <row r="16" spans="1:10" ht="14.4" customHeight="1" x14ac:dyDescent="0.3">
      <c r="A16" s="453" t="s">
        <v>490</v>
      </c>
      <c r="B16" s="454" t="s">
        <v>492</v>
      </c>
      <c r="C16" s="455">
        <v>75.573670000000007</v>
      </c>
      <c r="D16" s="455">
        <v>76.25842999999999</v>
      </c>
      <c r="E16" s="455"/>
      <c r="F16" s="455">
        <v>86.402470000000008</v>
      </c>
      <c r="G16" s="455">
        <v>90.26964241105199</v>
      </c>
      <c r="H16" s="455">
        <v>-3.8671724110519818</v>
      </c>
      <c r="I16" s="456">
        <v>0.95715976813730552</v>
      </c>
      <c r="J16" s="457" t="s">
        <v>493</v>
      </c>
    </row>
    <row r="17" spans="1:10" ht="14.4" customHeight="1" x14ac:dyDescent="0.3">
      <c r="A17" s="453" t="s">
        <v>486</v>
      </c>
      <c r="B17" s="454" t="s">
        <v>486</v>
      </c>
      <c r="C17" s="455" t="s">
        <v>486</v>
      </c>
      <c r="D17" s="455" t="s">
        <v>486</v>
      </c>
      <c r="E17" s="455"/>
      <c r="F17" s="455" t="s">
        <v>486</v>
      </c>
      <c r="G17" s="455" t="s">
        <v>486</v>
      </c>
      <c r="H17" s="455" t="s">
        <v>486</v>
      </c>
      <c r="I17" s="456" t="s">
        <v>486</v>
      </c>
      <c r="J17" s="457" t="s">
        <v>494</v>
      </c>
    </row>
    <row r="18" spans="1:10" ht="14.4" customHeight="1" x14ac:dyDescent="0.3">
      <c r="A18" s="453" t="s">
        <v>495</v>
      </c>
      <c r="B18" s="454" t="s">
        <v>496</v>
      </c>
      <c r="C18" s="455" t="s">
        <v>486</v>
      </c>
      <c r="D18" s="455" t="s">
        <v>486</v>
      </c>
      <c r="E18" s="455"/>
      <c r="F18" s="455" t="s">
        <v>486</v>
      </c>
      <c r="G18" s="455" t="s">
        <v>486</v>
      </c>
      <c r="H18" s="455" t="s">
        <v>486</v>
      </c>
      <c r="I18" s="456" t="s">
        <v>486</v>
      </c>
      <c r="J18" s="457" t="s">
        <v>0</v>
      </c>
    </row>
    <row r="19" spans="1:10" ht="14.4" customHeight="1" x14ac:dyDescent="0.3">
      <c r="A19" s="453" t="s">
        <v>495</v>
      </c>
      <c r="B19" s="454" t="s">
        <v>295</v>
      </c>
      <c r="C19" s="455">
        <v>46.65437</v>
      </c>
      <c r="D19" s="455">
        <v>48.114159999999998</v>
      </c>
      <c r="E19" s="455"/>
      <c r="F19" s="455">
        <v>53.651109999998994</v>
      </c>
      <c r="G19" s="455">
        <v>62.999998015651997</v>
      </c>
      <c r="H19" s="455">
        <v>-9.348888015653003</v>
      </c>
      <c r="I19" s="456">
        <v>0.85160494745840587</v>
      </c>
      <c r="J19" s="457" t="s">
        <v>1</v>
      </c>
    </row>
    <row r="20" spans="1:10" ht="14.4" customHeight="1" x14ac:dyDescent="0.3">
      <c r="A20" s="453" t="s">
        <v>495</v>
      </c>
      <c r="B20" s="454" t="s">
        <v>296</v>
      </c>
      <c r="C20" s="455">
        <v>3.9043299999999999</v>
      </c>
      <c r="D20" s="455">
        <v>4.1550099999999999</v>
      </c>
      <c r="E20" s="455"/>
      <c r="F20" s="455">
        <v>3.0437899999999996</v>
      </c>
      <c r="G20" s="455">
        <v>3.7190370686919998</v>
      </c>
      <c r="H20" s="455">
        <v>-0.67524706869200024</v>
      </c>
      <c r="I20" s="456">
        <v>0.81843497221997641</v>
      </c>
      <c r="J20" s="457" t="s">
        <v>1</v>
      </c>
    </row>
    <row r="21" spans="1:10" ht="14.4" customHeight="1" x14ac:dyDescent="0.3">
      <c r="A21" s="453" t="s">
        <v>495</v>
      </c>
      <c r="B21" s="454" t="s">
        <v>497</v>
      </c>
      <c r="C21" s="455">
        <v>50.558700000000002</v>
      </c>
      <c r="D21" s="455">
        <v>52.269169999999995</v>
      </c>
      <c r="E21" s="455"/>
      <c r="F21" s="455">
        <v>56.694899999998995</v>
      </c>
      <c r="G21" s="455">
        <v>66.719035084344</v>
      </c>
      <c r="H21" s="455">
        <v>-10.024135084345005</v>
      </c>
      <c r="I21" s="456">
        <v>0.84975599434744786</v>
      </c>
      <c r="J21" s="457" t="s">
        <v>493</v>
      </c>
    </row>
    <row r="22" spans="1:10" ht="14.4" customHeight="1" x14ac:dyDescent="0.3">
      <c r="A22" s="453" t="s">
        <v>486</v>
      </c>
      <c r="B22" s="454" t="s">
        <v>486</v>
      </c>
      <c r="C22" s="455" t="s">
        <v>486</v>
      </c>
      <c r="D22" s="455" t="s">
        <v>486</v>
      </c>
      <c r="E22" s="455"/>
      <c r="F22" s="455" t="s">
        <v>486</v>
      </c>
      <c r="G22" s="455" t="s">
        <v>486</v>
      </c>
      <c r="H22" s="455" t="s">
        <v>486</v>
      </c>
      <c r="I22" s="456" t="s">
        <v>486</v>
      </c>
      <c r="J22" s="457" t="s">
        <v>494</v>
      </c>
    </row>
    <row r="23" spans="1:10" ht="14.4" customHeight="1" x14ac:dyDescent="0.3">
      <c r="A23" s="453" t="s">
        <v>498</v>
      </c>
      <c r="B23" s="454" t="s">
        <v>499</v>
      </c>
      <c r="C23" s="455" t="s">
        <v>486</v>
      </c>
      <c r="D23" s="455" t="s">
        <v>486</v>
      </c>
      <c r="E23" s="455"/>
      <c r="F23" s="455" t="s">
        <v>486</v>
      </c>
      <c r="G23" s="455" t="s">
        <v>486</v>
      </c>
      <c r="H23" s="455" t="s">
        <v>486</v>
      </c>
      <c r="I23" s="456" t="s">
        <v>486</v>
      </c>
      <c r="J23" s="457" t="s">
        <v>0</v>
      </c>
    </row>
    <row r="24" spans="1:10" ht="14.4" customHeight="1" x14ac:dyDescent="0.3">
      <c r="A24" s="453" t="s">
        <v>498</v>
      </c>
      <c r="B24" s="454" t="s">
        <v>295</v>
      </c>
      <c r="C24" s="455">
        <v>15.992419999999999</v>
      </c>
      <c r="D24" s="455">
        <v>16.2624</v>
      </c>
      <c r="E24" s="455"/>
      <c r="F24" s="455">
        <v>28.55377</v>
      </c>
      <c r="G24" s="455">
        <v>28.862345169000996</v>
      </c>
      <c r="H24" s="455">
        <v>-0.30857516900099569</v>
      </c>
      <c r="I24" s="456">
        <v>0.98930872847670004</v>
      </c>
      <c r="J24" s="457" t="s">
        <v>1</v>
      </c>
    </row>
    <row r="25" spans="1:10" ht="14.4" customHeight="1" x14ac:dyDescent="0.3">
      <c r="A25" s="453" t="s">
        <v>498</v>
      </c>
      <c r="B25" s="454" t="s">
        <v>296</v>
      </c>
      <c r="C25" s="455">
        <v>1.5089900000000001</v>
      </c>
      <c r="D25" s="455">
        <v>1.2001000000000002</v>
      </c>
      <c r="E25" s="455"/>
      <c r="F25" s="455">
        <v>0.27207999999999999</v>
      </c>
      <c r="G25" s="455">
        <v>1.793144142489</v>
      </c>
      <c r="H25" s="455">
        <v>-1.5210641424890001</v>
      </c>
      <c r="I25" s="456">
        <v>0.15173347950842109</v>
      </c>
      <c r="J25" s="457" t="s">
        <v>1</v>
      </c>
    </row>
    <row r="26" spans="1:10" ht="14.4" customHeight="1" x14ac:dyDescent="0.3">
      <c r="A26" s="453" t="s">
        <v>498</v>
      </c>
      <c r="B26" s="454" t="s">
        <v>500</v>
      </c>
      <c r="C26" s="455">
        <v>17.50141</v>
      </c>
      <c r="D26" s="455">
        <v>17.462499999999999</v>
      </c>
      <c r="E26" s="455"/>
      <c r="F26" s="455">
        <v>28.825849999999999</v>
      </c>
      <c r="G26" s="455">
        <v>30.655489311489994</v>
      </c>
      <c r="H26" s="455">
        <v>-1.8296393114899949</v>
      </c>
      <c r="I26" s="456">
        <v>0.94031609500996527</v>
      </c>
      <c r="J26" s="457" t="s">
        <v>493</v>
      </c>
    </row>
    <row r="27" spans="1:10" ht="14.4" customHeight="1" x14ac:dyDescent="0.3">
      <c r="A27" s="453" t="s">
        <v>486</v>
      </c>
      <c r="B27" s="454" t="s">
        <v>486</v>
      </c>
      <c r="C27" s="455" t="s">
        <v>486</v>
      </c>
      <c r="D27" s="455" t="s">
        <v>486</v>
      </c>
      <c r="E27" s="455"/>
      <c r="F27" s="455" t="s">
        <v>486</v>
      </c>
      <c r="G27" s="455" t="s">
        <v>486</v>
      </c>
      <c r="H27" s="455" t="s">
        <v>486</v>
      </c>
      <c r="I27" s="456" t="s">
        <v>486</v>
      </c>
      <c r="J27" s="457" t="s">
        <v>494</v>
      </c>
    </row>
    <row r="28" spans="1:10" ht="14.4" customHeight="1" x14ac:dyDescent="0.3">
      <c r="A28" s="453" t="s">
        <v>484</v>
      </c>
      <c r="B28" s="454" t="s">
        <v>488</v>
      </c>
      <c r="C28" s="455">
        <v>143.63378000000003</v>
      </c>
      <c r="D28" s="455">
        <v>145.99009999999996</v>
      </c>
      <c r="E28" s="455"/>
      <c r="F28" s="455">
        <v>171.92321999999896</v>
      </c>
      <c r="G28" s="455">
        <v>187.64416680688598</v>
      </c>
      <c r="H28" s="455">
        <v>-15.720946806887014</v>
      </c>
      <c r="I28" s="456">
        <v>0.9162193684226474</v>
      </c>
      <c r="J28" s="457" t="s">
        <v>489</v>
      </c>
    </row>
  </sheetData>
  <mergeCells count="3">
    <mergeCell ref="F3:I3"/>
    <mergeCell ref="C4:D4"/>
    <mergeCell ref="A1:I1"/>
  </mergeCells>
  <conditionalFormatting sqref="F10 F29:F65537">
    <cfRule type="cellIs" dxfId="55" priority="18" stopIfTrue="1" operator="greaterThan">
      <formula>1</formula>
    </cfRule>
  </conditionalFormatting>
  <conditionalFormatting sqref="H5:H9">
    <cfRule type="expression" dxfId="54" priority="14">
      <formula>$H5&gt;0</formula>
    </cfRule>
  </conditionalFormatting>
  <conditionalFormatting sqref="I5:I9">
    <cfRule type="expression" dxfId="53" priority="15">
      <formula>$I5&gt;1</formula>
    </cfRule>
  </conditionalFormatting>
  <conditionalFormatting sqref="B5:B9">
    <cfRule type="expression" dxfId="52" priority="11">
      <formula>OR($J5="NS",$J5="SumaNS",$J5="Účet")</formula>
    </cfRule>
  </conditionalFormatting>
  <conditionalFormatting sqref="B5:D9 F5:I9">
    <cfRule type="expression" dxfId="51" priority="17">
      <formula>AND($J5&lt;&gt;"",$J5&lt;&gt;"mezeraKL")</formula>
    </cfRule>
  </conditionalFormatting>
  <conditionalFormatting sqref="B5:D9 F5:I9">
    <cfRule type="expression" dxfId="5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9" priority="13">
      <formula>OR($J5="SumaNS",$J5="NS")</formula>
    </cfRule>
  </conditionalFormatting>
  <conditionalFormatting sqref="A5:A9">
    <cfRule type="expression" dxfId="48" priority="9">
      <formula>AND($J5&lt;&gt;"mezeraKL",$J5&lt;&gt;"")</formula>
    </cfRule>
  </conditionalFormatting>
  <conditionalFormatting sqref="A5:A9">
    <cfRule type="expression" dxfId="47" priority="10">
      <formula>AND($J5&lt;&gt;"",$J5&lt;&gt;"mezeraKL")</formula>
    </cfRule>
  </conditionalFormatting>
  <conditionalFormatting sqref="H11:H28">
    <cfRule type="expression" dxfId="46" priority="5">
      <formula>$H11&gt;0</formula>
    </cfRule>
  </conditionalFormatting>
  <conditionalFormatting sqref="A11:A28">
    <cfRule type="expression" dxfId="45" priority="2">
      <formula>AND($J11&lt;&gt;"mezeraKL",$J11&lt;&gt;"")</formula>
    </cfRule>
  </conditionalFormatting>
  <conditionalFormatting sqref="I11:I28">
    <cfRule type="expression" dxfId="44" priority="6">
      <formula>$I11&gt;1</formula>
    </cfRule>
  </conditionalFormatting>
  <conditionalFormatting sqref="B11:B28">
    <cfRule type="expression" dxfId="43" priority="1">
      <formula>OR($J11="NS",$J11="SumaNS",$J11="Účet")</formula>
    </cfRule>
  </conditionalFormatting>
  <conditionalFormatting sqref="A11:D28 F11:I28">
    <cfRule type="expression" dxfId="42" priority="8">
      <formula>AND($J11&lt;&gt;"",$J11&lt;&gt;"mezeraKL")</formula>
    </cfRule>
  </conditionalFormatting>
  <conditionalFormatting sqref="B11:D28 F11:I28">
    <cfRule type="expression" dxfId="4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8 F11:I28">
    <cfRule type="expression" dxfId="4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66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ht="14.4" customHeight="1" thickBot="1" x14ac:dyDescent="0.35">
      <c r="A2" s="239" t="s">
        <v>286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132</v>
      </c>
      <c r="K3" s="365"/>
      <c r="L3" s="99">
        <f>IF(M3&lt;&gt;0,N3/M3,0)</f>
        <v>164.4097088616515</v>
      </c>
      <c r="M3" s="99">
        <f>SUBTOTAL(9,M5:M1048576)</f>
        <v>1045.6999999999998</v>
      </c>
      <c r="N3" s="100">
        <f>SUBTOTAL(9,N5:N1048576)</f>
        <v>171923.23255662894</v>
      </c>
    </row>
    <row r="4" spans="1:14" s="212" customFormat="1" ht="14.4" customHeight="1" thickBot="1" x14ac:dyDescent="0.35">
      <c r="A4" s="458" t="s">
        <v>4</v>
      </c>
      <c r="B4" s="459" t="s">
        <v>5</v>
      </c>
      <c r="C4" s="459" t="s">
        <v>0</v>
      </c>
      <c r="D4" s="459" t="s">
        <v>6</v>
      </c>
      <c r="E4" s="459" t="s">
        <v>7</v>
      </c>
      <c r="F4" s="459" t="s">
        <v>1</v>
      </c>
      <c r="G4" s="459" t="s">
        <v>8</v>
      </c>
      <c r="H4" s="459" t="s">
        <v>9</v>
      </c>
      <c r="I4" s="459" t="s">
        <v>10</v>
      </c>
      <c r="J4" s="460" t="s">
        <v>11</v>
      </c>
      <c r="K4" s="460" t="s">
        <v>12</v>
      </c>
      <c r="L4" s="461" t="s">
        <v>147</v>
      </c>
      <c r="M4" s="461" t="s">
        <v>13</v>
      </c>
      <c r="N4" s="462" t="s">
        <v>164</v>
      </c>
    </row>
    <row r="5" spans="1:14" ht="14.4" customHeight="1" x14ac:dyDescent="0.3">
      <c r="A5" s="465" t="s">
        <v>484</v>
      </c>
      <c r="B5" s="466" t="s">
        <v>485</v>
      </c>
      <c r="C5" s="467" t="s">
        <v>490</v>
      </c>
      <c r="D5" s="468" t="s">
        <v>762</v>
      </c>
      <c r="E5" s="467" t="s">
        <v>501</v>
      </c>
      <c r="F5" s="468" t="s">
        <v>765</v>
      </c>
      <c r="G5" s="467" t="s">
        <v>502</v>
      </c>
      <c r="H5" s="467" t="s">
        <v>503</v>
      </c>
      <c r="I5" s="467" t="s">
        <v>504</v>
      </c>
      <c r="J5" s="467" t="s">
        <v>505</v>
      </c>
      <c r="K5" s="467" t="s">
        <v>506</v>
      </c>
      <c r="L5" s="469">
        <v>87.143333333333331</v>
      </c>
      <c r="M5" s="469">
        <v>15</v>
      </c>
      <c r="N5" s="470">
        <v>1307.1499999999999</v>
      </c>
    </row>
    <row r="6" spans="1:14" ht="14.4" customHeight="1" x14ac:dyDescent="0.3">
      <c r="A6" s="471" t="s">
        <v>484</v>
      </c>
      <c r="B6" s="472" t="s">
        <v>485</v>
      </c>
      <c r="C6" s="473" t="s">
        <v>490</v>
      </c>
      <c r="D6" s="474" t="s">
        <v>762</v>
      </c>
      <c r="E6" s="473" t="s">
        <v>501</v>
      </c>
      <c r="F6" s="474" t="s">
        <v>765</v>
      </c>
      <c r="G6" s="473" t="s">
        <v>502</v>
      </c>
      <c r="H6" s="473" t="s">
        <v>507</v>
      </c>
      <c r="I6" s="473" t="s">
        <v>508</v>
      </c>
      <c r="J6" s="473" t="s">
        <v>509</v>
      </c>
      <c r="K6" s="473" t="s">
        <v>510</v>
      </c>
      <c r="L6" s="475">
        <v>167.70520112239743</v>
      </c>
      <c r="M6" s="475">
        <v>57</v>
      </c>
      <c r="N6" s="476">
        <v>9559.1964639766538</v>
      </c>
    </row>
    <row r="7" spans="1:14" ht="14.4" customHeight="1" x14ac:dyDescent="0.3">
      <c r="A7" s="471" t="s">
        <v>484</v>
      </c>
      <c r="B7" s="472" t="s">
        <v>485</v>
      </c>
      <c r="C7" s="473" t="s">
        <v>490</v>
      </c>
      <c r="D7" s="474" t="s">
        <v>762</v>
      </c>
      <c r="E7" s="473" t="s">
        <v>501</v>
      </c>
      <c r="F7" s="474" t="s">
        <v>765</v>
      </c>
      <c r="G7" s="473" t="s">
        <v>502</v>
      </c>
      <c r="H7" s="473" t="s">
        <v>511</v>
      </c>
      <c r="I7" s="473" t="s">
        <v>512</v>
      </c>
      <c r="J7" s="473" t="s">
        <v>513</v>
      </c>
      <c r="K7" s="473" t="s">
        <v>514</v>
      </c>
      <c r="L7" s="475">
        <v>63.950000000000031</v>
      </c>
      <c r="M7" s="475">
        <v>5</v>
      </c>
      <c r="N7" s="476">
        <v>319.75000000000017</v>
      </c>
    </row>
    <row r="8" spans="1:14" ht="14.4" customHeight="1" x14ac:dyDescent="0.3">
      <c r="A8" s="471" t="s">
        <v>484</v>
      </c>
      <c r="B8" s="472" t="s">
        <v>485</v>
      </c>
      <c r="C8" s="473" t="s">
        <v>490</v>
      </c>
      <c r="D8" s="474" t="s">
        <v>762</v>
      </c>
      <c r="E8" s="473" t="s">
        <v>501</v>
      </c>
      <c r="F8" s="474" t="s">
        <v>765</v>
      </c>
      <c r="G8" s="473" t="s">
        <v>502</v>
      </c>
      <c r="H8" s="473" t="s">
        <v>515</v>
      </c>
      <c r="I8" s="473" t="s">
        <v>516</v>
      </c>
      <c r="J8" s="473" t="s">
        <v>517</v>
      </c>
      <c r="K8" s="473" t="s">
        <v>518</v>
      </c>
      <c r="L8" s="475">
        <v>77.609999999999985</v>
      </c>
      <c r="M8" s="475">
        <v>1</v>
      </c>
      <c r="N8" s="476">
        <v>77.609999999999985</v>
      </c>
    </row>
    <row r="9" spans="1:14" ht="14.4" customHeight="1" x14ac:dyDescent="0.3">
      <c r="A9" s="471" t="s">
        <v>484</v>
      </c>
      <c r="B9" s="472" t="s">
        <v>485</v>
      </c>
      <c r="C9" s="473" t="s">
        <v>490</v>
      </c>
      <c r="D9" s="474" t="s">
        <v>762</v>
      </c>
      <c r="E9" s="473" t="s">
        <v>501</v>
      </c>
      <c r="F9" s="474" t="s">
        <v>765</v>
      </c>
      <c r="G9" s="473" t="s">
        <v>502</v>
      </c>
      <c r="H9" s="473" t="s">
        <v>519</v>
      </c>
      <c r="I9" s="473" t="s">
        <v>520</v>
      </c>
      <c r="J9" s="473" t="s">
        <v>521</v>
      </c>
      <c r="K9" s="473" t="s">
        <v>522</v>
      </c>
      <c r="L9" s="475">
        <v>45.83</v>
      </c>
      <c r="M9" s="475">
        <v>1</v>
      </c>
      <c r="N9" s="476">
        <v>45.83</v>
      </c>
    </row>
    <row r="10" spans="1:14" ht="14.4" customHeight="1" x14ac:dyDescent="0.3">
      <c r="A10" s="471" t="s">
        <v>484</v>
      </c>
      <c r="B10" s="472" t="s">
        <v>485</v>
      </c>
      <c r="C10" s="473" t="s">
        <v>490</v>
      </c>
      <c r="D10" s="474" t="s">
        <v>762</v>
      </c>
      <c r="E10" s="473" t="s">
        <v>501</v>
      </c>
      <c r="F10" s="474" t="s">
        <v>765</v>
      </c>
      <c r="G10" s="473" t="s">
        <v>502</v>
      </c>
      <c r="H10" s="473" t="s">
        <v>523</v>
      </c>
      <c r="I10" s="473" t="s">
        <v>524</v>
      </c>
      <c r="J10" s="473" t="s">
        <v>525</v>
      </c>
      <c r="K10" s="473" t="s">
        <v>526</v>
      </c>
      <c r="L10" s="475">
        <v>150.04210765841032</v>
      </c>
      <c r="M10" s="475">
        <v>14</v>
      </c>
      <c r="N10" s="476">
        <v>2100.5895072177445</v>
      </c>
    </row>
    <row r="11" spans="1:14" ht="14.4" customHeight="1" x14ac:dyDescent="0.3">
      <c r="A11" s="471" t="s">
        <v>484</v>
      </c>
      <c r="B11" s="472" t="s">
        <v>485</v>
      </c>
      <c r="C11" s="473" t="s">
        <v>490</v>
      </c>
      <c r="D11" s="474" t="s">
        <v>762</v>
      </c>
      <c r="E11" s="473" t="s">
        <v>501</v>
      </c>
      <c r="F11" s="474" t="s">
        <v>765</v>
      </c>
      <c r="G11" s="473" t="s">
        <v>502</v>
      </c>
      <c r="H11" s="473" t="s">
        <v>527</v>
      </c>
      <c r="I11" s="473" t="s">
        <v>173</v>
      </c>
      <c r="J11" s="473" t="s">
        <v>528</v>
      </c>
      <c r="K11" s="473"/>
      <c r="L11" s="475">
        <v>96.461208104287266</v>
      </c>
      <c r="M11" s="475">
        <v>12</v>
      </c>
      <c r="N11" s="476">
        <v>1157.5344972514472</v>
      </c>
    </row>
    <row r="12" spans="1:14" ht="14.4" customHeight="1" x14ac:dyDescent="0.3">
      <c r="A12" s="471" t="s">
        <v>484</v>
      </c>
      <c r="B12" s="472" t="s">
        <v>485</v>
      </c>
      <c r="C12" s="473" t="s">
        <v>490</v>
      </c>
      <c r="D12" s="474" t="s">
        <v>762</v>
      </c>
      <c r="E12" s="473" t="s">
        <v>501</v>
      </c>
      <c r="F12" s="474" t="s">
        <v>765</v>
      </c>
      <c r="G12" s="473" t="s">
        <v>502</v>
      </c>
      <c r="H12" s="473" t="s">
        <v>529</v>
      </c>
      <c r="I12" s="473" t="s">
        <v>173</v>
      </c>
      <c r="J12" s="473" t="s">
        <v>530</v>
      </c>
      <c r="K12" s="473"/>
      <c r="L12" s="475">
        <v>147.50000000000006</v>
      </c>
      <c r="M12" s="475">
        <v>2</v>
      </c>
      <c r="N12" s="476">
        <v>295.00000000000011</v>
      </c>
    </row>
    <row r="13" spans="1:14" ht="14.4" customHeight="1" x14ac:dyDescent="0.3">
      <c r="A13" s="471" t="s">
        <v>484</v>
      </c>
      <c r="B13" s="472" t="s">
        <v>485</v>
      </c>
      <c r="C13" s="473" t="s">
        <v>490</v>
      </c>
      <c r="D13" s="474" t="s">
        <v>762</v>
      </c>
      <c r="E13" s="473" t="s">
        <v>501</v>
      </c>
      <c r="F13" s="474" t="s">
        <v>765</v>
      </c>
      <c r="G13" s="473" t="s">
        <v>502</v>
      </c>
      <c r="H13" s="473" t="s">
        <v>531</v>
      </c>
      <c r="I13" s="473" t="s">
        <v>532</v>
      </c>
      <c r="J13" s="473" t="s">
        <v>533</v>
      </c>
      <c r="K13" s="473" t="s">
        <v>534</v>
      </c>
      <c r="L13" s="475">
        <v>208.69001733662449</v>
      </c>
      <c r="M13" s="475">
        <v>2</v>
      </c>
      <c r="N13" s="476">
        <v>417.38003467324899</v>
      </c>
    </row>
    <row r="14" spans="1:14" ht="14.4" customHeight="1" x14ac:dyDescent="0.3">
      <c r="A14" s="471" t="s">
        <v>484</v>
      </c>
      <c r="B14" s="472" t="s">
        <v>485</v>
      </c>
      <c r="C14" s="473" t="s">
        <v>490</v>
      </c>
      <c r="D14" s="474" t="s">
        <v>762</v>
      </c>
      <c r="E14" s="473" t="s">
        <v>501</v>
      </c>
      <c r="F14" s="474" t="s">
        <v>765</v>
      </c>
      <c r="G14" s="473" t="s">
        <v>502</v>
      </c>
      <c r="H14" s="473" t="s">
        <v>535</v>
      </c>
      <c r="I14" s="473" t="s">
        <v>536</v>
      </c>
      <c r="J14" s="473" t="s">
        <v>537</v>
      </c>
      <c r="K14" s="473"/>
      <c r="L14" s="475">
        <v>440.87092250264664</v>
      </c>
      <c r="M14" s="475">
        <v>9</v>
      </c>
      <c r="N14" s="476">
        <v>3967.8383025238195</v>
      </c>
    </row>
    <row r="15" spans="1:14" ht="14.4" customHeight="1" x14ac:dyDescent="0.3">
      <c r="A15" s="471" t="s">
        <v>484</v>
      </c>
      <c r="B15" s="472" t="s">
        <v>485</v>
      </c>
      <c r="C15" s="473" t="s">
        <v>490</v>
      </c>
      <c r="D15" s="474" t="s">
        <v>762</v>
      </c>
      <c r="E15" s="473" t="s">
        <v>501</v>
      </c>
      <c r="F15" s="474" t="s">
        <v>765</v>
      </c>
      <c r="G15" s="473" t="s">
        <v>502</v>
      </c>
      <c r="H15" s="473" t="s">
        <v>538</v>
      </c>
      <c r="I15" s="473" t="s">
        <v>173</v>
      </c>
      <c r="J15" s="473" t="s">
        <v>539</v>
      </c>
      <c r="K15" s="473"/>
      <c r="L15" s="475">
        <v>191.13089836330408</v>
      </c>
      <c r="M15" s="475">
        <v>25</v>
      </c>
      <c r="N15" s="476">
        <v>4778.2724590826019</v>
      </c>
    </row>
    <row r="16" spans="1:14" ht="14.4" customHeight="1" x14ac:dyDescent="0.3">
      <c r="A16" s="471" t="s">
        <v>484</v>
      </c>
      <c r="B16" s="472" t="s">
        <v>485</v>
      </c>
      <c r="C16" s="473" t="s">
        <v>490</v>
      </c>
      <c r="D16" s="474" t="s">
        <v>762</v>
      </c>
      <c r="E16" s="473" t="s">
        <v>501</v>
      </c>
      <c r="F16" s="474" t="s">
        <v>765</v>
      </c>
      <c r="G16" s="473" t="s">
        <v>502</v>
      </c>
      <c r="H16" s="473" t="s">
        <v>540</v>
      </c>
      <c r="I16" s="473" t="s">
        <v>173</v>
      </c>
      <c r="J16" s="473" t="s">
        <v>541</v>
      </c>
      <c r="K16" s="473"/>
      <c r="L16" s="475">
        <v>67.759996447370625</v>
      </c>
      <c r="M16" s="475">
        <v>10</v>
      </c>
      <c r="N16" s="476">
        <v>677.59996447370622</v>
      </c>
    </row>
    <row r="17" spans="1:14" ht="14.4" customHeight="1" x14ac:dyDescent="0.3">
      <c r="A17" s="471" t="s">
        <v>484</v>
      </c>
      <c r="B17" s="472" t="s">
        <v>485</v>
      </c>
      <c r="C17" s="473" t="s">
        <v>490</v>
      </c>
      <c r="D17" s="474" t="s">
        <v>762</v>
      </c>
      <c r="E17" s="473" t="s">
        <v>501</v>
      </c>
      <c r="F17" s="474" t="s">
        <v>765</v>
      </c>
      <c r="G17" s="473" t="s">
        <v>502</v>
      </c>
      <c r="H17" s="473" t="s">
        <v>542</v>
      </c>
      <c r="I17" s="473" t="s">
        <v>173</v>
      </c>
      <c r="J17" s="473" t="s">
        <v>543</v>
      </c>
      <c r="K17" s="473"/>
      <c r="L17" s="475">
        <v>320.34497411507601</v>
      </c>
      <c r="M17" s="475">
        <v>11</v>
      </c>
      <c r="N17" s="476">
        <v>3523.7947152658362</v>
      </c>
    </row>
    <row r="18" spans="1:14" ht="14.4" customHeight="1" x14ac:dyDescent="0.3">
      <c r="A18" s="471" t="s">
        <v>484</v>
      </c>
      <c r="B18" s="472" t="s">
        <v>485</v>
      </c>
      <c r="C18" s="473" t="s">
        <v>490</v>
      </c>
      <c r="D18" s="474" t="s">
        <v>762</v>
      </c>
      <c r="E18" s="473" t="s">
        <v>501</v>
      </c>
      <c r="F18" s="474" t="s">
        <v>765</v>
      </c>
      <c r="G18" s="473" t="s">
        <v>502</v>
      </c>
      <c r="H18" s="473" t="s">
        <v>544</v>
      </c>
      <c r="I18" s="473" t="s">
        <v>545</v>
      </c>
      <c r="J18" s="473" t="s">
        <v>509</v>
      </c>
      <c r="K18" s="473" t="s">
        <v>546</v>
      </c>
      <c r="L18" s="475">
        <v>69.784573295818547</v>
      </c>
      <c r="M18" s="475">
        <v>2</v>
      </c>
      <c r="N18" s="476">
        <v>139.56914659163709</v>
      </c>
    </row>
    <row r="19" spans="1:14" ht="14.4" customHeight="1" x14ac:dyDescent="0.3">
      <c r="A19" s="471" t="s">
        <v>484</v>
      </c>
      <c r="B19" s="472" t="s">
        <v>485</v>
      </c>
      <c r="C19" s="473" t="s">
        <v>490</v>
      </c>
      <c r="D19" s="474" t="s">
        <v>762</v>
      </c>
      <c r="E19" s="473" t="s">
        <v>501</v>
      </c>
      <c r="F19" s="474" t="s">
        <v>765</v>
      </c>
      <c r="G19" s="473" t="s">
        <v>502</v>
      </c>
      <c r="H19" s="473" t="s">
        <v>547</v>
      </c>
      <c r="I19" s="473" t="s">
        <v>548</v>
      </c>
      <c r="J19" s="473" t="s">
        <v>549</v>
      </c>
      <c r="K19" s="473" t="s">
        <v>550</v>
      </c>
      <c r="L19" s="475">
        <v>152.25999999999996</v>
      </c>
      <c r="M19" s="475">
        <v>1</v>
      </c>
      <c r="N19" s="476">
        <v>152.25999999999996</v>
      </c>
    </row>
    <row r="20" spans="1:14" ht="14.4" customHeight="1" x14ac:dyDescent="0.3">
      <c r="A20" s="471" t="s">
        <v>484</v>
      </c>
      <c r="B20" s="472" t="s">
        <v>485</v>
      </c>
      <c r="C20" s="473" t="s">
        <v>490</v>
      </c>
      <c r="D20" s="474" t="s">
        <v>762</v>
      </c>
      <c r="E20" s="473" t="s">
        <v>501</v>
      </c>
      <c r="F20" s="474" t="s">
        <v>765</v>
      </c>
      <c r="G20" s="473" t="s">
        <v>502</v>
      </c>
      <c r="H20" s="473" t="s">
        <v>551</v>
      </c>
      <c r="I20" s="473" t="s">
        <v>552</v>
      </c>
      <c r="J20" s="473" t="s">
        <v>553</v>
      </c>
      <c r="K20" s="473" t="s">
        <v>554</v>
      </c>
      <c r="L20" s="475">
        <v>152.16000000000003</v>
      </c>
      <c r="M20" s="475">
        <v>11</v>
      </c>
      <c r="N20" s="476">
        <v>1673.7600000000002</v>
      </c>
    </row>
    <row r="21" spans="1:14" ht="14.4" customHeight="1" x14ac:dyDescent="0.3">
      <c r="A21" s="471" t="s">
        <v>484</v>
      </c>
      <c r="B21" s="472" t="s">
        <v>485</v>
      </c>
      <c r="C21" s="473" t="s">
        <v>490</v>
      </c>
      <c r="D21" s="474" t="s">
        <v>762</v>
      </c>
      <c r="E21" s="473" t="s">
        <v>501</v>
      </c>
      <c r="F21" s="474" t="s">
        <v>765</v>
      </c>
      <c r="G21" s="473" t="s">
        <v>502</v>
      </c>
      <c r="H21" s="473" t="s">
        <v>555</v>
      </c>
      <c r="I21" s="473" t="s">
        <v>556</v>
      </c>
      <c r="J21" s="473" t="s">
        <v>525</v>
      </c>
      <c r="K21" s="473" t="s">
        <v>557</v>
      </c>
      <c r="L21" s="475">
        <v>298.99999999999972</v>
      </c>
      <c r="M21" s="475">
        <v>1</v>
      </c>
      <c r="N21" s="476">
        <v>298.99999999999972</v>
      </c>
    </row>
    <row r="22" spans="1:14" ht="14.4" customHeight="1" x14ac:dyDescent="0.3">
      <c r="A22" s="471" t="s">
        <v>484</v>
      </c>
      <c r="B22" s="472" t="s">
        <v>485</v>
      </c>
      <c r="C22" s="473" t="s">
        <v>490</v>
      </c>
      <c r="D22" s="474" t="s">
        <v>762</v>
      </c>
      <c r="E22" s="473" t="s">
        <v>501</v>
      </c>
      <c r="F22" s="474" t="s">
        <v>765</v>
      </c>
      <c r="G22" s="473" t="s">
        <v>502</v>
      </c>
      <c r="H22" s="473" t="s">
        <v>558</v>
      </c>
      <c r="I22" s="473" t="s">
        <v>559</v>
      </c>
      <c r="J22" s="473" t="s">
        <v>560</v>
      </c>
      <c r="K22" s="473" t="s">
        <v>561</v>
      </c>
      <c r="L22" s="475">
        <v>531.27</v>
      </c>
      <c r="M22" s="475">
        <v>4</v>
      </c>
      <c r="N22" s="476">
        <v>2125.08</v>
      </c>
    </row>
    <row r="23" spans="1:14" ht="14.4" customHeight="1" x14ac:dyDescent="0.3">
      <c r="A23" s="471" t="s">
        <v>484</v>
      </c>
      <c r="B23" s="472" t="s">
        <v>485</v>
      </c>
      <c r="C23" s="473" t="s">
        <v>490</v>
      </c>
      <c r="D23" s="474" t="s">
        <v>762</v>
      </c>
      <c r="E23" s="473" t="s">
        <v>501</v>
      </c>
      <c r="F23" s="474" t="s">
        <v>765</v>
      </c>
      <c r="G23" s="473" t="s">
        <v>502</v>
      </c>
      <c r="H23" s="473" t="s">
        <v>562</v>
      </c>
      <c r="I23" s="473" t="s">
        <v>173</v>
      </c>
      <c r="J23" s="473" t="s">
        <v>563</v>
      </c>
      <c r="K23" s="473"/>
      <c r="L23" s="475">
        <v>125.11853922890948</v>
      </c>
      <c r="M23" s="475">
        <v>5</v>
      </c>
      <c r="N23" s="476">
        <v>625.5926961445474</v>
      </c>
    </row>
    <row r="24" spans="1:14" ht="14.4" customHeight="1" x14ac:dyDescent="0.3">
      <c r="A24" s="471" t="s">
        <v>484</v>
      </c>
      <c r="B24" s="472" t="s">
        <v>485</v>
      </c>
      <c r="C24" s="473" t="s">
        <v>490</v>
      </c>
      <c r="D24" s="474" t="s">
        <v>762</v>
      </c>
      <c r="E24" s="473" t="s">
        <v>501</v>
      </c>
      <c r="F24" s="474" t="s">
        <v>765</v>
      </c>
      <c r="G24" s="473" t="s">
        <v>502</v>
      </c>
      <c r="H24" s="473" t="s">
        <v>564</v>
      </c>
      <c r="I24" s="473" t="s">
        <v>173</v>
      </c>
      <c r="J24" s="473" t="s">
        <v>565</v>
      </c>
      <c r="K24" s="473"/>
      <c r="L24" s="475">
        <v>216.83977150112446</v>
      </c>
      <c r="M24" s="475">
        <v>1</v>
      </c>
      <c r="N24" s="476">
        <v>216.83977150112446</v>
      </c>
    </row>
    <row r="25" spans="1:14" ht="14.4" customHeight="1" x14ac:dyDescent="0.3">
      <c r="A25" s="471" t="s">
        <v>484</v>
      </c>
      <c r="B25" s="472" t="s">
        <v>485</v>
      </c>
      <c r="C25" s="473" t="s">
        <v>490</v>
      </c>
      <c r="D25" s="474" t="s">
        <v>762</v>
      </c>
      <c r="E25" s="473" t="s">
        <v>501</v>
      </c>
      <c r="F25" s="474" t="s">
        <v>765</v>
      </c>
      <c r="G25" s="473" t="s">
        <v>502</v>
      </c>
      <c r="H25" s="473" t="s">
        <v>566</v>
      </c>
      <c r="I25" s="473" t="s">
        <v>566</v>
      </c>
      <c r="J25" s="473" t="s">
        <v>567</v>
      </c>
      <c r="K25" s="473" t="s">
        <v>568</v>
      </c>
      <c r="L25" s="475">
        <v>220.29439705432603</v>
      </c>
      <c r="M25" s="475">
        <v>13</v>
      </c>
      <c r="N25" s="476">
        <v>2863.8271617062383</v>
      </c>
    </row>
    <row r="26" spans="1:14" ht="14.4" customHeight="1" x14ac:dyDescent="0.3">
      <c r="A26" s="471" t="s">
        <v>484</v>
      </c>
      <c r="B26" s="472" t="s">
        <v>485</v>
      </c>
      <c r="C26" s="473" t="s">
        <v>490</v>
      </c>
      <c r="D26" s="474" t="s">
        <v>762</v>
      </c>
      <c r="E26" s="473" t="s">
        <v>501</v>
      </c>
      <c r="F26" s="474" t="s">
        <v>765</v>
      </c>
      <c r="G26" s="473" t="s">
        <v>502</v>
      </c>
      <c r="H26" s="473" t="s">
        <v>569</v>
      </c>
      <c r="I26" s="473" t="s">
        <v>570</v>
      </c>
      <c r="J26" s="473" t="s">
        <v>567</v>
      </c>
      <c r="K26" s="473" t="s">
        <v>571</v>
      </c>
      <c r="L26" s="475">
        <v>119.03375825215123</v>
      </c>
      <c r="M26" s="475">
        <v>10</v>
      </c>
      <c r="N26" s="476">
        <v>1190.3375825215123</v>
      </c>
    </row>
    <row r="27" spans="1:14" ht="14.4" customHeight="1" x14ac:dyDescent="0.3">
      <c r="A27" s="471" t="s">
        <v>484</v>
      </c>
      <c r="B27" s="472" t="s">
        <v>485</v>
      </c>
      <c r="C27" s="473" t="s">
        <v>490</v>
      </c>
      <c r="D27" s="474" t="s">
        <v>762</v>
      </c>
      <c r="E27" s="473" t="s">
        <v>501</v>
      </c>
      <c r="F27" s="474" t="s">
        <v>765</v>
      </c>
      <c r="G27" s="473" t="s">
        <v>502</v>
      </c>
      <c r="H27" s="473" t="s">
        <v>572</v>
      </c>
      <c r="I27" s="473" t="s">
        <v>173</v>
      </c>
      <c r="J27" s="473" t="s">
        <v>573</v>
      </c>
      <c r="K27" s="473"/>
      <c r="L27" s="475">
        <v>63.000751297921965</v>
      </c>
      <c r="M27" s="475">
        <v>6</v>
      </c>
      <c r="N27" s="476">
        <v>378.00450778753179</v>
      </c>
    </row>
    <row r="28" spans="1:14" ht="14.4" customHeight="1" x14ac:dyDescent="0.3">
      <c r="A28" s="471" t="s">
        <v>484</v>
      </c>
      <c r="B28" s="472" t="s">
        <v>485</v>
      </c>
      <c r="C28" s="473" t="s">
        <v>490</v>
      </c>
      <c r="D28" s="474" t="s">
        <v>762</v>
      </c>
      <c r="E28" s="473" t="s">
        <v>501</v>
      </c>
      <c r="F28" s="474" t="s">
        <v>765</v>
      </c>
      <c r="G28" s="473" t="s">
        <v>502</v>
      </c>
      <c r="H28" s="473" t="s">
        <v>574</v>
      </c>
      <c r="I28" s="473" t="s">
        <v>173</v>
      </c>
      <c r="J28" s="473" t="s">
        <v>575</v>
      </c>
      <c r="K28" s="473"/>
      <c r="L28" s="475">
        <v>218.17565560985588</v>
      </c>
      <c r="M28" s="475">
        <v>2</v>
      </c>
      <c r="N28" s="476">
        <v>436.35131121971176</v>
      </c>
    </row>
    <row r="29" spans="1:14" ht="14.4" customHeight="1" x14ac:dyDescent="0.3">
      <c r="A29" s="471" t="s">
        <v>484</v>
      </c>
      <c r="B29" s="472" t="s">
        <v>485</v>
      </c>
      <c r="C29" s="473" t="s">
        <v>490</v>
      </c>
      <c r="D29" s="474" t="s">
        <v>762</v>
      </c>
      <c r="E29" s="473" t="s">
        <v>501</v>
      </c>
      <c r="F29" s="474" t="s">
        <v>765</v>
      </c>
      <c r="G29" s="473" t="s">
        <v>502</v>
      </c>
      <c r="H29" s="473" t="s">
        <v>576</v>
      </c>
      <c r="I29" s="473" t="s">
        <v>173</v>
      </c>
      <c r="J29" s="473" t="s">
        <v>577</v>
      </c>
      <c r="K29" s="473"/>
      <c r="L29" s="475">
        <v>165.0471834047089</v>
      </c>
      <c r="M29" s="475">
        <v>1</v>
      </c>
      <c r="N29" s="476">
        <v>165.0471834047089</v>
      </c>
    </row>
    <row r="30" spans="1:14" ht="14.4" customHeight="1" x14ac:dyDescent="0.3">
      <c r="A30" s="471" t="s">
        <v>484</v>
      </c>
      <c r="B30" s="472" t="s">
        <v>485</v>
      </c>
      <c r="C30" s="473" t="s">
        <v>490</v>
      </c>
      <c r="D30" s="474" t="s">
        <v>762</v>
      </c>
      <c r="E30" s="473" t="s">
        <v>501</v>
      </c>
      <c r="F30" s="474" t="s">
        <v>765</v>
      </c>
      <c r="G30" s="473" t="s">
        <v>502</v>
      </c>
      <c r="H30" s="473" t="s">
        <v>578</v>
      </c>
      <c r="I30" s="473" t="s">
        <v>173</v>
      </c>
      <c r="J30" s="473" t="s">
        <v>579</v>
      </c>
      <c r="K30" s="473" t="s">
        <v>580</v>
      </c>
      <c r="L30" s="475">
        <v>96.839886074467444</v>
      </c>
      <c r="M30" s="475">
        <v>10</v>
      </c>
      <c r="N30" s="476">
        <v>968.39886074467449</v>
      </c>
    </row>
    <row r="31" spans="1:14" ht="14.4" customHeight="1" x14ac:dyDescent="0.3">
      <c r="A31" s="471" t="s">
        <v>484</v>
      </c>
      <c r="B31" s="472" t="s">
        <v>485</v>
      </c>
      <c r="C31" s="473" t="s">
        <v>490</v>
      </c>
      <c r="D31" s="474" t="s">
        <v>762</v>
      </c>
      <c r="E31" s="473" t="s">
        <v>501</v>
      </c>
      <c r="F31" s="474" t="s">
        <v>765</v>
      </c>
      <c r="G31" s="473" t="s">
        <v>502</v>
      </c>
      <c r="H31" s="473" t="s">
        <v>581</v>
      </c>
      <c r="I31" s="473" t="s">
        <v>582</v>
      </c>
      <c r="J31" s="473" t="s">
        <v>583</v>
      </c>
      <c r="K31" s="473" t="s">
        <v>584</v>
      </c>
      <c r="L31" s="475">
        <v>567.63999999999987</v>
      </c>
      <c r="M31" s="475">
        <v>2</v>
      </c>
      <c r="N31" s="476">
        <v>1135.2799999999997</v>
      </c>
    </row>
    <row r="32" spans="1:14" ht="14.4" customHeight="1" x14ac:dyDescent="0.3">
      <c r="A32" s="471" t="s">
        <v>484</v>
      </c>
      <c r="B32" s="472" t="s">
        <v>485</v>
      </c>
      <c r="C32" s="473" t="s">
        <v>490</v>
      </c>
      <c r="D32" s="474" t="s">
        <v>762</v>
      </c>
      <c r="E32" s="473" t="s">
        <v>501</v>
      </c>
      <c r="F32" s="474" t="s">
        <v>765</v>
      </c>
      <c r="G32" s="473" t="s">
        <v>502</v>
      </c>
      <c r="H32" s="473" t="s">
        <v>585</v>
      </c>
      <c r="I32" s="473" t="s">
        <v>586</v>
      </c>
      <c r="J32" s="473" t="s">
        <v>587</v>
      </c>
      <c r="K32" s="473"/>
      <c r="L32" s="475">
        <v>252.97777222941522</v>
      </c>
      <c r="M32" s="475">
        <v>2</v>
      </c>
      <c r="N32" s="476">
        <v>505.95554445883045</v>
      </c>
    </row>
    <row r="33" spans="1:14" ht="14.4" customHeight="1" x14ac:dyDescent="0.3">
      <c r="A33" s="471" t="s">
        <v>484</v>
      </c>
      <c r="B33" s="472" t="s">
        <v>485</v>
      </c>
      <c r="C33" s="473" t="s">
        <v>490</v>
      </c>
      <c r="D33" s="474" t="s">
        <v>762</v>
      </c>
      <c r="E33" s="473" t="s">
        <v>501</v>
      </c>
      <c r="F33" s="474" t="s">
        <v>765</v>
      </c>
      <c r="G33" s="473" t="s">
        <v>502</v>
      </c>
      <c r="H33" s="473" t="s">
        <v>588</v>
      </c>
      <c r="I33" s="473" t="s">
        <v>589</v>
      </c>
      <c r="J33" s="473" t="s">
        <v>590</v>
      </c>
      <c r="K33" s="473" t="s">
        <v>591</v>
      </c>
      <c r="L33" s="475">
        <v>284.12607657688915</v>
      </c>
      <c r="M33" s="475">
        <v>10</v>
      </c>
      <c r="N33" s="476">
        <v>2841.2607657688914</v>
      </c>
    </row>
    <row r="34" spans="1:14" ht="14.4" customHeight="1" x14ac:dyDescent="0.3">
      <c r="A34" s="471" t="s">
        <v>484</v>
      </c>
      <c r="B34" s="472" t="s">
        <v>485</v>
      </c>
      <c r="C34" s="473" t="s">
        <v>490</v>
      </c>
      <c r="D34" s="474" t="s">
        <v>762</v>
      </c>
      <c r="E34" s="473" t="s">
        <v>501</v>
      </c>
      <c r="F34" s="474" t="s">
        <v>765</v>
      </c>
      <c r="G34" s="473" t="s">
        <v>502</v>
      </c>
      <c r="H34" s="473" t="s">
        <v>592</v>
      </c>
      <c r="I34" s="473" t="s">
        <v>592</v>
      </c>
      <c r="J34" s="473" t="s">
        <v>593</v>
      </c>
      <c r="K34" s="473" t="s">
        <v>594</v>
      </c>
      <c r="L34" s="475">
        <v>108.88962500000001</v>
      </c>
      <c r="M34" s="475">
        <v>8</v>
      </c>
      <c r="N34" s="476">
        <v>871.11700000000008</v>
      </c>
    </row>
    <row r="35" spans="1:14" ht="14.4" customHeight="1" x14ac:dyDescent="0.3">
      <c r="A35" s="471" t="s">
        <v>484</v>
      </c>
      <c r="B35" s="472" t="s">
        <v>485</v>
      </c>
      <c r="C35" s="473" t="s">
        <v>490</v>
      </c>
      <c r="D35" s="474" t="s">
        <v>762</v>
      </c>
      <c r="E35" s="473" t="s">
        <v>501</v>
      </c>
      <c r="F35" s="474" t="s">
        <v>765</v>
      </c>
      <c r="G35" s="473" t="s">
        <v>502</v>
      </c>
      <c r="H35" s="473" t="s">
        <v>595</v>
      </c>
      <c r="I35" s="473" t="s">
        <v>173</v>
      </c>
      <c r="J35" s="473" t="s">
        <v>596</v>
      </c>
      <c r="K35" s="473"/>
      <c r="L35" s="475">
        <v>71.786186713498807</v>
      </c>
      <c r="M35" s="475">
        <v>9</v>
      </c>
      <c r="N35" s="476">
        <v>646.07568042148932</v>
      </c>
    </row>
    <row r="36" spans="1:14" ht="14.4" customHeight="1" x14ac:dyDescent="0.3">
      <c r="A36" s="471" t="s">
        <v>484</v>
      </c>
      <c r="B36" s="472" t="s">
        <v>485</v>
      </c>
      <c r="C36" s="473" t="s">
        <v>490</v>
      </c>
      <c r="D36" s="474" t="s">
        <v>762</v>
      </c>
      <c r="E36" s="473" t="s">
        <v>501</v>
      </c>
      <c r="F36" s="474" t="s">
        <v>765</v>
      </c>
      <c r="G36" s="473" t="s">
        <v>502</v>
      </c>
      <c r="H36" s="473" t="s">
        <v>597</v>
      </c>
      <c r="I36" s="473" t="s">
        <v>173</v>
      </c>
      <c r="J36" s="473" t="s">
        <v>598</v>
      </c>
      <c r="K36" s="473"/>
      <c r="L36" s="475">
        <v>191.6087047766062</v>
      </c>
      <c r="M36" s="475">
        <v>10</v>
      </c>
      <c r="N36" s="476">
        <v>1916.0870477660619</v>
      </c>
    </row>
    <row r="37" spans="1:14" ht="14.4" customHeight="1" x14ac:dyDescent="0.3">
      <c r="A37" s="471" t="s">
        <v>484</v>
      </c>
      <c r="B37" s="472" t="s">
        <v>485</v>
      </c>
      <c r="C37" s="473" t="s">
        <v>490</v>
      </c>
      <c r="D37" s="474" t="s">
        <v>762</v>
      </c>
      <c r="E37" s="473" t="s">
        <v>501</v>
      </c>
      <c r="F37" s="474" t="s">
        <v>765</v>
      </c>
      <c r="G37" s="473" t="s">
        <v>502</v>
      </c>
      <c r="H37" s="473" t="s">
        <v>599</v>
      </c>
      <c r="I37" s="473" t="s">
        <v>173</v>
      </c>
      <c r="J37" s="473" t="s">
        <v>600</v>
      </c>
      <c r="K37" s="473"/>
      <c r="L37" s="475">
        <v>72.928272112994676</v>
      </c>
      <c r="M37" s="475">
        <v>5</v>
      </c>
      <c r="N37" s="476">
        <v>364.64136056497341</v>
      </c>
    </row>
    <row r="38" spans="1:14" ht="14.4" customHeight="1" x14ac:dyDescent="0.3">
      <c r="A38" s="471" t="s">
        <v>484</v>
      </c>
      <c r="B38" s="472" t="s">
        <v>485</v>
      </c>
      <c r="C38" s="473" t="s">
        <v>490</v>
      </c>
      <c r="D38" s="474" t="s">
        <v>762</v>
      </c>
      <c r="E38" s="473" t="s">
        <v>501</v>
      </c>
      <c r="F38" s="474" t="s">
        <v>765</v>
      </c>
      <c r="G38" s="473" t="s">
        <v>502</v>
      </c>
      <c r="H38" s="473" t="s">
        <v>601</v>
      </c>
      <c r="I38" s="473" t="s">
        <v>173</v>
      </c>
      <c r="J38" s="473" t="s">
        <v>602</v>
      </c>
      <c r="K38" s="473"/>
      <c r="L38" s="475">
        <v>31.872</v>
      </c>
      <c r="M38" s="475">
        <v>1</v>
      </c>
      <c r="N38" s="476">
        <v>31.872</v>
      </c>
    </row>
    <row r="39" spans="1:14" ht="14.4" customHeight="1" x14ac:dyDescent="0.3">
      <c r="A39" s="471" t="s">
        <v>484</v>
      </c>
      <c r="B39" s="472" t="s">
        <v>485</v>
      </c>
      <c r="C39" s="473" t="s">
        <v>490</v>
      </c>
      <c r="D39" s="474" t="s">
        <v>762</v>
      </c>
      <c r="E39" s="473" t="s">
        <v>501</v>
      </c>
      <c r="F39" s="474" t="s">
        <v>765</v>
      </c>
      <c r="G39" s="473" t="s">
        <v>502</v>
      </c>
      <c r="H39" s="473" t="s">
        <v>603</v>
      </c>
      <c r="I39" s="473" t="s">
        <v>604</v>
      </c>
      <c r="J39" s="473" t="s">
        <v>605</v>
      </c>
      <c r="K39" s="473"/>
      <c r="L39" s="475">
        <v>97.052984668646843</v>
      </c>
      <c r="M39" s="475">
        <v>2</v>
      </c>
      <c r="N39" s="476">
        <v>194.10596933729369</v>
      </c>
    </row>
    <row r="40" spans="1:14" ht="14.4" customHeight="1" x14ac:dyDescent="0.3">
      <c r="A40" s="471" t="s">
        <v>484</v>
      </c>
      <c r="B40" s="472" t="s">
        <v>485</v>
      </c>
      <c r="C40" s="473" t="s">
        <v>490</v>
      </c>
      <c r="D40" s="474" t="s">
        <v>762</v>
      </c>
      <c r="E40" s="473" t="s">
        <v>501</v>
      </c>
      <c r="F40" s="474" t="s">
        <v>765</v>
      </c>
      <c r="G40" s="473" t="s">
        <v>502</v>
      </c>
      <c r="H40" s="473" t="s">
        <v>606</v>
      </c>
      <c r="I40" s="473" t="s">
        <v>173</v>
      </c>
      <c r="J40" s="473" t="s">
        <v>607</v>
      </c>
      <c r="K40" s="473"/>
      <c r="L40" s="475">
        <v>73.378507799095814</v>
      </c>
      <c r="M40" s="475">
        <v>9</v>
      </c>
      <c r="N40" s="476">
        <v>660.40657019186233</v>
      </c>
    </row>
    <row r="41" spans="1:14" ht="14.4" customHeight="1" x14ac:dyDescent="0.3">
      <c r="A41" s="471" t="s">
        <v>484</v>
      </c>
      <c r="B41" s="472" t="s">
        <v>485</v>
      </c>
      <c r="C41" s="473" t="s">
        <v>490</v>
      </c>
      <c r="D41" s="474" t="s">
        <v>762</v>
      </c>
      <c r="E41" s="473" t="s">
        <v>501</v>
      </c>
      <c r="F41" s="474" t="s">
        <v>765</v>
      </c>
      <c r="G41" s="473" t="s">
        <v>502</v>
      </c>
      <c r="H41" s="473" t="s">
        <v>608</v>
      </c>
      <c r="I41" s="473" t="s">
        <v>173</v>
      </c>
      <c r="J41" s="473" t="s">
        <v>609</v>
      </c>
      <c r="K41" s="473"/>
      <c r="L41" s="475">
        <v>267.90049542438771</v>
      </c>
      <c r="M41" s="475">
        <v>2</v>
      </c>
      <c r="N41" s="476">
        <v>535.80099084877543</v>
      </c>
    </row>
    <row r="42" spans="1:14" ht="14.4" customHeight="1" x14ac:dyDescent="0.3">
      <c r="A42" s="471" t="s">
        <v>484</v>
      </c>
      <c r="B42" s="472" t="s">
        <v>485</v>
      </c>
      <c r="C42" s="473" t="s">
        <v>490</v>
      </c>
      <c r="D42" s="474" t="s">
        <v>762</v>
      </c>
      <c r="E42" s="473" t="s">
        <v>501</v>
      </c>
      <c r="F42" s="474" t="s">
        <v>765</v>
      </c>
      <c r="G42" s="473" t="s">
        <v>502</v>
      </c>
      <c r="H42" s="473" t="s">
        <v>610</v>
      </c>
      <c r="I42" s="473" t="s">
        <v>173</v>
      </c>
      <c r="J42" s="473" t="s">
        <v>611</v>
      </c>
      <c r="K42" s="473" t="s">
        <v>612</v>
      </c>
      <c r="L42" s="475">
        <v>202.40001713163042</v>
      </c>
      <c r="M42" s="475">
        <v>2</v>
      </c>
      <c r="N42" s="476">
        <v>404.80003426326084</v>
      </c>
    </row>
    <row r="43" spans="1:14" ht="14.4" customHeight="1" x14ac:dyDescent="0.3">
      <c r="A43" s="471" t="s">
        <v>484</v>
      </c>
      <c r="B43" s="472" t="s">
        <v>485</v>
      </c>
      <c r="C43" s="473" t="s">
        <v>490</v>
      </c>
      <c r="D43" s="474" t="s">
        <v>762</v>
      </c>
      <c r="E43" s="473" t="s">
        <v>501</v>
      </c>
      <c r="F43" s="474" t="s">
        <v>765</v>
      </c>
      <c r="G43" s="473" t="s">
        <v>502</v>
      </c>
      <c r="H43" s="473" t="s">
        <v>613</v>
      </c>
      <c r="I43" s="473" t="s">
        <v>614</v>
      </c>
      <c r="J43" s="473" t="s">
        <v>615</v>
      </c>
      <c r="K43" s="473" t="s">
        <v>616</v>
      </c>
      <c r="L43" s="475">
        <v>77.949737017791875</v>
      </c>
      <c r="M43" s="475">
        <v>1</v>
      </c>
      <c r="N43" s="476">
        <v>77.949737017791875</v>
      </c>
    </row>
    <row r="44" spans="1:14" ht="14.4" customHeight="1" x14ac:dyDescent="0.3">
      <c r="A44" s="471" t="s">
        <v>484</v>
      </c>
      <c r="B44" s="472" t="s">
        <v>485</v>
      </c>
      <c r="C44" s="473" t="s">
        <v>490</v>
      </c>
      <c r="D44" s="474" t="s">
        <v>762</v>
      </c>
      <c r="E44" s="473" t="s">
        <v>501</v>
      </c>
      <c r="F44" s="474" t="s">
        <v>765</v>
      </c>
      <c r="G44" s="473" t="s">
        <v>502</v>
      </c>
      <c r="H44" s="473" t="s">
        <v>617</v>
      </c>
      <c r="I44" s="473" t="s">
        <v>618</v>
      </c>
      <c r="J44" s="473" t="s">
        <v>619</v>
      </c>
      <c r="K44" s="473"/>
      <c r="L44" s="475">
        <v>95.033777840308289</v>
      </c>
      <c r="M44" s="475">
        <v>10</v>
      </c>
      <c r="N44" s="476">
        <v>950.33777840308289</v>
      </c>
    </row>
    <row r="45" spans="1:14" ht="14.4" customHeight="1" x14ac:dyDescent="0.3">
      <c r="A45" s="471" t="s">
        <v>484</v>
      </c>
      <c r="B45" s="472" t="s">
        <v>485</v>
      </c>
      <c r="C45" s="473" t="s">
        <v>490</v>
      </c>
      <c r="D45" s="474" t="s">
        <v>762</v>
      </c>
      <c r="E45" s="473" t="s">
        <v>501</v>
      </c>
      <c r="F45" s="474" t="s">
        <v>765</v>
      </c>
      <c r="G45" s="473" t="s">
        <v>502</v>
      </c>
      <c r="H45" s="473" t="s">
        <v>620</v>
      </c>
      <c r="I45" s="473" t="s">
        <v>173</v>
      </c>
      <c r="J45" s="473" t="s">
        <v>621</v>
      </c>
      <c r="K45" s="473"/>
      <c r="L45" s="475">
        <v>87.632113430047994</v>
      </c>
      <c r="M45" s="475">
        <v>1</v>
      </c>
      <c r="N45" s="476">
        <v>87.632113430047994</v>
      </c>
    </row>
    <row r="46" spans="1:14" ht="14.4" customHeight="1" x14ac:dyDescent="0.3">
      <c r="A46" s="471" t="s">
        <v>484</v>
      </c>
      <c r="B46" s="472" t="s">
        <v>485</v>
      </c>
      <c r="C46" s="473" t="s">
        <v>490</v>
      </c>
      <c r="D46" s="474" t="s">
        <v>762</v>
      </c>
      <c r="E46" s="473" t="s">
        <v>501</v>
      </c>
      <c r="F46" s="474" t="s">
        <v>765</v>
      </c>
      <c r="G46" s="473" t="s">
        <v>502</v>
      </c>
      <c r="H46" s="473" t="s">
        <v>622</v>
      </c>
      <c r="I46" s="473" t="s">
        <v>173</v>
      </c>
      <c r="J46" s="473" t="s">
        <v>623</v>
      </c>
      <c r="K46" s="473" t="s">
        <v>624</v>
      </c>
      <c r="L46" s="475">
        <v>46.413994645091044</v>
      </c>
      <c r="M46" s="475">
        <v>1</v>
      </c>
      <c r="N46" s="476">
        <v>46.413994645091044</v>
      </c>
    </row>
    <row r="47" spans="1:14" ht="14.4" customHeight="1" x14ac:dyDescent="0.3">
      <c r="A47" s="471" t="s">
        <v>484</v>
      </c>
      <c r="B47" s="472" t="s">
        <v>485</v>
      </c>
      <c r="C47" s="473" t="s">
        <v>490</v>
      </c>
      <c r="D47" s="474" t="s">
        <v>762</v>
      </c>
      <c r="E47" s="473" t="s">
        <v>501</v>
      </c>
      <c r="F47" s="474" t="s">
        <v>765</v>
      </c>
      <c r="G47" s="473" t="s">
        <v>502</v>
      </c>
      <c r="H47" s="473" t="s">
        <v>625</v>
      </c>
      <c r="I47" s="473" t="s">
        <v>626</v>
      </c>
      <c r="J47" s="473" t="s">
        <v>627</v>
      </c>
      <c r="K47" s="473"/>
      <c r="L47" s="475">
        <v>1392.575</v>
      </c>
      <c r="M47" s="475">
        <v>2</v>
      </c>
      <c r="N47" s="476">
        <v>2785.15</v>
      </c>
    </row>
    <row r="48" spans="1:14" ht="14.4" customHeight="1" x14ac:dyDescent="0.3">
      <c r="A48" s="471" t="s">
        <v>484</v>
      </c>
      <c r="B48" s="472" t="s">
        <v>485</v>
      </c>
      <c r="C48" s="473" t="s">
        <v>490</v>
      </c>
      <c r="D48" s="474" t="s">
        <v>762</v>
      </c>
      <c r="E48" s="473" t="s">
        <v>501</v>
      </c>
      <c r="F48" s="474" t="s">
        <v>765</v>
      </c>
      <c r="G48" s="473" t="s">
        <v>502</v>
      </c>
      <c r="H48" s="473" t="s">
        <v>628</v>
      </c>
      <c r="I48" s="473" t="s">
        <v>173</v>
      </c>
      <c r="J48" s="473" t="s">
        <v>629</v>
      </c>
      <c r="K48" s="473"/>
      <c r="L48" s="475">
        <v>90.303757625450842</v>
      </c>
      <c r="M48" s="475">
        <v>3</v>
      </c>
      <c r="N48" s="476">
        <v>270.91127287635254</v>
      </c>
    </row>
    <row r="49" spans="1:14" ht="14.4" customHeight="1" x14ac:dyDescent="0.3">
      <c r="A49" s="471" t="s">
        <v>484</v>
      </c>
      <c r="B49" s="472" t="s">
        <v>485</v>
      </c>
      <c r="C49" s="473" t="s">
        <v>490</v>
      </c>
      <c r="D49" s="474" t="s">
        <v>762</v>
      </c>
      <c r="E49" s="473" t="s">
        <v>501</v>
      </c>
      <c r="F49" s="474" t="s">
        <v>765</v>
      </c>
      <c r="G49" s="473" t="s">
        <v>502</v>
      </c>
      <c r="H49" s="473" t="s">
        <v>630</v>
      </c>
      <c r="I49" s="473" t="s">
        <v>173</v>
      </c>
      <c r="J49" s="473" t="s">
        <v>631</v>
      </c>
      <c r="K49" s="473"/>
      <c r="L49" s="475">
        <v>84.918847886852035</v>
      </c>
      <c r="M49" s="475">
        <v>8</v>
      </c>
      <c r="N49" s="476">
        <v>679.35078309481628</v>
      </c>
    </row>
    <row r="50" spans="1:14" ht="14.4" customHeight="1" x14ac:dyDescent="0.3">
      <c r="A50" s="471" t="s">
        <v>484</v>
      </c>
      <c r="B50" s="472" t="s">
        <v>485</v>
      </c>
      <c r="C50" s="473" t="s">
        <v>490</v>
      </c>
      <c r="D50" s="474" t="s">
        <v>762</v>
      </c>
      <c r="E50" s="473" t="s">
        <v>501</v>
      </c>
      <c r="F50" s="474" t="s">
        <v>765</v>
      </c>
      <c r="G50" s="473" t="s">
        <v>502</v>
      </c>
      <c r="H50" s="473" t="s">
        <v>632</v>
      </c>
      <c r="I50" s="473" t="s">
        <v>632</v>
      </c>
      <c r="J50" s="473" t="s">
        <v>633</v>
      </c>
      <c r="K50" s="473" t="s">
        <v>634</v>
      </c>
      <c r="L50" s="475">
        <v>117.27454545454545</v>
      </c>
      <c r="M50" s="475">
        <v>11</v>
      </c>
      <c r="N50" s="476">
        <v>1290.02</v>
      </c>
    </row>
    <row r="51" spans="1:14" ht="14.4" customHeight="1" x14ac:dyDescent="0.3">
      <c r="A51" s="471" t="s">
        <v>484</v>
      </c>
      <c r="B51" s="472" t="s">
        <v>485</v>
      </c>
      <c r="C51" s="473" t="s">
        <v>490</v>
      </c>
      <c r="D51" s="474" t="s">
        <v>762</v>
      </c>
      <c r="E51" s="473" t="s">
        <v>501</v>
      </c>
      <c r="F51" s="474" t="s">
        <v>765</v>
      </c>
      <c r="G51" s="473" t="s">
        <v>502</v>
      </c>
      <c r="H51" s="473" t="s">
        <v>635</v>
      </c>
      <c r="I51" s="473" t="s">
        <v>173</v>
      </c>
      <c r="J51" s="473" t="s">
        <v>636</v>
      </c>
      <c r="K51" s="473"/>
      <c r="L51" s="475">
        <v>165.67</v>
      </c>
      <c r="M51" s="475">
        <v>3</v>
      </c>
      <c r="N51" s="476">
        <v>497.01</v>
      </c>
    </row>
    <row r="52" spans="1:14" ht="14.4" customHeight="1" x14ac:dyDescent="0.3">
      <c r="A52" s="471" t="s">
        <v>484</v>
      </c>
      <c r="B52" s="472" t="s">
        <v>485</v>
      </c>
      <c r="C52" s="473" t="s">
        <v>490</v>
      </c>
      <c r="D52" s="474" t="s">
        <v>762</v>
      </c>
      <c r="E52" s="473" t="s">
        <v>501</v>
      </c>
      <c r="F52" s="474" t="s">
        <v>765</v>
      </c>
      <c r="G52" s="473" t="s">
        <v>502</v>
      </c>
      <c r="H52" s="473" t="s">
        <v>637</v>
      </c>
      <c r="I52" s="473" t="s">
        <v>173</v>
      </c>
      <c r="J52" s="473" t="s">
        <v>638</v>
      </c>
      <c r="K52" s="473"/>
      <c r="L52" s="475">
        <v>267.13013061030631</v>
      </c>
      <c r="M52" s="475">
        <v>1</v>
      </c>
      <c r="N52" s="476">
        <v>267.13013061030631</v>
      </c>
    </row>
    <row r="53" spans="1:14" ht="14.4" customHeight="1" x14ac:dyDescent="0.3">
      <c r="A53" s="471" t="s">
        <v>484</v>
      </c>
      <c r="B53" s="472" t="s">
        <v>485</v>
      </c>
      <c r="C53" s="473" t="s">
        <v>490</v>
      </c>
      <c r="D53" s="474" t="s">
        <v>762</v>
      </c>
      <c r="E53" s="473" t="s">
        <v>501</v>
      </c>
      <c r="F53" s="474" t="s">
        <v>765</v>
      </c>
      <c r="G53" s="473" t="s">
        <v>502</v>
      </c>
      <c r="H53" s="473" t="s">
        <v>639</v>
      </c>
      <c r="I53" s="473" t="s">
        <v>173</v>
      </c>
      <c r="J53" s="473" t="s">
        <v>640</v>
      </c>
      <c r="K53" s="473"/>
      <c r="L53" s="475">
        <v>281.5885905819373</v>
      </c>
      <c r="M53" s="475">
        <v>2</v>
      </c>
      <c r="N53" s="476">
        <v>563.17718116387459</v>
      </c>
    </row>
    <row r="54" spans="1:14" ht="14.4" customHeight="1" x14ac:dyDescent="0.3">
      <c r="A54" s="471" t="s">
        <v>484</v>
      </c>
      <c r="B54" s="472" t="s">
        <v>485</v>
      </c>
      <c r="C54" s="473" t="s">
        <v>490</v>
      </c>
      <c r="D54" s="474" t="s">
        <v>762</v>
      </c>
      <c r="E54" s="473" t="s">
        <v>501</v>
      </c>
      <c r="F54" s="474" t="s">
        <v>765</v>
      </c>
      <c r="G54" s="473" t="s">
        <v>502</v>
      </c>
      <c r="H54" s="473" t="s">
        <v>641</v>
      </c>
      <c r="I54" s="473" t="s">
        <v>642</v>
      </c>
      <c r="J54" s="473" t="s">
        <v>643</v>
      </c>
      <c r="K54" s="473" t="s">
        <v>644</v>
      </c>
      <c r="L54" s="475">
        <v>209.90919964464251</v>
      </c>
      <c r="M54" s="475">
        <v>2</v>
      </c>
      <c r="N54" s="476">
        <v>419.81839928928503</v>
      </c>
    </row>
    <row r="55" spans="1:14" ht="14.4" customHeight="1" x14ac:dyDescent="0.3">
      <c r="A55" s="471" t="s">
        <v>484</v>
      </c>
      <c r="B55" s="472" t="s">
        <v>485</v>
      </c>
      <c r="C55" s="473" t="s">
        <v>490</v>
      </c>
      <c r="D55" s="474" t="s">
        <v>762</v>
      </c>
      <c r="E55" s="473" t="s">
        <v>501</v>
      </c>
      <c r="F55" s="474" t="s">
        <v>765</v>
      </c>
      <c r="G55" s="473" t="s">
        <v>502</v>
      </c>
      <c r="H55" s="473" t="s">
        <v>645</v>
      </c>
      <c r="I55" s="473" t="s">
        <v>645</v>
      </c>
      <c r="J55" s="473" t="s">
        <v>646</v>
      </c>
      <c r="K55" s="473" t="s">
        <v>647</v>
      </c>
      <c r="L55" s="475">
        <v>359.93</v>
      </c>
      <c r="M55" s="475">
        <v>1</v>
      </c>
      <c r="N55" s="476">
        <v>359.93</v>
      </c>
    </row>
    <row r="56" spans="1:14" ht="14.4" customHeight="1" x14ac:dyDescent="0.3">
      <c r="A56" s="471" t="s">
        <v>484</v>
      </c>
      <c r="B56" s="472" t="s">
        <v>485</v>
      </c>
      <c r="C56" s="473" t="s">
        <v>490</v>
      </c>
      <c r="D56" s="474" t="s">
        <v>762</v>
      </c>
      <c r="E56" s="473" t="s">
        <v>501</v>
      </c>
      <c r="F56" s="474" t="s">
        <v>765</v>
      </c>
      <c r="G56" s="473" t="s">
        <v>502</v>
      </c>
      <c r="H56" s="473" t="s">
        <v>648</v>
      </c>
      <c r="I56" s="473" t="s">
        <v>173</v>
      </c>
      <c r="J56" s="473" t="s">
        <v>649</v>
      </c>
      <c r="K56" s="473"/>
      <c r="L56" s="475">
        <v>37.612326949788738</v>
      </c>
      <c r="M56" s="475">
        <v>8</v>
      </c>
      <c r="N56" s="476">
        <v>300.8986155983099</v>
      </c>
    </row>
    <row r="57" spans="1:14" ht="14.4" customHeight="1" x14ac:dyDescent="0.3">
      <c r="A57" s="471" t="s">
        <v>484</v>
      </c>
      <c r="B57" s="472" t="s">
        <v>485</v>
      </c>
      <c r="C57" s="473" t="s">
        <v>490</v>
      </c>
      <c r="D57" s="474" t="s">
        <v>762</v>
      </c>
      <c r="E57" s="473" t="s">
        <v>501</v>
      </c>
      <c r="F57" s="474" t="s">
        <v>765</v>
      </c>
      <c r="G57" s="473" t="s">
        <v>502</v>
      </c>
      <c r="H57" s="473" t="s">
        <v>650</v>
      </c>
      <c r="I57" s="473" t="s">
        <v>651</v>
      </c>
      <c r="J57" s="473" t="s">
        <v>652</v>
      </c>
      <c r="K57" s="473" t="s">
        <v>653</v>
      </c>
      <c r="L57" s="475">
        <v>123.11937638063685</v>
      </c>
      <c r="M57" s="475">
        <v>2</v>
      </c>
      <c r="N57" s="476">
        <v>246.2387527612737</v>
      </c>
    </row>
    <row r="58" spans="1:14" ht="14.4" customHeight="1" x14ac:dyDescent="0.3">
      <c r="A58" s="471" t="s">
        <v>484</v>
      </c>
      <c r="B58" s="472" t="s">
        <v>485</v>
      </c>
      <c r="C58" s="473" t="s">
        <v>490</v>
      </c>
      <c r="D58" s="474" t="s">
        <v>762</v>
      </c>
      <c r="E58" s="473" t="s">
        <v>501</v>
      </c>
      <c r="F58" s="474" t="s">
        <v>765</v>
      </c>
      <c r="G58" s="473" t="s">
        <v>502</v>
      </c>
      <c r="H58" s="473" t="s">
        <v>654</v>
      </c>
      <c r="I58" s="473" t="s">
        <v>173</v>
      </c>
      <c r="J58" s="473" t="s">
        <v>655</v>
      </c>
      <c r="K58" s="473" t="s">
        <v>656</v>
      </c>
      <c r="L58" s="475">
        <v>49.998242521367516</v>
      </c>
      <c r="M58" s="475">
        <v>26</v>
      </c>
      <c r="N58" s="476">
        <v>1299.9543055555555</v>
      </c>
    </row>
    <row r="59" spans="1:14" ht="14.4" customHeight="1" x14ac:dyDescent="0.3">
      <c r="A59" s="471" t="s">
        <v>484</v>
      </c>
      <c r="B59" s="472" t="s">
        <v>485</v>
      </c>
      <c r="C59" s="473" t="s">
        <v>490</v>
      </c>
      <c r="D59" s="474" t="s">
        <v>762</v>
      </c>
      <c r="E59" s="473" t="s">
        <v>501</v>
      </c>
      <c r="F59" s="474" t="s">
        <v>765</v>
      </c>
      <c r="G59" s="473" t="s">
        <v>502</v>
      </c>
      <c r="H59" s="473" t="s">
        <v>657</v>
      </c>
      <c r="I59" s="473" t="s">
        <v>173</v>
      </c>
      <c r="J59" s="473" t="s">
        <v>658</v>
      </c>
      <c r="K59" s="473"/>
      <c r="L59" s="475">
        <v>71.179999999999993</v>
      </c>
      <c r="M59" s="475">
        <v>3</v>
      </c>
      <c r="N59" s="476">
        <v>213.53999999999996</v>
      </c>
    </row>
    <row r="60" spans="1:14" ht="14.4" customHeight="1" x14ac:dyDescent="0.3">
      <c r="A60" s="471" t="s">
        <v>484</v>
      </c>
      <c r="B60" s="472" t="s">
        <v>485</v>
      </c>
      <c r="C60" s="473" t="s">
        <v>490</v>
      </c>
      <c r="D60" s="474" t="s">
        <v>762</v>
      </c>
      <c r="E60" s="473" t="s">
        <v>501</v>
      </c>
      <c r="F60" s="474" t="s">
        <v>765</v>
      </c>
      <c r="G60" s="473" t="s">
        <v>502</v>
      </c>
      <c r="H60" s="473" t="s">
        <v>659</v>
      </c>
      <c r="I60" s="473" t="s">
        <v>173</v>
      </c>
      <c r="J60" s="473" t="s">
        <v>660</v>
      </c>
      <c r="K60" s="473"/>
      <c r="L60" s="475">
        <v>132.14202577622984</v>
      </c>
      <c r="M60" s="475">
        <v>2</v>
      </c>
      <c r="N60" s="476">
        <v>264.28405155245969</v>
      </c>
    </row>
    <row r="61" spans="1:14" ht="14.4" customHeight="1" x14ac:dyDescent="0.3">
      <c r="A61" s="471" t="s">
        <v>484</v>
      </c>
      <c r="B61" s="472" t="s">
        <v>485</v>
      </c>
      <c r="C61" s="473" t="s">
        <v>490</v>
      </c>
      <c r="D61" s="474" t="s">
        <v>762</v>
      </c>
      <c r="E61" s="473" t="s">
        <v>501</v>
      </c>
      <c r="F61" s="474" t="s">
        <v>765</v>
      </c>
      <c r="G61" s="473" t="s">
        <v>502</v>
      </c>
      <c r="H61" s="473" t="s">
        <v>661</v>
      </c>
      <c r="I61" s="473" t="s">
        <v>173</v>
      </c>
      <c r="J61" s="473" t="s">
        <v>662</v>
      </c>
      <c r="K61" s="473"/>
      <c r="L61" s="475">
        <v>373.12000000000006</v>
      </c>
      <c r="M61" s="475">
        <v>1</v>
      </c>
      <c r="N61" s="476">
        <v>373.12000000000006</v>
      </c>
    </row>
    <row r="62" spans="1:14" ht="14.4" customHeight="1" x14ac:dyDescent="0.3">
      <c r="A62" s="471" t="s">
        <v>484</v>
      </c>
      <c r="B62" s="472" t="s">
        <v>485</v>
      </c>
      <c r="C62" s="473" t="s">
        <v>490</v>
      </c>
      <c r="D62" s="474" t="s">
        <v>762</v>
      </c>
      <c r="E62" s="473" t="s">
        <v>501</v>
      </c>
      <c r="F62" s="474" t="s">
        <v>765</v>
      </c>
      <c r="G62" s="473" t="s">
        <v>502</v>
      </c>
      <c r="H62" s="473" t="s">
        <v>663</v>
      </c>
      <c r="I62" s="473" t="s">
        <v>663</v>
      </c>
      <c r="J62" s="473" t="s">
        <v>664</v>
      </c>
      <c r="K62" s="473" t="s">
        <v>665</v>
      </c>
      <c r="L62" s="475">
        <v>483.08667453886352</v>
      </c>
      <c r="M62" s="475">
        <v>3</v>
      </c>
      <c r="N62" s="476">
        <v>1449.2600236165906</v>
      </c>
    </row>
    <row r="63" spans="1:14" ht="14.4" customHeight="1" x14ac:dyDescent="0.3">
      <c r="A63" s="471" t="s">
        <v>484</v>
      </c>
      <c r="B63" s="472" t="s">
        <v>485</v>
      </c>
      <c r="C63" s="473" t="s">
        <v>490</v>
      </c>
      <c r="D63" s="474" t="s">
        <v>762</v>
      </c>
      <c r="E63" s="473" t="s">
        <v>501</v>
      </c>
      <c r="F63" s="474" t="s">
        <v>765</v>
      </c>
      <c r="G63" s="473" t="s">
        <v>502</v>
      </c>
      <c r="H63" s="473" t="s">
        <v>666</v>
      </c>
      <c r="I63" s="473" t="s">
        <v>173</v>
      </c>
      <c r="J63" s="473" t="s">
        <v>667</v>
      </c>
      <c r="K63" s="473"/>
      <c r="L63" s="475">
        <v>602.54</v>
      </c>
      <c r="M63" s="475">
        <v>1</v>
      </c>
      <c r="N63" s="476">
        <v>602.54</v>
      </c>
    </row>
    <row r="64" spans="1:14" ht="14.4" customHeight="1" x14ac:dyDescent="0.3">
      <c r="A64" s="471" t="s">
        <v>484</v>
      </c>
      <c r="B64" s="472" t="s">
        <v>485</v>
      </c>
      <c r="C64" s="473" t="s">
        <v>490</v>
      </c>
      <c r="D64" s="474" t="s">
        <v>762</v>
      </c>
      <c r="E64" s="473" t="s">
        <v>501</v>
      </c>
      <c r="F64" s="474" t="s">
        <v>765</v>
      </c>
      <c r="G64" s="473" t="s">
        <v>502</v>
      </c>
      <c r="H64" s="473" t="s">
        <v>668</v>
      </c>
      <c r="I64" s="473" t="s">
        <v>668</v>
      </c>
      <c r="J64" s="473" t="s">
        <v>664</v>
      </c>
      <c r="K64" s="473" t="s">
        <v>669</v>
      </c>
      <c r="L64" s="475">
        <v>674.07334431776746</v>
      </c>
      <c r="M64" s="475">
        <v>3</v>
      </c>
      <c r="N64" s="476">
        <v>2022.2200329533025</v>
      </c>
    </row>
    <row r="65" spans="1:14" ht="14.4" customHeight="1" x14ac:dyDescent="0.3">
      <c r="A65" s="471" t="s">
        <v>484</v>
      </c>
      <c r="B65" s="472" t="s">
        <v>485</v>
      </c>
      <c r="C65" s="473" t="s">
        <v>490</v>
      </c>
      <c r="D65" s="474" t="s">
        <v>762</v>
      </c>
      <c r="E65" s="473" t="s">
        <v>501</v>
      </c>
      <c r="F65" s="474" t="s">
        <v>765</v>
      </c>
      <c r="G65" s="473" t="s">
        <v>502</v>
      </c>
      <c r="H65" s="473" t="s">
        <v>670</v>
      </c>
      <c r="I65" s="473" t="s">
        <v>173</v>
      </c>
      <c r="J65" s="473" t="s">
        <v>671</v>
      </c>
      <c r="K65" s="473"/>
      <c r="L65" s="475">
        <v>45.830000000000013</v>
      </c>
      <c r="M65" s="475">
        <v>2</v>
      </c>
      <c r="N65" s="476">
        <v>91.660000000000025</v>
      </c>
    </row>
    <row r="66" spans="1:14" ht="14.4" customHeight="1" x14ac:dyDescent="0.3">
      <c r="A66" s="471" t="s">
        <v>484</v>
      </c>
      <c r="B66" s="472" t="s">
        <v>485</v>
      </c>
      <c r="C66" s="473" t="s">
        <v>490</v>
      </c>
      <c r="D66" s="474" t="s">
        <v>762</v>
      </c>
      <c r="E66" s="473" t="s">
        <v>672</v>
      </c>
      <c r="F66" s="474" t="s">
        <v>766</v>
      </c>
      <c r="G66" s="473"/>
      <c r="H66" s="473" t="s">
        <v>673</v>
      </c>
      <c r="I66" s="473" t="s">
        <v>673</v>
      </c>
      <c r="J66" s="473" t="s">
        <v>674</v>
      </c>
      <c r="K66" s="473" t="s">
        <v>675</v>
      </c>
      <c r="L66" s="475">
        <v>194.6899375465137</v>
      </c>
      <c r="M66" s="475">
        <v>0.4</v>
      </c>
      <c r="N66" s="476">
        <v>77.875975018605487</v>
      </c>
    </row>
    <row r="67" spans="1:14" ht="14.4" customHeight="1" x14ac:dyDescent="0.3">
      <c r="A67" s="471" t="s">
        <v>484</v>
      </c>
      <c r="B67" s="472" t="s">
        <v>485</v>
      </c>
      <c r="C67" s="473" t="s">
        <v>490</v>
      </c>
      <c r="D67" s="474" t="s">
        <v>762</v>
      </c>
      <c r="E67" s="473" t="s">
        <v>672</v>
      </c>
      <c r="F67" s="474" t="s">
        <v>766</v>
      </c>
      <c r="G67" s="473" t="s">
        <v>502</v>
      </c>
      <c r="H67" s="473" t="s">
        <v>676</v>
      </c>
      <c r="I67" s="473" t="s">
        <v>677</v>
      </c>
      <c r="J67" s="473" t="s">
        <v>678</v>
      </c>
      <c r="K67" s="473" t="s">
        <v>679</v>
      </c>
      <c r="L67" s="475">
        <v>40.222650433797163</v>
      </c>
      <c r="M67" s="475">
        <v>22</v>
      </c>
      <c r="N67" s="476">
        <v>884.89830954353761</v>
      </c>
    </row>
    <row r="68" spans="1:14" ht="14.4" customHeight="1" x14ac:dyDescent="0.3">
      <c r="A68" s="471" t="s">
        <v>484</v>
      </c>
      <c r="B68" s="472" t="s">
        <v>485</v>
      </c>
      <c r="C68" s="473" t="s">
        <v>490</v>
      </c>
      <c r="D68" s="474" t="s">
        <v>762</v>
      </c>
      <c r="E68" s="473" t="s">
        <v>672</v>
      </c>
      <c r="F68" s="474" t="s">
        <v>766</v>
      </c>
      <c r="G68" s="473" t="s">
        <v>502</v>
      </c>
      <c r="H68" s="473" t="s">
        <v>680</v>
      </c>
      <c r="I68" s="473" t="s">
        <v>681</v>
      </c>
      <c r="J68" s="473" t="s">
        <v>682</v>
      </c>
      <c r="K68" s="473" t="s">
        <v>514</v>
      </c>
      <c r="L68" s="475">
        <v>68.206778015614049</v>
      </c>
      <c r="M68" s="475">
        <v>60</v>
      </c>
      <c r="N68" s="476">
        <v>4092.4066809368433</v>
      </c>
    </row>
    <row r="69" spans="1:14" ht="14.4" customHeight="1" x14ac:dyDescent="0.3">
      <c r="A69" s="471" t="s">
        <v>484</v>
      </c>
      <c r="B69" s="472" t="s">
        <v>485</v>
      </c>
      <c r="C69" s="473" t="s">
        <v>490</v>
      </c>
      <c r="D69" s="474" t="s">
        <v>762</v>
      </c>
      <c r="E69" s="473" t="s">
        <v>672</v>
      </c>
      <c r="F69" s="474" t="s">
        <v>766</v>
      </c>
      <c r="G69" s="473" t="s">
        <v>502</v>
      </c>
      <c r="H69" s="473" t="s">
        <v>683</v>
      </c>
      <c r="I69" s="473" t="s">
        <v>684</v>
      </c>
      <c r="J69" s="473" t="s">
        <v>685</v>
      </c>
      <c r="K69" s="473" t="s">
        <v>686</v>
      </c>
      <c r="L69" s="475">
        <v>82.922030513579358</v>
      </c>
      <c r="M69" s="475">
        <v>20</v>
      </c>
      <c r="N69" s="476">
        <v>1658.440610271587</v>
      </c>
    </row>
    <row r="70" spans="1:14" ht="14.4" customHeight="1" x14ac:dyDescent="0.3">
      <c r="A70" s="471" t="s">
        <v>484</v>
      </c>
      <c r="B70" s="472" t="s">
        <v>485</v>
      </c>
      <c r="C70" s="473" t="s">
        <v>490</v>
      </c>
      <c r="D70" s="474" t="s">
        <v>762</v>
      </c>
      <c r="E70" s="473" t="s">
        <v>672</v>
      </c>
      <c r="F70" s="474" t="s">
        <v>766</v>
      </c>
      <c r="G70" s="473" t="s">
        <v>502</v>
      </c>
      <c r="H70" s="473" t="s">
        <v>687</v>
      </c>
      <c r="I70" s="473" t="s">
        <v>688</v>
      </c>
      <c r="J70" s="473" t="s">
        <v>689</v>
      </c>
      <c r="K70" s="473" t="s">
        <v>690</v>
      </c>
      <c r="L70" s="475">
        <v>88.30119866412717</v>
      </c>
      <c r="M70" s="475">
        <v>7</v>
      </c>
      <c r="N70" s="476">
        <v>618.10839064889024</v>
      </c>
    </row>
    <row r="71" spans="1:14" ht="14.4" customHeight="1" x14ac:dyDescent="0.3">
      <c r="A71" s="471" t="s">
        <v>484</v>
      </c>
      <c r="B71" s="472" t="s">
        <v>485</v>
      </c>
      <c r="C71" s="473" t="s">
        <v>490</v>
      </c>
      <c r="D71" s="474" t="s">
        <v>762</v>
      </c>
      <c r="E71" s="473" t="s">
        <v>672</v>
      </c>
      <c r="F71" s="474" t="s">
        <v>766</v>
      </c>
      <c r="G71" s="473" t="s">
        <v>502</v>
      </c>
      <c r="H71" s="473" t="s">
        <v>691</v>
      </c>
      <c r="I71" s="473" t="s">
        <v>692</v>
      </c>
      <c r="J71" s="473" t="s">
        <v>689</v>
      </c>
      <c r="K71" s="473" t="s">
        <v>693</v>
      </c>
      <c r="L71" s="475">
        <v>264.8442918797063</v>
      </c>
      <c r="M71" s="475">
        <v>54</v>
      </c>
      <c r="N71" s="476">
        <v>14301.591761504142</v>
      </c>
    </row>
    <row r="72" spans="1:14" ht="14.4" customHeight="1" x14ac:dyDescent="0.3">
      <c r="A72" s="471" t="s">
        <v>484</v>
      </c>
      <c r="B72" s="472" t="s">
        <v>485</v>
      </c>
      <c r="C72" s="473" t="s">
        <v>490</v>
      </c>
      <c r="D72" s="474" t="s">
        <v>762</v>
      </c>
      <c r="E72" s="473" t="s">
        <v>672</v>
      </c>
      <c r="F72" s="474" t="s">
        <v>766</v>
      </c>
      <c r="G72" s="473" t="s">
        <v>694</v>
      </c>
      <c r="H72" s="473" t="s">
        <v>695</v>
      </c>
      <c r="I72" s="473" t="s">
        <v>696</v>
      </c>
      <c r="J72" s="473" t="s">
        <v>697</v>
      </c>
      <c r="K72" s="473" t="s">
        <v>698</v>
      </c>
      <c r="L72" s="475">
        <v>138.60999999999999</v>
      </c>
      <c r="M72" s="475">
        <v>0.3</v>
      </c>
      <c r="N72" s="476">
        <v>41.582999999999991</v>
      </c>
    </row>
    <row r="73" spans="1:14" ht="14.4" customHeight="1" x14ac:dyDescent="0.3">
      <c r="A73" s="471" t="s">
        <v>484</v>
      </c>
      <c r="B73" s="472" t="s">
        <v>485</v>
      </c>
      <c r="C73" s="473" t="s">
        <v>495</v>
      </c>
      <c r="D73" s="474" t="s">
        <v>763</v>
      </c>
      <c r="E73" s="473" t="s">
        <v>501</v>
      </c>
      <c r="F73" s="474" t="s">
        <v>765</v>
      </c>
      <c r="G73" s="473" t="s">
        <v>502</v>
      </c>
      <c r="H73" s="473" t="s">
        <v>503</v>
      </c>
      <c r="I73" s="473" t="s">
        <v>504</v>
      </c>
      <c r="J73" s="473" t="s">
        <v>505</v>
      </c>
      <c r="K73" s="473" t="s">
        <v>506</v>
      </c>
      <c r="L73" s="475">
        <v>87.048732378189058</v>
      </c>
      <c r="M73" s="475">
        <v>45</v>
      </c>
      <c r="N73" s="476">
        <v>3917.1929570185075</v>
      </c>
    </row>
    <row r="74" spans="1:14" ht="14.4" customHeight="1" x14ac:dyDescent="0.3">
      <c r="A74" s="471" t="s">
        <v>484</v>
      </c>
      <c r="B74" s="472" t="s">
        <v>485</v>
      </c>
      <c r="C74" s="473" t="s">
        <v>495</v>
      </c>
      <c r="D74" s="474" t="s">
        <v>763</v>
      </c>
      <c r="E74" s="473" t="s">
        <v>501</v>
      </c>
      <c r="F74" s="474" t="s">
        <v>765</v>
      </c>
      <c r="G74" s="473" t="s">
        <v>502</v>
      </c>
      <c r="H74" s="473" t="s">
        <v>507</v>
      </c>
      <c r="I74" s="473" t="s">
        <v>508</v>
      </c>
      <c r="J74" s="473" t="s">
        <v>509</v>
      </c>
      <c r="K74" s="473" t="s">
        <v>510</v>
      </c>
      <c r="L74" s="475">
        <v>167.69092612965034</v>
      </c>
      <c r="M74" s="475">
        <v>79</v>
      </c>
      <c r="N74" s="476">
        <v>13247.583164242376</v>
      </c>
    </row>
    <row r="75" spans="1:14" ht="14.4" customHeight="1" x14ac:dyDescent="0.3">
      <c r="A75" s="471" t="s">
        <v>484</v>
      </c>
      <c r="B75" s="472" t="s">
        <v>485</v>
      </c>
      <c r="C75" s="473" t="s">
        <v>495</v>
      </c>
      <c r="D75" s="474" t="s">
        <v>763</v>
      </c>
      <c r="E75" s="473" t="s">
        <v>501</v>
      </c>
      <c r="F75" s="474" t="s">
        <v>765</v>
      </c>
      <c r="G75" s="473" t="s">
        <v>502</v>
      </c>
      <c r="H75" s="473" t="s">
        <v>699</v>
      </c>
      <c r="I75" s="473" t="s">
        <v>618</v>
      </c>
      <c r="J75" s="473" t="s">
        <v>700</v>
      </c>
      <c r="K75" s="473" t="s">
        <v>701</v>
      </c>
      <c r="L75" s="475">
        <v>43.37777796894828</v>
      </c>
      <c r="M75" s="475">
        <v>1</v>
      </c>
      <c r="N75" s="476">
        <v>43.37777796894828</v>
      </c>
    </row>
    <row r="76" spans="1:14" ht="14.4" customHeight="1" x14ac:dyDescent="0.3">
      <c r="A76" s="471" t="s">
        <v>484</v>
      </c>
      <c r="B76" s="472" t="s">
        <v>485</v>
      </c>
      <c r="C76" s="473" t="s">
        <v>495</v>
      </c>
      <c r="D76" s="474" t="s">
        <v>763</v>
      </c>
      <c r="E76" s="473" t="s">
        <v>501</v>
      </c>
      <c r="F76" s="474" t="s">
        <v>765</v>
      </c>
      <c r="G76" s="473" t="s">
        <v>502</v>
      </c>
      <c r="H76" s="473" t="s">
        <v>702</v>
      </c>
      <c r="I76" s="473" t="s">
        <v>703</v>
      </c>
      <c r="J76" s="473" t="s">
        <v>704</v>
      </c>
      <c r="K76" s="473" t="s">
        <v>705</v>
      </c>
      <c r="L76" s="475">
        <v>93.529996141852294</v>
      </c>
      <c r="M76" s="475">
        <v>1</v>
      </c>
      <c r="N76" s="476">
        <v>93.529996141852294</v>
      </c>
    </row>
    <row r="77" spans="1:14" ht="14.4" customHeight="1" x14ac:dyDescent="0.3">
      <c r="A77" s="471" t="s">
        <v>484</v>
      </c>
      <c r="B77" s="472" t="s">
        <v>485</v>
      </c>
      <c r="C77" s="473" t="s">
        <v>495</v>
      </c>
      <c r="D77" s="474" t="s">
        <v>763</v>
      </c>
      <c r="E77" s="473" t="s">
        <v>501</v>
      </c>
      <c r="F77" s="474" t="s">
        <v>765</v>
      </c>
      <c r="G77" s="473" t="s">
        <v>502</v>
      </c>
      <c r="H77" s="473" t="s">
        <v>706</v>
      </c>
      <c r="I77" s="473" t="s">
        <v>173</v>
      </c>
      <c r="J77" s="473" t="s">
        <v>707</v>
      </c>
      <c r="K77" s="473" t="s">
        <v>708</v>
      </c>
      <c r="L77" s="475">
        <v>181.05599999999998</v>
      </c>
      <c r="M77" s="475">
        <v>2</v>
      </c>
      <c r="N77" s="476">
        <v>362.11199999999997</v>
      </c>
    </row>
    <row r="78" spans="1:14" ht="14.4" customHeight="1" x14ac:dyDescent="0.3">
      <c r="A78" s="471" t="s">
        <v>484</v>
      </c>
      <c r="B78" s="472" t="s">
        <v>485</v>
      </c>
      <c r="C78" s="473" t="s">
        <v>495</v>
      </c>
      <c r="D78" s="474" t="s">
        <v>763</v>
      </c>
      <c r="E78" s="473" t="s">
        <v>501</v>
      </c>
      <c r="F78" s="474" t="s">
        <v>765</v>
      </c>
      <c r="G78" s="473" t="s">
        <v>502</v>
      </c>
      <c r="H78" s="473" t="s">
        <v>529</v>
      </c>
      <c r="I78" s="473" t="s">
        <v>173</v>
      </c>
      <c r="J78" s="473" t="s">
        <v>530</v>
      </c>
      <c r="K78" s="473"/>
      <c r="L78" s="475">
        <v>121.75999999999998</v>
      </c>
      <c r="M78" s="475">
        <v>1</v>
      </c>
      <c r="N78" s="476">
        <v>121.75999999999998</v>
      </c>
    </row>
    <row r="79" spans="1:14" ht="14.4" customHeight="1" x14ac:dyDescent="0.3">
      <c r="A79" s="471" t="s">
        <v>484</v>
      </c>
      <c r="B79" s="472" t="s">
        <v>485</v>
      </c>
      <c r="C79" s="473" t="s">
        <v>495</v>
      </c>
      <c r="D79" s="474" t="s">
        <v>763</v>
      </c>
      <c r="E79" s="473" t="s">
        <v>501</v>
      </c>
      <c r="F79" s="474" t="s">
        <v>765</v>
      </c>
      <c r="G79" s="473" t="s">
        <v>502</v>
      </c>
      <c r="H79" s="473" t="s">
        <v>535</v>
      </c>
      <c r="I79" s="473" t="s">
        <v>536</v>
      </c>
      <c r="J79" s="473" t="s">
        <v>537</v>
      </c>
      <c r="K79" s="473"/>
      <c r="L79" s="475">
        <v>453.53175265536356</v>
      </c>
      <c r="M79" s="475">
        <v>15</v>
      </c>
      <c r="N79" s="476">
        <v>6802.9762898304534</v>
      </c>
    </row>
    <row r="80" spans="1:14" ht="14.4" customHeight="1" x14ac:dyDescent="0.3">
      <c r="A80" s="471" t="s">
        <v>484</v>
      </c>
      <c r="B80" s="472" t="s">
        <v>485</v>
      </c>
      <c r="C80" s="473" t="s">
        <v>495</v>
      </c>
      <c r="D80" s="474" t="s">
        <v>763</v>
      </c>
      <c r="E80" s="473" t="s">
        <v>501</v>
      </c>
      <c r="F80" s="474" t="s">
        <v>765</v>
      </c>
      <c r="G80" s="473" t="s">
        <v>502</v>
      </c>
      <c r="H80" s="473" t="s">
        <v>544</v>
      </c>
      <c r="I80" s="473" t="s">
        <v>545</v>
      </c>
      <c r="J80" s="473" t="s">
        <v>509</v>
      </c>
      <c r="K80" s="473" t="s">
        <v>546</v>
      </c>
      <c r="L80" s="475">
        <v>69.719997124023749</v>
      </c>
      <c r="M80" s="475">
        <v>10</v>
      </c>
      <c r="N80" s="476">
        <v>697.19997124023746</v>
      </c>
    </row>
    <row r="81" spans="1:14" ht="14.4" customHeight="1" x14ac:dyDescent="0.3">
      <c r="A81" s="471" t="s">
        <v>484</v>
      </c>
      <c r="B81" s="472" t="s">
        <v>485</v>
      </c>
      <c r="C81" s="473" t="s">
        <v>495</v>
      </c>
      <c r="D81" s="474" t="s">
        <v>763</v>
      </c>
      <c r="E81" s="473" t="s">
        <v>501</v>
      </c>
      <c r="F81" s="474" t="s">
        <v>765</v>
      </c>
      <c r="G81" s="473" t="s">
        <v>502</v>
      </c>
      <c r="H81" s="473" t="s">
        <v>551</v>
      </c>
      <c r="I81" s="473" t="s">
        <v>552</v>
      </c>
      <c r="J81" s="473" t="s">
        <v>553</v>
      </c>
      <c r="K81" s="473" t="s">
        <v>554</v>
      </c>
      <c r="L81" s="475">
        <v>152.15999978344189</v>
      </c>
      <c r="M81" s="475">
        <v>5</v>
      </c>
      <c r="N81" s="476">
        <v>760.79999891720945</v>
      </c>
    </row>
    <row r="82" spans="1:14" ht="14.4" customHeight="1" x14ac:dyDescent="0.3">
      <c r="A82" s="471" t="s">
        <v>484</v>
      </c>
      <c r="B82" s="472" t="s">
        <v>485</v>
      </c>
      <c r="C82" s="473" t="s">
        <v>495</v>
      </c>
      <c r="D82" s="474" t="s">
        <v>763</v>
      </c>
      <c r="E82" s="473" t="s">
        <v>501</v>
      </c>
      <c r="F82" s="474" t="s">
        <v>765</v>
      </c>
      <c r="G82" s="473" t="s">
        <v>502</v>
      </c>
      <c r="H82" s="473" t="s">
        <v>558</v>
      </c>
      <c r="I82" s="473" t="s">
        <v>559</v>
      </c>
      <c r="J82" s="473" t="s">
        <v>560</v>
      </c>
      <c r="K82" s="473" t="s">
        <v>561</v>
      </c>
      <c r="L82" s="475">
        <v>535.13400000000001</v>
      </c>
      <c r="M82" s="475">
        <v>5</v>
      </c>
      <c r="N82" s="476">
        <v>2675.67</v>
      </c>
    </row>
    <row r="83" spans="1:14" ht="14.4" customHeight="1" x14ac:dyDescent="0.3">
      <c r="A83" s="471" t="s">
        <v>484</v>
      </c>
      <c r="B83" s="472" t="s">
        <v>485</v>
      </c>
      <c r="C83" s="473" t="s">
        <v>495</v>
      </c>
      <c r="D83" s="474" t="s">
        <v>763</v>
      </c>
      <c r="E83" s="473" t="s">
        <v>501</v>
      </c>
      <c r="F83" s="474" t="s">
        <v>765</v>
      </c>
      <c r="G83" s="473" t="s">
        <v>502</v>
      </c>
      <c r="H83" s="473" t="s">
        <v>562</v>
      </c>
      <c r="I83" s="473" t="s">
        <v>173</v>
      </c>
      <c r="J83" s="473" t="s">
        <v>563</v>
      </c>
      <c r="K83" s="473"/>
      <c r="L83" s="475">
        <v>40.794784581560648</v>
      </c>
      <c r="M83" s="475">
        <v>6</v>
      </c>
      <c r="N83" s="476">
        <v>244.76870748936389</v>
      </c>
    </row>
    <row r="84" spans="1:14" ht="14.4" customHeight="1" x14ac:dyDescent="0.3">
      <c r="A84" s="471" t="s">
        <v>484</v>
      </c>
      <c r="B84" s="472" t="s">
        <v>485</v>
      </c>
      <c r="C84" s="473" t="s">
        <v>495</v>
      </c>
      <c r="D84" s="474" t="s">
        <v>763</v>
      </c>
      <c r="E84" s="473" t="s">
        <v>501</v>
      </c>
      <c r="F84" s="474" t="s">
        <v>765</v>
      </c>
      <c r="G84" s="473" t="s">
        <v>502</v>
      </c>
      <c r="H84" s="473" t="s">
        <v>709</v>
      </c>
      <c r="I84" s="473" t="s">
        <v>710</v>
      </c>
      <c r="J84" s="473" t="s">
        <v>711</v>
      </c>
      <c r="K84" s="473"/>
      <c r="L84" s="475">
        <v>219.54510943355956</v>
      </c>
      <c r="M84" s="475">
        <v>2</v>
      </c>
      <c r="N84" s="476">
        <v>439.09021886711912</v>
      </c>
    </row>
    <row r="85" spans="1:14" ht="14.4" customHeight="1" x14ac:dyDescent="0.3">
      <c r="A85" s="471" t="s">
        <v>484</v>
      </c>
      <c r="B85" s="472" t="s">
        <v>485</v>
      </c>
      <c r="C85" s="473" t="s">
        <v>495</v>
      </c>
      <c r="D85" s="474" t="s">
        <v>763</v>
      </c>
      <c r="E85" s="473" t="s">
        <v>501</v>
      </c>
      <c r="F85" s="474" t="s">
        <v>765</v>
      </c>
      <c r="G85" s="473" t="s">
        <v>502</v>
      </c>
      <c r="H85" s="473" t="s">
        <v>566</v>
      </c>
      <c r="I85" s="473" t="s">
        <v>566</v>
      </c>
      <c r="J85" s="473" t="s">
        <v>567</v>
      </c>
      <c r="K85" s="473" t="s">
        <v>568</v>
      </c>
      <c r="L85" s="475">
        <v>219.8793655351115</v>
      </c>
      <c r="M85" s="475">
        <v>2</v>
      </c>
      <c r="N85" s="476">
        <v>439.75873107022301</v>
      </c>
    </row>
    <row r="86" spans="1:14" ht="14.4" customHeight="1" x14ac:dyDescent="0.3">
      <c r="A86" s="471" t="s">
        <v>484</v>
      </c>
      <c r="B86" s="472" t="s">
        <v>485</v>
      </c>
      <c r="C86" s="473" t="s">
        <v>495</v>
      </c>
      <c r="D86" s="474" t="s">
        <v>763</v>
      </c>
      <c r="E86" s="473" t="s">
        <v>501</v>
      </c>
      <c r="F86" s="474" t="s">
        <v>765</v>
      </c>
      <c r="G86" s="473" t="s">
        <v>502</v>
      </c>
      <c r="H86" s="473" t="s">
        <v>712</v>
      </c>
      <c r="I86" s="473" t="s">
        <v>173</v>
      </c>
      <c r="J86" s="473" t="s">
        <v>713</v>
      </c>
      <c r="K86" s="473" t="s">
        <v>714</v>
      </c>
      <c r="L86" s="475">
        <v>248.96361069763321</v>
      </c>
      <c r="M86" s="475">
        <v>1</v>
      </c>
      <c r="N86" s="476">
        <v>248.96361069763321</v>
      </c>
    </row>
    <row r="87" spans="1:14" ht="14.4" customHeight="1" x14ac:dyDescent="0.3">
      <c r="A87" s="471" t="s">
        <v>484</v>
      </c>
      <c r="B87" s="472" t="s">
        <v>485</v>
      </c>
      <c r="C87" s="473" t="s">
        <v>495</v>
      </c>
      <c r="D87" s="474" t="s">
        <v>763</v>
      </c>
      <c r="E87" s="473" t="s">
        <v>501</v>
      </c>
      <c r="F87" s="474" t="s">
        <v>765</v>
      </c>
      <c r="G87" s="473" t="s">
        <v>502</v>
      </c>
      <c r="H87" s="473" t="s">
        <v>581</v>
      </c>
      <c r="I87" s="473" t="s">
        <v>582</v>
      </c>
      <c r="J87" s="473" t="s">
        <v>583</v>
      </c>
      <c r="K87" s="473" t="s">
        <v>584</v>
      </c>
      <c r="L87" s="475">
        <v>567.27487254397909</v>
      </c>
      <c r="M87" s="475">
        <v>3</v>
      </c>
      <c r="N87" s="476">
        <v>1701.8246176319371</v>
      </c>
    </row>
    <row r="88" spans="1:14" ht="14.4" customHeight="1" x14ac:dyDescent="0.3">
      <c r="A88" s="471" t="s">
        <v>484</v>
      </c>
      <c r="B88" s="472" t="s">
        <v>485</v>
      </c>
      <c r="C88" s="473" t="s">
        <v>495</v>
      </c>
      <c r="D88" s="474" t="s">
        <v>763</v>
      </c>
      <c r="E88" s="473" t="s">
        <v>501</v>
      </c>
      <c r="F88" s="474" t="s">
        <v>765</v>
      </c>
      <c r="G88" s="473" t="s">
        <v>502</v>
      </c>
      <c r="H88" s="473" t="s">
        <v>585</v>
      </c>
      <c r="I88" s="473" t="s">
        <v>586</v>
      </c>
      <c r="J88" s="473" t="s">
        <v>587</v>
      </c>
      <c r="K88" s="473"/>
      <c r="L88" s="475">
        <v>252.97801344917929</v>
      </c>
      <c r="M88" s="475">
        <v>5</v>
      </c>
      <c r="N88" s="476">
        <v>1264.8900672458965</v>
      </c>
    </row>
    <row r="89" spans="1:14" ht="14.4" customHeight="1" x14ac:dyDescent="0.3">
      <c r="A89" s="471" t="s">
        <v>484</v>
      </c>
      <c r="B89" s="472" t="s">
        <v>485</v>
      </c>
      <c r="C89" s="473" t="s">
        <v>495</v>
      </c>
      <c r="D89" s="474" t="s">
        <v>763</v>
      </c>
      <c r="E89" s="473" t="s">
        <v>501</v>
      </c>
      <c r="F89" s="474" t="s">
        <v>765</v>
      </c>
      <c r="G89" s="473" t="s">
        <v>502</v>
      </c>
      <c r="H89" s="473" t="s">
        <v>588</v>
      </c>
      <c r="I89" s="473" t="s">
        <v>589</v>
      </c>
      <c r="J89" s="473" t="s">
        <v>590</v>
      </c>
      <c r="K89" s="473" t="s">
        <v>591</v>
      </c>
      <c r="L89" s="475">
        <v>278.5204760056763</v>
      </c>
      <c r="M89" s="475">
        <v>39</v>
      </c>
      <c r="N89" s="476">
        <v>10862.298564221375</v>
      </c>
    </row>
    <row r="90" spans="1:14" ht="14.4" customHeight="1" x14ac:dyDescent="0.3">
      <c r="A90" s="471" t="s">
        <v>484</v>
      </c>
      <c r="B90" s="472" t="s">
        <v>485</v>
      </c>
      <c r="C90" s="473" t="s">
        <v>495</v>
      </c>
      <c r="D90" s="474" t="s">
        <v>763</v>
      </c>
      <c r="E90" s="473" t="s">
        <v>501</v>
      </c>
      <c r="F90" s="474" t="s">
        <v>765</v>
      </c>
      <c r="G90" s="473" t="s">
        <v>502</v>
      </c>
      <c r="H90" s="473" t="s">
        <v>715</v>
      </c>
      <c r="I90" s="473" t="s">
        <v>173</v>
      </c>
      <c r="J90" s="473" t="s">
        <v>716</v>
      </c>
      <c r="K90" s="473"/>
      <c r="L90" s="475">
        <v>89.360000000000014</v>
      </c>
      <c r="M90" s="475">
        <v>2</v>
      </c>
      <c r="N90" s="476">
        <v>178.72000000000003</v>
      </c>
    </row>
    <row r="91" spans="1:14" ht="14.4" customHeight="1" x14ac:dyDescent="0.3">
      <c r="A91" s="471" t="s">
        <v>484</v>
      </c>
      <c r="B91" s="472" t="s">
        <v>485</v>
      </c>
      <c r="C91" s="473" t="s">
        <v>495</v>
      </c>
      <c r="D91" s="474" t="s">
        <v>763</v>
      </c>
      <c r="E91" s="473" t="s">
        <v>501</v>
      </c>
      <c r="F91" s="474" t="s">
        <v>765</v>
      </c>
      <c r="G91" s="473" t="s">
        <v>502</v>
      </c>
      <c r="H91" s="473" t="s">
        <v>717</v>
      </c>
      <c r="I91" s="473" t="s">
        <v>173</v>
      </c>
      <c r="J91" s="473" t="s">
        <v>718</v>
      </c>
      <c r="K91" s="473"/>
      <c r="L91" s="475">
        <v>57.536666666666662</v>
      </c>
      <c r="M91" s="475">
        <v>6</v>
      </c>
      <c r="N91" s="476">
        <v>345.21999999999997</v>
      </c>
    </row>
    <row r="92" spans="1:14" ht="14.4" customHeight="1" x14ac:dyDescent="0.3">
      <c r="A92" s="471" t="s">
        <v>484</v>
      </c>
      <c r="B92" s="472" t="s">
        <v>485</v>
      </c>
      <c r="C92" s="473" t="s">
        <v>495</v>
      </c>
      <c r="D92" s="474" t="s">
        <v>763</v>
      </c>
      <c r="E92" s="473" t="s">
        <v>501</v>
      </c>
      <c r="F92" s="474" t="s">
        <v>765</v>
      </c>
      <c r="G92" s="473" t="s">
        <v>502</v>
      </c>
      <c r="H92" s="473" t="s">
        <v>719</v>
      </c>
      <c r="I92" s="473" t="s">
        <v>173</v>
      </c>
      <c r="J92" s="473" t="s">
        <v>720</v>
      </c>
      <c r="K92" s="473" t="s">
        <v>624</v>
      </c>
      <c r="L92" s="475">
        <v>44.796462011334334</v>
      </c>
      <c r="M92" s="475">
        <v>2</v>
      </c>
      <c r="N92" s="476">
        <v>89.592924022668669</v>
      </c>
    </row>
    <row r="93" spans="1:14" ht="14.4" customHeight="1" x14ac:dyDescent="0.3">
      <c r="A93" s="471" t="s">
        <v>484</v>
      </c>
      <c r="B93" s="472" t="s">
        <v>485</v>
      </c>
      <c r="C93" s="473" t="s">
        <v>495</v>
      </c>
      <c r="D93" s="474" t="s">
        <v>763</v>
      </c>
      <c r="E93" s="473" t="s">
        <v>501</v>
      </c>
      <c r="F93" s="474" t="s">
        <v>765</v>
      </c>
      <c r="G93" s="473" t="s">
        <v>502</v>
      </c>
      <c r="H93" s="473" t="s">
        <v>595</v>
      </c>
      <c r="I93" s="473" t="s">
        <v>173</v>
      </c>
      <c r="J93" s="473" t="s">
        <v>596</v>
      </c>
      <c r="K93" s="473"/>
      <c r="L93" s="475">
        <v>74.656280040375364</v>
      </c>
      <c r="M93" s="475">
        <v>5</v>
      </c>
      <c r="N93" s="476">
        <v>373.28140020187681</v>
      </c>
    </row>
    <row r="94" spans="1:14" ht="14.4" customHeight="1" x14ac:dyDescent="0.3">
      <c r="A94" s="471" t="s">
        <v>484</v>
      </c>
      <c r="B94" s="472" t="s">
        <v>485</v>
      </c>
      <c r="C94" s="473" t="s">
        <v>495</v>
      </c>
      <c r="D94" s="474" t="s">
        <v>763</v>
      </c>
      <c r="E94" s="473" t="s">
        <v>501</v>
      </c>
      <c r="F94" s="474" t="s">
        <v>765</v>
      </c>
      <c r="G94" s="473" t="s">
        <v>502</v>
      </c>
      <c r="H94" s="473" t="s">
        <v>721</v>
      </c>
      <c r="I94" s="473" t="s">
        <v>173</v>
      </c>
      <c r="J94" s="473" t="s">
        <v>722</v>
      </c>
      <c r="K94" s="473"/>
      <c r="L94" s="475">
        <v>52.175702468410691</v>
      </c>
      <c r="M94" s="475">
        <v>2</v>
      </c>
      <c r="N94" s="476">
        <v>104.35140493682138</v>
      </c>
    </row>
    <row r="95" spans="1:14" ht="14.4" customHeight="1" x14ac:dyDescent="0.3">
      <c r="A95" s="471" t="s">
        <v>484</v>
      </c>
      <c r="B95" s="472" t="s">
        <v>485</v>
      </c>
      <c r="C95" s="473" t="s">
        <v>495</v>
      </c>
      <c r="D95" s="474" t="s">
        <v>763</v>
      </c>
      <c r="E95" s="473" t="s">
        <v>501</v>
      </c>
      <c r="F95" s="474" t="s">
        <v>765</v>
      </c>
      <c r="G95" s="473" t="s">
        <v>502</v>
      </c>
      <c r="H95" s="473" t="s">
        <v>723</v>
      </c>
      <c r="I95" s="473" t="s">
        <v>173</v>
      </c>
      <c r="J95" s="473" t="s">
        <v>724</v>
      </c>
      <c r="K95" s="473"/>
      <c r="L95" s="475">
        <v>306.48111316908336</v>
      </c>
      <c r="M95" s="475">
        <v>1</v>
      </c>
      <c r="N95" s="476">
        <v>306.48111316908336</v>
      </c>
    </row>
    <row r="96" spans="1:14" ht="14.4" customHeight="1" x14ac:dyDescent="0.3">
      <c r="A96" s="471" t="s">
        <v>484</v>
      </c>
      <c r="B96" s="472" t="s">
        <v>485</v>
      </c>
      <c r="C96" s="473" t="s">
        <v>495</v>
      </c>
      <c r="D96" s="474" t="s">
        <v>763</v>
      </c>
      <c r="E96" s="473" t="s">
        <v>501</v>
      </c>
      <c r="F96" s="474" t="s">
        <v>765</v>
      </c>
      <c r="G96" s="473" t="s">
        <v>502</v>
      </c>
      <c r="H96" s="473" t="s">
        <v>601</v>
      </c>
      <c r="I96" s="473" t="s">
        <v>173</v>
      </c>
      <c r="J96" s="473" t="s">
        <v>602</v>
      </c>
      <c r="K96" s="473"/>
      <c r="L96" s="475">
        <v>31.871400473748764</v>
      </c>
      <c r="M96" s="475">
        <v>5</v>
      </c>
      <c r="N96" s="476">
        <v>159.35700236874382</v>
      </c>
    </row>
    <row r="97" spans="1:14" ht="14.4" customHeight="1" x14ac:dyDescent="0.3">
      <c r="A97" s="471" t="s">
        <v>484</v>
      </c>
      <c r="B97" s="472" t="s">
        <v>485</v>
      </c>
      <c r="C97" s="473" t="s">
        <v>495</v>
      </c>
      <c r="D97" s="474" t="s">
        <v>763</v>
      </c>
      <c r="E97" s="473" t="s">
        <v>501</v>
      </c>
      <c r="F97" s="474" t="s">
        <v>765</v>
      </c>
      <c r="G97" s="473" t="s">
        <v>502</v>
      </c>
      <c r="H97" s="473" t="s">
        <v>603</v>
      </c>
      <c r="I97" s="473" t="s">
        <v>604</v>
      </c>
      <c r="J97" s="473" t="s">
        <v>605</v>
      </c>
      <c r="K97" s="473"/>
      <c r="L97" s="475">
        <v>97.053008192320092</v>
      </c>
      <c r="M97" s="475">
        <v>4</v>
      </c>
      <c r="N97" s="476">
        <v>388.21203276928037</v>
      </c>
    </row>
    <row r="98" spans="1:14" ht="14.4" customHeight="1" x14ac:dyDescent="0.3">
      <c r="A98" s="471" t="s">
        <v>484</v>
      </c>
      <c r="B98" s="472" t="s">
        <v>485</v>
      </c>
      <c r="C98" s="473" t="s">
        <v>495</v>
      </c>
      <c r="D98" s="474" t="s">
        <v>763</v>
      </c>
      <c r="E98" s="473" t="s">
        <v>501</v>
      </c>
      <c r="F98" s="474" t="s">
        <v>765</v>
      </c>
      <c r="G98" s="473" t="s">
        <v>502</v>
      </c>
      <c r="H98" s="473" t="s">
        <v>606</v>
      </c>
      <c r="I98" s="473" t="s">
        <v>173</v>
      </c>
      <c r="J98" s="473" t="s">
        <v>607</v>
      </c>
      <c r="K98" s="473"/>
      <c r="L98" s="475">
        <v>77.007673723603219</v>
      </c>
      <c r="M98" s="475">
        <v>4</v>
      </c>
      <c r="N98" s="476">
        <v>308.03069489441287</v>
      </c>
    </row>
    <row r="99" spans="1:14" ht="14.4" customHeight="1" x14ac:dyDescent="0.3">
      <c r="A99" s="471" t="s">
        <v>484</v>
      </c>
      <c r="B99" s="472" t="s">
        <v>485</v>
      </c>
      <c r="C99" s="473" t="s">
        <v>495</v>
      </c>
      <c r="D99" s="474" t="s">
        <v>763</v>
      </c>
      <c r="E99" s="473" t="s">
        <v>501</v>
      </c>
      <c r="F99" s="474" t="s">
        <v>765</v>
      </c>
      <c r="G99" s="473" t="s">
        <v>502</v>
      </c>
      <c r="H99" s="473" t="s">
        <v>725</v>
      </c>
      <c r="I99" s="473" t="s">
        <v>173</v>
      </c>
      <c r="J99" s="473" t="s">
        <v>726</v>
      </c>
      <c r="K99" s="473"/>
      <c r="L99" s="475">
        <v>58.65666428912926</v>
      </c>
      <c r="M99" s="475">
        <v>1</v>
      </c>
      <c r="N99" s="476">
        <v>58.65666428912926</v>
      </c>
    </row>
    <row r="100" spans="1:14" ht="14.4" customHeight="1" x14ac:dyDescent="0.3">
      <c r="A100" s="471" t="s">
        <v>484</v>
      </c>
      <c r="B100" s="472" t="s">
        <v>485</v>
      </c>
      <c r="C100" s="473" t="s">
        <v>495</v>
      </c>
      <c r="D100" s="474" t="s">
        <v>763</v>
      </c>
      <c r="E100" s="473" t="s">
        <v>501</v>
      </c>
      <c r="F100" s="474" t="s">
        <v>765</v>
      </c>
      <c r="G100" s="473" t="s">
        <v>502</v>
      </c>
      <c r="H100" s="473" t="s">
        <v>610</v>
      </c>
      <c r="I100" s="473" t="s">
        <v>173</v>
      </c>
      <c r="J100" s="473" t="s">
        <v>611</v>
      </c>
      <c r="K100" s="473" t="s">
        <v>612</v>
      </c>
      <c r="L100" s="475">
        <v>202.40011647601267</v>
      </c>
      <c r="M100" s="475">
        <v>2</v>
      </c>
      <c r="N100" s="476">
        <v>404.80023295202534</v>
      </c>
    </row>
    <row r="101" spans="1:14" ht="14.4" customHeight="1" x14ac:dyDescent="0.3">
      <c r="A101" s="471" t="s">
        <v>484</v>
      </c>
      <c r="B101" s="472" t="s">
        <v>485</v>
      </c>
      <c r="C101" s="473" t="s">
        <v>495</v>
      </c>
      <c r="D101" s="474" t="s">
        <v>763</v>
      </c>
      <c r="E101" s="473" t="s">
        <v>501</v>
      </c>
      <c r="F101" s="474" t="s">
        <v>765</v>
      </c>
      <c r="G101" s="473" t="s">
        <v>502</v>
      </c>
      <c r="H101" s="473" t="s">
        <v>727</v>
      </c>
      <c r="I101" s="473" t="s">
        <v>173</v>
      </c>
      <c r="J101" s="473" t="s">
        <v>728</v>
      </c>
      <c r="K101" s="473"/>
      <c r="L101" s="475">
        <v>56.560709985507877</v>
      </c>
      <c r="M101" s="475">
        <v>1</v>
      </c>
      <c r="N101" s="476">
        <v>56.560709985507877</v>
      </c>
    </row>
    <row r="102" spans="1:14" ht="14.4" customHeight="1" x14ac:dyDescent="0.3">
      <c r="A102" s="471" t="s">
        <v>484</v>
      </c>
      <c r="B102" s="472" t="s">
        <v>485</v>
      </c>
      <c r="C102" s="473" t="s">
        <v>495</v>
      </c>
      <c r="D102" s="474" t="s">
        <v>763</v>
      </c>
      <c r="E102" s="473" t="s">
        <v>501</v>
      </c>
      <c r="F102" s="474" t="s">
        <v>765</v>
      </c>
      <c r="G102" s="473" t="s">
        <v>502</v>
      </c>
      <c r="H102" s="473" t="s">
        <v>729</v>
      </c>
      <c r="I102" s="473" t="s">
        <v>173</v>
      </c>
      <c r="J102" s="473" t="s">
        <v>730</v>
      </c>
      <c r="K102" s="473"/>
      <c r="L102" s="475">
        <v>68.382100000000008</v>
      </c>
      <c r="M102" s="475">
        <v>1</v>
      </c>
      <c r="N102" s="476">
        <v>68.382100000000008</v>
      </c>
    </row>
    <row r="103" spans="1:14" ht="14.4" customHeight="1" x14ac:dyDescent="0.3">
      <c r="A103" s="471" t="s">
        <v>484</v>
      </c>
      <c r="B103" s="472" t="s">
        <v>485</v>
      </c>
      <c r="C103" s="473" t="s">
        <v>495</v>
      </c>
      <c r="D103" s="474" t="s">
        <v>763</v>
      </c>
      <c r="E103" s="473" t="s">
        <v>501</v>
      </c>
      <c r="F103" s="474" t="s">
        <v>765</v>
      </c>
      <c r="G103" s="473" t="s">
        <v>502</v>
      </c>
      <c r="H103" s="473" t="s">
        <v>613</v>
      </c>
      <c r="I103" s="473" t="s">
        <v>614</v>
      </c>
      <c r="J103" s="473" t="s">
        <v>615</v>
      </c>
      <c r="K103" s="473" t="s">
        <v>616</v>
      </c>
      <c r="L103" s="475">
        <v>77.949351753772532</v>
      </c>
      <c r="M103" s="475">
        <v>2</v>
      </c>
      <c r="N103" s="476">
        <v>155.89870350754506</v>
      </c>
    </row>
    <row r="104" spans="1:14" ht="14.4" customHeight="1" x14ac:dyDescent="0.3">
      <c r="A104" s="471" t="s">
        <v>484</v>
      </c>
      <c r="B104" s="472" t="s">
        <v>485</v>
      </c>
      <c r="C104" s="473" t="s">
        <v>495</v>
      </c>
      <c r="D104" s="474" t="s">
        <v>763</v>
      </c>
      <c r="E104" s="473" t="s">
        <v>501</v>
      </c>
      <c r="F104" s="474" t="s">
        <v>765</v>
      </c>
      <c r="G104" s="473" t="s">
        <v>502</v>
      </c>
      <c r="H104" s="473" t="s">
        <v>617</v>
      </c>
      <c r="I104" s="473" t="s">
        <v>618</v>
      </c>
      <c r="J104" s="473" t="s">
        <v>619</v>
      </c>
      <c r="K104" s="473"/>
      <c r="L104" s="475">
        <v>102.87523715185823</v>
      </c>
      <c r="M104" s="475">
        <v>5</v>
      </c>
      <c r="N104" s="476">
        <v>514.37618575929116</v>
      </c>
    </row>
    <row r="105" spans="1:14" ht="14.4" customHeight="1" x14ac:dyDescent="0.3">
      <c r="A105" s="471" t="s">
        <v>484</v>
      </c>
      <c r="B105" s="472" t="s">
        <v>485</v>
      </c>
      <c r="C105" s="473" t="s">
        <v>495</v>
      </c>
      <c r="D105" s="474" t="s">
        <v>763</v>
      </c>
      <c r="E105" s="473" t="s">
        <v>501</v>
      </c>
      <c r="F105" s="474" t="s">
        <v>765</v>
      </c>
      <c r="G105" s="473" t="s">
        <v>502</v>
      </c>
      <c r="H105" s="473" t="s">
        <v>731</v>
      </c>
      <c r="I105" s="473" t="s">
        <v>173</v>
      </c>
      <c r="J105" s="473" t="s">
        <v>732</v>
      </c>
      <c r="K105" s="473"/>
      <c r="L105" s="475">
        <v>190.49848323976511</v>
      </c>
      <c r="M105" s="475">
        <v>11</v>
      </c>
      <c r="N105" s="476">
        <v>2095.4833156374161</v>
      </c>
    </row>
    <row r="106" spans="1:14" ht="14.4" customHeight="1" x14ac:dyDescent="0.3">
      <c r="A106" s="471" t="s">
        <v>484</v>
      </c>
      <c r="B106" s="472" t="s">
        <v>485</v>
      </c>
      <c r="C106" s="473" t="s">
        <v>495</v>
      </c>
      <c r="D106" s="474" t="s">
        <v>763</v>
      </c>
      <c r="E106" s="473" t="s">
        <v>501</v>
      </c>
      <c r="F106" s="474" t="s">
        <v>765</v>
      </c>
      <c r="G106" s="473" t="s">
        <v>502</v>
      </c>
      <c r="H106" s="473" t="s">
        <v>620</v>
      </c>
      <c r="I106" s="473" t="s">
        <v>173</v>
      </c>
      <c r="J106" s="473" t="s">
        <v>621</v>
      </c>
      <c r="K106" s="473"/>
      <c r="L106" s="475">
        <v>87.632113430047994</v>
      </c>
      <c r="M106" s="475">
        <v>3</v>
      </c>
      <c r="N106" s="476">
        <v>262.896340290144</v>
      </c>
    </row>
    <row r="107" spans="1:14" ht="14.4" customHeight="1" x14ac:dyDescent="0.3">
      <c r="A107" s="471" t="s">
        <v>484</v>
      </c>
      <c r="B107" s="472" t="s">
        <v>485</v>
      </c>
      <c r="C107" s="473" t="s">
        <v>495</v>
      </c>
      <c r="D107" s="474" t="s">
        <v>763</v>
      </c>
      <c r="E107" s="473" t="s">
        <v>501</v>
      </c>
      <c r="F107" s="474" t="s">
        <v>765</v>
      </c>
      <c r="G107" s="473" t="s">
        <v>502</v>
      </c>
      <c r="H107" s="473" t="s">
        <v>628</v>
      </c>
      <c r="I107" s="473" t="s">
        <v>173</v>
      </c>
      <c r="J107" s="473" t="s">
        <v>629</v>
      </c>
      <c r="K107" s="473"/>
      <c r="L107" s="475">
        <v>90.303757625450842</v>
      </c>
      <c r="M107" s="475">
        <v>2</v>
      </c>
      <c r="N107" s="476">
        <v>180.60751525090168</v>
      </c>
    </row>
    <row r="108" spans="1:14" ht="14.4" customHeight="1" x14ac:dyDescent="0.3">
      <c r="A108" s="471" t="s">
        <v>484</v>
      </c>
      <c r="B108" s="472" t="s">
        <v>485</v>
      </c>
      <c r="C108" s="473" t="s">
        <v>495</v>
      </c>
      <c r="D108" s="474" t="s">
        <v>763</v>
      </c>
      <c r="E108" s="473" t="s">
        <v>501</v>
      </c>
      <c r="F108" s="474" t="s">
        <v>765</v>
      </c>
      <c r="G108" s="473" t="s">
        <v>502</v>
      </c>
      <c r="H108" s="473" t="s">
        <v>630</v>
      </c>
      <c r="I108" s="473" t="s">
        <v>173</v>
      </c>
      <c r="J108" s="473" t="s">
        <v>631</v>
      </c>
      <c r="K108" s="473"/>
      <c r="L108" s="475">
        <v>91.979552829345792</v>
      </c>
      <c r="M108" s="475">
        <v>4</v>
      </c>
      <c r="N108" s="476">
        <v>367.91821131738317</v>
      </c>
    </row>
    <row r="109" spans="1:14" ht="14.4" customHeight="1" x14ac:dyDescent="0.3">
      <c r="A109" s="471" t="s">
        <v>484</v>
      </c>
      <c r="B109" s="472" t="s">
        <v>485</v>
      </c>
      <c r="C109" s="473" t="s">
        <v>495</v>
      </c>
      <c r="D109" s="474" t="s">
        <v>763</v>
      </c>
      <c r="E109" s="473" t="s">
        <v>501</v>
      </c>
      <c r="F109" s="474" t="s">
        <v>765</v>
      </c>
      <c r="G109" s="473" t="s">
        <v>502</v>
      </c>
      <c r="H109" s="473" t="s">
        <v>733</v>
      </c>
      <c r="I109" s="473" t="s">
        <v>733</v>
      </c>
      <c r="J109" s="473" t="s">
        <v>513</v>
      </c>
      <c r="K109" s="473" t="s">
        <v>734</v>
      </c>
      <c r="L109" s="475">
        <v>59.37</v>
      </c>
      <c r="M109" s="475">
        <v>2</v>
      </c>
      <c r="N109" s="476">
        <v>118.74</v>
      </c>
    </row>
    <row r="110" spans="1:14" ht="14.4" customHeight="1" x14ac:dyDescent="0.3">
      <c r="A110" s="471" t="s">
        <v>484</v>
      </c>
      <c r="B110" s="472" t="s">
        <v>485</v>
      </c>
      <c r="C110" s="473" t="s">
        <v>495</v>
      </c>
      <c r="D110" s="474" t="s">
        <v>763</v>
      </c>
      <c r="E110" s="473" t="s">
        <v>501</v>
      </c>
      <c r="F110" s="474" t="s">
        <v>765</v>
      </c>
      <c r="G110" s="473" t="s">
        <v>502</v>
      </c>
      <c r="H110" s="473" t="s">
        <v>735</v>
      </c>
      <c r="I110" s="473" t="s">
        <v>173</v>
      </c>
      <c r="J110" s="473" t="s">
        <v>736</v>
      </c>
      <c r="K110" s="473" t="s">
        <v>737</v>
      </c>
      <c r="L110" s="475">
        <v>791.34822482573054</v>
      </c>
      <c r="M110" s="475">
        <v>2</v>
      </c>
      <c r="N110" s="476">
        <v>1582.6964496514611</v>
      </c>
    </row>
    <row r="111" spans="1:14" ht="14.4" customHeight="1" x14ac:dyDescent="0.3">
      <c r="A111" s="471" t="s">
        <v>484</v>
      </c>
      <c r="B111" s="472" t="s">
        <v>485</v>
      </c>
      <c r="C111" s="473" t="s">
        <v>495</v>
      </c>
      <c r="D111" s="474" t="s">
        <v>763</v>
      </c>
      <c r="E111" s="473" t="s">
        <v>501</v>
      </c>
      <c r="F111" s="474" t="s">
        <v>765</v>
      </c>
      <c r="G111" s="473" t="s">
        <v>502</v>
      </c>
      <c r="H111" s="473" t="s">
        <v>654</v>
      </c>
      <c r="I111" s="473" t="s">
        <v>173</v>
      </c>
      <c r="J111" s="473" t="s">
        <v>655</v>
      </c>
      <c r="K111" s="473" t="s">
        <v>656</v>
      </c>
      <c r="L111" s="475">
        <v>49.997951388888886</v>
      </c>
      <c r="M111" s="475">
        <v>20</v>
      </c>
      <c r="N111" s="476">
        <v>999.95902777777769</v>
      </c>
    </row>
    <row r="112" spans="1:14" ht="14.4" customHeight="1" x14ac:dyDescent="0.3">
      <c r="A112" s="471" t="s">
        <v>484</v>
      </c>
      <c r="B112" s="472" t="s">
        <v>485</v>
      </c>
      <c r="C112" s="473" t="s">
        <v>495</v>
      </c>
      <c r="D112" s="474" t="s">
        <v>763</v>
      </c>
      <c r="E112" s="473" t="s">
        <v>501</v>
      </c>
      <c r="F112" s="474" t="s">
        <v>765</v>
      </c>
      <c r="G112" s="473" t="s">
        <v>502</v>
      </c>
      <c r="H112" s="473" t="s">
        <v>738</v>
      </c>
      <c r="I112" s="473" t="s">
        <v>173</v>
      </c>
      <c r="J112" s="473" t="s">
        <v>739</v>
      </c>
      <c r="K112" s="473"/>
      <c r="L112" s="475">
        <v>202.35319359215589</v>
      </c>
      <c r="M112" s="475">
        <v>2</v>
      </c>
      <c r="N112" s="476">
        <v>404.70638718431178</v>
      </c>
    </row>
    <row r="113" spans="1:14" ht="14.4" customHeight="1" x14ac:dyDescent="0.3">
      <c r="A113" s="471" t="s">
        <v>484</v>
      </c>
      <c r="B113" s="472" t="s">
        <v>485</v>
      </c>
      <c r="C113" s="473" t="s">
        <v>495</v>
      </c>
      <c r="D113" s="474" t="s">
        <v>763</v>
      </c>
      <c r="E113" s="473" t="s">
        <v>501</v>
      </c>
      <c r="F113" s="474" t="s">
        <v>765</v>
      </c>
      <c r="G113" s="473" t="s">
        <v>502</v>
      </c>
      <c r="H113" s="473" t="s">
        <v>740</v>
      </c>
      <c r="I113" s="473" t="s">
        <v>173</v>
      </c>
      <c r="J113" s="473" t="s">
        <v>741</v>
      </c>
      <c r="K113" s="473"/>
      <c r="L113" s="475">
        <v>202.39989267444778</v>
      </c>
      <c r="M113" s="475">
        <v>1</v>
      </c>
      <c r="N113" s="476">
        <v>202.39989267444778</v>
      </c>
    </row>
    <row r="114" spans="1:14" ht="14.4" customHeight="1" x14ac:dyDescent="0.3">
      <c r="A114" s="471" t="s">
        <v>484</v>
      </c>
      <c r="B114" s="472" t="s">
        <v>485</v>
      </c>
      <c r="C114" s="473" t="s">
        <v>495</v>
      </c>
      <c r="D114" s="474" t="s">
        <v>763</v>
      </c>
      <c r="E114" s="473" t="s">
        <v>672</v>
      </c>
      <c r="F114" s="474" t="s">
        <v>766</v>
      </c>
      <c r="G114" s="473" t="s">
        <v>502</v>
      </c>
      <c r="H114" s="473" t="s">
        <v>676</v>
      </c>
      <c r="I114" s="473" t="s">
        <v>677</v>
      </c>
      <c r="J114" s="473" t="s">
        <v>678</v>
      </c>
      <c r="K114" s="473" t="s">
        <v>679</v>
      </c>
      <c r="L114" s="475">
        <v>40.249985540812425</v>
      </c>
      <c r="M114" s="475">
        <v>13</v>
      </c>
      <c r="N114" s="476">
        <v>523.24981203056154</v>
      </c>
    </row>
    <row r="115" spans="1:14" ht="14.4" customHeight="1" x14ac:dyDescent="0.3">
      <c r="A115" s="471" t="s">
        <v>484</v>
      </c>
      <c r="B115" s="472" t="s">
        <v>485</v>
      </c>
      <c r="C115" s="473" t="s">
        <v>495</v>
      </c>
      <c r="D115" s="474" t="s">
        <v>763</v>
      </c>
      <c r="E115" s="473" t="s">
        <v>672</v>
      </c>
      <c r="F115" s="474" t="s">
        <v>766</v>
      </c>
      <c r="G115" s="473" t="s">
        <v>502</v>
      </c>
      <c r="H115" s="473" t="s">
        <v>680</v>
      </c>
      <c r="I115" s="473" t="s">
        <v>681</v>
      </c>
      <c r="J115" s="473" t="s">
        <v>682</v>
      </c>
      <c r="K115" s="473" t="s">
        <v>514</v>
      </c>
      <c r="L115" s="475">
        <v>67.996488192772674</v>
      </c>
      <c r="M115" s="475">
        <v>33</v>
      </c>
      <c r="N115" s="476">
        <v>2243.8841103614982</v>
      </c>
    </row>
    <row r="116" spans="1:14" ht="14.4" customHeight="1" x14ac:dyDescent="0.3">
      <c r="A116" s="471" t="s">
        <v>484</v>
      </c>
      <c r="B116" s="472" t="s">
        <v>485</v>
      </c>
      <c r="C116" s="473" t="s">
        <v>495</v>
      </c>
      <c r="D116" s="474" t="s">
        <v>763</v>
      </c>
      <c r="E116" s="473" t="s">
        <v>672</v>
      </c>
      <c r="F116" s="474" t="s">
        <v>766</v>
      </c>
      <c r="G116" s="473" t="s">
        <v>502</v>
      </c>
      <c r="H116" s="473" t="s">
        <v>687</v>
      </c>
      <c r="I116" s="473" t="s">
        <v>688</v>
      </c>
      <c r="J116" s="473" t="s">
        <v>689</v>
      </c>
      <c r="K116" s="473" t="s">
        <v>690</v>
      </c>
      <c r="L116" s="475">
        <v>92.22000000000007</v>
      </c>
      <c r="M116" s="475">
        <v>3</v>
      </c>
      <c r="N116" s="476">
        <v>276.6600000000002</v>
      </c>
    </row>
    <row r="117" spans="1:14" ht="14.4" customHeight="1" x14ac:dyDescent="0.3">
      <c r="A117" s="471" t="s">
        <v>484</v>
      </c>
      <c r="B117" s="472" t="s">
        <v>485</v>
      </c>
      <c r="C117" s="473" t="s">
        <v>498</v>
      </c>
      <c r="D117" s="474" t="s">
        <v>764</v>
      </c>
      <c r="E117" s="473" t="s">
        <v>501</v>
      </c>
      <c r="F117" s="474" t="s">
        <v>765</v>
      </c>
      <c r="G117" s="473" t="s">
        <v>502</v>
      </c>
      <c r="H117" s="473" t="s">
        <v>503</v>
      </c>
      <c r="I117" s="473" t="s">
        <v>504</v>
      </c>
      <c r="J117" s="473" t="s">
        <v>505</v>
      </c>
      <c r="K117" s="473" t="s">
        <v>506</v>
      </c>
      <c r="L117" s="475">
        <v>87.030000000000015</v>
      </c>
      <c r="M117" s="475">
        <v>31</v>
      </c>
      <c r="N117" s="476">
        <v>2697.9300000000003</v>
      </c>
    </row>
    <row r="118" spans="1:14" ht="14.4" customHeight="1" x14ac:dyDescent="0.3">
      <c r="A118" s="471" t="s">
        <v>484</v>
      </c>
      <c r="B118" s="472" t="s">
        <v>485</v>
      </c>
      <c r="C118" s="473" t="s">
        <v>498</v>
      </c>
      <c r="D118" s="474" t="s">
        <v>764</v>
      </c>
      <c r="E118" s="473" t="s">
        <v>501</v>
      </c>
      <c r="F118" s="474" t="s">
        <v>765</v>
      </c>
      <c r="G118" s="473" t="s">
        <v>502</v>
      </c>
      <c r="H118" s="473" t="s">
        <v>507</v>
      </c>
      <c r="I118" s="473" t="s">
        <v>508</v>
      </c>
      <c r="J118" s="473" t="s">
        <v>509</v>
      </c>
      <c r="K118" s="473" t="s">
        <v>510</v>
      </c>
      <c r="L118" s="475">
        <v>167.61000000000004</v>
      </c>
      <c r="M118" s="475">
        <v>12</v>
      </c>
      <c r="N118" s="476">
        <v>2011.3200000000006</v>
      </c>
    </row>
    <row r="119" spans="1:14" ht="14.4" customHeight="1" x14ac:dyDescent="0.3">
      <c r="A119" s="471" t="s">
        <v>484</v>
      </c>
      <c r="B119" s="472" t="s">
        <v>485</v>
      </c>
      <c r="C119" s="473" t="s">
        <v>498</v>
      </c>
      <c r="D119" s="474" t="s">
        <v>764</v>
      </c>
      <c r="E119" s="473" t="s">
        <v>501</v>
      </c>
      <c r="F119" s="474" t="s">
        <v>765</v>
      </c>
      <c r="G119" s="473" t="s">
        <v>502</v>
      </c>
      <c r="H119" s="473" t="s">
        <v>742</v>
      </c>
      <c r="I119" s="473" t="s">
        <v>743</v>
      </c>
      <c r="J119" s="473" t="s">
        <v>744</v>
      </c>
      <c r="K119" s="473" t="s">
        <v>745</v>
      </c>
      <c r="L119" s="475">
        <v>74.539999999999992</v>
      </c>
      <c r="M119" s="475">
        <v>16</v>
      </c>
      <c r="N119" s="476">
        <v>1192.6399999999999</v>
      </c>
    </row>
    <row r="120" spans="1:14" ht="14.4" customHeight="1" x14ac:dyDescent="0.3">
      <c r="A120" s="471" t="s">
        <v>484</v>
      </c>
      <c r="B120" s="472" t="s">
        <v>485</v>
      </c>
      <c r="C120" s="473" t="s">
        <v>498</v>
      </c>
      <c r="D120" s="474" t="s">
        <v>764</v>
      </c>
      <c r="E120" s="473" t="s">
        <v>501</v>
      </c>
      <c r="F120" s="474" t="s">
        <v>765</v>
      </c>
      <c r="G120" s="473" t="s">
        <v>502</v>
      </c>
      <c r="H120" s="473" t="s">
        <v>746</v>
      </c>
      <c r="I120" s="473" t="s">
        <v>747</v>
      </c>
      <c r="J120" s="473" t="s">
        <v>748</v>
      </c>
      <c r="K120" s="473" t="s">
        <v>749</v>
      </c>
      <c r="L120" s="475">
        <v>103.4917980170531</v>
      </c>
      <c r="M120" s="475">
        <v>16</v>
      </c>
      <c r="N120" s="476">
        <v>1655.8687682728496</v>
      </c>
    </row>
    <row r="121" spans="1:14" ht="14.4" customHeight="1" x14ac:dyDescent="0.3">
      <c r="A121" s="471" t="s">
        <v>484</v>
      </c>
      <c r="B121" s="472" t="s">
        <v>485</v>
      </c>
      <c r="C121" s="473" t="s">
        <v>498</v>
      </c>
      <c r="D121" s="474" t="s">
        <v>764</v>
      </c>
      <c r="E121" s="473" t="s">
        <v>501</v>
      </c>
      <c r="F121" s="474" t="s">
        <v>765</v>
      </c>
      <c r="G121" s="473" t="s">
        <v>502</v>
      </c>
      <c r="H121" s="473" t="s">
        <v>578</v>
      </c>
      <c r="I121" s="473" t="s">
        <v>173</v>
      </c>
      <c r="J121" s="473" t="s">
        <v>579</v>
      </c>
      <c r="K121" s="473" t="s">
        <v>580</v>
      </c>
      <c r="L121" s="475">
        <v>96.839957654490931</v>
      </c>
      <c r="M121" s="475">
        <v>20</v>
      </c>
      <c r="N121" s="476">
        <v>1936.7991530898187</v>
      </c>
    </row>
    <row r="122" spans="1:14" ht="14.4" customHeight="1" x14ac:dyDescent="0.3">
      <c r="A122" s="471" t="s">
        <v>484</v>
      </c>
      <c r="B122" s="472" t="s">
        <v>485</v>
      </c>
      <c r="C122" s="473" t="s">
        <v>498</v>
      </c>
      <c r="D122" s="474" t="s">
        <v>764</v>
      </c>
      <c r="E122" s="473" t="s">
        <v>501</v>
      </c>
      <c r="F122" s="474" t="s">
        <v>765</v>
      </c>
      <c r="G122" s="473" t="s">
        <v>502</v>
      </c>
      <c r="H122" s="473" t="s">
        <v>750</v>
      </c>
      <c r="I122" s="473" t="s">
        <v>751</v>
      </c>
      <c r="J122" s="473" t="s">
        <v>560</v>
      </c>
      <c r="K122" s="473" t="s">
        <v>752</v>
      </c>
      <c r="L122" s="475">
        <v>201.3</v>
      </c>
      <c r="M122" s="475">
        <v>10</v>
      </c>
      <c r="N122" s="476">
        <v>2013</v>
      </c>
    </row>
    <row r="123" spans="1:14" ht="14.4" customHeight="1" x14ac:dyDescent="0.3">
      <c r="A123" s="471" t="s">
        <v>484</v>
      </c>
      <c r="B123" s="472" t="s">
        <v>485</v>
      </c>
      <c r="C123" s="473" t="s">
        <v>498</v>
      </c>
      <c r="D123" s="474" t="s">
        <v>764</v>
      </c>
      <c r="E123" s="473" t="s">
        <v>501</v>
      </c>
      <c r="F123" s="474" t="s">
        <v>765</v>
      </c>
      <c r="G123" s="473" t="s">
        <v>502</v>
      </c>
      <c r="H123" s="473" t="s">
        <v>588</v>
      </c>
      <c r="I123" s="473" t="s">
        <v>589</v>
      </c>
      <c r="J123" s="473" t="s">
        <v>590</v>
      </c>
      <c r="K123" s="473" t="s">
        <v>591</v>
      </c>
      <c r="L123" s="475">
        <v>278.96632232251608</v>
      </c>
      <c r="M123" s="475">
        <v>12</v>
      </c>
      <c r="N123" s="476">
        <v>3347.5958678701927</v>
      </c>
    </row>
    <row r="124" spans="1:14" ht="14.4" customHeight="1" x14ac:dyDescent="0.3">
      <c r="A124" s="471" t="s">
        <v>484</v>
      </c>
      <c r="B124" s="472" t="s">
        <v>485</v>
      </c>
      <c r="C124" s="473" t="s">
        <v>498</v>
      </c>
      <c r="D124" s="474" t="s">
        <v>764</v>
      </c>
      <c r="E124" s="473" t="s">
        <v>501</v>
      </c>
      <c r="F124" s="474" t="s">
        <v>765</v>
      </c>
      <c r="G124" s="473" t="s">
        <v>502</v>
      </c>
      <c r="H124" s="473" t="s">
        <v>753</v>
      </c>
      <c r="I124" s="473" t="s">
        <v>754</v>
      </c>
      <c r="J124" s="473" t="s">
        <v>755</v>
      </c>
      <c r="K124" s="473"/>
      <c r="L124" s="475">
        <v>2271.6400000000003</v>
      </c>
      <c r="M124" s="475">
        <v>4</v>
      </c>
      <c r="N124" s="476">
        <v>9086.5600000000013</v>
      </c>
    </row>
    <row r="125" spans="1:14" ht="14.4" customHeight="1" x14ac:dyDescent="0.3">
      <c r="A125" s="471" t="s">
        <v>484</v>
      </c>
      <c r="B125" s="472" t="s">
        <v>485</v>
      </c>
      <c r="C125" s="473" t="s">
        <v>498</v>
      </c>
      <c r="D125" s="474" t="s">
        <v>764</v>
      </c>
      <c r="E125" s="473" t="s">
        <v>501</v>
      </c>
      <c r="F125" s="474" t="s">
        <v>765</v>
      </c>
      <c r="G125" s="473" t="s">
        <v>502</v>
      </c>
      <c r="H125" s="473" t="s">
        <v>756</v>
      </c>
      <c r="I125" s="473" t="s">
        <v>757</v>
      </c>
      <c r="J125" s="473" t="s">
        <v>758</v>
      </c>
      <c r="K125" s="473"/>
      <c r="L125" s="475">
        <v>4406.67</v>
      </c>
      <c r="M125" s="475">
        <v>1</v>
      </c>
      <c r="N125" s="476">
        <v>4406.67</v>
      </c>
    </row>
    <row r="126" spans="1:14" ht="14.4" customHeight="1" x14ac:dyDescent="0.3">
      <c r="A126" s="471" t="s">
        <v>484</v>
      </c>
      <c r="B126" s="472" t="s">
        <v>485</v>
      </c>
      <c r="C126" s="473" t="s">
        <v>498</v>
      </c>
      <c r="D126" s="474" t="s">
        <v>764</v>
      </c>
      <c r="E126" s="473" t="s">
        <v>501</v>
      </c>
      <c r="F126" s="474" t="s">
        <v>765</v>
      </c>
      <c r="G126" s="473" t="s">
        <v>502</v>
      </c>
      <c r="H126" s="473" t="s">
        <v>759</v>
      </c>
      <c r="I126" s="473" t="s">
        <v>173</v>
      </c>
      <c r="J126" s="473" t="s">
        <v>760</v>
      </c>
      <c r="K126" s="473" t="s">
        <v>761</v>
      </c>
      <c r="L126" s="475">
        <v>41.076233333333334</v>
      </c>
      <c r="M126" s="475">
        <v>5</v>
      </c>
      <c r="N126" s="476">
        <v>205.38116666666667</v>
      </c>
    </row>
    <row r="127" spans="1:14" ht="14.4" customHeight="1" thickBot="1" x14ac:dyDescent="0.35">
      <c r="A127" s="477" t="s">
        <v>484</v>
      </c>
      <c r="B127" s="478" t="s">
        <v>485</v>
      </c>
      <c r="C127" s="479" t="s">
        <v>498</v>
      </c>
      <c r="D127" s="480" t="s">
        <v>764</v>
      </c>
      <c r="E127" s="479" t="s">
        <v>672</v>
      </c>
      <c r="F127" s="480" t="s">
        <v>766</v>
      </c>
      <c r="G127" s="479" t="s">
        <v>502</v>
      </c>
      <c r="H127" s="479" t="s">
        <v>680</v>
      </c>
      <c r="I127" s="479" t="s">
        <v>681</v>
      </c>
      <c r="J127" s="479" t="s">
        <v>682</v>
      </c>
      <c r="K127" s="479" t="s">
        <v>514</v>
      </c>
      <c r="L127" s="481">
        <v>68.019916728525587</v>
      </c>
      <c r="M127" s="481">
        <v>4</v>
      </c>
      <c r="N127" s="482">
        <v>272.07966691410235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67" t="s">
        <v>170</v>
      </c>
      <c r="B1" s="368"/>
      <c r="C1" s="368"/>
      <c r="D1" s="368"/>
      <c r="E1" s="368"/>
      <c r="F1" s="368"/>
    </row>
    <row r="2" spans="1:6" ht="14.4" customHeight="1" thickBot="1" x14ac:dyDescent="0.35">
      <c r="A2" s="239" t="s">
        <v>286</v>
      </c>
      <c r="B2" s="63"/>
      <c r="C2" s="64"/>
      <c r="D2" s="65"/>
      <c r="E2" s="64"/>
      <c r="F2" s="65"/>
    </row>
    <row r="3" spans="1:6" ht="14.4" customHeight="1" thickBot="1" x14ac:dyDescent="0.35">
      <c r="A3" s="101"/>
      <c r="B3" s="369" t="s">
        <v>134</v>
      </c>
      <c r="C3" s="370"/>
      <c r="D3" s="371" t="s">
        <v>133</v>
      </c>
      <c r="E3" s="370"/>
      <c r="F3" s="80" t="s">
        <v>3</v>
      </c>
    </row>
    <row r="4" spans="1:6" ht="14.4" customHeight="1" thickBot="1" x14ac:dyDescent="0.35">
      <c r="A4" s="483" t="s">
        <v>148</v>
      </c>
      <c r="B4" s="484" t="s">
        <v>14</v>
      </c>
      <c r="C4" s="485" t="s">
        <v>2</v>
      </c>
      <c r="D4" s="484" t="s">
        <v>14</v>
      </c>
      <c r="E4" s="485" t="s">
        <v>2</v>
      </c>
      <c r="F4" s="486" t="s">
        <v>14</v>
      </c>
    </row>
    <row r="5" spans="1:6" ht="14.4" customHeight="1" thickBot="1" x14ac:dyDescent="0.35">
      <c r="A5" s="494" t="s">
        <v>767</v>
      </c>
      <c r="B5" s="463">
        <v>77.875975018605487</v>
      </c>
      <c r="C5" s="487">
        <v>0.65190560195645797</v>
      </c>
      <c r="D5" s="463">
        <v>41.582999999999991</v>
      </c>
      <c r="E5" s="487">
        <v>0.34809439804354192</v>
      </c>
      <c r="F5" s="464">
        <v>119.45897501860549</v>
      </c>
    </row>
    <row r="6" spans="1:6" ht="14.4" customHeight="1" thickBot="1" x14ac:dyDescent="0.35">
      <c r="A6" s="490" t="s">
        <v>3</v>
      </c>
      <c r="B6" s="491">
        <v>77.875975018605487</v>
      </c>
      <c r="C6" s="492">
        <v>0.65190560195645797</v>
      </c>
      <c r="D6" s="491">
        <v>41.582999999999991</v>
      </c>
      <c r="E6" s="492">
        <v>0.34809439804354192</v>
      </c>
      <c r="F6" s="493">
        <v>119.45897501860549</v>
      </c>
    </row>
    <row r="7" spans="1:6" ht="14.4" customHeight="1" thickBot="1" x14ac:dyDescent="0.35"/>
    <row r="8" spans="1:6" ht="14.4" customHeight="1" thickBot="1" x14ac:dyDescent="0.35">
      <c r="A8" s="494" t="s">
        <v>768</v>
      </c>
      <c r="B8" s="463">
        <v>77.875975018605487</v>
      </c>
      <c r="C8" s="487">
        <v>0.65190560195645797</v>
      </c>
      <c r="D8" s="463">
        <v>41.582999999999991</v>
      </c>
      <c r="E8" s="487">
        <v>0.34809439804354192</v>
      </c>
      <c r="F8" s="464">
        <v>119.45897501860549</v>
      </c>
    </row>
    <row r="9" spans="1:6" ht="14.4" customHeight="1" thickBot="1" x14ac:dyDescent="0.35">
      <c r="A9" s="490" t="s">
        <v>3</v>
      </c>
      <c r="B9" s="491">
        <v>77.875975018605487</v>
      </c>
      <c r="C9" s="492">
        <v>0.65190560195645797</v>
      </c>
      <c r="D9" s="491">
        <v>41.582999999999991</v>
      </c>
      <c r="E9" s="492">
        <v>0.34809439804354192</v>
      </c>
      <c r="F9" s="493">
        <v>119.45897501860549</v>
      </c>
    </row>
  </sheetData>
  <mergeCells count="3">
    <mergeCell ref="A1:F1"/>
    <mergeCell ref="B3:C3"/>
    <mergeCell ref="D3:E3"/>
  </mergeCells>
  <conditionalFormatting sqref="C5:C1048576">
    <cfRule type="cellIs" dxfId="3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2016-02-02T09:17:27Z</dcterms:modified>
</cp:coreProperties>
</file>