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F26" i="419"/>
  <c r="J28" i="419" l="1"/>
  <c r="J27" i="419"/>
  <c r="F25" i="419"/>
  <c r="J20" i="419"/>
  <c r="J19" i="419"/>
  <c r="J17" i="419"/>
  <c r="J16" i="419"/>
  <c r="J14" i="419"/>
  <c r="J13" i="419"/>
  <c r="J12" i="419"/>
  <c r="J11" i="419"/>
  <c r="AW3" i="418"/>
  <c r="AV3" i="418"/>
  <c r="AU3" i="418"/>
  <c r="AT3" i="418"/>
  <c r="AS3" i="418"/>
  <c r="AR3" i="418"/>
  <c r="AQ3" i="418"/>
  <c r="AP3" i="418"/>
  <c r="J18" i="419" l="1"/>
  <c r="B25" i="419"/>
  <c r="F27" i="419" l="1"/>
  <c r="B26" i="419"/>
  <c r="B27" i="419" s="1"/>
  <c r="F28" i="419"/>
  <c r="A11" i="414"/>
  <c r="A10" i="414"/>
  <c r="A8" i="414"/>
  <c r="A7" i="414"/>
  <c r="F3" i="344" l="1"/>
  <c r="D3" i="344"/>
  <c r="B3" i="344"/>
  <c r="I21" i="419" l="1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G18" i="419"/>
  <c r="F22" i="419"/>
  <c r="G22" i="419"/>
  <c r="H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C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N3" i="220"/>
  <c r="L3" i="220" s="1"/>
  <c r="C21" i="414"/>
  <c r="D21" i="414"/>
  <c r="H3" i="390" l="1"/>
  <c r="Q3" i="347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<sst xmlns="http://schemas.openxmlformats.org/spreadsheetml/2006/main" count="7543" uniqueCount="1644">
  <si>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</si>
  <si>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</si>
  <si>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</si>
  <si>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</si>
  <si>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</si>
  <si>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</si>
  <si>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</si>
  <si>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</si>
  <si>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</si>
  <si>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</si>
  <si>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</si>
  <si>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</si>
  <si>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</si>
  <si>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</si>
  <si>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</si>
  <si>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</si>
  <si>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</si>
  <si>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</si>
  <si>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</si>
  <si>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</si>
  <si>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</si>
  <si>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</si>
  <si>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</si>
  <si>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</si>
  <si>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</si>
  <si>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</si>
  <si>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</si>
  <si>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</si>
  <si>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</si>
  <si>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</si>
  <si>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</si>
  <si>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</si>
  <si>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</si>
  <si>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</si>
  <si>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</si>
  <si>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</si>
  <si>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</si>
  <si>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</si>
  <si>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</si>
  <si>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</si>
  <si>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</si>
  <si>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</si>
  <si>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</si>
  <si>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</si>
  <si>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</si>
  <si>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</si>
  <si>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</si>
  <si>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</si>
  <si>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</si>
  <si>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</si>
  <si>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</si>
  <si>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</si>
  <si>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</si>
  <si>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</si>
  <si>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</si>
  <si>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</si>
  <si>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</si>
  <si>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</si>
  <si>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</si>
  <si>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</si>
  <si>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</si>
  <si>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</si>
  <si>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</si>
  <si>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</si>
  <si>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</si>
  <si>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</si>
  <si>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</si>
  <si>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</si>
  <si>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</si>
  <si>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</si>
  <si>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</si>
  <si>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</si>
  <si>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</si>
  <si>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</si>
  <si>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</si>
  <si>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</si>
  <si>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</si>
  <si>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</si>
  <si>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</si>
  <si>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</si>
  <si>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</si>
  <si>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</si>
  <si>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</si>
  <si>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</si>
  <si>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</si>
  <si>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</si>
  <si>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</si>
  <si>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</si>
  <si>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</si>
  <si>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</si>
  <si>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</si>
  <si>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</si>
  <si>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</si>
  <si>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</si>
  <si>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</si>
  <si>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</si>
  <si>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</si>
  <si>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</si>
  <si>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</si>
  <si>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</si>
  <si>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</si>
  <si>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</si>
  <si>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</si>
  <si>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</si>
  <si>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</si>
  <si>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</si>
  <si>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</si>
  <si>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</si>
  <si>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</si>
  <si>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</si>
  <si>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</si>
  <si>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</si>
  <si>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</si>
  <si>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</si>
  <si>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</si>
  <si>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</si>
  <si>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</si>
  <si>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</si>
  <si>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</si>
  <si>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</si>
  <si>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</si>
  <si>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</si>
  <si>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</si>
  <si>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</si>
  <si>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</si>
  <si>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</si>
  <si>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</si>
  <si>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</si>
  <si>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</si>
  <si>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</si>
  <si>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</si>
  <si>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</si>
  <si>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</si>
  <si>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</si>
  <si>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</si>
  <si>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</si>
  <si>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</si>
  <si>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</si>
  <si>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</si>
  <si>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</si>
  <si>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</si>
  <si>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</si>
  <si>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</si>
  <si>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</si>
  <si>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</si>
  <si>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</si>
  <si>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</si>
  <si>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</si>
  <si>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</si>
  <si>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</si>
  <si>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</si>
  <si>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</si>
  <si>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</si>
  <si>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</si>
  <si>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</si>
  <si>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</si>
  <si>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</si>
  <si>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</si>
  <si>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</si>
  <si>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</si>
  <si>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</si>
  <si>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</si>
  <si>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</si>
  <si>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</si>
  <si>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</si>
  <si>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</si>
  <si>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</si>
  <si>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</si>
  <si>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</si>
  <si>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</si>
  <si>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</si>
  <si>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</si>
  <si>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</si>
  <si>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</si>
  <si>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</si>
  <si>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</si>
  <si>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</si>
  <si>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</si>
  <si>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</si>
  <si>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</si>
  <si>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</si>
  <si>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</si>
  <si>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</si>
  <si>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</si>
  <si>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</si>
  <si>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</si>
  <si>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</si>
  <si>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</si>
  <si>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</si>
  <si>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</si>
  <si>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</si>
  <si>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</si>
  <si>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</si>
  <si>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</si>
  <si>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</si>
  <si>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</si>
  <si>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</si>
  <si>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</si>
  <si>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</si>
  <si>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</si>
  <si>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</si>
  <si>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</si>
  <si>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</si>
  <si>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</si>
  <si>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</si>
  <si>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</si>
  <si>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</si>
  <si>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</si>
  <si>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</si>
  <si>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</si>
  <si>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</si>
  <si>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</si>
  <si>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</si>
  <si>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</si>
  <si>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</si>
  <si>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</si>
  <si>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</si>
  <si>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</si>
  <si>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</si>
  <si>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</si>
  <si>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</si>
  <si>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</si>
  <si>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</si>
  <si>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</si>
  <si>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</si>
  <si>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</si>
  <si>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</si>
  <si>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</si>
  <si>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</si>
  <si>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</si>
  <si>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</si>
  <si>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</si>
  <si>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</si>
  <si>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</si>
  <si>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</si>
  <si>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</si>
  <si>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</si>
  <si>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</si>
  <si>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</si>
  <si>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</si>
  <si>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</si>
  <si>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</si>
  <si>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</si>
  <si>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</si>
  <si>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</si>
  <si>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</si>
  <si>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</si>
  <si>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</si>
  <si>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</si>
  <si>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</si>
  <si>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</si>
  <si>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</si>
  <si>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</si>
  <si>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</si>
  <si>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</si>
  <si>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</si>
  <si>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</si>
  <si>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</si>
  <si>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</si>
  <si>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</si>
  <si>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</si>
  <si>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</si>
  <si>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</si>
  <si>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</si>
  <si>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</si>
  <si>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</si>
  <si>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</si>
  <si>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</si>
  <si>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</si>
  <si>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</si>
  <si>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</si>
  <si>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</si>
  <si>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</si>
  <si>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</si>
  <si>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</si>
  <si>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</si>
  <si>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</si>
  <si>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</si>
  <si>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</si>
  <si>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</si>
  <si>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</si>
  <si>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</si>
  <si>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</si>
  <si>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</si>
  <si>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</si>
  <si>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</si>
  <si>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</si>
  <si>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</si>
  <si>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</si>
  <si>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</si>
  <si>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</si>
  <si>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</si>
  <si>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</si>
  <si>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</si>
  <si>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</si>
  <si>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</si>
  <si>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</si>
  <si>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</si>
  <si>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</si>
  <si>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</si>
  <si>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</si>
  <si>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</si>
  <si>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</si>
  <si>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</si>
  <si>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</si>
  <si>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</si>
  <si>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</si>
  <si>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</si>
  <si>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</si>
  <si>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</si>
  <si>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</si>
  <si>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</si>
  <si>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</si>
  <si>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</si>
  <si>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</si>
  <si>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</si>
  <si>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</si>
  <si>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</si>
  <si>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</si>
  <si>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</si>
  <si>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</si>
  <si>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</si>
  <si>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</si>
  <si>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</si>
  <si>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</si>
  <si>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</si>
  <si>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</si>
  <si>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</si>
  <si>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</si>
  <si>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</si>
  <si>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</si>
  <si>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</si>
  <si>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</si>
  <si>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</si>
  <si>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</si>
  <si>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</si>
  <si>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</si>
  <si>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</si>
  <si>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</si>
  <si>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</si>
  <si>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</si>
  <si>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</si>
  <si>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</si>
  <si>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</si>
  <si>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</si>
  <si>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</si>
  <si>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</si>
  <si>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</si>
  <si>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</si>
  <si>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</si>
  <si>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</si>
  <si>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</si>
  <si>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</si>
  <si>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</si>
  <si>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</si>
  <si>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</si>
  <si>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</si>
  <si>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</si>
  <si>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</si>
  <si>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</si>
  <si>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</si>
  <si>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</si>
  <si>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</si>
  <si>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</si>
  <si>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</si>
  <si>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</si>
  <si>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</si>
  <si>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</si>
  <si>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</si>
  <si>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</si>
  <si>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</si>
  <si>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</si>
  <si>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</si>
  <si>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</si>
  <si>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</si>
  <si>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</si>
  <si>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</si>
  <si>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</si>
  <si>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</si>
  <si>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</si>
  <si>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</si>
  <si>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</si>
  <si>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</si>
  <si>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</si>
  <si>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</si>
  <si>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</si>
  <si>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</si>
  <si>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</si>
  <si>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</si>
  <si>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</si>
  <si>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</si>
  <si>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</si>
  <si>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</si>
  <si>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</si>
  <si>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</si>
  <si>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</si>
  <si>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</si>
  <si>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</si>
  <si>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</si>
  <si>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</si>
  <si>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</si>
  <si>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</si>
  <si>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</si>
  <si>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</si>
  <si>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</si>
  <si>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</si>
  <si>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</si>
  <si>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</si>
  <si>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</si>
  <si>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</si>
  <si>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</si>
  <si>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</si>
  <si>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</si>
  <si>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64925     Služby k pronájmu          FAKTURACE</t>
  </si>
  <si>
    <t>64925449     ost. služby k pronájmům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</si>
  <si>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</si>
  <si>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</si>
  <si>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</si>
  <si>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</si>
  <si>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</si>
  <si>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</si>
  <si>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</si>
  <si>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</si>
  <si>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</si>
  <si>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</si>
  <si>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</si>
  <si>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</si>
  <si>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</si>
  <si>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</si>
  <si>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</si>
  <si>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</si>
  <si>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</si>
  <si>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</si>
  <si>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</si>
  <si>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</si>
  <si>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</si>
  <si>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</si>
  <si>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</si>
  <si>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</si>
  <si>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</si>
  <si>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</si>
  <si>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</si>
  <si>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</si>
  <si>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</si>
  <si>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</si>
  <si>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</si>
  <si>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</si>
  <si>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</si>
  <si>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</si>
  <si>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</si>
  <si>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</si>
  <si>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</si>
  <si>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</si>
  <si>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</si>
  <si>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</si>
  <si>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</si>
  <si>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</si>
  <si>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</si>
  <si>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</si>
  <si>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</si>
  <si>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</si>
  <si>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</si>
  <si>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</si>
  <si>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</si>
  <si>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</si>
  <si>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103575</t>
  </si>
  <si>
    <t>3575</t>
  </si>
  <si>
    <t>HEPAROID LECIVA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</si>
  <si>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</si>
  <si>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</si>
  <si>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</si>
  <si>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</si>
  <si>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</si>
  <si>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</si>
  <si>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</si>
  <si>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</si>
  <si>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</si>
  <si>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395997</t>
  </si>
  <si>
    <t>0</t>
  </si>
  <si>
    <t>DZ SOFTASEPT N BEZBARVÝ 250 ml</t>
  </si>
  <si>
    <t>905098</t>
  </si>
  <si>
    <t>23989</t>
  </si>
  <si>
    <t>DZ OCTENISEPT 1 l</t>
  </si>
  <si>
    <t>930065</t>
  </si>
  <si>
    <t>DZ PRONTOSAN ROZTOK 350ml</t>
  </si>
  <si>
    <t>114479</t>
  </si>
  <si>
    <t>14479</t>
  </si>
  <si>
    <t>TOBRADEX OČNÍ MAST</t>
  </si>
  <si>
    <t>OPH UNG 3.5GM</t>
  </si>
  <si>
    <t>155824</t>
  </si>
  <si>
    <t>55824</t>
  </si>
  <si>
    <t>INJ 5X5ML/2500MG</t>
  </si>
  <si>
    <t>905022</t>
  </si>
  <si>
    <t>DZ Prontosan wound gel 30ml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</si>
  <si>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</si>
  <si>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</si>
  <si>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</si>
  <si>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</si>
  <si>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</si>
  <si>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</si>
  <si>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</si>
  <si>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</si>
  <si>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16321</t>
  </si>
  <si>
    <t>BRAUNOVIDON MAST</t>
  </si>
  <si>
    <t>DRM UNG 1X250GM</t>
  </si>
  <si>
    <t>102439</t>
  </si>
  <si>
    <t>2439</t>
  </si>
  <si>
    <t>MARCAINE 0.5%</t>
  </si>
  <si>
    <t>INJ SOL5X20ML/100MG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</si>
  <si>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</si>
  <si>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</si>
  <si>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</si>
  <si>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</si>
  <si>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</si>
  <si>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</si>
  <si>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900012</t>
  </si>
  <si>
    <t>KL SOL.HYD.PEROX.3% 200G</t>
  </si>
  <si>
    <t>395850</t>
  </si>
  <si>
    <t>OptiLube lubrikační gel</t>
  </si>
  <si>
    <t>tuba 113g</t>
  </si>
  <si>
    <t>500326</t>
  </si>
  <si>
    <t>1000</t>
  </si>
  <si>
    <t>KL BENZINUM 500 ml/333g HVLP</t>
  </si>
  <si>
    <t>395585</t>
  </si>
  <si>
    <t>Panthenol Forte 9% pěna Aloe Vera</t>
  </si>
  <si>
    <t>150ml - Altermed</t>
  </si>
  <si>
    <t>921409</t>
  </si>
  <si>
    <t>KL SOL.ARG.NITR.20% 20G</t>
  </si>
  <si>
    <t>394153</t>
  </si>
  <si>
    <t>Calcium pantotenicum mast 30g Generica</t>
  </si>
  <si>
    <t>201608</t>
  </si>
  <si>
    <t>ZALDIAR</t>
  </si>
  <si>
    <t>POR TBL FLM 20</t>
  </si>
  <si>
    <t>50113013</t>
  </si>
  <si>
    <t>114877</t>
  </si>
  <si>
    <t>14877</t>
  </si>
  <si>
    <t>IALUGEN PLUS</t>
  </si>
  <si>
    <t>CRM 1X60GM</t>
  </si>
  <si>
    <t>100362</t>
  </si>
  <si>
    <t>362</t>
  </si>
  <si>
    <t>ADRENALIN LECIVA</t>
  </si>
  <si>
    <t>INJ 5X1ML/1MG</t>
  </si>
  <si>
    <t>100802</t>
  </si>
  <si>
    <t>IR OG. OPHTHALMO-SEPTONEX</t>
  </si>
  <si>
    <t>GTT OPH 1X10ML</t>
  </si>
  <si>
    <t>159357</t>
  </si>
  <si>
    <t>59357</t>
  </si>
  <si>
    <t>RINGERUV ROZTOK BRAUN</t>
  </si>
  <si>
    <t>INF 10X500ML(LDPE)</t>
  </si>
  <si>
    <t>198864</t>
  </si>
  <si>
    <t>98864</t>
  </si>
  <si>
    <t>FYZIOLOGICKÝ ROZTOK VIAFLO</t>
  </si>
  <si>
    <t>INF SOL 50X100ML</t>
  </si>
  <si>
    <t>900321</t>
  </si>
  <si>
    <t>KL PRIPRAVEK</t>
  </si>
  <si>
    <t>101681</t>
  </si>
  <si>
    <t>1681</t>
  </si>
  <si>
    <t>EMLA KREM 5%</t>
  </si>
  <si>
    <t>CRM 1X30GM</t>
  </si>
  <si>
    <t>920200</t>
  </si>
  <si>
    <t>15877</t>
  </si>
  <si>
    <t>DZ BRAUNOL 1 L</t>
  </si>
  <si>
    <t>115879</t>
  </si>
  <si>
    <t>198313</t>
  </si>
  <si>
    <t>DZ BRAUNOL FOAM 200ml</t>
  </si>
  <si>
    <t>500355</t>
  </si>
  <si>
    <t>15879</t>
  </si>
  <si>
    <t>DZ BRAUNOL 250 ML</t>
  </si>
  <si>
    <t>900427</t>
  </si>
  <si>
    <t>KL SOL.METHYLROS.CHL.1% 20 G</t>
  </si>
  <si>
    <t>120053</t>
  </si>
  <si>
    <t>20053</t>
  </si>
  <si>
    <t>BENOXI 0.4 % UNIMED PHARMA</t>
  </si>
  <si>
    <t>OPH GTT SOL 1X10ML</t>
  </si>
  <si>
    <t>901171</t>
  </si>
  <si>
    <t>IR PARAFFINUM PERLIQUIDUM 10 ml</t>
  </si>
  <si>
    <t>IR 10 ml</t>
  </si>
  <si>
    <t>500194</t>
  </si>
  <si>
    <t>KL ZLUTA (FLAVINOVA) VATA, 1000G</t>
  </si>
  <si>
    <t>2x500g v litrových lahvích</t>
  </si>
  <si>
    <t>501593</t>
  </si>
  <si>
    <t xml:space="preserve">IR OČNÍ MAST S PAMYCONEM </t>
  </si>
  <si>
    <t>10G</t>
  </si>
  <si>
    <t>193207</t>
  </si>
  <si>
    <t>93207</t>
  </si>
  <si>
    <t>TOBREX</t>
  </si>
  <si>
    <t>UNG OPH 3.5GM 0.3%</t>
  </si>
  <si>
    <t>162320</t>
  </si>
  <si>
    <t>62320</t>
  </si>
  <si>
    <t>BETADINE</t>
  </si>
  <si>
    <t>UNG 1X20GM</t>
  </si>
  <si>
    <t>109210</t>
  </si>
  <si>
    <t>9210</t>
  </si>
  <si>
    <t>LEKOPTIN</t>
  </si>
  <si>
    <t>INJ 50X2ML/5MG</t>
  </si>
  <si>
    <t>117011</t>
  </si>
  <si>
    <t>17011</t>
  </si>
  <si>
    <t>DICYNONE 250</t>
  </si>
  <si>
    <t>INJ SOL 4X2ML/250MG</t>
  </si>
  <si>
    <t>790001</t>
  </si>
  <si>
    <t>TRAUMACEL P 2G</t>
  </si>
  <si>
    <t>neleč.</t>
  </si>
  <si>
    <t>850152</t>
  </si>
  <si>
    <t>153349</t>
  </si>
  <si>
    <t>Tisseel Lyo 2 ml</t>
  </si>
  <si>
    <t>103761</t>
  </si>
  <si>
    <t>3761</t>
  </si>
  <si>
    <t>CHIROCAINE 5 MG/ML</t>
  </si>
  <si>
    <t>INJ CNC SOL 10X10ML</t>
  </si>
  <si>
    <t>114875</t>
  </si>
  <si>
    <t>14875</t>
  </si>
  <si>
    <t>CRM 1X20GM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</si>
  <si>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</si>
  <si>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</si>
  <si>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</si>
  <si>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</si>
  <si>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</si>
  <si>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</si>
  <si>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</si>
  <si>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</si>
  <si>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</si>
  <si>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</si>
  <si>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</si>
  <si>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</si>
  <si>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</si>
  <si>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</si>
  <si>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</si>
  <si>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</si>
  <si>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</si>
  <si>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</si>
  <si>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Jiný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</si>
  <si>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</si>
  <si>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</si>
  <si>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</si>
  <si>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</si>
  <si>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</si>
  <si>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</si>
  <si>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Palčáková Hana</t>
  </si>
  <si>
    <t>Amoxicilin a enzymový inhibitor</t>
  </si>
  <si>
    <t>12494</t>
  </si>
  <si>
    <t>AUGMENTIN 1 G</t>
  </si>
  <si>
    <t>POR TBL FLM 14 I</t>
  </si>
  <si>
    <t>5950</t>
  </si>
  <si>
    <t>AMOKSIKLAV 1 G</t>
  </si>
  <si>
    <t>POR TBL FLM 10</t>
  </si>
  <si>
    <t>5951</t>
  </si>
  <si>
    <t>POR TBL FLM 14</t>
  </si>
  <si>
    <t>85525</t>
  </si>
  <si>
    <t>AMOKSIKLAV 625 MG</t>
  </si>
  <si>
    <t>POR TBL FLM 21</t>
  </si>
  <si>
    <t>86148</t>
  </si>
  <si>
    <t>AUGMENTIN 625 MG</t>
  </si>
  <si>
    <t>POR TBL FLM 21 II</t>
  </si>
  <si>
    <t>203097</t>
  </si>
  <si>
    <t>Betamethason</t>
  </si>
  <si>
    <t>192144</t>
  </si>
  <si>
    <t>DIPROPHOS</t>
  </si>
  <si>
    <t>INJ SUS 1X1ML</t>
  </si>
  <si>
    <t>192143</t>
  </si>
  <si>
    <t>INJ SUS 5X1ML</t>
  </si>
  <si>
    <t>Cefuroxim</t>
  </si>
  <si>
    <t>47728</t>
  </si>
  <si>
    <t>ZINNAT 500 MG</t>
  </si>
  <si>
    <t>POR TBL FLM 14X500MG</t>
  </si>
  <si>
    <t>Jiná antiinfektiva</t>
  </si>
  <si>
    <t>876</t>
  </si>
  <si>
    <t>OPHTHALMO-SEPTONEX</t>
  </si>
  <si>
    <t>OPH UNG 1X5GM/5MG</t>
  </si>
  <si>
    <t>Jodovaný povidon</t>
  </si>
  <si>
    <t>16320</t>
  </si>
  <si>
    <t>DRM UNG 1X100GM</t>
  </si>
  <si>
    <t>Klindamycin</t>
  </si>
  <si>
    <t>100339</t>
  </si>
  <si>
    <t>DALACIN C 300 MG</t>
  </si>
  <si>
    <t>POR CPS DUR 16X300MG</t>
  </si>
  <si>
    <t>Methylprednisolon</t>
  </si>
  <si>
    <t>90044</t>
  </si>
  <si>
    <t>DEPO-MEDROL 40 MG/ML</t>
  </si>
  <si>
    <t>40536</t>
  </si>
  <si>
    <t>INJ SUS 1X5ML</t>
  </si>
  <si>
    <t>Nadroparin</t>
  </si>
  <si>
    <t>32057</t>
  </si>
  <si>
    <t>FRAXIPARINE</t>
  </si>
  <si>
    <t>SDR+IVN INJ SOL ISP 2X0,3ML</t>
  </si>
  <si>
    <t>32058</t>
  </si>
  <si>
    <t>SDR+IVN INJ SOL ISP 10X0,3ML</t>
  </si>
  <si>
    <t>32059</t>
  </si>
  <si>
    <t>SDR+IVN INJ SOL ISP 10X0,4ML</t>
  </si>
  <si>
    <t>32060</t>
  </si>
  <si>
    <t>SDR+IVN INJ SOL ISP 2X0,6ML</t>
  </si>
  <si>
    <t>32534</t>
  </si>
  <si>
    <t>SDR+IVN INJ SOL ISP 2X0,4ML</t>
  </si>
  <si>
    <t>Nimesulid</t>
  </si>
  <si>
    <t>12892</t>
  </si>
  <si>
    <t>AULIN</t>
  </si>
  <si>
    <t>POR TBL NOB 30X100MG</t>
  </si>
  <si>
    <t>Piracetam</t>
  </si>
  <si>
    <t>64866</t>
  </si>
  <si>
    <t>PIRACETAM AL 1200</t>
  </si>
  <si>
    <t>POR TBL FLM 120X1200MG</t>
  </si>
  <si>
    <t>Ranitidin</t>
  </si>
  <si>
    <t>91280</t>
  </si>
  <si>
    <t>RANITAL 150 MG POTAHOVANÉ TABLETY</t>
  </si>
  <si>
    <t>POR TBL FLM 30X150MG</t>
  </si>
  <si>
    <t>Sodná sůl metamizolu</t>
  </si>
  <si>
    <t>NOVALGIN TABLETY</t>
  </si>
  <si>
    <t>POR TBL FLM 20X500MG</t>
  </si>
  <si>
    <t>Sulfadiazin, stříbrná sůl, kombinace</t>
  </si>
  <si>
    <t>DRM CRM 20GM</t>
  </si>
  <si>
    <t>DRM CRM 60GM</t>
  </si>
  <si>
    <t>Sulfamethoxazol a trimethoprim</t>
  </si>
  <si>
    <t>3377</t>
  </si>
  <si>
    <t>BISEPTOL 480</t>
  </si>
  <si>
    <t>POR TBL NOB 20X480MG</t>
  </si>
  <si>
    <t>Sultamicilin</t>
  </si>
  <si>
    <t>17149</t>
  </si>
  <si>
    <t>UNASYN</t>
  </si>
  <si>
    <t>POR TBL FLM 12X375MG</t>
  </si>
  <si>
    <t>Telmisartan</t>
  </si>
  <si>
    <t>158198</t>
  </si>
  <si>
    <t>TELMISARTAN SANDOZ 80 MG</t>
  </si>
  <si>
    <t>POR TBL NOB 100X80MG</t>
  </si>
  <si>
    <t>Tobramycin</t>
  </si>
  <si>
    <t>OPH UNG 1X3,5GM</t>
  </si>
  <si>
    <t>Jiná</t>
  </si>
  <si>
    <t>*2008</t>
  </si>
  <si>
    <t>*2089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</si>
  <si>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</si>
  <si>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</si>
  <si>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</si>
  <si>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</si>
  <si>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</si>
  <si>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</si>
  <si>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</si>
  <si>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</si>
  <si>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</si>
  <si>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</si>
  <si>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</si>
  <si>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21071</t>
  </si>
  <si>
    <t>GÁZA SKLÁDANÁ KOMPRESY STERILNÍ STERILUX ES</t>
  </si>
  <si>
    <t>5X5CM,8 VRSTEV,2KS</t>
  </si>
  <si>
    <t>80988</t>
  </si>
  <si>
    <t>12CMX4M,TAŽNOST 160%,20KS</t>
  </si>
  <si>
    <t>170303</t>
  </si>
  <si>
    <t>KRYTÍ HYDROCLEAN</t>
  </si>
  <si>
    <t>4X7CM,10KS</t>
  </si>
  <si>
    <t>81102</t>
  </si>
  <si>
    <t>KRYTÍ TENDERWET 24 ACTIVE</t>
  </si>
  <si>
    <t>7,5X7,5CM PŘEDAKTIVOVANÉ KRYTÍ,10KS</t>
  </si>
  <si>
    <t>170301</t>
  </si>
  <si>
    <t>4CM PRŮMĚR,10KS</t>
  </si>
  <si>
    <t>170304</t>
  </si>
  <si>
    <t>7,5X7,5CM,10KS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</si>
  <si>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</si>
  <si>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</si>
  <si>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</si>
  <si>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</si>
  <si>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</si>
  <si>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</si>
  <si>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</si>
  <si>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</si>
  <si>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</si>
  <si>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</si>
  <si>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</si>
  <si>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</si>
  <si>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</si>
  <si>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</si>
  <si>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93255</t>
  </si>
  <si>
    <t>DLAHA PRO FIXACI PALCE A PRSTŮ RUKY TYP J</t>
  </si>
  <si>
    <t>UNIVERZÁLNÍ VEL. (1 KS)</t>
  </si>
  <si>
    <t>12001</t>
  </si>
  <si>
    <t>ZÁVĚS PAŽE  ORTEX 023</t>
  </si>
  <si>
    <t>Kompenzační pomůcky pro tělesně postižené</t>
  </si>
  <si>
    <t>11971</t>
  </si>
  <si>
    <t>BERLE FRANCOUZSKÁ PŘEDLOKETNí DURALOVÁ 222 KL</t>
  </si>
  <si>
    <t>NASTAVITELNÁ 76-96CM, DO 130KG</t>
  </si>
  <si>
    <t>140378</t>
  </si>
  <si>
    <t>BERLE FRANCOUZSKÁ PŘEDLOKETNÍ  COMBI-SOFT 109.</t>
  </si>
  <si>
    <t>VÝŠKOVĚ STAVITELNÁ DÉLKA BERLE I PŘEDLOKETNÍ OPĚRKY,VYMĚKČENÁ RUKOJEŤ,DO 130KG</t>
  </si>
  <si>
    <t>93661</t>
  </si>
  <si>
    <t>BERLE PODPAŽNÍ DŘEVĚNÁ STŘEDNÍ</t>
  </si>
  <si>
    <t>NASTAVITELNÁ OD 116 DO 123CM, K20505</t>
  </si>
  <si>
    <t>Tramadol, kombinace</t>
  </si>
  <si>
    <t>17924</t>
  </si>
  <si>
    <t>11462</t>
  </si>
  <si>
    <t>ORTÉZA PRSTŮ RUKY ORTEX 022</t>
  </si>
  <si>
    <t>RIGIDNÍ, 2-4 PRST</t>
  </si>
  <si>
    <t>Cefprozil</t>
  </si>
  <si>
    <t>53128</t>
  </si>
  <si>
    <t>CEFZIL O.S. 250 MG</t>
  </si>
  <si>
    <t>POR PLV SUS 1X60ML/3GM</t>
  </si>
  <si>
    <t>192354</t>
  </si>
  <si>
    <t>POR TBL FLM 10X500MG</t>
  </si>
  <si>
    <t>Erdostein</t>
  </si>
  <si>
    <t>92757</t>
  </si>
  <si>
    <t>ERDOMED</t>
  </si>
  <si>
    <t>POR CPS DUR 10X300MG</t>
  </si>
  <si>
    <t>Jiná kapiláry stabilizující látky</t>
  </si>
  <si>
    <t>202700</t>
  </si>
  <si>
    <t>AESCIN-TEVA</t>
  </si>
  <si>
    <t>POR TBL ENT 60X20MG</t>
  </si>
  <si>
    <t>202701</t>
  </si>
  <si>
    <t>POR TBL ENT 90X20MG</t>
  </si>
  <si>
    <t>Kolagenáza, kombinace</t>
  </si>
  <si>
    <t>4270</t>
  </si>
  <si>
    <t>IRUXOL MONO</t>
  </si>
  <si>
    <t>DRM UNG 1X30GM</t>
  </si>
  <si>
    <t>4269</t>
  </si>
  <si>
    <t>DRM UNG 1X10GM</t>
  </si>
  <si>
    <t>Methylprednisolon-aceponát</t>
  </si>
  <si>
    <t>85450</t>
  </si>
  <si>
    <t>ADVANTAN KRÉM</t>
  </si>
  <si>
    <t>DRM CRM 1X50GM</t>
  </si>
  <si>
    <t>12891</t>
  </si>
  <si>
    <t>POR TBL NOB 15X100MG</t>
  </si>
  <si>
    <t>Sodná sůl dokusátu, včetně kombinací</t>
  </si>
  <si>
    <t>12770</t>
  </si>
  <si>
    <t>YAL</t>
  </si>
  <si>
    <t>RCT SOL 2X67,5ML</t>
  </si>
  <si>
    <t>82160</t>
  </si>
  <si>
    <t>OBINADLO ELASTICKÉ FIXAČNÍ - MOLLELAST</t>
  </si>
  <si>
    <t>6CMX4M,VOLNĚ BALENO,20KS</t>
  </si>
  <si>
    <t>81034</t>
  </si>
  <si>
    <t>OBINADLO ELASTICKÉ CZELASTEX CREPE SAMOFIXAČNÍ</t>
  </si>
  <si>
    <t>12CMX4,5M,STŘEDNÍ TAH,1KS</t>
  </si>
  <si>
    <t>45389</t>
  </si>
  <si>
    <t>PUNČOCHY KOMPRESNÍ STEHENNÍ II.K.T.</t>
  </si>
  <si>
    <t>MAXIS COMFORT A-G</t>
  </si>
  <si>
    <t>5115</t>
  </si>
  <si>
    <t>PÁS BŘIŠNÍ VERBA 932 518 9</t>
  </si>
  <si>
    <t>OBDVOD TRUPU 75-85CM,VEL.2</t>
  </si>
  <si>
    <t>39709</t>
  </si>
  <si>
    <t>DLAHA PRO FIXACI PRSTŮ RUKY TYP A</t>
  </si>
  <si>
    <t>VELIKOST A2</t>
  </si>
  <si>
    <t>93112</t>
  </si>
  <si>
    <t>ZÁVĚS PAŽE IMMO CLASSIC 2445</t>
  </si>
  <si>
    <t>PĚNOVÝ MATERIÁL, UNIVERZÁLNÍ PRAVÁ-LEVÁ</t>
  </si>
  <si>
    <t>63878</t>
  </si>
  <si>
    <t>ORTÉZA HLEZENNÍ  RIGIDNÍ - WALKER BOOT</t>
  </si>
  <si>
    <t>WALKER BOOT - BEZ KLOUBU</t>
  </si>
  <si>
    <t>Ortopedicko protetické pomůcky individuálně zhotovené</t>
  </si>
  <si>
    <t>328</t>
  </si>
  <si>
    <t>EPITÉZA INDIVIDUÁLNĚ ZHOTOVENÁ</t>
  </si>
  <si>
    <t>Bemiparin</t>
  </si>
  <si>
    <t>30521</t>
  </si>
  <si>
    <t>ZIBOR 2500 IU</t>
  </si>
  <si>
    <t>SDR INJ SOL ISP 10X0,2ML</t>
  </si>
  <si>
    <t>Diosmin, kombinace</t>
  </si>
  <si>
    <t>14075</t>
  </si>
  <si>
    <t>DETRALEX</t>
  </si>
  <si>
    <t>POR TBL FLM 60X500MG</t>
  </si>
  <si>
    <t>132632</t>
  </si>
  <si>
    <t>Hořčík (různé sole v kombinaci)</t>
  </si>
  <si>
    <t>66555</t>
  </si>
  <si>
    <t>MAGNOSOLV</t>
  </si>
  <si>
    <t>POR GRA SOL SCC 30X365MG</t>
  </si>
  <si>
    <t>215978</t>
  </si>
  <si>
    <t>Indobufen</t>
  </si>
  <si>
    <t>47845</t>
  </si>
  <si>
    <t>IBUSTRIN</t>
  </si>
  <si>
    <t>POR TBL NOB 30X200MG</t>
  </si>
  <si>
    <t>Indometacin</t>
  </si>
  <si>
    <t>93723</t>
  </si>
  <si>
    <t>INDOMETACIN 50 BERLIN-CHEMIE</t>
  </si>
  <si>
    <t>RCT SUP 10X50MG</t>
  </si>
  <si>
    <t>93724</t>
  </si>
  <si>
    <t>INDOMETACIN 100 BERLIN-CHEMIE</t>
  </si>
  <si>
    <t>RCT SUP 10X100MG</t>
  </si>
  <si>
    <t>107806</t>
  </si>
  <si>
    <t>POR TBL ENT 30X20MG</t>
  </si>
  <si>
    <t>66046</t>
  </si>
  <si>
    <t>AULIN GEL</t>
  </si>
  <si>
    <t>DRM GEL 1X100GM</t>
  </si>
  <si>
    <t>66045</t>
  </si>
  <si>
    <t>DRM GEL 1X50GM</t>
  </si>
  <si>
    <t>Pentoxifylin</t>
  </si>
  <si>
    <t>155873</t>
  </si>
  <si>
    <t>TRENTAL 400</t>
  </si>
  <si>
    <t>POR TBL RET 100X400MG</t>
  </si>
  <si>
    <t>155872</t>
  </si>
  <si>
    <t>POR TBL RET 20X400MG</t>
  </si>
  <si>
    <t>Rutosid, kombinace</t>
  </si>
  <si>
    <t>96303</t>
  </si>
  <si>
    <t>ASCORUTIN</t>
  </si>
  <si>
    <t>POR TBL FLM 50X100MG/20MG</t>
  </si>
  <si>
    <t>Síran železnatý a kyselina listová</t>
  </si>
  <si>
    <t>92160</t>
  </si>
  <si>
    <t>TARDYFERON-FOL</t>
  </si>
  <si>
    <t>POR TBL RET 30X247,25MG/0,35MG</t>
  </si>
  <si>
    <t>17926</t>
  </si>
  <si>
    <t>POR TBL FLM 30</t>
  </si>
  <si>
    <t>17929</t>
  </si>
  <si>
    <t>POR TBL FLM 60</t>
  </si>
  <si>
    <t>140259</t>
  </si>
  <si>
    <t>DLAHA PRO KONZERVATIVNÍ LÉČBU RUPTURY DORZÁLNÍ APO</t>
  </si>
  <si>
    <t>TŘÍČLÁNKOVÝCH PRSTŮ RUKY</t>
  </si>
  <si>
    <t>63774</t>
  </si>
  <si>
    <t>ORTÉZA ZÁPĚSTÍ A PALCE RUKY ORTEX 028</t>
  </si>
  <si>
    <t>FIXAČNÍ S DLAHOU</t>
  </si>
  <si>
    <t>11461</t>
  </si>
  <si>
    <t>ORTÉZA HLEZENNÍ ORTEX 06C</t>
  </si>
  <si>
    <t>ZPEVŇUJÍCÍ S KŘÍŽOVÝM TAHEM</t>
  </si>
  <si>
    <t>132711</t>
  </si>
  <si>
    <t>Bromazepam</t>
  </si>
  <si>
    <t>88219</t>
  </si>
  <si>
    <t>LEXAURIN 3</t>
  </si>
  <si>
    <t>POR TBL NOB 30X3MG</t>
  </si>
  <si>
    <t>Ciprofloxacin</t>
  </si>
  <si>
    <t>15658</t>
  </si>
  <si>
    <t>CIPLOX 500</t>
  </si>
  <si>
    <t>15653</t>
  </si>
  <si>
    <t>CIPLOX 250</t>
  </si>
  <si>
    <t>POR TBL FLM 10X250MG</t>
  </si>
  <si>
    <t>Citalopram</t>
  </si>
  <si>
    <t>17425</t>
  </si>
  <si>
    <t>CITALEC 10 ZENTIVA</t>
  </si>
  <si>
    <t>POR TBL FLM 30X10MG</t>
  </si>
  <si>
    <t>Desloratadin</t>
  </si>
  <si>
    <t>28833</t>
  </si>
  <si>
    <t>AERIUS 2,5 MG</t>
  </si>
  <si>
    <t>POR TBL DIS 60X2,5MG</t>
  </si>
  <si>
    <t>Fluocinolon-acetonid</t>
  </si>
  <si>
    <t>3388</t>
  </si>
  <si>
    <t>FLUCINAR</t>
  </si>
  <si>
    <t>DRM UNG 1X15GM 0,025%</t>
  </si>
  <si>
    <t>16319</t>
  </si>
  <si>
    <t>DRM UNG 1X20GM</t>
  </si>
  <si>
    <t>132723</t>
  </si>
  <si>
    <t>POR GRA SUS 30X100MG</t>
  </si>
  <si>
    <t>66044</t>
  </si>
  <si>
    <t>DRM GEL 1X30GM</t>
  </si>
  <si>
    <t>Nystatin</t>
  </si>
  <si>
    <t>1069</t>
  </si>
  <si>
    <t>FUNGICIDIN LÉČIVA</t>
  </si>
  <si>
    <t>Salbutamol</t>
  </si>
  <si>
    <t>31934</t>
  </si>
  <si>
    <t>VENTOLIN INHALER N</t>
  </si>
  <si>
    <t>INH SUS PSS 200X100RG</t>
  </si>
  <si>
    <t>Síran železnatý</t>
  </si>
  <si>
    <t>14711</t>
  </si>
  <si>
    <t>TARDYFERON</t>
  </si>
  <si>
    <t>POR TBL RET 30X80MG FE I</t>
  </si>
  <si>
    <t>14872</t>
  </si>
  <si>
    <t>DRM LIG IPR 5KS</t>
  </si>
  <si>
    <t>5114</t>
  </si>
  <si>
    <t>PÁS BŘIŠNÍ VERBA 932 519 8</t>
  </si>
  <si>
    <t>OBDVOD TRUPU 85-95CM,VEL.3</t>
  </si>
  <si>
    <t>Metoprolol</t>
  </si>
  <si>
    <t>46981</t>
  </si>
  <si>
    <t>BETALOC SR 200 MG</t>
  </si>
  <si>
    <t>POR TBL PRO 30X200MG</t>
  </si>
  <si>
    <t>Perindopril</t>
  </si>
  <si>
    <t>101231</t>
  </si>
  <si>
    <t>PRESTARIUM NEO FORTE</t>
  </si>
  <si>
    <t>POR TBL FLM 60X10MG</t>
  </si>
  <si>
    <t>Perindopril a diuretika</t>
  </si>
  <si>
    <t>122690</t>
  </si>
  <si>
    <t>PRESTARIUM NEO COMBI 5 MG/1,25 MG</t>
  </si>
  <si>
    <t>POR TBL FLM 90</t>
  </si>
  <si>
    <t>Pitofenon a analgetika</t>
  </si>
  <si>
    <t>50335</t>
  </si>
  <si>
    <t>ALGIFEN NEO</t>
  </si>
  <si>
    <t>POR GTT SOL 1X25ML</t>
  </si>
  <si>
    <t>Různé jiné kombinace železa</t>
  </si>
  <si>
    <t>119653</t>
  </si>
  <si>
    <t>SORBIFER DURULES</t>
  </si>
  <si>
    <t>POR TBL FLM 60X320MG/60MG</t>
  </si>
  <si>
    <t>*2085</t>
  </si>
  <si>
    <t>82161</t>
  </si>
  <si>
    <t>8CMX4M,VOLNĚ BALENO,20KS</t>
  </si>
  <si>
    <t>19526</t>
  </si>
  <si>
    <t>GÁZA HYDROFILNÍ SKLÁDANÁ KOMPRESY STERILNÍ</t>
  </si>
  <si>
    <t>7,5X7,5CM,8 VRSTEV,2KS</t>
  </si>
  <si>
    <t>39710</t>
  </si>
  <si>
    <t>VELIKOST A3</t>
  </si>
  <si>
    <t>Hydrogenované námelové alkaloidy</t>
  </si>
  <si>
    <t>91032</t>
  </si>
  <si>
    <t>SECATOXIN FORTE</t>
  </si>
  <si>
    <t>91193</t>
  </si>
  <si>
    <t>DALACIN C 150 MG</t>
  </si>
  <si>
    <t>POR CPS DUR 100X150MG</t>
  </si>
  <si>
    <t>17925</t>
  </si>
  <si>
    <t>17927</t>
  </si>
  <si>
    <t>POR TBL FLM 40</t>
  </si>
  <si>
    <t>*2083</t>
  </si>
  <si>
    <t>81960</t>
  </si>
  <si>
    <t>KRYTÍ ALGINÁTOVÉ MELGISORB AG</t>
  </si>
  <si>
    <t>10X10CM,10KS</t>
  </si>
  <si>
    <t>45352</t>
  </si>
  <si>
    <t>VENI DUR A-G VELIKOST 1-6</t>
  </si>
  <si>
    <t>140360</t>
  </si>
  <si>
    <t>BERLE PODPAŽNÍ DURALOVÁ DPB 10</t>
  </si>
  <si>
    <t>VELIKOST STŘEDNÍ,DLOUHÁ A DĚTSKÁ,130 KG VYMĚKČENÁ RUKOJEŤ A PODPAŽNÍ NÁVLEK</t>
  </si>
  <si>
    <t>Aceklofenak</t>
  </si>
  <si>
    <t>191730</t>
  </si>
  <si>
    <t>BIOFENAC 100 MG POTAHOVANÉ TABLETY</t>
  </si>
  <si>
    <t>POR TBL FLM 60X100MG</t>
  </si>
  <si>
    <t>30526</t>
  </si>
  <si>
    <t>ZIBOR 3500 IU</t>
  </si>
  <si>
    <t>132601</t>
  </si>
  <si>
    <t>47725</t>
  </si>
  <si>
    <t>ZINNAT 250 MG</t>
  </si>
  <si>
    <t>47726</t>
  </si>
  <si>
    <t>POR TBL FLM 14X250MG</t>
  </si>
  <si>
    <t>47727</t>
  </si>
  <si>
    <t>132710</t>
  </si>
  <si>
    <t>96039</t>
  </si>
  <si>
    <t>CIPRINOL 500</t>
  </si>
  <si>
    <t>Dexamethason a antiinfektiva</t>
  </si>
  <si>
    <t>OPH UNG 3,5GM</t>
  </si>
  <si>
    <t>2547</t>
  </si>
  <si>
    <t>MAXITROL</t>
  </si>
  <si>
    <t>Diklofenak</t>
  </si>
  <si>
    <t>46621</t>
  </si>
  <si>
    <t>UNO</t>
  </si>
  <si>
    <t>POR TBL PRO 20X150MG</t>
  </si>
  <si>
    <t>58425</t>
  </si>
  <si>
    <t>DOLMINA 50</t>
  </si>
  <si>
    <t>POR TBL FLM 30X50MG</t>
  </si>
  <si>
    <t>Dosulepin</t>
  </si>
  <si>
    <t>77047</t>
  </si>
  <si>
    <t>PROTHIADEN 75</t>
  </si>
  <si>
    <t>POR TBL FLM 30X75MG</t>
  </si>
  <si>
    <t>Doxycyklin</t>
  </si>
  <si>
    <t>97655</t>
  </si>
  <si>
    <t>DOXYBENE 100 MG</t>
  </si>
  <si>
    <t>POR CPS MOL 20X100MG</t>
  </si>
  <si>
    <t>Kyselina acetylsalicylová</t>
  </si>
  <si>
    <t>155782</t>
  </si>
  <si>
    <t>GODASAL 100</t>
  </si>
  <si>
    <t>POR TBL NOB 100</t>
  </si>
  <si>
    <t>Levocetirizin</t>
  </si>
  <si>
    <t>32720</t>
  </si>
  <si>
    <t>XYZAL</t>
  </si>
  <si>
    <t>POR TBL FLM 50X5MG</t>
  </si>
  <si>
    <t>85142</t>
  </si>
  <si>
    <t>POR TBL FLM 90X5MG</t>
  </si>
  <si>
    <t>Losartan</t>
  </si>
  <si>
    <t>114067</t>
  </si>
  <si>
    <t>LOZAP 50 ZENTIVA</t>
  </si>
  <si>
    <t>POR TBL FLM 90X50MG II</t>
  </si>
  <si>
    <t>59806</t>
  </si>
  <si>
    <t>FRAXIPARINE FORTE</t>
  </si>
  <si>
    <t>SDR INJ SOL ISP 10X0,6ML</t>
  </si>
  <si>
    <t>59808</t>
  </si>
  <si>
    <t>SDR INJ SOL ISP 10X0,8ML</t>
  </si>
  <si>
    <t>Pantoprazol</t>
  </si>
  <si>
    <t>128809</t>
  </si>
  <si>
    <t>CONTROLOC 20 MG</t>
  </si>
  <si>
    <t>POR TBL ENT 56X20MG I</t>
  </si>
  <si>
    <t>Promethazin</t>
  </si>
  <si>
    <t>122197</t>
  </si>
  <si>
    <t>PROTHAZIN</t>
  </si>
  <si>
    <t>POR TBL FLM 20X1X25MG</t>
  </si>
  <si>
    <t>Rosuvastatin</t>
  </si>
  <si>
    <t>148069</t>
  </si>
  <si>
    <t>ROSUCARD 10 MG POTAHOVANÉ TABLETY</t>
  </si>
  <si>
    <t>POR TBL FLM 84X10MG</t>
  </si>
  <si>
    <t>14876</t>
  </si>
  <si>
    <t>DRM CRM 25GM</t>
  </si>
  <si>
    <t>Tramadol</t>
  </si>
  <si>
    <t>32085</t>
  </si>
  <si>
    <t>TRALGIT</t>
  </si>
  <si>
    <t>POR CPS DUR 10X50MG</t>
  </si>
  <si>
    <t>Triamcinolon</t>
  </si>
  <si>
    <t>2829</t>
  </si>
  <si>
    <t>TRIAMCINOLON LÉČIVA UNG</t>
  </si>
  <si>
    <t>Zolpidem</t>
  </si>
  <si>
    <t>146894</t>
  </si>
  <si>
    <t>ZOLPIDEM MYLAN 10 MG</t>
  </si>
  <si>
    <t>POR TBL FLM 20X10MG</t>
  </si>
  <si>
    <t>146899</t>
  </si>
  <si>
    <t>POR TBL FLM 50X10MG</t>
  </si>
  <si>
    <t>21073</t>
  </si>
  <si>
    <t>10X10CM,8 VRSTEV,2KS</t>
  </si>
  <si>
    <t>169172</t>
  </si>
  <si>
    <t>KRYTÍ MASTNÝ TYL CUTICELL CLASSIC</t>
  </si>
  <si>
    <t>5CMX5CM NEADHERENTNÍ MASTNÝ TYL IMPREGNOVANÝ ČISTÝM PARAFÍNEM STERILNÍ,50KS</t>
  </si>
  <si>
    <t>140561</t>
  </si>
  <si>
    <t>ORTÉZA ZÁPĚSTÍ FIXAČNÍ UNIVERZÁLNÍ</t>
  </si>
  <si>
    <t>ORTEX 07H, S PEVNÝMI DLAHAMI, STRANOVĚ UNIVERZÁLNÍ</t>
  </si>
  <si>
    <t>63728</t>
  </si>
  <si>
    <t>DLAHA PRO FIXACI PRSTŮ RUKY TYP F</t>
  </si>
  <si>
    <t>VELIKOST F3</t>
  </si>
  <si>
    <t>Alopurinol</t>
  </si>
  <si>
    <t>2592</t>
  </si>
  <si>
    <t>MILURIT 100</t>
  </si>
  <si>
    <t>POR TBL NOB 50X100MG</t>
  </si>
  <si>
    <t>42845</t>
  </si>
  <si>
    <t>ZINNAT 125 MG</t>
  </si>
  <si>
    <t>POR GRA SUS 1X50ML</t>
  </si>
  <si>
    <t>16322</t>
  </si>
  <si>
    <t>132671</t>
  </si>
  <si>
    <t>32061</t>
  </si>
  <si>
    <t>SDR+IVN INJ SOL ISP 10X0,6ML</t>
  </si>
  <si>
    <t>Sulodexid</t>
  </si>
  <si>
    <t>96118</t>
  </si>
  <si>
    <t>VESSEL DUE F</t>
  </si>
  <si>
    <t>POR CPS MOL 50X250LSU</t>
  </si>
  <si>
    <t>Sumatriptan</t>
  </si>
  <si>
    <t>22094</t>
  </si>
  <si>
    <t>ROSEMIG SPRINTAB 50 MG</t>
  </si>
  <si>
    <t>POR TBL SUS 6X50MG I</t>
  </si>
  <si>
    <t>59673</t>
  </si>
  <si>
    <t>TRALGIT SR 100</t>
  </si>
  <si>
    <t>POR TBL PRO 50X100MG</t>
  </si>
  <si>
    <t>19681</t>
  </si>
  <si>
    <t>GÁZA SKLÁDANÁ KOMPRESY NESTERILNÍ STERILUX ES</t>
  </si>
  <si>
    <t>10X10CM,8 VRSTEV,100KS</t>
  </si>
  <si>
    <t>22441</t>
  </si>
  <si>
    <t>OBINADLO ELASTICKÉ IDEALTEX</t>
  </si>
  <si>
    <t>12CMX5M,1KS</t>
  </si>
  <si>
    <t>82162</t>
  </si>
  <si>
    <t>10CMX4M,VOLNĚ BALENO,20KS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</si>
  <si>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</si>
  <si>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</si>
  <si>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</si>
  <si>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</si>
  <si>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</si>
  <si>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M01AX17 - Nimesulid</t>
  </si>
  <si>
    <t>B01AB06 - Nadroparin</t>
  </si>
  <si>
    <t>A02BC02 - Pantoprazol</t>
  </si>
  <si>
    <t>N06AB04 - Citalopram</t>
  </si>
  <si>
    <t>C09AA04 - Perindopril</t>
  </si>
  <si>
    <t>H02AB04 - Methylprednisolon</t>
  </si>
  <si>
    <t>J01CR02 - Amoxicilin a enzymový inhibitor</t>
  </si>
  <si>
    <t>N02AX02 - Tramadol</t>
  </si>
  <si>
    <t>C09BA04 - Perindopril a diuretika</t>
  </si>
  <si>
    <t>N02CC01 - Sumatriptan</t>
  </si>
  <si>
    <t>C09CA01 - Losartan</t>
  </si>
  <si>
    <t>R03AC02 - Salbutamol</t>
  </si>
  <si>
    <t>C09CA07 - Telmisartan</t>
  </si>
  <si>
    <t>A02BA02 - Ranitidin</t>
  </si>
  <si>
    <t>C10AA07 - Rosuvastatin</t>
  </si>
  <si>
    <t>A02BA02</t>
  </si>
  <si>
    <t>B01AB06</t>
  </si>
  <si>
    <t>C09CA07</t>
  </si>
  <si>
    <t>H02AB04</t>
  </si>
  <si>
    <t>J01CR02</t>
  </si>
  <si>
    <t>M01AX17</t>
  </si>
  <si>
    <t>N02AX02</t>
  </si>
  <si>
    <t>N02CC01</t>
  </si>
  <si>
    <t>A02BC02</t>
  </si>
  <si>
    <t>C09CA01</t>
  </si>
  <si>
    <t>C10AA07</t>
  </si>
  <si>
    <t>R06AE09</t>
  </si>
  <si>
    <t>N06AB04</t>
  </si>
  <si>
    <t>R03AC02</t>
  </si>
  <si>
    <t>C09AA04</t>
  </si>
  <si>
    <t>C09BA04</t>
  </si>
  <si>
    <t>Přehled plnění PL - Preskripce léčivých přípravků - orientační přehled</t>
  </si>
  <si>
    <t>ZA539</t>
  </si>
  <si>
    <t>Kompresa NT 10 x 10 cm nesterilní 06103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</si>
  <si>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</si>
  <si>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</si>
  <si>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</si>
  <si>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</si>
  <si>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</si>
  <si>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</si>
  <si>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ZA471</t>
  </si>
  <si>
    <t>Náplast curaplast poinjekční bal. á 250 ks 30625</t>
  </si>
  <si>
    <t>ZI522</t>
  </si>
  <si>
    <t>Krytí askina 10 x 12 cm derm - sterilní folie bal. á 10 ks F72035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</si>
  <si>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</si>
  <si>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</si>
  <si>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</si>
  <si>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</si>
  <si>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</si>
  <si>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</si>
  <si>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</si>
  <si>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</si>
  <si>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</si>
  <si>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</si>
  <si>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ZD754</t>
  </si>
  <si>
    <t>Textilie obv.kombinov. 15 x 10 cm 140-1510 COM 30</t>
  </si>
  <si>
    <t>ZA441</t>
  </si>
  <si>
    <t>Steh náplasťový Steri-strip 6 x 38 mm bal. á 200 ks R1542</t>
  </si>
  <si>
    <t>ZD332</t>
  </si>
  <si>
    <t>Náplast microfoam 2,50 cm x 5,00 m bal. á 12 ks 1528-1</t>
  </si>
  <si>
    <t>ZN472</t>
  </si>
  <si>
    <t>Vata obvazová 1000 g vinutá nest. 100% ba. 1321901305</t>
  </si>
  <si>
    <t>ZA690</t>
  </si>
  <si>
    <t>Čepelka skalpelová 10 BB510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</si>
  <si>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</si>
  <si>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</si>
  <si>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</si>
  <si>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</si>
  <si>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</si>
  <si>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</si>
  <si>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ZB780</t>
  </si>
  <si>
    <t>Kontejner 120 ml sterilní á 50 ks FLME25035</t>
  </si>
  <si>
    <t>ZB893</t>
  </si>
  <si>
    <t>Stříkačka inzulinová omnican 0,5 ml 100j s jehlou 30 G 9151125S</t>
  </si>
  <si>
    <t>ZC695</t>
  </si>
  <si>
    <t>Průbojník stiefel pr. 4 mm bal. á 10 ks I4 1004</t>
  </si>
  <si>
    <t>ZC752</t>
  </si>
  <si>
    <t>Čepelka skalpelová 15 BB515</t>
  </si>
  <si>
    <t>ZC840</t>
  </si>
  <si>
    <t>Elektroda neutrální zpětná pro dospělé bal. á 5 ks MF3.05.5005</t>
  </si>
  <si>
    <t>ZE159</t>
  </si>
  <si>
    <t>Nádoba na kontaminovaný odpad 2 l 15-0003</t>
  </si>
  <si>
    <t>ZF159</t>
  </si>
  <si>
    <t>Nádoba na kontaminovaný odpad 1 l 15-0002</t>
  </si>
  <si>
    <t>ZB557</t>
  </si>
  <si>
    <t>Přechodka adapter combifix rekord - luer 4090306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</si>
  <si>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</si>
  <si>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</si>
  <si>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</si>
  <si>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</si>
  <si>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</si>
  <si>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</si>
  <si>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</si>
  <si>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</si>
  <si>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</si>
  <si>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</si>
  <si>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ZN910</t>
  </si>
  <si>
    <t>Pinzeta mikro rovná délka 105 mm hrot 0,2 mm 07.61.05</t>
  </si>
  <si>
    <t>ZN913</t>
  </si>
  <si>
    <t>Pinzeta mikro zahnutá 45° délka 105 mm hrot 0,3 mm 07.61.26</t>
  </si>
  <si>
    <t>ZN915</t>
  </si>
  <si>
    <t>Pinzeta mikro rovná délka 125 mm hrot 0,3 mm 07.61.12</t>
  </si>
  <si>
    <t>ZN911</t>
  </si>
  <si>
    <t>Pinzeta mikro rovná délka 105 mm hrot 0,3 mm 07.61.06</t>
  </si>
  <si>
    <t>ZN914</t>
  </si>
  <si>
    <t>Pinzeta mikro rovná délka 125 mm hrot 0,2 mm 07.61.11</t>
  </si>
  <si>
    <t>ZN916</t>
  </si>
  <si>
    <t>Pinzeta mikro ultra jemná rovná délka 140 mm hrot 0,1 mm 07.63 30</t>
  </si>
  <si>
    <t>ZN912</t>
  </si>
  <si>
    <t>Pinzeta mikro zahnutá 45° délka 105 mm hrot 0,2 mm 07.61.25</t>
  </si>
  <si>
    <t>ZN917</t>
  </si>
  <si>
    <t>Pinzeta mikro rovná délka 140 mm hrot 0,2 mm 07.63 31</t>
  </si>
  <si>
    <t>ZL912</t>
  </si>
  <si>
    <t>Implantát mammární anatomický GS-AN-275-T</t>
  </si>
  <si>
    <t>ZO029</t>
  </si>
  <si>
    <t>Implantát mammární OPTICON MHP anatomický 270cc 30646 - 270</t>
  </si>
  <si>
    <t>ZO059</t>
  </si>
  <si>
    <t>Implantát mammární 300cc mentor kulatý 354-4300</t>
  </si>
  <si>
    <t>ZB196</t>
  </si>
  <si>
    <t>Šití prolene bl 4-0 bal. á 36 ks EH7151H</t>
  </si>
  <si>
    <t>ZB181</t>
  </si>
  <si>
    <t>Šití prolene bl 5-0 bal. á 36 ks EH7176H</t>
  </si>
  <si>
    <t>ZB185</t>
  </si>
  <si>
    <t>Šití vicryl un 4-0 bal. á 12 ks W9951</t>
  </si>
  <si>
    <t>ZG561</t>
  </si>
  <si>
    <t>Šití monofil chiralen bl EP 0,7- USP 6/0 bal. á 24 ks PP 5001-2</t>
  </si>
  <si>
    <t>ZB201</t>
  </si>
  <si>
    <t>Šití ethilon bk 8-0 bal. á 12 ks W2812</t>
  </si>
  <si>
    <t>ZB184</t>
  </si>
  <si>
    <t>Šití vicryl un 3-0 bal. á 12 ks W9890</t>
  </si>
  <si>
    <t>ZD242</t>
  </si>
  <si>
    <t>Šití vicryl coated 6-0 bal. á 36 ks V492H</t>
  </si>
  <si>
    <t>ZD143</t>
  </si>
  <si>
    <t>Šití prolene bl 3-0 bal. á 24 ks W8021T</t>
  </si>
  <si>
    <t>ZD187</t>
  </si>
  <si>
    <t>Šití prolene un 5-0 bal. á 36 ks F2859</t>
  </si>
  <si>
    <t>ZA360</t>
  </si>
  <si>
    <t>Jehla sterican 0,5 x 25 mm oranžová 9186158</t>
  </si>
  <si>
    <t>ZE993</t>
  </si>
  <si>
    <t>Rukavice operační ansell sensi - touch vel. 6,5 bal. á 40 párů 8050152</t>
  </si>
  <si>
    <t>ZK473</t>
  </si>
  <si>
    <t>Rukavice operační latexové s pudrem ansell medigrip plus vel. 6,0 303502EU (302762)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</si>
  <si>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</si>
  <si>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</si>
  <si>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</si>
  <si>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</si>
  <si>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ZJ174</t>
  </si>
  <si>
    <t>Implantát mammární anatomický 350cc kulatý 20735-350</t>
  </si>
  <si>
    <t>ZN818</t>
  </si>
  <si>
    <t>Implantát mammární anatomický 395cc 20736-495</t>
  </si>
  <si>
    <t>ZN894</t>
  </si>
  <si>
    <t>Implantát mammární vysoký profil-kulatý GS-XP-350cc–MT</t>
  </si>
  <si>
    <t>ZN918</t>
  </si>
  <si>
    <t>Implantát mammární vysoký profil-kulatý GS-XP-380cc–MT</t>
  </si>
  <si>
    <t>ZL903</t>
  </si>
  <si>
    <t>Implantát mammární kulatý GS-HP-500-T</t>
  </si>
  <si>
    <t>ZK737</t>
  </si>
  <si>
    <t>Implantát mammární anatomický GS-AN-345-T</t>
  </si>
  <si>
    <t>ZI014</t>
  </si>
  <si>
    <t>Expander tkáňový mentor 250cc oválný 350-5305M</t>
  </si>
  <si>
    <t>ZO061</t>
  </si>
  <si>
    <t>Implantát mammární kulatý 505cc 20726-505</t>
  </si>
  <si>
    <t>ZE278</t>
  </si>
  <si>
    <t>Drát vodící 0,90 mm vrtací, bez závitu bal. á 10 ks 26-875-00-05</t>
  </si>
  <si>
    <t>KH905</t>
  </si>
  <si>
    <t>extraktor kožních svorek PSX-X</t>
  </si>
  <si>
    <t>ZA015</t>
  </si>
  <si>
    <t>Šroub kortikální 1.5 mm 200.808</t>
  </si>
  <si>
    <t>ZA016</t>
  </si>
  <si>
    <t>Šroub kortikální 1.5 mm 200.812</t>
  </si>
  <si>
    <t>ZA491</t>
  </si>
  <si>
    <t>Drát Kirschnerův 1.00 mm á 10 ks 292.100.10</t>
  </si>
  <si>
    <t>ZA026</t>
  </si>
  <si>
    <t>Dlaha adaptační 1.5 mm 12 otv. 246.191</t>
  </si>
  <si>
    <t>ZA014</t>
  </si>
  <si>
    <t>Šroub kortikální 1.5 mm 200.806</t>
  </si>
  <si>
    <t>KH904</t>
  </si>
  <si>
    <t>stapler kožní PMR35-X</t>
  </si>
  <si>
    <t>ZA958</t>
  </si>
  <si>
    <t>Šití safil fialový 2/0 (3) bal. á 36 ks C1048251</t>
  </si>
  <si>
    <t>ZA959</t>
  </si>
  <si>
    <t>Šití safil fialový 3/0 (2) bal. á 36 ks C1048241</t>
  </si>
  <si>
    <t>ZB406</t>
  </si>
  <si>
    <t>Šití safil fialový 5/0 (1) bal. á 36 ks C1048212</t>
  </si>
  <si>
    <t>ZI487</t>
  </si>
  <si>
    <t>Šití vicryl rapide un 4-0 bal. á 12 ks W9930</t>
  </si>
  <si>
    <t>ZB155</t>
  </si>
  <si>
    <t>Šití premilene 4/0 (1.5) bal. á 36 ks C0090013</t>
  </si>
  <si>
    <t>ZC679</t>
  </si>
  <si>
    <t>Šití vicryl plus vi 2-0 bal. á 36 ks VCP9900H</t>
  </si>
  <si>
    <t>ZF643</t>
  </si>
  <si>
    <t>Šití vicryl vi 7-0 bal. á 12 ks W9565</t>
  </si>
  <si>
    <t>ZA315</t>
  </si>
  <si>
    <t>Kompresa NT 5 x 5 cm/2 ks sterilní 26501</t>
  </si>
  <si>
    <t>ZA329</t>
  </si>
  <si>
    <t>Obinadlo fixa crep   6 cm x 4 m 1323100102</t>
  </si>
  <si>
    <t>ZA331</t>
  </si>
  <si>
    <t>Obinadlo fixa crep 10 cm x 4 m 1323100104</t>
  </si>
  <si>
    <t>ZA547</t>
  </si>
  <si>
    <t>Krytí inadine nepřilnavé 9,5 x 9,5 cm 1/10 SYS01512EE</t>
  </si>
  <si>
    <t>ZA593</t>
  </si>
  <si>
    <t>Tampon sterilní stáčený 20 x 20 cm / 5 ks 28003+</t>
  </si>
  <si>
    <t>ZA604</t>
  </si>
  <si>
    <t>Tyčinka vatová sterilní jednotlivě balalená bal. á 1000 ks 5100/SG/CS</t>
  </si>
  <si>
    <t>ZD103</t>
  </si>
  <si>
    <t>Náplast omniplast 2,5 cm x 9,2 m 9004530</t>
  </si>
  <si>
    <t>ZD225</t>
  </si>
  <si>
    <t>Tampon sterilní stáčený 12 x 12 cm / 5 ks 0438</t>
  </si>
  <si>
    <t>ZL853</t>
  </si>
  <si>
    <t>Krytí mastný tyl jelonet 10 x 40 cm á 10 ks 7459</t>
  </si>
  <si>
    <t>ZI179</t>
  </si>
  <si>
    <t>Zkumavka s mediem+ flovakovaný tampon eSwab růžový 490CE.A</t>
  </si>
  <si>
    <t>ZL464</t>
  </si>
  <si>
    <t>Popisovač sterilní se dvěma hroty Sandel 4-in-1Marker, bal. á 25 ks, S1041F</t>
  </si>
  <si>
    <t>ZN926</t>
  </si>
  <si>
    <t>Dlaha odlehčená termoplastická TURBOCAST ORTHO micro vel. 1,6 mm x 600 mm x 430 mm JOS161</t>
  </si>
  <si>
    <t>ZN924</t>
  </si>
  <si>
    <t>Dlaha odlehčená termoplastická TURBOCAST mini perfo vel. 2 mm x 600 mm x 440 mm barva bílá J2020 - bílá</t>
  </si>
  <si>
    <t>ZN928</t>
  </si>
  <si>
    <t>Dlaha odlehčená termoplastická IMMO + NS vel. 3,2 mm x 600 mm x 900 mm barva bílá JBCx322</t>
  </si>
  <si>
    <t>ZN927</t>
  </si>
  <si>
    <t>Dlaha odlehčená termoplastická IMMO + NS vel. 3,2 mm x 600 mm x 450 mm barva bílá JBCx252</t>
  </si>
  <si>
    <t>ZN798</t>
  </si>
  <si>
    <t>Svěrka ke stojánku na LipoFilter Canister ASP-CAN-2C</t>
  </si>
  <si>
    <t>ZN797</t>
  </si>
  <si>
    <t>Sojánek na LipoFilter Canister ASP-CAN-2R</t>
  </si>
  <si>
    <t>ZA715</t>
  </si>
  <si>
    <t>Set infuzní intrafix primeline classic 150 cm 4062957</t>
  </si>
  <si>
    <t>ZB528</t>
  </si>
  <si>
    <t>Šití monosyn bezbarvý 4/0 (1.5) bal. á 36 ks C0023624</t>
  </si>
  <si>
    <t>ZB556</t>
  </si>
  <si>
    <t>Jehla injekční 1,2 x 40 mm růžová 4665120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</si>
  <si>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</si>
  <si>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</si>
  <si>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</si>
  <si>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</si>
  <si>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</si>
  <si>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</si>
  <si>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</si>
  <si>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</si>
  <si>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</si>
  <si>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</si>
  <si>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</si>
  <si>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</si>
  <si>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</si>
  <si>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</si>
  <si>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</si>
  <si>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</si>
  <si>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</si>
  <si>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</si>
  <si>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</si>
  <si>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</si>
  <si>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</si>
  <si>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</si>
  <si>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</si>
  <si>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</si>
  <si>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</si>
  <si>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</si>
  <si>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</si>
  <si>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</si>
  <si>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</si>
  <si>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</si>
  <si>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</si>
  <si>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</si>
  <si>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</si>
  <si>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</si>
  <si>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</si>
  <si>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</si>
  <si>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</si>
  <si>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</si>
  <si>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</si>
  <si>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0072972</t>
  </si>
  <si>
    <t>AMOKSIKLAV 1,2 G</t>
  </si>
  <si>
    <t>0093109</t>
  </si>
  <si>
    <t>0154815</t>
  </si>
  <si>
    <t>TETANOL PUR</t>
  </si>
  <si>
    <t>0192143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</si>
  <si>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</si>
  <si>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</si>
  <si>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</si>
  <si>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</si>
  <si>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</si>
  <si>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</si>
  <si>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</si>
  <si>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</si>
  <si>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</si>
  <si>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</si>
  <si>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</si>
  <si>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</si>
  <si>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</si>
  <si>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</si>
  <si>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</si>
  <si>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</si>
  <si>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</si>
  <si>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</si>
  <si>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</si>
  <si>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</si>
  <si>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</si>
  <si>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</si>
  <si>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</si>
  <si>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</si>
  <si>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</si>
  <si>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</si>
  <si>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</si>
  <si>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</si>
  <si>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</si>
  <si>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</si>
  <si>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</si>
  <si>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</si>
  <si>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</si>
  <si>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</si>
  <si>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</si>
  <si>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</si>
  <si>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</si>
  <si>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</si>
  <si>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</si>
  <si>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</si>
  <si>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</si>
  <si>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</si>
  <si>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</si>
  <si>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</si>
  <si>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</si>
  <si>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</si>
  <si>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</si>
  <si>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</si>
  <si>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</si>
  <si>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</si>
  <si>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</si>
  <si>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</si>
  <si>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Signalni kod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</si>
  <si>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</si>
  <si>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</si>
  <si>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</si>
  <si>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</si>
  <si>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</si>
  <si>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</si>
  <si>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</si>
  <si>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</si>
  <si>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</si>
  <si>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</si>
  <si>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</si>
  <si>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</si>
  <si>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</si>
  <si>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</si>
  <si>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</si>
  <si>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</si>
  <si>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</si>
  <si>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</si>
  <si>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</si>
  <si>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</si>
  <si>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</si>
  <si>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</si>
  <si>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</si>
  <si>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</si>
  <si>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</si>
  <si>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</si>
  <si>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</si>
  <si>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</si>
  <si>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</si>
  <si>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</si>
  <si>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</si>
  <si>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</si>
  <si>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</si>
  <si>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</si>
  <si>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</si>
  <si>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</si>
  <si>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</si>
  <si>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</si>
  <si>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</si>
  <si>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</si>
  <si>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</si>
  <si>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</si>
  <si>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</si>
  <si>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</si>
  <si>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</si>
  <si>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</si>
  <si>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</si>
  <si>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</si>
  <si>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</si>
  <si>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</si>
  <si>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</si>
  <si>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53515</t>
  </si>
  <si>
    <t>SUTURA ŠLACHY EXTENSORU RUKY A ZÁPĚSTÍ</t>
  </si>
  <si>
    <t>66821</t>
  </si>
  <si>
    <t>PERKUTÁNNÍ FIXACE K-DRÁTEM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</si>
  <si>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</si>
  <si>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</si>
  <si>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</si>
  <si>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</si>
  <si>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</si>
  <si>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</si>
  <si>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</si>
  <si>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</si>
  <si>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</si>
  <si>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</si>
  <si>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62160</t>
  </si>
  <si>
    <t>POPÁLENI - OŠETŘENÍ A PŘEVAZ, 5 - 10 % POVRCHU</t>
  </si>
  <si>
    <t>51875</t>
  </si>
  <si>
    <t>PŘILOŽENÍ MĚKKÉHO OBVAZU (ZINKOKLIH, ŠKROBOVÝ OBVA</t>
  </si>
  <si>
    <t>0058092</t>
  </si>
  <si>
    <t>CEFAZOLIN SANDOZ 1 G</t>
  </si>
  <si>
    <t>0002684</t>
  </si>
  <si>
    <t>04400</t>
  </si>
  <si>
    <t>SVODNÁ ANESTEZIE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</si>
  <si>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</si>
  <si>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</si>
  <si>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</si>
  <si>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</si>
  <si>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</si>
  <si>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</si>
  <si>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</si>
  <si>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</si>
  <si>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</si>
  <si>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</si>
  <si>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</si>
  <si>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</si>
  <si>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</si>
  <si>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</si>
  <si>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</si>
  <si>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</si>
  <si>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09113</t>
  </si>
  <si>
    <t>ODBĚR KRVE Z ARTERIE</t>
  </si>
  <si>
    <t>61245</t>
  </si>
  <si>
    <t>FENESTRACE ŠLACHOVÉ POCHVY</t>
  </si>
  <si>
    <t>61411</t>
  </si>
  <si>
    <t>XANTHELASMA - XANTOMY VÍČKA, EXCIZE XANTOMU VÍČKA</t>
  </si>
  <si>
    <t>62410</t>
  </si>
  <si>
    <t>ŠTĚP PŘI POPÁLENÍ - DLAŇ, DORSUM RUKY, NOHY NEBO D</t>
  </si>
  <si>
    <t>61225</t>
  </si>
  <si>
    <t>NEUROLÝZA</t>
  </si>
  <si>
    <t>61165</t>
  </si>
  <si>
    <t>ROZPROSTŘENÍ NEBO MODELACE LALOKU</t>
  </si>
  <si>
    <t>62430</t>
  </si>
  <si>
    <t>66411</t>
  </si>
  <si>
    <t>AMPUTACE PRSTU RUKY NEBO ČLÁNKU PRSTU - ZA PRVNÍ P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</si>
  <si>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</si>
  <si>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</si>
  <si>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</si>
  <si>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</si>
  <si>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</si>
  <si>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</si>
  <si>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61391</t>
  </si>
  <si>
    <t>VYTVOŘENÍ NOVÉ PRSNÍ BRADAVKY A PRSNÍHO DVORCE</t>
  </si>
  <si>
    <t>61425</t>
  </si>
  <si>
    <t>OPERACE RINOFYMY</t>
  </si>
  <si>
    <t>61401</t>
  </si>
  <si>
    <t>KOREKCE MALÉ VROZENÉ ANOMÁLIE BOLTCE A OKOLÍ (VÝRŮ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</si>
  <si>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</si>
  <si>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</si>
  <si>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</si>
  <si>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</si>
  <si>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</si>
  <si>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</si>
  <si>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</si>
  <si>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</si>
  <si>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</si>
  <si>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</si>
  <si>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</si>
  <si>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</si>
  <si>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</si>
  <si>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</si>
  <si>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</si>
  <si>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</si>
  <si>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</si>
  <si>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</si>
  <si>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</si>
  <si>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</si>
  <si>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</si>
  <si>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</si>
  <si>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</si>
  <si>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</si>
  <si>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</si>
  <si>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</si>
  <si>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</si>
  <si>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</si>
  <si>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</si>
  <si>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</si>
  <si>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</si>
  <si>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66697</t>
  </si>
  <si>
    <t>EXCIZE / EXSTIRPACE HLAVIČKY METATARZU - JEDNA</t>
  </si>
  <si>
    <t>05</t>
  </si>
  <si>
    <t>53517</t>
  </si>
  <si>
    <t>SUTURA NEBO REINSERCE ŠLACHY FLEXORU RUKY A ZÁPĚST</t>
  </si>
  <si>
    <t>06</t>
  </si>
  <si>
    <t>07</t>
  </si>
  <si>
    <t>08</t>
  </si>
  <si>
    <t>09</t>
  </si>
  <si>
    <t>10</t>
  </si>
  <si>
    <t>75397</t>
  </si>
  <si>
    <t>SUTURA LACERACE VÍČKA A SVALU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</si>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</sst>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0" xfId="0" applyNumberFormat="1" applyFont="1" applyBorder="1"/>
    <xf numFmtId="0" fontId="41" fillId="0" borderId="103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80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0.2797299865352354</c:v>
                </c:pt>
                <c:pt idx="1">
                  <c:v>0.31410400352735401</c:v>
                </c:pt>
                <c:pt idx="2">
                  <c:v>0.30642420984807106</c:v>
                </c:pt>
                <c:pt idx="3">
                  <c:v>0.29838318800820762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66880"/>
        <c:axId val="12190598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0.25409735978630765</c:v>
                </c:pt>
                <c:pt idx="1">
                  <c:v>0.25409735978630765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5248"/>
        <c:axId val="1219063072"/>
      </c:scatterChart>
      <c:catAx>
        <c:axId val="121906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90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59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9066880"/>
        <c:crosses val="autoZero"/>
        <c:crossBetween val="between"/>
      </c:valAx>
      <c:valAx>
        <c:axId val="1219065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063072"/>
        <c:crosses val="max"/>
        <c:crossBetween val="midCat"/>
      </c:valAx>
      <c:valAx>
        <c:axId val="1219063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90652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7" t="s">
        <v>109</v>
      </c>
      <c r="B1" s="317"/>
    </row>
    <row r="2" spans="1:3" ht="14.4" customHeight="1" thickBot="1" x14ac:dyDescent="0.35">
      <c r="A2" s="239" t="s">
        <v>252</v>
      </c>
      <c r="B2" s="46"/>
    </row>
    <row r="3" spans="1:3" ht="14.4" customHeight="1" thickBot="1" x14ac:dyDescent="0.35">
      <c r="A3" s="313" t="s">
        <v>144</v>
      </c>
      <c r="B3" s="314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140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254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5" t="s">
        <v>110</v>
      </c>
      <c r="B10" s="314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141</v>
      </c>
      <c r="C11" s="47" t="s">
        <v>115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164</v>
      </c>
      <c r="C12" s="47" t="s">
        <v>116</v>
      </c>
    </row>
    <row r="13" spans="1:3" ht="14.4" customHeight="1" x14ac:dyDescent="0.3">
      <c r="A13" s="150" t="str">
        <f t="shared" si="2"/>
        <v>LŽ Statim</v>
      </c>
      <c r="B13" s="301" t="s">
        <v>206</v>
      </c>
      <c r="C13" s="47" t="s">
        <v>216</v>
      </c>
    </row>
    <row r="14" spans="1:3" ht="14.4" customHeight="1" x14ac:dyDescent="0.3">
      <c r="A14" s="150" t="str">
        <f t="shared" si="2"/>
        <v>Léky Recepty</v>
      </c>
      <c r="B14" s="91" t="s">
        <v>142</v>
      </c>
      <c r="C14" s="47" t="s">
        <v>117</v>
      </c>
    </row>
    <row r="15" spans="1:3" ht="14.4" customHeight="1" x14ac:dyDescent="0.3">
      <c r="A15" s="150" t="str">
        <f t="shared" si="2"/>
        <v>LRp Lékaři</v>
      </c>
      <c r="B15" s="91" t="s">
        <v>150</v>
      </c>
      <c r="C15" s="47" t="s">
        <v>151</v>
      </c>
    </row>
    <row r="16" spans="1:3" ht="14.4" customHeight="1" x14ac:dyDescent="0.3">
      <c r="A16" s="150" t="str">
        <f t="shared" si="2"/>
        <v>LRp Detail</v>
      </c>
      <c r="B16" s="91" t="s">
        <v>1116</v>
      </c>
      <c r="C16" s="47" t="s">
        <v>118</v>
      </c>
    </row>
    <row r="17" spans="1:3" ht="28.8" customHeight="1" x14ac:dyDescent="0.3">
      <c r="A17" s="150" t="str">
        <f t="shared" si="2"/>
        <v>LRp PL</v>
      </c>
      <c r="B17" s="555" t="s">
        <v>1117</v>
      </c>
      <c r="C17" s="47" t="s">
        <v>147</v>
      </c>
    </row>
    <row r="18" spans="1:3" ht="14.4" customHeight="1" x14ac:dyDescent="0.3">
      <c r="A18" s="150" t="str">
        <f>HYPERLINK("#'"&amp;C18&amp;"'!A1",C18)</f>
        <v>LRp PL Detail</v>
      </c>
      <c r="B18" s="91" t="s">
        <v>1150</v>
      </c>
      <c r="C18" s="47" t="s">
        <v>148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143</v>
      </c>
      <c r="C19" s="47" t="s">
        <v>119</v>
      </c>
    </row>
    <row r="20" spans="1:3" ht="14.4" customHeight="1" x14ac:dyDescent="0.3">
      <c r="A20" s="150" t="str">
        <f t="shared" si="2"/>
        <v>MŽ Detail</v>
      </c>
      <c r="B20" s="91" t="s">
        <v>1371</v>
      </c>
      <c r="C20" s="47" t="s">
        <v>120</v>
      </c>
    </row>
    <row r="21" spans="1:3" ht="14.4" customHeight="1" thickBot="1" x14ac:dyDescent="0.35">
      <c r="A21" s="152" t="str">
        <f t="shared" si="2"/>
        <v>Osobní náklady</v>
      </c>
      <c r="B21" s="91" t="s">
        <v>107</v>
      </c>
      <c r="C21" s="47" t="s">
        <v>121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16" t="s">
        <v>111</v>
      </c>
      <c r="B23" s="314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1374</v>
      </c>
      <c r="C24" s="47" t="s">
        <v>126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1379</v>
      </c>
      <c r="C25" s="47" t="s">
        <v>219</v>
      </c>
    </row>
    <row r="26" spans="1:3" ht="14.4" customHeight="1" x14ac:dyDescent="0.3">
      <c r="A26" s="150" t="str">
        <f t="shared" si="4"/>
        <v>ZV Vykáz.-A Detail</v>
      </c>
      <c r="B26" s="91" t="s">
        <v>1566</v>
      </c>
      <c r="C26" s="47" t="s">
        <v>127</v>
      </c>
    </row>
    <row r="27" spans="1:3" ht="14.4" customHeight="1" x14ac:dyDescent="0.3">
      <c r="A27" s="150" t="str">
        <f t="shared" si="4"/>
        <v>ZV Vykáz.-H</v>
      </c>
      <c r="B27" s="91" t="s">
        <v>130</v>
      </c>
      <c r="C27" s="47" t="s">
        <v>128</v>
      </c>
    </row>
    <row r="28" spans="1:3" ht="14.4" customHeight="1" x14ac:dyDescent="0.3">
      <c r="A28" s="150" t="str">
        <f t="shared" si="4"/>
        <v>ZV Vykáz.-H Detail</v>
      </c>
      <c r="B28" s="91" t="s">
        <v>1623</v>
      </c>
      <c r="C28" s="47" t="s">
        <v>129</v>
      </c>
    </row>
    <row r="29" spans="1:3" ht="14.4" customHeight="1" x14ac:dyDescent="0.3">
      <c r="A29" s="150" t="str">
        <f t="shared" si="4"/>
        <v>ZV Vyžád.</v>
      </c>
      <c r="B29" s="91" t="s">
        <v>131</v>
      </c>
      <c r="C29" s="47" t="s">
        <v>123</v>
      </c>
    </row>
    <row r="30" spans="1:3" ht="14.4" customHeight="1" x14ac:dyDescent="0.3">
      <c r="A30" s="150" t="str">
        <f t="shared" si="4"/>
        <v>ZV Vyžád. Detail</v>
      </c>
      <c r="B30" s="91" t="s">
        <v>1643</v>
      </c>
      <c r="C30" s="47" t="s">
        <v>122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55" t="s">
        <v>142</v>
      </c>
      <c r="B1" s="355"/>
      <c r="C1" s="355"/>
      <c r="D1" s="355"/>
      <c r="E1" s="355"/>
      <c r="F1" s="355"/>
      <c r="G1" s="355"/>
      <c r="H1" s="355"/>
      <c r="I1" s="318"/>
      <c r="J1" s="318"/>
      <c r="K1" s="318"/>
      <c r="L1" s="318"/>
    </row>
    <row r="2" spans="1:14" ht="14.4" customHeight="1" thickBot="1" x14ac:dyDescent="0.35">
      <c r="A2" s="239" t="s">
        <v>252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72" t="s">
        <v>15</v>
      </c>
      <c r="D3" s="371"/>
      <c r="E3" s="371" t="s">
        <v>16</v>
      </c>
      <c r="F3" s="371"/>
      <c r="G3" s="371"/>
      <c r="H3" s="371"/>
      <c r="I3" s="371" t="s">
        <v>149</v>
      </c>
      <c r="J3" s="371"/>
      <c r="K3" s="371"/>
      <c r="L3" s="37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0">
        <v>29</v>
      </c>
      <c r="B5" s="441" t="s">
        <v>444</v>
      </c>
      <c r="C5" s="444">
        <v>168201.83999999997</v>
      </c>
      <c r="D5" s="444">
        <v>565</v>
      </c>
      <c r="E5" s="444">
        <v>126820.44999999995</v>
      </c>
      <c r="F5" s="492">
        <v>0.75397778050466024</v>
      </c>
      <c r="G5" s="444">
        <v>387</v>
      </c>
      <c r="H5" s="492">
        <v>0.68495575221238936</v>
      </c>
      <c r="I5" s="444">
        <v>41381.390000000014</v>
      </c>
      <c r="J5" s="492">
        <v>0.24602221949533978</v>
      </c>
      <c r="K5" s="444">
        <v>178</v>
      </c>
      <c r="L5" s="492">
        <v>0.31504424778761064</v>
      </c>
      <c r="M5" s="444" t="s">
        <v>69</v>
      </c>
      <c r="N5" s="154"/>
    </row>
    <row r="6" spans="1:14" ht="14.4" customHeight="1" x14ac:dyDescent="0.3">
      <c r="A6" s="440">
        <v>29</v>
      </c>
      <c r="B6" s="441" t="s">
        <v>621</v>
      </c>
      <c r="C6" s="444">
        <v>60866</v>
      </c>
      <c r="D6" s="444">
        <v>315</v>
      </c>
      <c r="E6" s="444">
        <v>37245.779999999984</v>
      </c>
      <c r="F6" s="492">
        <v>0.61193079880392964</v>
      </c>
      <c r="G6" s="444">
        <v>198</v>
      </c>
      <c r="H6" s="492">
        <v>0.62857142857142856</v>
      </c>
      <c r="I6" s="444">
        <v>23620.220000000012</v>
      </c>
      <c r="J6" s="492">
        <v>0.38806920119607025</v>
      </c>
      <c r="K6" s="444">
        <v>117</v>
      </c>
      <c r="L6" s="492">
        <v>0.37142857142857144</v>
      </c>
      <c r="M6" s="444" t="s">
        <v>1</v>
      </c>
      <c r="N6" s="154"/>
    </row>
    <row r="7" spans="1:14" ht="14.4" customHeight="1" x14ac:dyDescent="0.3">
      <c r="A7" s="440">
        <v>29</v>
      </c>
      <c r="B7" s="441" t="s">
        <v>622</v>
      </c>
      <c r="C7" s="444">
        <v>0</v>
      </c>
      <c r="D7" s="444">
        <v>13</v>
      </c>
      <c r="E7" s="444">
        <v>0</v>
      </c>
      <c r="F7" s="492" t="s">
        <v>445</v>
      </c>
      <c r="G7" s="444">
        <v>11</v>
      </c>
      <c r="H7" s="492">
        <v>0.84615384615384615</v>
      </c>
      <c r="I7" s="444">
        <v>0</v>
      </c>
      <c r="J7" s="492" t="s">
        <v>445</v>
      </c>
      <c r="K7" s="444">
        <v>2</v>
      </c>
      <c r="L7" s="492">
        <v>0.15384615384615385</v>
      </c>
      <c r="M7" s="444" t="s">
        <v>1</v>
      </c>
      <c r="N7" s="154"/>
    </row>
    <row r="8" spans="1:14" ht="14.4" customHeight="1" x14ac:dyDescent="0.3">
      <c r="A8" s="440">
        <v>29</v>
      </c>
      <c r="B8" s="441" t="s">
        <v>623</v>
      </c>
      <c r="C8" s="444">
        <v>107335.83999999997</v>
      </c>
      <c r="D8" s="444">
        <v>237</v>
      </c>
      <c r="E8" s="444">
        <v>89574.669999999969</v>
      </c>
      <c r="F8" s="492">
        <v>0.83452712532924689</v>
      </c>
      <c r="G8" s="444">
        <v>178</v>
      </c>
      <c r="H8" s="492">
        <v>0.75105485232067515</v>
      </c>
      <c r="I8" s="444">
        <v>17761.170000000002</v>
      </c>
      <c r="J8" s="492">
        <v>0.16547287467075311</v>
      </c>
      <c r="K8" s="444">
        <v>59</v>
      </c>
      <c r="L8" s="492">
        <v>0.24894514767932491</v>
      </c>
      <c r="M8" s="444" t="s">
        <v>1</v>
      </c>
      <c r="N8" s="154"/>
    </row>
    <row r="9" spans="1:14" ht="14.4" customHeight="1" x14ac:dyDescent="0.3">
      <c r="A9" s="440" t="s">
        <v>443</v>
      </c>
      <c r="B9" s="441" t="s">
        <v>3</v>
      </c>
      <c r="C9" s="444">
        <v>168201.83999999997</v>
      </c>
      <c r="D9" s="444">
        <v>565</v>
      </c>
      <c r="E9" s="444">
        <v>126820.44999999995</v>
      </c>
      <c r="F9" s="492">
        <v>0.75397778050466024</v>
      </c>
      <c r="G9" s="444">
        <v>387</v>
      </c>
      <c r="H9" s="492">
        <v>0.68495575221238936</v>
      </c>
      <c r="I9" s="444">
        <v>41381.390000000014</v>
      </c>
      <c r="J9" s="492">
        <v>0.24602221949533978</v>
      </c>
      <c r="K9" s="444">
        <v>178</v>
      </c>
      <c r="L9" s="492">
        <v>0.31504424778761064</v>
      </c>
      <c r="M9" s="444" t="s">
        <v>447</v>
      </c>
      <c r="N9" s="154"/>
    </row>
    <row r="11" spans="1:14" ht="14.4" customHeight="1" x14ac:dyDescent="0.3">
      <c r="A11" s="440">
        <v>29</v>
      </c>
      <c r="B11" s="441" t="s">
        <v>444</v>
      </c>
      <c r="C11" s="444" t="s">
        <v>445</v>
      </c>
      <c r="D11" s="444" t="s">
        <v>445</v>
      </c>
      <c r="E11" s="444" t="s">
        <v>445</v>
      </c>
      <c r="F11" s="492" t="s">
        <v>445</v>
      </c>
      <c r="G11" s="444" t="s">
        <v>445</v>
      </c>
      <c r="H11" s="492" t="s">
        <v>445</v>
      </c>
      <c r="I11" s="444" t="s">
        <v>445</v>
      </c>
      <c r="J11" s="492" t="s">
        <v>445</v>
      </c>
      <c r="K11" s="444" t="s">
        <v>445</v>
      </c>
      <c r="L11" s="492" t="s">
        <v>445</v>
      </c>
      <c r="M11" s="444" t="s">
        <v>69</v>
      </c>
      <c r="N11" s="154"/>
    </row>
    <row r="12" spans="1:14" ht="14.4" customHeight="1" x14ac:dyDescent="0.3">
      <c r="A12" s="440" t="s">
        <v>624</v>
      </c>
      <c r="B12" s="441" t="s">
        <v>621</v>
      </c>
      <c r="C12" s="444">
        <v>60866</v>
      </c>
      <c r="D12" s="444">
        <v>315</v>
      </c>
      <c r="E12" s="444">
        <v>37245.779999999984</v>
      </c>
      <c r="F12" s="492">
        <v>0.61193079880392964</v>
      </c>
      <c r="G12" s="444">
        <v>198</v>
      </c>
      <c r="H12" s="492">
        <v>0.62857142857142856</v>
      </c>
      <c r="I12" s="444">
        <v>23620.220000000012</v>
      </c>
      <c r="J12" s="492">
        <v>0.38806920119607025</v>
      </c>
      <c r="K12" s="444">
        <v>117</v>
      </c>
      <c r="L12" s="492">
        <v>0.37142857142857144</v>
      </c>
      <c r="M12" s="444" t="s">
        <v>1</v>
      </c>
      <c r="N12" s="154"/>
    </row>
    <row r="13" spans="1:14" ht="14.4" customHeight="1" x14ac:dyDescent="0.3">
      <c r="A13" s="440" t="s">
        <v>624</v>
      </c>
      <c r="B13" s="441" t="s">
        <v>622</v>
      </c>
      <c r="C13" s="444">
        <v>0</v>
      </c>
      <c r="D13" s="444">
        <v>13</v>
      </c>
      <c r="E13" s="444">
        <v>0</v>
      </c>
      <c r="F13" s="492" t="s">
        <v>445</v>
      </c>
      <c r="G13" s="444">
        <v>11</v>
      </c>
      <c r="H13" s="492">
        <v>0.84615384615384615</v>
      </c>
      <c r="I13" s="444">
        <v>0</v>
      </c>
      <c r="J13" s="492" t="s">
        <v>445</v>
      </c>
      <c r="K13" s="444">
        <v>2</v>
      </c>
      <c r="L13" s="492">
        <v>0.15384615384615385</v>
      </c>
      <c r="M13" s="444" t="s">
        <v>1</v>
      </c>
      <c r="N13" s="154"/>
    </row>
    <row r="14" spans="1:14" ht="14.4" customHeight="1" x14ac:dyDescent="0.3">
      <c r="A14" s="440" t="s">
        <v>624</v>
      </c>
      <c r="B14" s="441" t="s">
        <v>623</v>
      </c>
      <c r="C14" s="444">
        <v>107335.83999999997</v>
      </c>
      <c r="D14" s="444">
        <v>237</v>
      </c>
      <c r="E14" s="444">
        <v>89574.669999999969</v>
      </c>
      <c r="F14" s="492">
        <v>0.83452712532924689</v>
      </c>
      <c r="G14" s="444">
        <v>178</v>
      </c>
      <c r="H14" s="492">
        <v>0.75105485232067515</v>
      </c>
      <c r="I14" s="444">
        <v>17761.170000000002</v>
      </c>
      <c r="J14" s="492">
        <v>0.16547287467075311</v>
      </c>
      <c r="K14" s="444">
        <v>59</v>
      </c>
      <c r="L14" s="492">
        <v>0.24894514767932491</v>
      </c>
      <c r="M14" s="444" t="s">
        <v>1</v>
      </c>
      <c r="N14" s="154"/>
    </row>
    <row r="15" spans="1:14" ht="14.4" customHeight="1" x14ac:dyDescent="0.3">
      <c r="A15" s="440" t="s">
        <v>624</v>
      </c>
      <c r="B15" s="441" t="s">
        <v>625</v>
      </c>
      <c r="C15" s="444">
        <v>168201.83999999997</v>
      </c>
      <c r="D15" s="444">
        <v>565</v>
      </c>
      <c r="E15" s="444">
        <v>126820.44999999995</v>
      </c>
      <c r="F15" s="492">
        <v>0.75397778050466024</v>
      </c>
      <c r="G15" s="444">
        <v>387</v>
      </c>
      <c r="H15" s="492">
        <v>0.68495575221238936</v>
      </c>
      <c r="I15" s="444">
        <v>41381.390000000014</v>
      </c>
      <c r="J15" s="492">
        <v>0.24602221949533978</v>
      </c>
      <c r="K15" s="444">
        <v>178</v>
      </c>
      <c r="L15" s="492">
        <v>0.31504424778761064</v>
      </c>
      <c r="M15" s="444" t="s">
        <v>451</v>
      </c>
      <c r="N15" s="154"/>
    </row>
    <row r="16" spans="1:14" ht="14.4" customHeight="1" x14ac:dyDescent="0.3">
      <c r="A16" s="440" t="s">
        <v>445</v>
      </c>
      <c r="B16" s="441" t="s">
        <v>445</v>
      </c>
      <c r="C16" s="444" t="s">
        <v>445</v>
      </c>
      <c r="D16" s="444" t="s">
        <v>445</v>
      </c>
      <c r="E16" s="444" t="s">
        <v>445</v>
      </c>
      <c r="F16" s="492" t="s">
        <v>445</v>
      </c>
      <c r="G16" s="444" t="s">
        <v>445</v>
      </c>
      <c r="H16" s="492" t="s">
        <v>445</v>
      </c>
      <c r="I16" s="444" t="s">
        <v>445</v>
      </c>
      <c r="J16" s="492" t="s">
        <v>445</v>
      </c>
      <c r="K16" s="444" t="s">
        <v>445</v>
      </c>
      <c r="L16" s="492" t="s">
        <v>445</v>
      </c>
      <c r="M16" s="444" t="s">
        <v>452</v>
      </c>
      <c r="N16" s="154"/>
    </row>
    <row r="17" spans="1:14" ht="14.4" customHeight="1" x14ac:dyDescent="0.3">
      <c r="A17" s="440" t="s">
        <v>443</v>
      </c>
      <c r="B17" s="441" t="s">
        <v>446</v>
      </c>
      <c r="C17" s="444">
        <v>168201.83999999997</v>
      </c>
      <c r="D17" s="444">
        <v>565</v>
      </c>
      <c r="E17" s="444">
        <v>126820.44999999995</v>
      </c>
      <c r="F17" s="492">
        <v>0.75397778050466024</v>
      </c>
      <c r="G17" s="444">
        <v>387</v>
      </c>
      <c r="H17" s="492">
        <v>0.68495575221238936</v>
      </c>
      <c r="I17" s="444">
        <v>41381.390000000014</v>
      </c>
      <c r="J17" s="492">
        <v>0.24602221949533978</v>
      </c>
      <c r="K17" s="444">
        <v>178</v>
      </c>
      <c r="L17" s="492">
        <v>0.31504424778761064</v>
      </c>
      <c r="M17" s="444" t="s">
        <v>447</v>
      </c>
      <c r="N17" s="154"/>
    </row>
    <row r="18" spans="1:14" ht="14.4" customHeight="1" x14ac:dyDescent="0.3">
      <c r="A18" s="493" t="s">
        <v>626</v>
      </c>
    </row>
    <row r="19" spans="1:14" ht="14.4" customHeight="1" x14ac:dyDescent="0.3">
      <c r="A19" s="494" t="s">
        <v>627</v>
      </c>
    </row>
    <row r="20" spans="1:14" ht="14.4" customHeight="1" x14ac:dyDescent="0.3">
      <c r="A20" s="493" t="s">
        <v>628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8" priority="15" stopIfTrue="1" operator="lessThan">
      <formula>0.6</formula>
    </cfRule>
  </conditionalFormatting>
  <conditionalFormatting sqref="B5:B9">
    <cfRule type="expression" dxfId="37" priority="10">
      <formula>AND(LEFT(M5,6)&lt;&gt;"mezera",M5&lt;&gt;"")</formula>
    </cfRule>
  </conditionalFormatting>
  <conditionalFormatting sqref="A5:A9">
    <cfRule type="expression" dxfId="36" priority="8">
      <formula>AND(M5&lt;&gt;"",M5&lt;&gt;"mezeraKL")</formula>
    </cfRule>
  </conditionalFormatting>
  <conditionalFormatting sqref="F5:F9">
    <cfRule type="cellIs" dxfId="35" priority="7" operator="lessThan">
      <formula>0.6</formula>
    </cfRule>
  </conditionalFormatting>
  <conditionalFormatting sqref="B5:L9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9">
    <cfRule type="expression" dxfId="32" priority="12">
      <formula>$M5&lt;&gt;""</formula>
    </cfRule>
  </conditionalFormatting>
  <conditionalFormatting sqref="B11:B17">
    <cfRule type="expression" dxfId="31" priority="4">
      <formula>AND(LEFT(M11,6)&lt;&gt;"mezera",M11&lt;&gt;"")</formula>
    </cfRule>
  </conditionalFormatting>
  <conditionalFormatting sqref="A11:A17">
    <cfRule type="expression" dxfId="30" priority="2">
      <formula>AND(M11&lt;&gt;"",M11&lt;&gt;"mezeraKL")</formula>
    </cfRule>
  </conditionalFormatting>
  <conditionalFormatting sqref="F11:F17">
    <cfRule type="cellIs" dxfId="29" priority="1" operator="lessThan">
      <formula>0.6</formula>
    </cfRule>
  </conditionalFormatting>
  <conditionalFormatting sqref="B11:L17">
    <cfRule type="expression" dxfId="28" priority="3">
      <formula>OR($M11="KL",$M11="SumaKL")</formula>
    </cfRule>
    <cfRule type="expression" dxfId="27" priority="5">
      <formula>$M11="SumaNS"</formula>
    </cfRule>
  </conditionalFormatting>
  <conditionalFormatting sqref="A11:L17">
    <cfRule type="expression" dxfId="2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55" t="s">
        <v>150</v>
      </c>
      <c r="B1" s="355"/>
      <c r="C1" s="355"/>
      <c r="D1" s="355"/>
      <c r="E1" s="355"/>
      <c r="F1" s="355"/>
      <c r="G1" s="355"/>
      <c r="H1" s="355"/>
      <c r="I1" s="355"/>
      <c r="J1" s="318"/>
      <c r="K1" s="318"/>
      <c r="L1" s="318"/>
      <c r="M1" s="318"/>
    </row>
    <row r="2" spans="1:13" ht="14.4" customHeight="1" thickBot="1" x14ac:dyDescent="0.35">
      <c r="A2" s="239" t="s">
        <v>252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72" t="s">
        <v>15</v>
      </c>
      <c r="C3" s="374"/>
      <c r="D3" s="371"/>
      <c r="E3" s="146"/>
      <c r="F3" s="371" t="s">
        <v>16</v>
      </c>
      <c r="G3" s="371"/>
      <c r="H3" s="371"/>
      <c r="I3" s="371"/>
      <c r="J3" s="371" t="s">
        <v>149</v>
      </c>
      <c r="K3" s="371"/>
      <c r="L3" s="371"/>
      <c r="M3" s="373"/>
    </row>
    <row r="4" spans="1:13" ht="14.4" customHeight="1" thickBot="1" x14ac:dyDescent="0.35">
      <c r="A4" s="468" t="s">
        <v>139</v>
      </c>
      <c r="B4" s="469" t="s">
        <v>19</v>
      </c>
      <c r="C4" s="498"/>
      <c r="D4" s="469" t="s">
        <v>20</v>
      </c>
      <c r="E4" s="498"/>
      <c r="F4" s="469" t="s">
        <v>19</v>
      </c>
      <c r="G4" s="472" t="s">
        <v>2</v>
      </c>
      <c r="H4" s="469" t="s">
        <v>20</v>
      </c>
      <c r="I4" s="472" t="s">
        <v>2</v>
      </c>
      <c r="J4" s="469" t="s">
        <v>19</v>
      </c>
      <c r="K4" s="472" t="s">
        <v>2</v>
      </c>
      <c r="L4" s="469" t="s">
        <v>20</v>
      </c>
      <c r="M4" s="473" t="s">
        <v>2</v>
      </c>
    </row>
    <row r="5" spans="1:13" ht="14.4" customHeight="1" x14ac:dyDescent="0.3">
      <c r="A5" s="495" t="s">
        <v>629</v>
      </c>
      <c r="B5" s="486">
        <v>45052.01</v>
      </c>
      <c r="C5" s="451">
        <v>1</v>
      </c>
      <c r="D5" s="499">
        <v>123</v>
      </c>
      <c r="E5" s="502" t="s">
        <v>629</v>
      </c>
      <c r="F5" s="486">
        <v>33198.400000000001</v>
      </c>
      <c r="G5" s="474">
        <v>0.73689054051084513</v>
      </c>
      <c r="H5" s="454">
        <v>79</v>
      </c>
      <c r="I5" s="475">
        <v>0.64227642276422769</v>
      </c>
      <c r="J5" s="505">
        <v>11853.610000000002</v>
      </c>
      <c r="K5" s="474">
        <v>0.26310945948915493</v>
      </c>
      <c r="L5" s="454">
        <v>44</v>
      </c>
      <c r="M5" s="475">
        <v>0.35772357723577236</v>
      </c>
    </row>
    <row r="6" spans="1:13" ht="14.4" customHeight="1" x14ac:dyDescent="0.3">
      <c r="A6" s="496" t="s">
        <v>630</v>
      </c>
      <c r="B6" s="487">
        <v>802.04</v>
      </c>
      <c r="C6" s="457">
        <v>1</v>
      </c>
      <c r="D6" s="500">
        <v>5</v>
      </c>
      <c r="E6" s="503" t="s">
        <v>630</v>
      </c>
      <c r="F6" s="487">
        <v>652.52</v>
      </c>
      <c r="G6" s="476">
        <v>0.81357538277392649</v>
      </c>
      <c r="H6" s="460">
        <v>4</v>
      </c>
      <c r="I6" s="477">
        <v>0.8</v>
      </c>
      <c r="J6" s="506">
        <v>149.52000000000001</v>
      </c>
      <c r="K6" s="476">
        <v>0.18642461722607354</v>
      </c>
      <c r="L6" s="460">
        <v>1</v>
      </c>
      <c r="M6" s="477">
        <v>0.2</v>
      </c>
    </row>
    <row r="7" spans="1:13" ht="14.4" customHeight="1" x14ac:dyDescent="0.3">
      <c r="A7" s="496" t="s">
        <v>631</v>
      </c>
      <c r="B7" s="487">
        <v>13931.62</v>
      </c>
      <c r="C7" s="457">
        <v>1</v>
      </c>
      <c r="D7" s="500">
        <v>59</v>
      </c>
      <c r="E7" s="503" t="s">
        <v>631</v>
      </c>
      <c r="F7" s="487">
        <v>12805.04</v>
      </c>
      <c r="G7" s="476">
        <v>0.91913503239393557</v>
      </c>
      <c r="H7" s="460">
        <v>47</v>
      </c>
      <c r="I7" s="477">
        <v>0.79661016949152541</v>
      </c>
      <c r="J7" s="506">
        <v>1126.58</v>
      </c>
      <c r="K7" s="476">
        <v>8.0864967606064472E-2</v>
      </c>
      <c r="L7" s="460">
        <v>12</v>
      </c>
      <c r="M7" s="477">
        <v>0.20338983050847459</v>
      </c>
    </row>
    <row r="8" spans="1:13" ht="14.4" customHeight="1" x14ac:dyDescent="0.3">
      <c r="A8" s="496" t="s">
        <v>632</v>
      </c>
      <c r="B8" s="487">
        <v>8741.98</v>
      </c>
      <c r="C8" s="457">
        <v>1</v>
      </c>
      <c r="D8" s="500">
        <v>49</v>
      </c>
      <c r="E8" s="503" t="s">
        <v>632</v>
      </c>
      <c r="F8" s="487">
        <v>5942.57</v>
      </c>
      <c r="G8" s="476">
        <v>0.67977391849443713</v>
      </c>
      <c r="H8" s="460">
        <v>33</v>
      </c>
      <c r="I8" s="477">
        <v>0.67346938775510201</v>
      </c>
      <c r="J8" s="506">
        <v>2799.4100000000003</v>
      </c>
      <c r="K8" s="476">
        <v>0.32022608150556287</v>
      </c>
      <c r="L8" s="460">
        <v>16</v>
      </c>
      <c r="M8" s="477">
        <v>0.32653061224489793</v>
      </c>
    </row>
    <row r="9" spans="1:13" ht="14.4" customHeight="1" x14ac:dyDescent="0.3">
      <c r="A9" s="496" t="s">
        <v>633</v>
      </c>
      <c r="B9" s="487">
        <v>15100.86</v>
      </c>
      <c r="C9" s="457">
        <v>1</v>
      </c>
      <c r="D9" s="500">
        <v>53</v>
      </c>
      <c r="E9" s="503" t="s">
        <v>633</v>
      </c>
      <c r="F9" s="487">
        <v>11368.75</v>
      </c>
      <c r="G9" s="476">
        <v>0.75285447318894416</v>
      </c>
      <c r="H9" s="460">
        <v>31</v>
      </c>
      <c r="I9" s="477">
        <v>0.58490566037735847</v>
      </c>
      <c r="J9" s="506">
        <v>3732.11</v>
      </c>
      <c r="K9" s="476">
        <v>0.24714552681105578</v>
      </c>
      <c r="L9" s="460">
        <v>22</v>
      </c>
      <c r="M9" s="477">
        <v>0.41509433962264153</v>
      </c>
    </row>
    <row r="10" spans="1:13" ht="14.4" customHeight="1" x14ac:dyDescent="0.3">
      <c r="A10" s="496" t="s">
        <v>634</v>
      </c>
      <c r="B10" s="487">
        <v>4259.97</v>
      </c>
      <c r="C10" s="457">
        <v>1</v>
      </c>
      <c r="D10" s="500">
        <v>23</v>
      </c>
      <c r="E10" s="503" t="s">
        <v>634</v>
      </c>
      <c r="F10" s="487">
        <v>3459.57</v>
      </c>
      <c r="G10" s="476">
        <v>0.81211135289685132</v>
      </c>
      <c r="H10" s="460">
        <v>16</v>
      </c>
      <c r="I10" s="477">
        <v>0.69565217391304346</v>
      </c>
      <c r="J10" s="506">
        <v>800.4</v>
      </c>
      <c r="K10" s="476">
        <v>0.18788864710314859</v>
      </c>
      <c r="L10" s="460">
        <v>7</v>
      </c>
      <c r="M10" s="477">
        <v>0.30434782608695654</v>
      </c>
    </row>
    <row r="11" spans="1:13" ht="14.4" customHeight="1" x14ac:dyDescent="0.3">
      <c r="A11" s="496" t="s">
        <v>635</v>
      </c>
      <c r="B11" s="487">
        <v>37810.679999999993</v>
      </c>
      <c r="C11" s="457">
        <v>1</v>
      </c>
      <c r="D11" s="500">
        <v>80</v>
      </c>
      <c r="E11" s="503" t="s">
        <v>635</v>
      </c>
      <c r="F11" s="487">
        <v>29762.799999999996</v>
      </c>
      <c r="G11" s="476">
        <v>0.78715325934365632</v>
      </c>
      <c r="H11" s="460">
        <v>60</v>
      </c>
      <c r="I11" s="477">
        <v>0.75</v>
      </c>
      <c r="J11" s="506">
        <v>8047.88</v>
      </c>
      <c r="K11" s="476">
        <v>0.21284674065634371</v>
      </c>
      <c r="L11" s="460">
        <v>20</v>
      </c>
      <c r="M11" s="477">
        <v>0.25</v>
      </c>
    </row>
    <row r="12" spans="1:13" ht="14.4" customHeight="1" x14ac:dyDescent="0.3">
      <c r="A12" s="496" t="s">
        <v>636</v>
      </c>
      <c r="B12" s="487">
        <v>28919.200000000004</v>
      </c>
      <c r="C12" s="457">
        <v>1</v>
      </c>
      <c r="D12" s="500">
        <v>130</v>
      </c>
      <c r="E12" s="503" t="s">
        <v>636</v>
      </c>
      <c r="F12" s="487">
        <v>19225.490000000005</v>
      </c>
      <c r="G12" s="476">
        <v>0.66480020194196254</v>
      </c>
      <c r="H12" s="460">
        <v>84</v>
      </c>
      <c r="I12" s="477">
        <v>0.64615384615384619</v>
      </c>
      <c r="J12" s="506">
        <v>9693.7099999999991</v>
      </c>
      <c r="K12" s="476">
        <v>0.33519979805803751</v>
      </c>
      <c r="L12" s="460">
        <v>46</v>
      </c>
      <c r="M12" s="477">
        <v>0.35384615384615387</v>
      </c>
    </row>
    <row r="13" spans="1:13" ht="14.4" customHeight="1" thickBot="1" x14ac:dyDescent="0.35">
      <c r="A13" s="497" t="s">
        <v>637</v>
      </c>
      <c r="B13" s="488">
        <v>13583.48</v>
      </c>
      <c r="C13" s="463">
        <v>1</v>
      </c>
      <c r="D13" s="501">
        <v>43</v>
      </c>
      <c r="E13" s="504" t="s">
        <v>637</v>
      </c>
      <c r="F13" s="488">
        <v>10405.31</v>
      </c>
      <c r="G13" s="478">
        <v>0.76602682081469553</v>
      </c>
      <c r="H13" s="466">
        <v>33</v>
      </c>
      <c r="I13" s="479">
        <v>0.76744186046511631</v>
      </c>
      <c r="J13" s="507">
        <v>3178.17</v>
      </c>
      <c r="K13" s="478">
        <v>0.23397317918530453</v>
      </c>
      <c r="L13" s="466">
        <v>10</v>
      </c>
      <c r="M13" s="479">
        <v>0.23255813953488372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46" t="s">
        <v>1116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1" ht="14.4" customHeight="1" thickBot="1" x14ac:dyDescent="0.35">
      <c r="A2" s="239" t="s">
        <v>252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80" t="s">
        <v>132</v>
      </c>
      <c r="L3" s="381"/>
      <c r="M3" s="66">
        <f>SUBTOTAL(9,M7:M1048576)</f>
        <v>168201.84000000003</v>
      </c>
      <c r="N3" s="66">
        <f>SUBTOTAL(9,N7:N1048576)</f>
        <v>814</v>
      </c>
      <c r="O3" s="66">
        <f>SUBTOTAL(9,O7:O1048576)</f>
        <v>565</v>
      </c>
      <c r="P3" s="66">
        <f>SUBTOTAL(9,P7:P1048576)</f>
        <v>126820.45000000004</v>
      </c>
      <c r="Q3" s="67">
        <f>IF(M3=0,0,P3/M3)</f>
        <v>0.75397778050466047</v>
      </c>
      <c r="R3" s="66">
        <f>SUBTOTAL(9,R7:R1048576)</f>
        <v>551</v>
      </c>
      <c r="S3" s="67">
        <f>IF(N3=0,0,R3/N3)</f>
        <v>0.67690417690417692</v>
      </c>
      <c r="T3" s="66">
        <f>SUBTOTAL(9,T7:T1048576)</f>
        <v>387</v>
      </c>
      <c r="U3" s="68">
        <f>IF(O3=0,0,T3/O3)</f>
        <v>0.68495575221238936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82" t="s">
        <v>15</v>
      </c>
      <c r="N4" s="383"/>
      <c r="O4" s="383"/>
      <c r="P4" s="384" t="s">
        <v>21</v>
      </c>
      <c r="Q4" s="383"/>
      <c r="R4" s="383"/>
      <c r="S4" s="383"/>
      <c r="T4" s="383"/>
      <c r="U4" s="385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5" t="s">
        <v>22</v>
      </c>
      <c r="Q5" s="376"/>
      <c r="R5" s="375" t="s">
        <v>13</v>
      </c>
      <c r="S5" s="376"/>
      <c r="T5" s="375" t="s">
        <v>20</v>
      </c>
      <c r="U5" s="377"/>
    </row>
    <row r="6" spans="1:21" s="212" customFormat="1" ht="14.4" customHeight="1" thickBot="1" x14ac:dyDescent="0.35">
      <c r="A6" s="508" t="s">
        <v>23</v>
      </c>
      <c r="B6" s="509" t="s">
        <v>5</v>
      </c>
      <c r="C6" s="508" t="s">
        <v>24</v>
      </c>
      <c r="D6" s="509" t="s">
        <v>6</v>
      </c>
      <c r="E6" s="509" t="s">
        <v>152</v>
      </c>
      <c r="F6" s="509" t="s">
        <v>25</v>
      </c>
      <c r="G6" s="509" t="s">
        <v>26</v>
      </c>
      <c r="H6" s="509" t="s">
        <v>8</v>
      </c>
      <c r="I6" s="509" t="s">
        <v>10</v>
      </c>
      <c r="J6" s="509" t="s">
        <v>11</v>
      </c>
      <c r="K6" s="509" t="s">
        <v>12</v>
      </c>
      <c r="L6" s="509" t="s">
        <v>27</v>
      </c>
      <c r="M6" s="510" t="s">
        <v>14</v>
      </c>
      <c r="N6" s="511" t="s">
        <v>28</v>
      </c>
      <c r="O6" s="511" t="s">
        <v>28</v>
      </c>
      <c r="P6" s="511" t="s">
        <v>14</v>
      </c>
      <c r="Q6" s="511" t="s">
        <v>2</v>
      </c>
      <c r="R6" s="511" t="s">
        <v>28</v>
      </c>
      <c r="S6" s="511" t="s">
        <v>2</v>
      </c>
      <c r="T6" s="511" t="s">
        <v>28</v>
      </c>
      <c r="U6" s="512" t="s">
        <v>2</v>
      </c>
    </row>
    <row r="7" spans="1:21" ht="14.4" customHeight="1" x14ac:dyDescent="0.3">
      <c r="A7" s="513">
        <v>29</v>
      </c>
      <c r="B7" s="514" t="s">
        <v>444</v>
      </c>
      <c r="C7" s="514" t="s">
        <v>624</v>
      </c>
      <c r="D7" s="515" t="s">
        <v>1114</v>
      </c>
      <c r="E7" s="516" t="s">
        <v>629</v>
      </c>
      <c r="F7" s="514" t="s">
        <v>621</v>
      </c>
      <c r="G7" s="514" t="s">
        <v>638</v>
      </c>
      <c r="H7" s="514" t="s">
        <v>445</v>
      </c>
      <c r="I7" s="514" t="s">
        <v>639</v>
      </c>
      <c r="J7" s="514" t="s">
        <v>640</v>
      </c>
      <c r="K7" s="514" t="s">
        <v>641</v>
      </c>
      <c r="L7" s="517">
        <v>154.36000000000001</v>
      </c>
      <c r="M7" s="517">
        <v>154.36000000000001</v>
      </c>
      <c r="N7" s="514">
        <v>1</v>
      </c>
      <c r="O7" s="518">
        <v>1</v>
      </c>
      <c r="P7" s="517"/>
      <c r="Q7" s="519">
        <v>0</v>
      </c>
      <c r="R7" s="514"/>
      <c r="S7" s="519">
        <v>0</v>
      </c>
      <c r="T7" s="518"/>
      <c r="U7" s="125">
        <v>0</v>
      </c>
    </row>
    <row r="8" spans="1:21" ht="14.4" customHeight="1" x14ac:dyDescent="0.3">
      <c r="A8" s="528">
        <v>29</v>
      </c>
      <c r="B8" s="529" t="s">
        <v>444</v>
      </c>
      <c r="C8" s="529" t="s">
        <v>624</v>
      </c>
      <c r="D8" s="530" t="s">
        <v>1114</v>
      </c>
      <c r="E8" s="531" t="s">
        <v>629</v>
      </c>
      <c r="F8" s="529" t="s">
        <v>621</v>
      </c>
      <c r="G8" s="529" t="s">
        <v>638</v>
      </c>
      <c r="H8" s="529" t="s">
        <v>445</v>
      </c>
      <c r="I8" s="529" t="s">
        <v>642</v>
      </c>
      <c r="J8" s="529" t="s">
        <v>643</v>
      </c>
      <c r="K8" s="529" t="s">
        <v>644</v>
      </c>
      <c r="L8" s="532">
        <v>0</v>
      </c>
      <c r="M8" s="532">
        <v>0</v>
      </c>
      <c r="N8" s="529">
        <v>1</v>
      </c>
      <c r="O8" s="533">
        <v>1</v>
      </c>
      <c r="P8" s="532">
        <v>0</v>
      </c>
      <c r="Q8" s="534"/>
      <c r="R8" s="529">
        <v>1</v>
      </c>
      <c r="S8" s="534">
        <v>1</v>
      </c>
      <c r="T8" s="533">
        <v>1</v>
      </c>
      <c r="U8" s="535">
        <v>1</v>
      </c>
    </row>
    <row r="9" spans="1:21" ht="14.4" customHeight="1" x14ac:dyDescent="0.3">
      <c r="A9" s="528">
        <v>29</v>
      </c>
      <c r="B9" s="529" t="s">
        <v>444</v>
      </c>
      <c r="C9" s="529" t="s">
        <v>624</v>
      </c>
      <c r="D9" s="530" t="s">
        <v>1114</v>
      </c>
      <c r="E9" s="531" t="s">
        <v>629</v>
      </c>
      <c r="F9" s="529" t="s">
        <v>621</v>
      </c>
      <c r="G9" s="529" t="s">
        <v>638</v>
      </c>
      <c r="H9" s="529" t="s">
        <v>1115</v>
      </c>
      <c r="I9" s="529" t="s">
        <v>645</v>
      </c>
      <c r="J9" s="529" t="s">
        <v>643</v>
      </c>
      <c r="K9" s="529" t="s">
        <v>646</v>
      </c>
      <c r="L9" s="532">
        <v>154.36000000000001</v>
      </c>
      <c r="M9" s="532">
        <v>771.80000000000007</v>
      </c>
      <c r="N9" s="529">
        <v>5</v>
      </c>
      <c r="O9" s="533">
        <v>4</v>
      </c>
      <c r="P9" s="532">
        <v>308.72000000000003</v>
      </c>
      <c r="Q9" s="534">
        <v>0.4</v>
      </c>
      <c r="R9" s="529">
        <v>2</v>
      </c>
      <c r="S9" s="534">
        <v>0.4</v>
      </c>
      <c r="T9" s="533">
        <v>1.5</v>
      </c>
      <c r="U9" s="535">
        <v>0.375</v>
      </c>
    </row>
    <row r="10" spans="1:21" ht="14.4" customHeight="1" x14ac:dyDescent="0.3">
      <c r="A10" s="528">
        <v>29</v>
      </c>
      <c r="B10" s="529" t="s">
        <v>444</v>
      </c>
      <c r="C10" s="529" t="s">
        <v>624</v>
      </c>
      <c r="D10" s="530" t="s">
        <v>1114</v>
      </c>
      <c r="E10" s="531" t="s">
        <v>629</v>
      </c>
      <c r="F10" s="529" t="s">
        <v>621</v>
      </c>
      <c r="G10" s="529" t="s">
        <v>638</v>
      </c>
      <c r="H10" s="529" t="s">
        <v>1115</v>
      </c>
      <c r="I10" s="529" t="s">
        <v>647</v>
      </c>
      <c r="J10" s="529" t="s">
        <v>648</v>
      </c>
      <c r="K10" s="529" t="s">
        <v>649</v>
      </c>
      <c r="L10" s="532">
        <v>149.52000000000001</v>
      </c>
      <c r="M10" s="532">
        <v>149.52000000000001</v>
      </c>
      <c r="N10" s="529">
        <v>1</v>
      </c>
      <c r="O10" s="533">
        <v>1</v>
      </c>
      <c r="P10" s="532"/>
      <c r="Q10" s="534">
        <v>0</v>
      </c>
      <c r="R10" s="529"/>
      <c r="S10" s="534">
        <v>0</v>
      </c>
      <c r="T10" s="533"/>
      <c r="U10" s="535">
        <v>0</v>
      </c>
    </row>
    <row r="11" spans="1:21" ht="14.4" customHeight="1" x14ac:dyDescent="0.3">
      <c r="A11" s="528">
        <v>29</v>
      </c>
      <c r="B11" s="529" t="s">
        <v>444</v>
      </c>
      <c r="C11" s="529" t="s">
        <v>624</v>
      </c>
      <c r="D11" s="530" t="s">
        <v>1114</v>
      </c>
      <c r="E11" s="531" t="s">
        <v>629</v>
      </c>
      <c r="F11" s="529" t="s">
        <v>621</v>
      </c>
      <c r="G11" s="529" t="s">
        <v>638</v>
      </c>
      <c r="H11" s="529" t="s">
        <v>445</v>
      </c>
      <c r="I11" s="529" t="s">
        <v>650</v>
      </c>
      <c r="J11" s="529" t="s">
        <v>651</v>
      </c>
      <c r="K11" s="529" t="s">
        <v>652</v>
      </c>
      <c r="L11" s="532">
        <v>149.52000000000001</v>
      </c>
      <c r="M11" s="532">
        <v>149.52000000000001</v>
      </c>
      <c r="N11" s="529">
        <v>1</v>
      </c>
      <c r="O11" s="533">
        <v>1</v>
      </c>
      <c r="P11" s="532"/>
      <c r="Q11" s="534">
        <v>0</v>
      </c>
      <c r="R11" s="529"/>
      <c r="S11" s="534">
        <v>0</v>
      </c>
      <c r="T11" s="533"/>
      <c r="U11" s="535">
        <v>0</v>
      </c>
    </row>
    <row r="12" spans="1:21" ht="14.4" customHeight="1" x14ac:dyDescent="0.3">
      <c r="A12" s="528">
        <v>29</v>
      </c>
      <c r="B12" s="529" t="s">
        <v>444</v>
      </c>
      <c r="C12" s="529" t="s">
        <v>624</v>
      </c>
      <c r="D12" s="530" t="s">
        <v>1114</v>
      </c>
      <c r="E12" s="531" t="s">
        <v>629</v>
      </c>
      <c r="F12" s="529" t="s">
        <v>621</v>
      </c>
      <c r="G12" s="529" t="s">
        <v>638</v>
      </c>
      <c r="H12" s="529" t="s">
        <v>1115</v>
      </c>
      <c r="I12" s="529" t="s">
        <v>653</v>
      </c>
      <c r="J12" s="529" t="s">
        <v>643</v>
      </c>
      <c r="K12" s="529" t="s">
        <v>649</v>
      </c>
      <c r="L12" s="532">
        <v>225.06</v>
      </c>
      <c r="M12" s="532">
        <v>450.12</v>
      </c>
      <c r="N12" s="529">
        <v>2</v>
      </c>
      <c r="O12" s="533">
        <v>2</v>
      </c>
      <c r="P12" s="532">
        <v>450.12</v>
      </c>
      <c r="Q12" s="534">
        <v>1</v>
      </c>
      <c r="R12" s="529">
        <v>2</v>
      </c>
      <c r="S12" s="534">
        <v>1</v>
      </c>
      <c r="T12" s="533">
        <v>2</v>
      </c>
      <c r="U12" s="535">
        <v>1</v>
      </c>
    </row>
    <row r="13" spans="1:21" ht="14.4" customHeight="1" x14ac:dyDescent="0.3">
      <c r="A13" s="528">
        <v>29</v>
      </c>
      <c r="B13" s="529" t="s">
        <v>444</v>
      </c>
      <c r="C13" s="529" t="s">
        <v>624</v>
      </c>
      <c r="D13" s="530" t="s">
        <v>1114</v>
      </c>
      <c r="E13" s="531" t="s">
        <v>629</v>
      </c>
      <c r="F13" s="529" t="s">
        <v>621</v>
      </c>
      <c r="G13" s="529" t="s">
        <v>654</v>
      </c>
      <c r="H13" s="529" t="s">
        <v>445</v>
      </c>
      <c r="I13" s="529" t="s">
        <v>655</v>
      </c>
      <c r="J13" s="529" t="s">
        <v>656</v>
      </c>
      <c r="K13" s="529" t="s">
        <v>657</v>
      </c>
      <c r="L13" s="532">
        <v>0</v>
      </c>
      <c r="M13" s="532">
        <v>0</v>
      </c>
      <c r="N13" s="529">
        <v>3</v>
      </c>
      <c r="O13" s="533">
        <v>3</v>
      </c>
      <c r="P13" s="532">
        <v>0</v>
      </c>
      <c r="Q13" s="534"/>
      <c r="R13" s="529">
        <v>3</v>
      </c>
      <c r="S13" s="534">
        <v>1</v>
      </c>
      <c r="T13" s="533">
        <v>3</v>
      </c>
      <c r="U13" s="535">
        <v>1</v>
      </c>
    </row>
    <row r="14" spans="1:21" ht="14.4" customHeight="1" x14ac:dyDescent="0.3">
      <c r="A14" s="528">
        <v>29</v>
      </c>
      <c r="B14" s="529" t="s">
        <v>444</v>
      </c>
      <c r="C14" s="529" t="s">
        <v>624</v>
      </c>
      <c r="D14" s="530" t="s">
        <v>1114</v>
      </c>
      <c r="E14" s="531" t="s">
        <v>629</v>
      </c>
      <c r="F14" s="529" t="s">
        <v>621</v>
      </c>
      <c r="G14" s="529" t="s">
        <v>654</v>
      </c>
      <c r="H14" s="529" t="s">
        <v>445</v>
      </c>
      <c r="I14" s="529" t="s">
        <v>658</v>
      </c>
      <c r="J14" s="529" t="s">
        <v>656</v>
      </c>
      <c r="K14" s="529" t="s">
        <v>659</v>
      </c>
      <c r="L14" s="532">
        <v>264.07</v>
      </c>
      <c r="M14" s="532">
        <v>528.14</v>
      </c>
      <c r="N14" s="529">
        <v>2</v>
      </c>
      <c r="O14" s="533">
        <v>2</v>
      </c>
      <c r="P14" s="532">
        <v>528.14</v>
      </c>
      <c r="Q14" s="534">
        <v>1</v>
      </c>
      <c r="R14" s="529">
        <v>2</v>
      </c>
      <c r="S14" s="534">
        <v>1</v>
      </c>
      <c r="T14" s="533">
        <v>2</v>
      </c>
      <c r="U14" s="535">
        <v>1</v>
      </c>
    </row>
    <row r="15" spans="1:21" ht="14.4" customHeight="1" x14ac:dyDescent="0.3">
      <c r="A15" s="528">
        <v>29</v>
      </c>
      <c r="B15" s="529" t="s">
        <v>444</v>
      </c>
      <c r="C15" s="529" t="s">
        <v>624</v>
      </c>
      <c r="D15" s="530" t="s">
        <v>1114</v>
      </c>
      <c r="E15" s="531" t="s">
        <v>629</v>
      </c>
      <c r="F15" s="529" t="s">
        <v>621</v>
      </c>
      <c r="G15" s="529" t="s">
        <v>660</v>
      </c>
      <c r="H15" s="529" t="s">
        <v>445</v>
      </c>
      <c r="I15" s="529" t="s">
        <v>661</v>
      </c>
      <c r="J15" s="529" t="s">
        <v>662</v>
      </c>
      <c r="K15" s="529" t="s">
        <v>663</v>
      </c>
      <c r="L15" s="532">
        <v>0</v>
      </c>
      <c r="M15" s="532">
        <v>0</v>
      </c>
      <c r="N15" s="529">
        <v>1</v>
      </c>
      <c r="O15" s="533">
        <v>1</v>
      </c>
      <c r="P15" s="532">
        <v>0</v>
      </c>
      <c r="Q15" s="534"/>
      <c r="R15" s="529">
        <v>1</v>
      </c>
      <c r="S15" s="534">
        <v>1</v>
      </c>
      <c r="T15" s="533">
        <v>1</v>
      </c>
      <c r="U15" s="535">
        <v>1</v>
      </c>
    </row>
    <row r="16" spans="1:21" ht="14.4" customHeight="1" x14ac:dyDescent="0.3">
      <c r="A16" s="528">
        <v>29</v>
      </c>
      <c r="B16" s="529" t="s">
        <v>444</v>
      </c>
      <c r="C16" s="529" t="s">
        <v>624</v>
      </c>
      <c r="D16" s="530" t="s">
        <v>1114</v>
      </c>
      <c r="E16" s="531" t="s">
        <v>629</v>
      </c>
      <c r="F16" s="529" t="s">
        <v>621</v>
      </c>
      <c r="G16" s="529" t="s">
        <v>664</v>
      </c>
      <c r="H16" s="529" t="s">
        <v>445</v>
      </c>
      <c r="I16" s="529" t="s">
        <v>665</v>
      </c>
      <c r="J16" s="529" t="s">
        <v>666</v>
      </c>
      <c r="K16" s="529" t="s">
        <v>667</v>
      </c>
      <c r="L16" s="532">
        <v>0</v>
      </c>
      <c r="M16" s="532">
        <v>0</v>
      </c>
      <c r="N16" s="529">
        <v>1</v>
      </c>
      <c r="O16" s="533">
        <v>1</v>
      </c>
      <c r="P16" s="532"/>
      <c r="Q16" s="534"/>
      <c r="R16" s="529"/>
      <c r="S16" s="534">
        <v>0</v>
      </c>
      <c r="T16" s="533"/>
      <c r="U16" s="535">
        <v>0</v>
      </c>
    </row>
    <row r="17" spans="1:21" ht="14.4" customHeight="1" x14ac:dyDescent="0.3">
      <c r="A17" s="528">
        <v>29</v>
      </c>
      <c r="B17" s="529" t="s">
        <v>444</v>
      </c>
      <c r="C17" s="529" t="s">
        <v>624</v>
      </c>
      <c r="D17" s="530" t="s">
        <v>1114</v>
      </c>
      <c r="E17" s="531" t="s">
        <v>629</v>
      </c>
      <c r="F17" s="529" t="s">
        <v>621</v>
      </c>
      <c r="G17" s="529" t="s">
        <v>668</v>
      </c>
      <c r="H17" s="529" t="s">
        <v>445</v>
      </c>
      <c r="I17" s="529" t="s">
        <v>669</v>
      </c>
      <c r="J17" s="529" t="s">
        <v>503</v>
      </c>
      <c r="K17" s="529" t="s">
        <v>670</v>
      </c>
      <c r="L17" s="532">
        <v>114</v>
      </c>
      <c r="M17" s="532">
        <v>114</v>
      </c>
      <c r="N17" s="529">
        <v>1</v>
      </c>
      <c r="O17" s="533">
        <v>1</v>
      </c>
      <c r="P17" s="532"/>
      <c r="Q17" s="534">
        <v>0</v>
      </c>
      <c r="R17" s="529"/>
      <c r="S17" s="534">
        <v>0</v>
      </c>
      <c r="T17" s="533"/>
      <c r="U17" s="535">
        <v>0</v>
      </c>
    </row>
    <row r="18" spans="1:21" ht="14.4" customHeight="1" x14ac:dyDescent="0.3">
      <c r="A18" s="528">
        <v>29</v>
      </c>
      <c r="B18" s="529" t="s">
        <v>444</v>
      </c>
      <c r="C18" s="529" t="s">
        <v>624</v>
      </c>
      <c r="D18" s="530" t="s">
        <v>1114</v>
      </c>
      <c r="E18" s="531" t="s">
        <v>629</v>
      </c>
      <c r="F18" s="529" t="s">
        <v>621</v>
      </c>
      <c r="G18" s="529" t="s">
        <v>671</v>
      </c>
      <c r="H18" s="529" t="s">
        <v>445</v>
      </c>
      <c r="I18" s="529" t="s">
        <v>672</v>
      </c>
      <c r="J18" s="529" t="s">
        <v>673</v>
      </c>
      <c r="K18" s="529" t="s">
        <v>674</v>
      </c>
      <c r="L18" s="532">
        <v>132.97999999999999</v>
      </c>
      <c r="M18" s="532">
        <v>398.93999999999994</v>
      </c>
      <c r="N18" s="529">
        <v>3</v>
      </c>
      <c r="O18" s="533">
        <v>1</v>
      </c>
      <c r="P18" s="532">
        <v>398.93999999999994</v>
      </c>
      <c r="Q18" s="534">
        <v>1</v>
      </c>
      <c r="R18" s="529">
        <v>3</v>
      </c>
      <c r="S18" s="534">
        <v>1</v>
      </c>
      <c r="T18" s="533">
        <v>1</v>
      </c>
      <c r="U18" s="535">
        <v>1</v>
      </c>
    </row>
    <row r="19" spans="1:21" ht="14.4" customHeight="1" x14ac:dyDescent="0.3">
      <c r="A19" s="528">
        <v>29</v>
      </c>
      <c r="B19" s="529" t="s">
        <v>444</v>
      </c>
      <c r="C19" s="529" t="s">
        <v>624</v>
      </c>
      <c r="D19" s="530" t="s">
        <v>1114</v>
      </c>
      <c r="E19" s="531" t="s">
        <v>629</v>
      </c>
      <c r="F19" s="529" t="s">
        <v>621</v>
      </c>
      <c r="G19" s="529" t="s">
        <v>675</v>
      </c>
      <c r="H19" s="529" t="s">
        <v>1115</v>
      </c>
      <c r="I19" s="529" t="s">
        <v>676</v>
      </c>
      <c r="J19" s="529" t="s">
        <v>677</v>
      </c>
      <c r="K19" s="529" t="s">
        <v>657</v>
      </c>
      <c r="L19" s="532">
        <v>21.13</v>
      </c>
      <c r="M19" s="532">
        <v>21.13</v>
      </c>
      <c r="N19" s="529">
        <v>1</v>
      </c>
      <c r="O19" s="533">
        <v>1</v>
      </c>
      <c r="P19" s="532">
        <v>21.13</v>
      </c>
      <c r="Q19" s="534">
        <v>1</v>
      </c>
      <c r="R19" s="529">
        <v>1</v>
      </c>
      <c r="S19" s="534">
        <v>1</v>
      </c>
      <c r="T19" s="533">
        <v>1</v>
      </c>
      <c r="U19" s="535">
        <v>1</v>
      </c>
    </row>
    <row r="20" spans="1:21" ht="14.4" customHeight="1" x14ac:dyDescent="0.3">
      <c r="A20" s="528">
        <v>29</v>
      </c>
      <c r="B20" s="529" t="s">
        <v>444</v>
      </c>
      <c r="C20" s="529" t="s">
        <v>624</v>
      </c>
      <c r="D20" s="530" t="s">
        <v>1114</v>
      </c>
      <c r="E20" s="531" t="s">
        <v>629</v>
      </c>
      <c r="F20" s="529" t="s">
        <v>621</v>
      </c>
      <c r="G20" s="529" t="s">
        <v>675</v>
      </c>
      <c r="H20" s="529" t="s">
        <v>1115</v>
      </c>
      <c r="I20" s="529" t="s">
        <v>678</v>
      </c>
      <c r="J20" s="529" t="s">
        <v>677</v>
      </c>
      <c r="K20" s="529" t="s">
        <v>679</v>
      </c>
      <c r="L20" s="532">
        <v>105.64</v>
      </c>
      <c r="M20" s="532">
        <v>105.64</v>
      </c>
      <c r="N20" s="529">
        <v>1</v>
      </c>
      <c r="O20" s="533">
        <v>1</v>
      </c>
      <c r="P20" s="532"/>
      <c r="Q20" s="534">
        <v>0</v>
      </c>
      <c r="R20" s="529"/>
      <c r="S20" s="534">
        <v>0</v>
      </c>
      <c r="T20" s="533"/>
      <c r="U20" s="535">
        <v>0</v>
      </c>
    </row>
    <row r="21" spans="1:21" ht="14.4" customHeight="1" x14ac:dyDescent="0.3">
      <c r="A21" s="528">
        <v>29</v>
      </c>
      <c r="B21" s="529" t="s">
        <v>444</v>
      </c>
      <c r="C21" s="529" t="s">
        <v>624</v>
      </c>
      <c r="D21" s="530" t="s">
        <v>1114</v>
      </c>
      <c r="E21" s="531" t="s">
        <v>629</v>
      </c>
      <c r="F21" s="529" t="s">
        <v>621</v>
      </c>
      <c r="G21" s="529" t="s">
        <v>680</v>
      </c>
      <c r="H21" s="529" t="s">
        <v>1115</v>
      </c>
      <c r="I21" s="529" t="s">
        <v>681</v>
      </c>
      <c r="J21" s="529" t="s">
        <v>682</v>
      </c>
      <c r="K21" s="529" t="s">
        <v>683</v>
      </c>
      <c r="L21" s="532">
        <v>0</v>
      </c>
      <c r="M21" s="532">
        <v>0</v>
      </c>
      <c r="N21" s="529">
        <v>1</v>
      </c>
      <c r="O21" s="533">
        <v>1</v>
      </c>
      <c r="P21" s="532">
        <v>0</v>
      </c>
      <c r="Q21" s="534"/>
      <c r="R21" s="529">
        <v>1</v>
      </c>
      <c r="S21" s="534">
        <v>1</v>
      </c>
      <c r="T21" s="533">
        <v>1</v>
      </c>
      <c r="U21" s="535">
        <v>1</v>
      </c>
    </row>
    <row r="22" spans="1:21" ht="14.4" customHeight="1" x14ac:dyDescent="0.3">
      <c r="A22" s="528">
        <v>29</v>
      </c>
      <c r="B22" s="529" t="s">
        <v>444</v>
      </c>
      <c r="C22" s="529" t="s">
        <v>624</v>
      </c>
      <c r="D22" s="530" t="s">
        <v>1114</v>
      </c>
      <c r="E22" s="531" t="s">
        <v>629</v>
      </c>
      <c r="F22" s="529" t="s">
        <v>621</v>
      </c>
      <c r="G22" s="529" t="s">
        <v>680</v>
      </c>
      <c r="H22" s="529" t="s">
        <v>1115</v>
      </c>
      <c r="I22" s="529" t="s">
        <v>684</v>
      </c>
      <c r="J22" s="529" t="s">
        <v>682</v>
      </c>
      <c r="K22" s="529" t="s">
        <v>685</v>
      </c>
      <c r="L22" s="532">
        <v>407.55</v>
      </c>
      <c r="M22" s="532">
        <v>1222.6500000000001</v>
      </c>
      <c r="N22" s="529">
        <v>3</v>
      </c>
      <c r="O22" s="533">
        <v>3</v>
      </c>
      <c r="P22" s="532">
        <v>1222.6500000000001</v>
      </c>
      <c r="Q22" s="534">
        <v>1</v>
      </c>
      <c r="R22" s="529">
        <v>3</v>
      </c>
      <c r="S22" s="534">
        <v>1</v>
      </c>
      <c r="T22" s="533">
        <v>3</v>
      </c>
      <c r="U22" s="535">
        <v>1</v>
      </c>
    </row>
    <row r="23" spans="1:21" ht="14.4" customHeight="1" x14ac:dyDescent="0.3">
      <c r="A23" s="528">
        <v>29</v>
      </c>
      <c r="B23" s="529" t="s">
        <v>444</v>
      </c>
      <c r="C23" s="529" t="s">
        <v>624</v>
      </c>
      <c r="D23" s="530" t="s">
        <v>1114</v>
      </c>
      <c r="E23" s="531" t="s">
        <v>629</v>
      </c>
      <c r="F23" s="529" t="s">
        <v>621</v>
      </c>
      <c r="G23" s="529" t="s">
        <v>680</v>
      </c>
      <c r="H23" s="529" t="s">
        <v>1115</v>
      </c>
      <c r="I23" s="529" t="s">
        <v>686</v>
      </c>
      <c r="J23" s="529" t="s">
        <v>682</v>
      </c>
      <c r="K23" s="529" t="s">
        <v>687</v>
      </c>
      <c r="L23" s="532">
        <v>543.39</v>
      </c>
      <c r="M23" s="532">
        <v>1086.78</v>
      </c>
      <c r="N23" s="529">
        <v>2</v>
      </c>
      <c r="O23" s="533">
        <v>1.5</v>
      </c>
      <c r="P23" s="532">
        <v>543.39</v>
      </c>
      <c r="Q23" s="534">
        <v>0.5</v>
      </c>
      <c r="R23" s="529">
        <v>1</v>
      </c>
      <c r="S23" s="534">
        <v>0.5</v>
      </c>
      <c r="T23" s="533">
        <v>0.5</v>
      </c>
      <c r="U23" s="535">
        <v>0.33333333333333331</v>
      </c>
    </row>
    <row r="24" spans="1:21" ht="14.4" customHeight="1" x14ac:dyDescent="0.3">
      <c r="A24" s="528">
        <v>29</v>
      </c>
      <c r="B24" s="529" t="s">
        <v>444</v>
      </c>
      <c r="C24" s="529" t="s">
        <v>624</v>
      </c>
      <c r="D24" s="530" t="s">
        <v>1114</v>
      </c>
      <c r="E24" s="531" t="s">
        <v>629</v>
      </c>
      <c r="F24" s="529" t="s">
        <v>621</v>
      </c>
      <c r="G24" s="529" t="s">
        <v>680</v>
      </c>
      <c r="H24" s="529" t="s">
        <v>1115</v>
      </c>
      <c r="I24" s="529" t="s">
        <v>688</v>
      </c>
      <c r="J24" s="529" t="s">
        <v>682</v>
      </c>
      <c r="K24" s="529" t="s">
        <v>689</v>
      </c>
      <c r="L24" s="532">
        <v>163.01</v>
      </c>
      <c r="M24" s="532">
        <v>163.01</v>
      </c>
      <c r="N24" s="529">
        <v>1</v>
      </c>
      <c r="O24" s="533">
        <v>1</v>
      </c>
      <c r="P24" s="532">
        <v>163.01</v>
      </c>
      <c r="Q24" s="534">
        <v>1</v>
      </c>
      <c r="R24" s="529">
        <v>1</v>
      </c>
      <c r="S24" s="534">
        <v>1</v>
      </c>
      <c r="T24" s="533">
        <v>1</v>
      </c>
      <c r="U24" s="535">
        <v>1</v>
      </c>
    </row>
    <row r="25" spans="1:21" ht="14.4" customHeight="1" x14ac:dyDescent="0.3">
      <c r="A25" s="528">
        <v>29</v>
      </c>
      <c r="B25" s="529" t="s">
        <v>444</v>
      </c>
      <c r="C25" s="529" t="s">
        <v>624</v>
      </c>
      <c r="D25" s="530" t="s">
        <v>1114</v>
      </c>
      <c r="E25" s="531" t="s">
        <v>629</v>
      </c>
      <c r="F25" s="529" t="s">
        <v>621</v>
      </c>
      <c r="G25" s="529" t="s">
        <v>680</v>
      </c>
      <c r="H25" s="529" t="s">
        <v>445</v>
      </c>
      <c r="I25" s="529" t="s">
        <v>690</v>
      </c>
      <c r="J25" s="529" t="s">
        <v>682</v>
      </c>
      <c r="K25" s="529" t="s">
        <v>691</v>
      </c>
      <c r="L25" s="532">
        <v>0</v>
      </c>
      <c r="M25" s="532">
        <v>0</v>
      </c>
      <c r="N25" s="529">
        <v>2</v>
      </c>
      <c r="O25" s="533">
        <v>2</v>
      </c>
      <c r="P25" s="532">
        <v>0</v>
      </c>
      <c r="Q25" s="534"/>
      <c r="R25" s="529">
        <v>2</v>
      </c>
      <c r="S25" s="534">
        <v>1</v>
      </c>
      <c r="T25" s="533">
        <v>2</v>
      </c>
      <c r="U25" s="535">
        <v>1</v>
      </c>
    </row>
    <row r="26" spans="1:21" ht="14.4" customHeight="1" x14ac:dyDescent="0.3">
      <c r="A26" s="528">
        <v>29</v>
      </c>
      <c r="B26" s="529" t="s">
        <v>444</v>
      </c>
      <c r="C26" s="529" t="s">
        <v>624</v>
      </c>
      <c r="D26" s="530" t="s">
        <v>1114</v>
      </c>
      <c r="E26" s="531" t="s">
        <v>629</v>
      </c>
      <c r="F26" s="529" t="s">
        <v>621</v>
      </c>
      <c r="G26" s="529" t="s">
        <v>692</v>
      </c>
      <c r="H26" s="529" t="s">
        <v>1115</v>
      </c>
      <c r="I26" s="529" t="s">
        <v>693</v>
      </c>
      <c r="J26" s="529" t="s">
        <v>694</v>
      </c>
      <c r="K26" s="529" t="s">
        <v>695</v>
      </c>
      <c r="L26" s="532">
        <v>36.54</v>
      </c>
      <c r="M26" s="532">
        <v>36.54</v>
      </c>
      <c r="N26" s="529">
        <v>1</v>
      </c>
      <c r="O26" s="533">
        <v>1</v>
      </c>
      <c r="P26" s="532">
        <v>36.54</v>
      </c>
      <c r="Q26" s="534">
        <v>1</v>
      </c>
      <c r="R26" s="529">
        <v>1</v>
      </c>
      <c r="S26" s="534">
        <v>1</v>
      </c>
      <c r="T26" s="533">
        <v>1</v>
      </c>
      <c r="U26" s="535">
        <v>1</v>
      </c>
    </row>
    <row r="27" spans="1:21" ht="14.4" customHeight="1" x14ac:dyDescent="0.3">
      <c r="A27" s="528">
        <v>29</v>
      </c>
      <c r="B27" s="529" t="s">
        <v>444</v>
      </c>
      <c r="C27" s="529" t="s">
        <v>624</v>
      </c>
      <c r="D27" s="530" t="s">
        <v>1114</v>
      </c>
      <c r="E27" s="531" t="s">
        <v>629</v>
      </c>
      <c r="F27" s="529" t="s">
        <v>621</v>
      </c>
      <c r="G27" s="529" t="s">
        <v>696</v>
      </c>
      <c r="H27" s="529" t="s">
        <v>445</v>
      </c>
      <c r="I27" s="529" t="s">
        <v>697</v>
      </c>
      <c r="J27" s="529" t="s">
        <v>698</v>
      </c>
      <c r="K27" s="529" t="s">
        <v>699</v>
      </c>
      <c r="L27" s="532">
        <v>0</v>
      </c>
      <c r="M27" s="532">
        <v>0</v>
      </c>
      <c r="N27" s="529">
        <v>2</v>
      </c>
      <c r="O27" s="533">
        <v>0.5</v>
      </c>
      <c r="P27" s="532"/>
      <c r="Q27" s="534"/>
      <c r="R27" s="529"/>
      <c r="S27" s="534">
        <v>0</v>
      </c>
      <c r="T27" s="533"/>
      <c r="U27" s="535">
        <v>0</v>
      </c>
    </row>
    <row r="28" spans="1:21" ht="14.4" customHeight="1" x14ac:dyDescent="0.3">
      <c r="A28" s="528">
        <v>29</v>
      </c>
      <c r="B28" s="529" t="s">
        <v>444</v>
      </c>
      <c r="C28" s="529" t="s">
        <v>624</v>
      </c>
      <c r="D28" s="530" t="s">
        <v>1114</v>
      </c>
      <c r="E28" s="531" t="s">
        <v>629</v>
      </c>
      <c r="F28" s="529" t="s">
        <v>621</v>
      </c>
      <c r="G28" s="529" t="s">
        <v>700</v>
      </c>
      <c r="H28" s="529" t="s">
        <v>1115</v>
      </c>
      <c r="I28" s="529" t="s">
        <v>701</v>
      </c>
      <c r="J28" s="529" t="s">
        <v>702</v>
      </c>
      <c r="K28" s="529" t="s">
        <v>703</v>
      </c>
      <c r="L28" s="532">
        <v>41.63</v>
      </c>
      <c r="M28" s="532">
        <v>41.63</v>
      </c>
      <c r="N28" s="529">
        <v>1</v>
      </c>
      <c r="O28" s="533">
        <v>1</v>
      </c>
      <c r="P28" s="532"/>
      <c r="Q28" s="534">
        <v>0</v>
      </c>
      <c r="R28" s="529"/>
      <c r="S28" s="534">
        <v>0</v>
      </c>
      <c r="T28" s="533"/>
      <c r="U28" s="535">
        <v>0</v>
      </c>
    </row>
    <row r="29" spans="1:21" ht="14.4" customHeight="1" x14ac:dyDescent="0.3">
      <c r="A29" s="528">
        <v>29</v>
      </c>
      <c r="B29" s="529" t="s">
        <v>444</v>
      </c>
      <c r="C29" s="529" t="s">
        <v>624</v>
      </c>
      <c r="D29" s="530" t="s">
        <v>1114</v>
      </c>
      <c r="E29" s="531" t="s">
        <v>629</v>
      </c>
      <c r="F29" s="529" t="s">
        <v>621</v>
      </c>
      <c r="G29" s="529" t="s">
        <v>704</v>
      </c>
      <c r="H29" s="529" t="s">
        <v>445</v>
      </c>
      <c r="I29" s="529" t="s">
        <v>470</v>
      </c>
      <c r="J29" s="529" t="s">
        <v>705</v>
      </c>
      <c r="K29" s="529" t="s">
        <v>706</v>
      </c>
      <c r="L29" s="532">
        <v>0</v>
      </c>
      <c r="M29" s="532">
        <v>0</v>
      </c>
      <c r="N29" s="529">
        <v>3</v>
      </c>
      <c r="O29" s="533">
        <v>1.5</v>
      </c>
      <c r="P29" s="532">
        <v>0</v>
      </c>
      <c r="Q29" s="534"/>
      <c r="R29" s="529">
        <v>2</v>
      </c>
      <c r="S29" s="534">
        <v>0.66666666666666663</v>
      </c>
      <c r="T29" s="533">
        <v>1</v>
      </c>
      <c r="U29" s="535">
        <v>0.66666666666666663</v>
      </c>
    </row>
    <row r="30" spans="1:21" ht="14.4" customHeight="1" x14ac:dyDescent="0.3">
      <c r="A30" s="528">
        <v>29</v>
      </c>
      <c r="B30" s="529" t="s">
        <v>444</v>
      </c>
      <c r="C30" s="529" t="s">
        <v>624</v>
      </c>
      <c r="D30" s="530" t="s">
        <v>1114</v>
      </c>
      <c r="E30" s="531" t="s">
        <v>629</v>
      </c>
      <c r="F30" s="529" t="s">
        <v>621</v>
      </c>
      <c r="G30" s="529" t="s">
        <v>707</v>
      </c>
      <c r="H30" s="529" t="s">
        <v>445</v>
      </c>
      <c r="I30" s="529" t="s">
        <v>610</v>
      </c>
      <c r="J30" s="529" t="s">
        <v>536</v>
      </c>
      <c r="K30" s="529" t="s">
        <v>708</v>
      </c>
      <c r="L30" s="532">
        <v>96.42</v>
      </c>
      <c r="M30" s="532">
        <v>96.42</v>
      </c>
      <c r="N30" s="529">
        <v>1</v>
      </c>
      <c r="O30" s="533">
        <v>1</v>
      </c>
      <c r="P30" s="532"/>
      <c r="Q30" s="534">
        <v>0</v>
      </c>
      <c r="R30" s="529"/>
      <c r="S30" s="534">
        <v>0</v>
      </c>
      <c r="T30" s="533"/>
      <c r="U30" s="535">
        <v>0</v>
      </c>
    </row>
    <row r="31" spans="1:21" ht="14.4" customHeight="1" x14ac:dyDescent="0.3">
      <c r="A31" s="528">
        <v>29</v>
      </c>
      <c r="B31" s="529" t="s">
        <v>444</v>
      </c>
      <c r="C31" s="529" t="s">
        <v>624</v>
      </c>
      <c r="D31" s="530" t="s">
        <v>1114</v>
      </c>
      <c r="E31" s="531" t="s">
        <v>629</v>
      </c>
      <c r="F31" s="529" t="s">
        <v>621</v>
      </c>
      <c r="G31" s="529" t="s">
        <v>707</v>
      </c>
      <c r="H31" s="529" t="s">
        <v>445</v>
      </c>
      <c r="I31" s="529" t="s">
        <v>535</v>
      </c>
      <c r="J31" s="529" t="s">
        <v>536</v>
      </c>
      <c r="K31" s="529" t="s">
        <v>709</v>
      </c>
      <c r="L31" s="532">
        <v>289.27</v>
      </c>
      <c r="M31" s="532">
        <v>10124.450000000001</v>
      </c>
      <c r="N31" s="529">
        <v>35</v>
      </c>
      <c r="O31" s="533">
        <v>24</v>
      </c>
      <c r="P31" s="532">
        <v>5496.130000000001</v>
      </c>
      <c r="Q31" s="534">
        <v>0.54285714285714293</v>
      </c>
      <c r="R31" s="529">
        <v>19</v>
      </c>
      <c r="S31" s="534">
        <v>0.54285714285714282</v>
      </c>
      <c r="T31" s="533">
        <v>14</v>
      </c>
      <c r="U31" s="535">
        <v>0.58333333333333337</v>
      </c>
    </row>
    <row r="32" spans="1:21" ht="14.4" customHeight="1" x14ac:dyDescent="0.3">
      <c r="A32" s="528">
        <v>29</v>
      </c>
      <c r="B32" s="529" t="s">
        <v>444</v>
      </c>
      <c r="C32" s="529" t="s">
        <v>624</v>
      </c>
      <c r="D32" s="530" t="s">
        <v>1114</v>
      </c>
      <c r="E32" s="531" t="s">
        <v>629</v>
      </c>
      <c r="F32" s="529" t="s">
        <v>621</v>
      </c>
      <c r="G32" s="529" t="s">
        <v>710</v>
      </c>
      <c r="H32" s="529" t="s">
        <v>445</v>
      </c>
      <c r="I32" s="529" t="s">
        <v>711</v>
      </c>
      <c r="J32" s="529" t="s">
        <v>712</v>
      </c>
      <c r="K32" s="529" t="s">
        <v>713</v>
      </c>
      <c r="L32" s="532">
        <v>22.44</v>
      </c>
      <c r="M32" s="532">
        <v>22.44</v>
      </c>
      <c r="N32" s="529">
        <v>1</v>
      </c>
      <c r="O32" s="533">
        <v>1</v>
      </c>
      <c r="P32" s="532">
        <v>22.44</v>
      </c>
      <c r="Q32" s="534">
        <v>1</v>
      </c>
      <c r="R32" s="529">
        <v>1</v>
      </c>
      <c r="S32" s="534">
        <v>1</v>
      </c>
      <c r="T32" s="533">
        <v>1</v>
      </c>
      <c r="U32" s="535">
        <v>1</v>
      </c>
    </row>
    <row r="33" spans="1:21" ht="14.4" customHeight="1" x14ac:dyDescent="0.3">
      <c r="A33" s="528">
        <v>29</v>
      </c>
      <c r="B33" s="529" t="s">
        <v>444</v>
      </c>
      <c r="C33" s="529" t="s">
        <v>624</v>
      </c>
      <c r="D33" s="530" t="s">
        <v>1114</v>
      </c>
      <c r="E33" s="531" t="s">
        <v>629</v>
      </c>
      <c r="F33" s="529" t="s">
        <v>621</v>
      </c>
      <c r="G33" s="529" t="s">
        <v>714</v>
      </c>
      <c r="H33" s="529" t="s">
        <v>445</v>
      </c>
      <c r="I33" s="529" t="s">
        <v>715</v>
      </c>
      <c r="J33" s="529" t="s">
        <v>716</v>
      </c>
      <c r="K33" s="529" t="s">
        <v>717</v>
      </c>
      <c r="L33" s="532">
        <v>186.27</v>
      </c>
      <c r="M33" s="532">
        <v>186.27</v>
      </c>
      <c r="N33" s="529">
        <v>1</v>
      </c>
      <c r="O33" s="533">
        <v>1</v>
      </c>
      <c r="P33" s="532"/>
      <c r="Q33" s="534">
        <v>0</v>
      </c>
      <c r="R33" s="529"/>
      <c r="S33" s="534">
        <v>0</v>
      </c>
      <c r="T33" s="533"/>
      <c r="U33" s="535">
        <v>0</v>
      </c>
    </row>
    <row r="34" spans="1:21" ht="14.4" customHeight="1" x14ac:dyDescent="0.3">
      <c r="A34" s="528">
        <v>29</v>
      </c>
      <c r="B34" s="529" t="s">
        <v>444</v>
      </c>
      <c r="C34" s="529" t="s">
        <v>624</v>
      </c>
      <c r="D34" s="530" t="s">
        <v>1114</v>
      </c>
      <c r="E34" s="531" t="s">
        <v>629</v>
      </c>
      <c r="F34" s="529" t="s">
        <v>621</v>
      </c>
      <c r="G34" s="529" t="s">
        <v>718</v>
      </c>
      <c r="H34" s="529" t="s">
        <v>1115</v>
      </c>
      <c r="I34" s="529" t="s">
        <v>719</v>
      </c>
      <c r="J34" s="529" t="s">
        <v>720</v>
      </c>
      <c r="K34" s="529" t="s">
        <v>721</v>
      </c>
      <c r="L34" s="532">
        <v>366.53</v>
      </c>
      <c r="M34" s="532">
        <v>366.53</v>
      </c>
      <c r="N34" s="529">
        <v>1</v>
      </c>
      <c r="O34" s="533">
        <v>0.5</v>
      </c>
      <c r="P34" s="532"/>
      <c r="Q34" s="534">
        <v>0</v>
      </c>
      <c r="R34" s="529"/>
      <c r="S34" s="534">
        <v>0</v>
      </c>
      <c r="T34" s="533"/>
      <c r="U34" s="535">
        <v>0</v>
      </c>
    </row>
    <row r="35" spans="1:21" ht="14.4" customHeight="1" x14ac:dyDescent="0.3">
      <c r="A35" s="528">
        <v>29</v>
      </c>
      <c r="B35" s="529" t="s">
        <v>444</v>
      </c>
      <c r="C35" s="529" t="s">
        <v>624</v>
      </c>
      <c r="D35" s="530" t="s">
        <v>1114</v>
      </c>
      <c r="E35" s="531" t="s">
        <v>629</v>
      </c>
      <c r="F35" s="529" t="s">
        <v>621</v>
      </c>
      <c r="G35" s="529" t="s">
        <v>722</v>
      </c>
      <c r="H35" s="529" t="s">
        <v>445</v>
      </c>
      <c r="I35" s="529" t="s">
        <v>584</v>
      </c>
      <c r="J35" s="529" t="s">
        <v>585</v>
      </c>
      <c r="K35" s="529" t="s">
        <v>723</v>
      </c>
      <c r="L35" s="532">
        <v>61.97</v>
      </c>
      <c r="M35" s="532">
        <v>247.88</v>
      </c>
      <c r="N35" s="529">
        <v>4</v>
      </c>
      <c r="O35" s="533">
        <v>4</v>
      </c>
      <c r="P35" s="532">
        <v>185.91</v>
      </c>
      <c r="Q35" s="534">
        <v>0.75</v>
      </c>
      <c r="R35" s="529">
        <v>3</v>
      </c>
      <c r="S35" s="534">
        <v>0.75</v>
      </c>
      <c r="T35" s="533">
        <v>3</v>
      </c>
      <c r="U35" s="535">
        <v>0.75</v>
      </c>
    </row>
    <row r="36" spans="1:21" ht="14.4" customHeight="1" x14ac:dyDescent="0.3">
      <c r="A36" s="528">
        <v>29</v>
      </c>
      <c r="B36" s="529" t="s">
        <v>444</v>
      </c>
      <c r="C36" s="529" t="s">
        <v>624</v>
      </c>
      <c r="D36" s="530" t="s">
        <v>1114</v>
      </c>
      <c r="E36" s="531" t="s">
        <v>629</v>
      </c>
      <c r="F36" s="529" t="s">
        <v>622</v>
      </c>
      <c r="G36" s="529" t="s">
        <v>724</v>
      </c>
      <c r="H36" s="529" t="s">
        <v>445</v>
      </c>
      <c r="I36" s="529" t="s">
        <v>725</v>
      </c>
      <c r="J36" s="529" t="s">
        <v>630</v>
      </c>
      <c r="K36" s="529"/>
      <c r="L36" s="532">
        <v>0</v>
      </c>
      <c r="M36" s="532">
        <v>0</v>
      </c>
      <c r="N36" s="529">
        <v>2</v>
      </c>
      <c r="O36" s="533">
        <v>2</v>
      </c>
      <c r="P36" s="532">
        <v>0</v>
      </c>
      <c r="Q36" s="534"/>
      <c r="R36" s="529">
        <v>2</v>
      </c>
      <c r="S36" s="534">
        <v>1</v>
      </c>
      <c r="T36" s="533">
        <v>2</v>
      </c>
      <c r="U36" s="535">
        <v>1</v>
      </c>
    </row>
    <row r="37" spans="1:21" ht="14.4" customHeight="1" x14ac:dyDescent="0.3">
      <c r="A37" s="528">
        <v>29</v>
      </c>
      <c r="B37" s="529" t="s">
        <v>444</v>
      </c>
      <c r="C37" s="529" t="s">
        <v>624</v>
      </c>
      <c r="D37" s="530" t="s">
        <v>1114</v>
      </c>
      <c r="E37" s="531" t="s">
        <v>629</v>
      </c>
      <c r="F37" s="529" t="s">
        <v>622</v>
      </c>
      <c r="G37" s="529" t="s">
        <v>724</v>
      </c>
      <c r="H37" s="529" t="s">
        <v>445</v>
      </c>
      <c r="I37" s="529" t="s">
        <v>726</v>
      </c>
      <c r="J37" s="529" t="s">
        <v>630</v>
      </c>
      <c r="K37" s="529"/>
      <c r="L37" s="532">
        <v>0</v>
      </c>
      <c r="M37" s="532">
        <v>0</v>
      </c>
      <c r="N37" s="529">
        <v>4</v>
      </c>
      <c r="O37" s="533">
        <v>4</v>
      </c>
      <c r="P37" s="532">
        <v>0</v>
      </c>
      <c r="Q37" s="534"/>
      <c r="R37" s="529">
        <v>3</v>
      </c>
      <c r="S37" s="534">
        <v>0.75</v>
      </c>
      <c r="T37" s="533">
        <v>3</v>
      </c>
      <c r="U37" s="535">
        <v>0.75</v>
      </c>
    </row>
    <row r="38" spans="1:21" ht="14.4" customHeight="1" x14ac:dyDescent="0.3">
      <c r="A38" s="528">
        <v>29</v>
      </c>
      <c r="B38" s="529" t="s">
        <v>444</v>
      </c>
      <c r="C38" s="529" t="s">
        <v>624</v>
      </c>
      <c r="D38" s="530" t="s">
        <v>1114</v>
      </c>
      <c r="E38" s="531" t="s">
        <v>629</v>
      </c>
      <c r="F38" s="529" t="s">
        <v>623</v>
      </c>
      <c r="G38" s="529" t="s">
        <v>727</v>
      </c>
      <c r="H38" s="529" t="s">
        <v>445</v>
      </c>
      <c r="I38" s="529" t="s">
        <v>728</v>
      </c>
      <c r="J38" s="529" t="s">
        <v>729</v>
      </c>
      <c r="K38" s="529" t="s">
        <v>730</v>
      </c>
      <c r="L38" s="532">
        <v>25</v>
      </c>
      <c r="M38" s="532">
        <v>75</v>
      </c>
      <c r="N38" s="529">
        <v>3</v>
      </c>
      <c r="O38" s="533">
        <v>3</v>
      </c>
      <c r="P38" s="532">
        <v>75</v>
      </c>
      <c r="Q38" s="534">
        <v>1</v>
      </c>
      <c r="R38" s="529">
        <v>3</v>
      </c>
      <c r="S38" s="534">
        <v>1</v>
      </c>
      <c r="T38" s="533">
        <v>3</v>
      </c>
      <c r="U38" s="535">
        <v>1</v>
      </c>
    </row>
    <row r="39" spans="1:21" ht="14.4" customHeight="1" x14ac:dyDescent="0.3">
      <c r="A39" s="528">
        <v>29</v>
      </c>
      <c r="B39" s="529" t="s">
        <v>444</v>
      </c>
      <c r="C39" s="529" t="s">
        <v>624</v>
      </c>
      <c r="D39" s="530" t="s">
        <v>1114</v>
      </c>
      <c r="E39" s="531" t="s">
        <v>629</v>
      </c>
      <c r="F39" s="529" t="s">
        <v>623</v>
      </c>
      <c r="G39" s="529" t="s">
        <v>727</v>
      </c>
      <c r="H39" s="529" t="s">
        <v>445</v>
      </c>
      <c r="I39" s="529" t="s">
        <v>731</v>
      </c>
      <c r="J39" s="529" t="s">
        <v>729</v>
      </c>
      <c r="K39" s="529" t="s">
        <v>732</v>
      </c>
      <c r="L39" s="532">
        <v>56.25</v>
      </c>
      <c r="M39" s="532">
        <v>450</v>
      </c>
      <c r="N39" s="529">
        <v>8</v>
      </c>
      <c r="O39" s="533">
        <v>7</v>
      </c>
      <c r="P39" s="532">
        <v>168.75</v>
      </c>
      <c r="Q39" s="534">
        <v>0.375</v>
      </c>
      <c r="R39" s="529">
        <v>3</v>
      </c>
      <c r="S39" s="534">
        <v>0.375</v>
      </c>
      <c r="T39" s="533">
        <v>3</v>
      </c>
      <c r="U39" s="535">
        <v>0.42857142857142855</v>
      </c>
    </row>
    <row r="40" spans="1:21" ht="14.4" customHeight="1" x14ac:dyDescent="0.3">
      <c r="A40" s="528">
        <v>29</v>
      </c>
      <c r="B40" s="529" t="s">
        <v>444</v>
      </c>
      <c r="C40" s="529" t="s">
        <v>624</v>
      </c>
      <c r="D40" s="530" t="s">
        <v>1114</v>
      </c>
      <c r="E40" s="531" t="s">
        <v>629</v>
      </c>
      <c r="F40" s="529" t="s">
        <v>623</v>
      </c>
      <c r="G40" s="529" t="s">
        <v>727</v>
      </c>
      <c r="H40" s="529" t="s">
        <v>445</v>
      </c>
      <c r="I40" s="529" t="s">
        <v>733</v>
      </c>
      <c r="J40" s="529" t="s">
        <v>729</v>
      </c>
      <c r="K40" s="529" t="s">
        <v>734</v>
      </c>
      <c r="L40" s="532">
        <v>100</v>
      </c>
      <c r="M40" s="532">
        <v>2900</v>
      </c>
      <c r="N40" s="529">
        <v>29</v>
      </c>
      <c r="O40" s="533">
        <v>13</v>
      </c>
      <c r="P40" s="532">
        <v>1400</v>
      </c>
      <c r="Q40" s="534">
        <v>0.48275862068965519</v>
      </c>
      <c r="R40" s="529">
        <v>14</v>
      </c>
      <c r="S40" s="534">
        <v>0.48275862068965519</v>
      </c>
      <c r="T40" s="533">
        <v>7</v>
      </c>
      <c r="U40" s="535">
        <v>0.53846153846153844</v>
      </c>
    </row>
    <row r="41" spans="1:21" ht="14.4" customHeight="1" x14ac:dyDescent="0.3">
      <c r="A41" s="528">
        <v>29</v>
      </c>
      <c r="B41" s="529" t="s">
        <v>444</v>
      </c>
      <c r="C41" s="529" t="s">
        <v>624</v>
      </c>
      <c r="D41" s="530" t="s">
        <v>1114</v>
      </c>
      <c r="E41" s="531" t="s">
        <v>629</v>
      </c>
      <c r="F41" s="529" t="s">
        <v>623</v>
      </c>
      <c r="G41" s="529" t="s">
        <v>727</v>
      </c>
      <c r="H41" s="529" t="s">
        <v>445</v>
      </c>
      <c r="I41" s="529" t="s">
        <v>735</v>
      </c>
      <c r="J41" s="529" t="s">
        <v>736</v>
      </c>
      <c r="K41" s="529" t="s">
        <v>737</v>
      </c>
      <c r="L41" s="532">
        <v>156</v>
      </c>
      <c r="M41" s="532">
        <v>156</v>
      </c>
      <c r="N41" s="529">
        <v>1</v>
      </c>
      <c r="O41" s="533">
        <v>1</v>
      </c>
      <c r="P41" s="532">
        <v>156</v>
      </c>
      <c r="Q41" s="534">
        <v>1</v>
      </c>
      <c r="R41" s="529">
        <v>1</v>
      </c>
      <c r="S41" s="534">
        <v>1</v>
      </c>
      <c r="T41" s="533">
        <v>1</v>
      </c>
      <c r="U41" s="535">
        <v>1</v>
      </c>
    </row>
    <row r="42" spans="1:21" ht="14.4" customHeight="1" x14ac:dyDescent="0.3">
      <c r="A42" s="528">
        <v>29</v>
      </c>
      <c r="B42" s="529" t="s">
        <v>444</v>
      </c>
      <c r="C42" s="529" t="s">
        <v>624</v>
      </c>
      <c r="D42" s="530" t="s">
        <v>1114</v>
      </c>
      <c r="E42" s="531" t="s">
        <v>629</v>
      </c>
      <c r="F42" s="529" t="s">
        <v>623</v>
      </c>
      <c r="G42" s="529" t="s">
        <v>727</v>
      </c>
      <c r="H42" s="529" t="s">
        <v>445</v>
      </c>
      <c r="I42" s="529" t="s">
        <v>738</v>
      </c>
      <c r="J42" s="529" t="s">
        <v>739</v>
      </c>
      <c r="K42" s="529" t="s">
        <v>740</v>
      </c>
      <c r="L42" s="532">
        <v>1</v>
      </c>
      <c r="M42" s="532">
        <v>1</v>
      </c>
      <c r="N42" s="529">
        <v>1</v>
      </c>
      <c r="O42" s="533">
        <v>1</v>
      </c>
      <c r="P42" s="532">
        <v>1</v>
      </c>
      <c r="Q42" s="534">
        <v>1</v>
      </c>
      <c r="R42" s="529">
        <v>1</v>
      </c>
      <c r="S42" s="534">
        <v>1</v>
      </c>
      <c r="T42" s="533">
        <v>1</v>
      </c>
      <c r="U42" s="535">
        <v>1</v>
      </c>
    </row>
    <row r="43" spans="1:21" ht="14.4" customHeight="1" x14ac:dyDescent="0.3">
      <c r="A43" s="528">
        <v>29</v>
      </c>
      <c r="B43" s="529" t="s">
        <v>444</v>
      </c>
      <c r="C43" s="529" t="s">
        <v>624</v>
      </c>
      <c r="D43" s="530" t="s">
        <v>1114</v>
      </c>
      <c r="E43" s="531" t="s">
        <v>629</v>
      </c>
      <c r="F43" s="529" t="s">
        <v>623</v>
      </c>
      <c r="G43" s="529" t="s">
        <v>727</v>
      </c>
      <c r="H43" s="529" t="s">
        <v>445</v>
      </c>
      <c r="I43" s="529" t="s">
        <v>741</v>
      </c>
      <c r="J43" s="529" t="s">
        <v>736</v>
      </c>
      <c r="K43" s="529" t="s">
        <v>742</v>
      </c>
      <c r="L43" s="532">
        <v>178</v>
      </c>
      <c r="M43" s="532">
        <v>178</v>
      </c>
      <c r="N43" s="529">
        <v>1</v>
      </c>
      <c r="O43" s="533">
        <v>1</v>
      </c>
      <c r="P43" s="532"/>
      <c r="Q43" s="534">
        <v>0</v>
      </c>
      <c r="R43" s="529"/>
      <c r="S43" s="534">
        <v>0</v>
      </c>
      <c r="T43" s="533"/>
      <c r="U43" s="535">
        <v>0</v>
      </c>
    </row>
    <row r="44" spans="1:21" ht="14.4" customHeight="1" x14ac:dyDescent="0.3">
      <c r="A44" s="528">
        <v>29</v>
      </c>
      <c r="B44" s="529" t="s">
        <v>444</v>
      </c>
      <c r="C44" s="529" t="s">
        <v>624</v>
      </c>
      <c r="D44" s="530" t="s">
        <v>1114</v>
      </c>
      <c r="E44" s="531" t="s">
        <v>629</v>
      </c>
      <c r="F44" s="529" t="s">
        <v>623</v>
      </c>
      <c r="G44" s="529" t="s">
        <v>727</v>
      </c>
      <c r="H44" s="529" t="s">
        <v>445</v>
      </c>
      <c r="I44" s="529" t="s">
        <v>743</v>
      </c>
      <c r="J44" s="529" t="s">
        <v>744</v>
      </c>
      <c r="K44" s="529" t="s">
        <v>745</v>
      </c>
      <c r="L44" s="532">
        <v>886.16</v>
      </c>
      <c r="M44" s="532">
        <v>5316.96</v>
      </c>
      <c r="N44" s="529">
        <v>6</v>
      </c>
      <c r="O44" s="533">
        <v>2</v>
      </c>
      <c r="P44" s="532">
        <v>5316.96</v>
      </c>
      <c r="Q44" s="534">
        <v>1</v>
      </c>
      <c r="R44" s="529">
        <v>6</v>
      </c>
      <c r="S44" s="534">
        <v>1</v>
      </c>
      <c r="T44" s="533">
        <v>2</v>
      </c>
      <c r="U44" s="535">
        <v>1</v>
      </c>
    </row>
    <row r="45" spans="1:21" ht="14.4" customHeight="1" x14ac:dyDescent="0.3">
      <c r="A45" s="528">
        <v>29</v>
      </c>
      <c r="B45" s="529" t="s">
        <v>444</v>
      </c>
      <c r="C45" s="529" t="s">
        <v>624</v>
      </c>
      <c r="D45" s="530" t="s">
        <v>1114</v>
      </c>
      <c r="E45" s="531" t="s">
        <v>629</v>
      </c>
      <c r="F45" s="529" t="s">
        <v>623</v>
      </c>
      <c r="G45" s="529" t="s">
        <v>727</v>
      </c>
      <c r="H45" s="529" t="s">
        <v>445</v>
      </c>
      <c r="I45" s="529" t="s">
        <v>746</v>
      </c>
      <c r="J45" s="529" t="s">
        <v>747</v>
      </c>
      <c r="K45" s="529" t="s">
        <v>748</v>
      </c>
      <c r="L45" s="532">
        <v>1127.46</v>
      </c>
      <c r="M45" s="532">
        <v>3382.38</v>
      </c>
      <c r="N45" s="529">
        <v>3</v>
      </c>
      <c r="O45" s="533">
        <v>1</v>
      </c>
      <c r="P45" s="532">
        <v>3382.38</v>
      </c>
      <c r="Q45" s="534">
        <v>1</v>
      </c>
      <c r="R45" s="529">
        <v>3</v>
      </c>
      <c r="S45" s="534">
        <v>1</v>
      </c>
      <c r="T45" s="533">
        <v>1</v>
      </c>
      <c r="U45" s="535">
        <v>1</v>
      </c>
    </row>
    <row r="46" spans="1:21" ht="14.4" customHeight="1" x14ac:dyDescent="0.3">
      <c r="A46" s="528">
        <v>29</v>
      </c>
      <c r="B46" s="529" t="s">
        <v>444</v>
      </c>
      <c r="C46" s="529" t="s">
        <v>624</v>
      </c>
      <c r="D46" s="530" t="s">
        <v>1114</v>
      </c>
      <c r="E46" s="531" t="s">
        <v>629</v>
      </c>
      <c r="F46" s="529" t="s">
        <v>623</v>
      </c>
      <c r="G46" s="529" t="s">
        <v>727</v>
      </c>
      <c r="H46" s="529" t="s">
        <v>445</v>
      </c>
      <c r="I46" s="529" t="s">
        <v>749</v>
      </c>
      <c r="J46" s="529" t="s">
        <v>744</v>
      </c>
      <c r="K46" s="529" t="s">
        <v>750</v>
      </c>
      <c r="L46" s="532">
        <v>841.6</v>
      </c>
      <c r="M46" s="532">
        <v>2524.8000000000002</v>
      </c>
      <c r="N46" s="529">
        <v>3</v>
      </c>
      <c r="O46" s="533">
        <v>1</v>
      </c>
      <c r="P46" s="532">
        <v>2524.8000000000002</v>
      </c>
      <c r="Q46" s="534">
        <v>1</v>
      </c>
      <c r="R46" s="529">
        <v>3</v>
      </c>
      <c r="S46" s="534">
        <v>1</v>
      </c>
      <c r="T46" s="533">
        <v>1</v>
      </c>
      <c r="U46" s="535">
        <v>1</v>
      </c>
    </row>
    <row r="47" spans="1:21" ht="14.4" customHeight="1" x14ac:dyDescent="0.3">
      <c r="A47" s="528">
        <v>29</v>
      </c>
      <c r="B47" s="529" t="s">
        <v>444</v>
      </c>
      <c r="C47" s="529" t="s">
        <v>624</v>
      </c>
      <c r="D47" s="530" t="s">
        <v>1114</v>
      </c>
      <c r="E47" s="531" t="s">
        <v>629</v>
      </c>
      <c r="F47" s="529" t="s">
        <v>623</v>
      </c>
      <c r="G47" s="529" t="s">
        <v>727</v>
      </c>
      <c r="H47" s="529" t="s">
        <v>445</v>
      </c>
      <c r="I47" s="529" t="s">
        <v>751</v>
      </c>
      <c r="J47" s="529" t="s">
        <v>744</v>
      </c>
      <c r="K47" s="529" t="s">
        <v>752</v>
      </c>
      <c r="L47" s="532">
        <v>1127.52</v>
      </c>
      <c r="M47" s="532">
        <v>3382.56</v>
      </c>
      <c r="N47" s="529">
        <v>3</v>
      </c>
      <c r="O47" s="533">
        <v>1</v>
      </c>
      <c r="P47" s="532">
        <v>3382.56</v>
      </c>
      <c r="Q47" s="534">
        <v>1</v>
      </c>
      <c r="R47" s="529">
        <v>3</v>
      </c>
      <c r="S47" s="534">
        <v>1</v>
      </c>
      <c r="T47" s="533">
        <v>1</v>
      </c>
      <c r="U47" s="535">
        <v>1</v>
      </c>
    </row>
    <row r="48" spans="1:21" ht="14.4" customHeight="1" x14ac:dyDescent="0.3">
      <c r="A48" s="528">
        <v>29</v>
      </c>
      <c r="B48" s="529" t="s">
        <v>444</v>
      </c>
      <c r="C48" s="529" t="s">
        <v>624</v>
      </c>
      <c r="D48" s="530" t="s">
        <v>1114</v>
      </c>
      <c r="E48" s="531" t="s">
        <v>629</v>
      </c>
      <c r="F48" s="529" t="s">
        <v>623</v>
      </c>
      <c r="G48" s="529" t="s">
        <v>753</v>
      </c>
      <c r="H48" s="529" t="s">
        <v>445</v>
      </c>
      <c r="I48" s="529" t="s">
        <v>754</v>
      </c>
      <c r="J48" s="529" t="s">
        <v>755</v>
      </c>
      <c r="K48" s="529" t="s">
        <v>756</v>
      </c>
      <c r="L48" s="532">
        <v>410</v>
      </c>
      <c r="M48" s="532">
        <v>7790</v>
      </c>
      <c r="N48" s="529">
        <v>19</v>
      </c>
      <c r="O48" s="533">
        <v>13</v>
      </c>
      <c r="P48" s="532">
        <v>6150</v>
      </c>
      <c r="Q48" s="534">
        <v>0.78947368421052633</v>
      </c>
      <c r="R48" s="529">
        <v>15</v>
      </c>
      <c r="S48" s="534">
        <v>0.78947368421052633</v>
      </c>
      <c r="T48" s="533">
        <v>10</v>
      </c>
      <c r="U48" s="535">
        <v>0.76923076923076927</v>
      </c>
    </row>
    <row r="49" spans="1:21" ht="14.4" customHeight="1" x14ac:dyDescent="0.3">
      <c r="A49" s="528">
        <v>29</v>
      </c>
      <c r="B49" s="529" t="s">
        <v>444</v>
      </c>
      <c r="C49" s="529" t="s">
        <v>624</v>
      </c>
      <c r="D49" s="530" t="s">
        <v>1114</v>
      </c>
      <c r="E49" s="531" t="s">
        <v>629</v>
      </c>
      <c r="F49" s="529" t="s">
        <v>623</v>
      </c>
      <c r="G49" s="529" t="s">
        <v>757</v>
      </c>
      <c r="H49" s="529" t="s">
        <v>445</v>
      </c>
      <c r="I49" s="529" t="s">
        <v>758</v>
      </c>
      <c r="J49" s="529" t="s">
        <v>759</v>
      </c>
      <c r="K49" s="529" t="s">
        <v>760</v>
      </c>
      <c r="L49" s="532">
        <v>378.48</v>
      </c>
      <c r="M49" s="532">
        <v>378.48</v>
      </c>
      <c r="N49" s="529">
        <v>1</v>
      </c>
      <c r="O49" s="533">
        <v>1</v>
      </c>
      <c r="P49" s="532">
        <v>378.48</v>
      </c>
      <c r="Q49" s="534">
        <v>1</v>
      </c>
      <c r="R49" s="529">
        <v>1</v>
      </c>
      <c r="S49" s="534">
        <v>1</v>
      </c>
      <c r="T49" s="533">
        <v>1</v>
      </c>
      <c r="U49" s="535">
        <v>1</v>
      </c>
    </row>
    <row r="50" spans="1:21" ht="14.4" customHeight="1" x14ac:dyDescent="0.3">
      <c r="A50" s="528">
        <v>29</v>
      </c>
      <c r="B50" s="529" t="s">
        <v>444</v>
      </c>
      <c r="C50" s="529" t="s">
        <v>624</v>
      </c>
      <c r="D50" s="530" t="s">
        <v>1114</v>
      </c>
      <c r="E50" s="531" t="s">
        <v>629</v>
      </c>
      <c r="F50" s="529" t="s">
        <v>623</v>
      </c>
      <c r="G50" s="529" t="s">
        <v>757</v>
      </c>
      <c r="H50" s="529" t="s">
        <v>445</v>
      </c>
      <c r="I50" s="529" t="s">
        <v>761</v>
      </c>
      <c r="J50" s="529" t="s">
        <v>762</v>
      </c>
      <c r="K50" s="529" t="s">
        <v>763</v>
      </c>
      <c r="L50" s="532">
        <v>378.48</v>
      </c>
      <c r="M50" s="532">
        <v>378.48</v>
      </c>
      <c r="N50" s="529">
        <v>1</v>
      </c>
      <c r="O50" s="533">
        <v>1</v>
      </c>
      <c r="P50" s="532">
        <v>378.48</v>
      </c>
      <c r="Q50" s="534">
        <v>1</v>
      </c>
      <c r="R50" s="529">
        <v>1</v>
      </c>
      <c r="S50" s="534">
        <v>1</v>
      </c>
      <c r="T50" s="533">
        <v>1</v>
      </c>
      <c r="U50" s="535">
        <v>1</v>
      </c>
    </row>
    <row r="51" spans="1:21" ht="14.4" customHeight="1" x14ac:dyDescent="0.3">
      <c r="A51" s="528">
        <v>29</v>
      </c>
      <c r="B51" s="529" t="s">
        <v>444</v>
      </c>
      <c r="C51" s="529" t="s">
        <v>624</v>
      </c>
      <c r="D51" s="530" t="s">
        <v>1114</v>
      </c>
      <c r="E51" s="531" t="s">
        <v>629</v>
      </c>
      <c r="F51" s="529" t="s">
        <v>623</v>
      </c>
      <c r="G51" s="529" t="s">
        <v>757</v>
      </c>
      <c r="H51" s="529" t="s">
        <v>445</v>
      </c>
      <c r="I51" s="529" t="s">
        <v>764</v>
      </c>
      <c r="J51" s="529" t="s">
        <v>765</v>
      </c>
      <c r="K51" s="529" t="s">
        <v>766</v>
      </c>
      <c r="L51" s="532">
        <v>409.87</v>
      </c>
      <c r="M51" s="532">
        <v>409.87</v>
      </c>
      <c r="N51" s="529">
        <v>1</v>
      </c>
      <c r="O51" s="533">
        <v>1</v>
      </c>
      <c r="P51" s="532">
        <v>409.87</v>
      </c>
      <c r="Q51" s="534">
        <v>1</v>
      </c>
      <c r="R51" s="529">
        <v>1</v>
      </c>
      <c r="S51" s="534">
        <v>1</v>
      </c>
      <c r="T51" s="533">
        <v>1</v>
      </c>
      <c r="U51" s="535">
        <v>1</v>
      </c>
    </row>
    <row r="52" spans="1:21" ht="14.4" customHeight="1" x14ac:dyDescent="0.3">
      <c r="A52" s="528">
        <v>29</v>
      </c>
      <c r="B52" s="529" t="s">
        <v>444</v>
      </c>
      <c r="C52" s="529" t="s">
        <v>624</v>
      </c>
      <c r="D52" s="530" t="s">
        <v>1114</v>
      </c>
      <c r="E52" s="531" t="s">
        <v>629</v>
      </c>
      <c r="F52" s="529" t="s">
        <v>623</v>
      </c>
      <c r="G52" s="529" t="s">
        <v>757</v>
      </c>
      <c r="H52" s="529" t="s">
        <v>445</v>
      </c>
      <c r="I52" s="529" t="s">
        <v>767</v>
      </c>
      <c r="J52" s="529" t="s">
        <v>768</v>
      </c>
      <c r="K52" s="529" t="s">
        <v>769</v>
      </c>
      <c r="L52" s="532">
        <v>97</v>
      </c>
      <c r="M52" s="532">
        <v>97</v>
      </c>
      <c r="N52" s="529">
        <v>1</v>
      </c>
      <c r="O52" s="533">
        <v>1</v>
      </c>
      <c r="P52" s="532">
        <v>97</v>
      </c>
      <c r="Q52" s="534">
        <v>1</v>
      </c>
      <c r="R52" s="529">
        <v>1</v>
      </c>
      <c r="S52" s="534">
        <v>1</v>
      </c>
      <c r="T52" s="533">
        <v>1</v>
      </c>
      <c r="U52" s="535">
        <v>1</v>
      </c>
    </row>
    <row r="53" spans="1:21" ht="14.4" customHeight="1" x14ac:dyDescent="0.3">
      <c r="A53" s="528">
        <v>29</v>
      </c>
      <c r="B53" s="529" t="s">
        <v>444</v>
      </c>
      <c r="C53" s="529" t="s">
        <v>624</v>
      </c>
      <c r="D53" s="530" t="s">
        <v>1114</v>
      </c>
      <c r="E53" s="531" t="s">
        <v>629</v>
      </c>
      <c r="F53" s="529" t="s">
        <v>623</v>
      </c>
      <c r="G53" s="529" t="s">
        <v>757</v>
      </c>
      <c r="H53" s="529" t="s">
        <v>445</v>
      </c>
      <c r="I53" s="529" t="s">
        <v>770</v>
      </c>
      <c r="J53" s="529" t="s">
        <v>771</v>
      </c>
      <c r="K53" s="529"/>
      <c r="L53" s="532">
        <v>269</v>
      </c>
      <c r="M53" s="532">
        <v>269</v>
      </c>
      <c r="N53" s="529">
        <v>1</v>
      </c>
      <c r="O53" s="533">
        <v>1</v>
      </c>
      <c r="P53" s="532"/>
      <c r="Q53" s="534">
        <v>0</v>
      </c>
      <c r="R53" s="529"/>
      <c r="S53" s="534">
        <v>0</v>
      </c>
      <c r="T53" s="533"/>
      <c r="U53" s="535">
        <v>0</v>
      </c>
    </row>
    <row r="54" spans="1:21" ht="14.4" customHeight="1" x14ac:dyDescent="0.3">
      <c r="A54" s="528">
        <v>29</v>
      </c>
      <c r="B54" s="529" t="s">
        <v>444</v>
      </c>
      <c r="C54" s="529" t="s">
        <v>624</v>
      </c>
      <c r="D54" s="530" t="s">
        <v>1114</v>
      </c>
      <c r="E54" s="531" t="s">
        <v>629</v>
      </c>
      <c r="F54" s="529" t="s">
        <v>623</v>
      </c>
      <c r="G54" s="529" t="s">
        <v>772</v>
      </c>
      <c r="H54" s="529" t="s">
        <v>445</v>
      </c>
      <c r="I54" s="529" t="s">
        <v>773</v>
      </c>
      <c r="J54" s="529" t="s">
        <v>774</v>
      </c>
      <c r="K54" s="529" t="s">
        <v>775</v>
      </c>
      <c r="L54" s="532">
        <v>179</v>
      </c>
      <c r="M54" s="532">
        <v>179</v>
      </c>
      <c r="N54" s="529">
        <v>1</v>
      </c>
      <c r="O54" s="533">
        <v>1</v>
      </c>
      <c r="P54" s="532"/>
      <c r="Q54" s="534">
        <v>0</v>
      </c>
      <c r="R54" s="529"/>
      <c r="S54" s="534">
        <v>0</v>
      </c>
      <c r="T54" s="533"/>
      <c r="U54" s="535">
        <v>0</v>
      </c>
    </row>
    <row r="55" spans="1:21" ht="14.4" customHeight="1" x14ac:dyDescent="0.3">
      <c r="A55" s="528">
        <v>29</v>
      </c>
      <c r="B55" s="529" t="s">
        <v>444</v>
      </c>
      <c r="C55" s="529" t="s">
        <v>624</v>
      </c>
      <c r="D55" s="530" t="s">
        <v>1114</v>
      </c>
      <c r="E55" s="531" t="s">
        <v>629</v>
      </c>
      <c r="F55" s="529" t="s">
        <v>623</v>
      </c>
      <c r="G55" s="529" t="s">
        <v>772</v>
      </c>
      <c r="H55" s="529" t="s">
        <v>445</v>
      </c>
      <c r="I55" s="529" t="s">
        <v>776</v>
      </c>
      <c r="J55" s="529" t="s">
        <v>777</v>
      </c>
      <c r="K55" s="529" t="s">
        <v>778</v>
      </c>
      <c r="L55" s="532">
        <v>274.38</v>
      </c>
      <c r="M55" s="532">
        <v>548.76</v>
      </c>
      <c r="N55" s="529">
        <v>2</v>
      </c>
      <c r="O55" s="533">
        <v>1</v>
      </c>
      <c r="P55" s="532"/>
      <c r="Q55" s="534">
        <v>0</v>
      </c>
      <c r="R55" s="529"/>
      <c r="S55" s="534">
        <v>0</v>
      </c>
      <c r="T55" s="533"/>
      <c r="U55" s="535">
        <v>0</v>
      </c>
    </row>
    <row r="56" spans="1:21" ht="14.4" customHeight="1" x14ac:dyDescent="0.3">
      <c r="A56" s="528">
        <v>29</v>
      </c>
      <c r="B56" s="529" t="s">
        <v>444</v>
      </c>
      <c r="C56" s="529" t="s">
        <v>624</v>
      </c>
      <c r="D56" s="530" t="s">
        <v>1114</v>
      </c>
      <c r="E56" s="531" t="s">
        <v>629</v>
      </c>
      <c r="F56" s="529" t="s">
        <v>623</v>
      </c>
      <c r="G56" s="529" t="s">
        <v>772</v>
      </c>
      <c r="H56" s="529" t="s">
        <v>445</v>
      </c>
      <c r="I56" s="529" t="s">
        <v>779</v>
      </c>
      <c r="J56" s="529" t="s">
        <v>780</v>
      </c>
      <c r="K56" s="529" t="s">
        <v>781</v>
      </c>
      <c r="L56" s="532">
        <v>196.95</v>
      </c>
      <c r="M56" s="532">
        <v>196.95</v>
      </c>
      <c r="N56" s="529">
        <v>1</v>
      </c>
      <c r="O56" s="533">
        <v>1</v>
      </c>
      <c r="P56" s="532"/>
      <c r="Q56" s="534">
        <v>0</v>
      </c>
      <c r="R56" s="529"/>
      <c r="S56" s="534">
        <v>0</v>
      </c>
      <c r="T56" s="533"/>
      <c r="U56" s="535">
        <v>0</v>
      </c>
    </row>
    <row r="57" spans="1:21" ht="14.4" customHeight="1" x14ac:dyDescent="0.3">
      <c r="A57" s="528">
        <v>29</v>
      </c>
      <c r="B57" s="529" t="s">
        <v>444</v>
      </c>
      <c r="C57" s="529" t="s">
        <v>624</v>
      </c>
      <c r="D57" s="530" t="s">
        <v>1114</v>
      </c>
      <c r="E57" s="531" t="s">
        <v>630</v>
      </c>
      <c r="F57" s="529" t="s">
        <v>621</v>
      </c>
      <c r="G57" s="529" t="s">
        <v>638</v>
      </c>
      <c r="H57" s="529" t="s">
        <v>445</v>
      </c>
      <c r="I57" s="529" t="s">
        <v>650</v>
      </c>
      <c r="J57" s="529" t="s">
        <v>651</v>
      </c>
      <c r="K57" s="529" t="s">
        <v>652</v>
      </c>
      <c r="L57" s="532">
        <v>149.52000000000001</v>
      </c>
      <c r="M57" s="532">
        <v>149.52000000000001</v>
      </c>
      <c r="N57" s="529">
        <v>1</v>
      </c>
      <c r="O57" s="533">
        <v>1</v>
      </c>
      <c r="P57" s="532"/>
      <c r="Q57" s="534">
        <v>0</v>
      </c>
      <c r="R57" s="529"/>
      <c r="S57" s="534">
        <v>0</v>
      </c>
      <c r="T57" s="533"/>
      <c r="U57" s="535">
        <v>0</v>
      </c>
    </row>
    <row r="58" spans="1:21" ht="14.4" customHeight="1" x14ac:dyDescent="0.3">
      <c r="A58" s="528">
        <v>29</v>
      </c>
      <c r="B58" s="529" t="s">
        <v>444</v>
      </c>
      <c r="C58" s="529" t="s">
        <v>624</v>
      </c>
      <c r="D58" s="530" t="s">
        <v>1114</v>
      </c>
      <c r="E58" s="531" t="s">
        <v>630</v>
      </c>
      <c r="F58" s="529" t="s">
        <v>621</v>
      </c>
      <c r="G58" s="529" t="s">
        <v>707</v>
      </c>
      <c r="H58" s="529" t="s">
        <v>445</v>
      </c>
      <c r="I58" s="529" t="s">
        <v>535</v>
      </c>
      <c r="J58" s="529" t="s">
        <v>536</v>
      </c>
      <c r="K58" s="529" t="s">
        <v>709</v>
      </c>
      <c r="L58" s="532">
        <v>289.27</v>
      </c>
      <c r="M58" s="532">
        <v>289.27</v>
      </c>
      <c r="N58" s="529">
        <v>1</v>
      </c>
      <c r="O58" s="533">
        <v>1</v>
      </c>
      <c r="P58" s="532">
        <v>289.27</v>
      </c>
      <c r="Q58" s="534">
        <v>1</v>
      </c>
      <c r="R58" s="529">
        <v>1</v>
      </c>
      <c r="S58" s="534">
        <v>1</v>
      </c>
      <c r="T58" s="533">
        <v>1</v>
      </c>
      <c r="U58" s="535">
        <v>1</v>
      </c>
    </row>
    <row r="59" spans="1:21" ht="14.4" customHeight="1" x14ac:dyDescent="0.3">
      <c r="A59" s="528">
        <v>29</v>
      </c>
      <c r="B59" s="529" t="s">
        <v>444</v>
      </c>
      <c r="C59" s="529" t="s">
        <v>624</v>
      </c>
      <c r="D59" s="530" t="s">
        <v>1114</v>
      </c>
      <c r="E59" s="531" t="s">
        <v>630</v>
      </c>
      <c r="F59" s="529" t="s">
        <v>621</v>
      </c>
      <c r="G59" s="529" t="s">
        <v>782</v>
      </c>
      <c r="H59" s="529" t="s">
        <v>445</v>
      </c>
      <c r="I59" s="529" t="s">
        <v>783</v>
      </c>
      <c r="J59" s="529" t="s">
        <v>531</v>
      </c>
      <c r="K59" s="529" t="s">
        <v>644</v>
      </c>
      <c r="L59" s="532">
        <v>16.77</v>
      </c>
      <c r="M59" s="532">
        <v>16.77</v>
      </c>
      <c r="N59" s="529">
        <v>1</v>
      </c>
      <c r="O59" s="533">
        <v>1</v>
      </c>
      <c r="P59" s="532">
        <v>16.77</v>
      </c>
      <c r="Q59" s="534">
        <v>1</v>
      </c>
      <c r="R59" s="529">
        <v>1</v>
      </c>
      <c r="S59" s="534">
        <v>1</v>
      </c>
      <c r="T59" s="533">
        <v>1</v>
      </c>
      <c r="U59" s="535">
        <v>1</v>
      </c>
    </row>
    <row r="60" spans="1:21" ht="14.4" customHeight="1" x14ac:dyDescent="0.3">
      <c r="A60" s="528">
        <v>29</v>
      </c>
      <c r="B60" s="529" t="s">
        <v>444</v>
      </c>
      <c r="C60" s="529" t="s">
        <v>624</v>
      </c>
      <c r="D60" s="530" t="s">
        <v>1114</v>
      </c>
      <c r="E60" s="531" t="s">
        <v>630</v>
      </c>
      <c r="F60" s="529" t="s">
        <v>623</v>
      </c>
      <c r="G60" s="529" t="s">
        <v>727</v>
      </c>
      <c r="H60" s="529" t="s">
        <v>445</v>
      </c>
      <c r="I60" s="529" t="s">
        <v>733</v>
      </c>
      <c r="J60" s="529" t="s">
        <v>729</v>
      </c>
      <c r="K60" s="529" t="s">
        <v>734</v>
      </c>
      <c r="L60" s="532">
        <v>100</v>
      </c>
      <c r="M60" s="532">
        <v>100</v>
      </c>
      <c r="N60" s="529">
        <v>1</v>
      </c>
      <c r="O60" s="533">
        <v>1</v>
      </c>
      <c r="P60" s="532">
        <v>100</v>
      </c>
      <c r="Q60" s="534">
        <v>1</v>
      </c>
      <c r="R60" s="529">
        <v>1</v>
      </c>
      <c r="S60" s="534">
        <v>1</v>
      </c>
      <c r="T60" s="533">
        <v>1</v>
      </c>
      <c r="U60" s="535">
        <v>1</v>
      </c>
    </row>
    <row r="61" spans="1:21" ht="14.4" customHeight="1" x14ac:dyDescent="0.3">
      <c r="A61" s="528">
        <v>29</v>
      </c>
      <c r="B61" s="529" t="s">
        <v>444</v>
      </c>
      <c r="C61" s="529" t="s">
        <v>624</v>
      </c>
      <c r="D61" s="530" t="s">
        <v>1114</v>
      </c>
      <c r="E61" s="531" t="s">
        <v>630</v>
      </c>
      <c r="F61" s="529" t="s">
        <v>623</v>
      </c>
      <c r="G61" s="529" t="s">
        <v>757</v>
      </c>
      <c r="H61" s="529" t="s">
        <v>445</v>
      </c>
      <c r="I61" s="529" t="s">
        <v>784</v>
      </c>
      <c r="J61" s="529" t="s">
        <v>785</v>
      </c>
      <c r="K61" s="529" t="s">
        <v>786</v>
      </c>
      <c r="L61" s="532">
        <v>246.48</v>
      </c>
      <c r="M61" s="532">
        <v>246.48</v>
      </c>
      <c r="N61" s="529">
        <v>1</v>
      </c>
      <c r="O61" s="533">
        <v>1</v>
      </c>
      <c r="P61" s="532">
        <v>246.48</v>
      </c>
      <c r="Q61" s="534">
        <v>1</v>
      </c>
      <c r="R61" s="529">
        <v>1</v>
      </c>
      <c r="S61" s="534">
        <v>1</v>
      </c>
      <c r="T61" s="533">
        <v>1</v>
      </c>
      <c r="U61" s="535">
        <v>1</v>
      </c>
    </row>
    <row r="62" spans="1:21" ht="14.4" customHeight="1" x14ac:dyDescent="0.3">
      <c r="A62" s="528">
        <v>29</v>
      </c>
      <c r="B62" s="529" t="s">
        <v>444</v>
      </c>
      <c r="C62" s="529" t="s">
        <v>624</v>
      </c>
      <c r="D62" s="530" t="s">
        <v>1114</v>
      </c>
      <c r="E62" s="531" t="s">
        <v>631</v>
      </c>
      <c r="F62" s="529" t="s">
        <v>621</v>
      </c>
      <c r="G62" s="529" t="s">
        <v>638</v>
      </c>
      <c r="H62" s="529" t="s">
        <v>1115</v>
      </c>
      <c r="I62" s="529" t="s">
        <v>645</v>
      </c>
      <c r="J62" s="529" t="s">
        <v>643</v>
      </c>
      <c r="K62" s="529" t="s">
        <v>646</v>
      </c>
      <c r="L62" s="532">
        <v>154.36000000000001</v>
      </c>
      <c r="M62" s="532">
        <v>154.36000000000001</v>
      </c>
      <c r="N62" s="529">
        <v>1</v>
      </c>
      <c r="O62" s="533">
        <v>1</v>
      </c>
      <c r="P62" s="532">
        <v>154.36000000000001</v>
      </c>
      <c r="Q62" s="534">
        <v>1</v>
      </c>
      <c r="R62" s="529">
        <v>1</v>
      </c>
      <c r="S62" s="534">
        <v>1</v>
      </c>
      <c r="T62" s="533">
        <v>1</v>
      </c>
      <c r="U62" s="535">
        <v>1</v>
      </c>
    </row>
    <row r="63" spans="1:21" ht="14.4" customHeight="1" x14ac:dyDescent="0.3">
      <c r="A63" s="528">
        <v>29</v>
      </c>
      <c r="B63" s="529" t="s">
        <v>444</v>
      </c>
      <c r="C63" s="529" t="s">
        <v>624</v>
      </c>
      <c r="D63" s="530" t="s">
        <v>1114</v>
      </c>
      <c r="E63" s="531" t="s">
        <v>631</v>
      </c>
      <c r="F63" s="529" t="s">
        <v>621</v>
      </c>
      <c r="G63" s="529" t="s">
        <v>638</v>
      </c>
      <c r="H63" s="529" t="s">
        <v>1115</v>
      </c>
      <c r="I63" s="529" t="s">
        <v>653</v>
      </c>
      <c r="J63" s="529" t="s">
        <v>643</v>
      </c>
      <c r="K63" s="529" t="s">
        <v>649</v>
      </c>
      <c r="L63" s="532">
        <v>225.06</v>
      </c>
      <c r="M63" s="532">
        <v>225.06</v>
      </c>
      <c r="N63" s="529">
        <v>1</v>
      </c>
      <c r="O63" s="533">
        <v>0.5</v>
      </c>
      <c r="P63" s="532">
        <v>225.06</v>
      </c>
      <c r="Q63" s="534">
        <v>1</v>
      </c>
      <c r="R63" s="529">
        <v>1</v>
      </c>
      <c r="S63" s="534">
        <v>1</v>
      </c>
      <c r="T63" s="533">
        <v>0.5</v>
      </c>
      <c r="U63" s="535">
        <v>1</v>
      </c>
    </row>
    <row r="64" spans="1:21" ht="14.4" customHeight="1" x14ac:dyDescent="0.3">
      <c r="A64" s="528">
        <v>29</v>
      </c>
      <c r="B64" s="529" t="s">
        <v>444</v>
      </c>
      <c r="C64" s="529" t="s">
        <v>624</v>
      </c>
      <c r="D64" s="530" t="s">
        <v>1114</v>
      </c>
      <c r="E64" s="531" t="s">
        <v>631</v>
      </c>
      <c r="F64" s="529" t="s">
        <v>621</v>
      </c>
      <c r="G64" s="529" t="s">
        <v>654</v>
      </c>
      <c r="H64" s="529" t="s">
        <v>445</v>
      </c>
      <c r="I64" s="529" t="s">
        <v>655</v>
      </c>
      <c r="J64" s="529" t="s">
        <v>656</v>
      </c>
      <c r="K64" s="529" t="s">
        <v>657</v>
      </c>
      <c r="L64" s="532">
        <v>0</v>
      </c>
      <c r="M64" s="532">
        <v>0</v>
      </c>
      <c r="N64" s="529">
        <v>1</v>
      </c>
      <c r="O64" s="533">
        <v>1</v>
      </c>
      <c r="P64" s="532">
        <v>0</v>
      </c>
      <c r="Q64" s="534"/>
      <c r="R64" s="529">
        <v>1</v>
      </c>
      <c r="S64" s="534">
        <v>1</v>
      </c>
      <c r="T64" s="533">
        <v>1</v>
      </c>
      <c r="U64" s="535">
        <v>1</v>
      </c>
    </row>
    <row r="65" spans="1:21" ht="14.4" customHeight="1" x14ac:dyDescent="0.3">
      <c r="A65" s="528">
        <v>29</v>
      </c>
      <c r="B65" s="529" t="s">
        <v>444</v>
      </c>
      <c r="C65" s="529" t="s">
        <v>624</v>
      </c>
      <c r="D65" s="530" t="s">
        <v>1114</v>
      </c>
      <c r="E65" s="531" t="s">
        <v>631</v>
      </c>
      <c r="F65" s="529" t="s">
        <v>621</v>
      </c>
      <c r="G65" s="529" t="s">
        <v>787</v>
      </c>
      <c r="H65" s="529" t="s">
        <v>445</v>
      </c>
      <c r="I65" s="529" t="s">
        <v>788</v>
      </c>
      <c r="J65" s="529" t="s">
        <v>789</v>
      </c>
      <c r="K65" s="529" t="s">
        <v>790</v>
      </c>
      <c r="L65" s="532">
        <v>102.31</v>
      </c>
      <c r="M65" s="532">
        <v>102.31</v>
      </c>
      <c r="N65" s="529">
        <v>1</v>
      </c>
      <c r="O65" s="533">
        <v>1</v>
      </c>
      <c r="P65" s="532"/>
      <c r="Q65" s="534">
        <v>0</v>
      </c>
      <c r="R65" s="529"/>
      <c r="S65" s="534">
        <v>0</v>
      </c>
      <c r="T65" s="533"/>
      <c r="U65" s="535">
        <v>0</v>
      </c>
    </row>
    <row r="66" spans="1:21" ht="14.4" customHeight="1" x14ac:dyDescent="0.3">
      <c r="A66" s="528">
        <v>29</v>
      </c>
      <c r="B66" s="529" t="s">
        <v>444</v>
      </c>
      <c r="C66" s="529" t="s">
        <v>624</v>
      </c>
      <c r="D66" s="530" t="s">
        <v>1114</v>
      </c>
      <c r="E66" s="531" t="s">
        <v>631</v>
      </c>
      <c r="F66" s="529" t="s">
        <v>621</v>
      </c>
      <c r="G66" s="529" t="s">
        <v>660</v>
      </c>
      <c r="H66" s="529" t="s">
        <v>445</v>
      </c>
      <c r="I66" s="529" t="s">
        <v>791</v>
      </c>
      <c r="J66" s="529" t="s">
        <v>662</v>
      </c>
      <c r="K66" s="529" t="s">
        <v>792</v>
      </c>
      <c r="L66" s="532">
        <v>170.52</v>
      </c>
      <c r="M66" s="532">
        <v>170.52</v>
      </c>
      <c r="N66" s="529">
        <v>1</v>
      </c>
      <c r="O66" s="533">
        <v>0.5</v>
      </c>
      <c r="P66" s="532">
        <v>170.52</v>
      </c>
      <c r="Q66" s="534">
        <v>1</v>
      </c>
      <c r="R66" s="529">
        <v>1</v>
      </c>
      <c r="S66" s="534">
        <v>1</v>
      </c>
      <c r="T66" s="533">
        <v>0.5</v>
      </c>
      <c r="U66" s="535">
        <v>1</v>
      </c>
    </row>
    <row r="67" spans="1:21" ht="14.4" customHeight="1" x14ac:dyDescent="0.3">
      <c r="A67" s="528">
        <v>29</v>
      </c>
      <c r="B67" s="529" t="s">
        <v>444</v>
      </c>
      <c r="C67" s="529" t="s">
        <v>624</v>
      </c>
      <c r="D67" s="530" t="s">
        <v>1114</v>
      </c>
      <c r="E67" s="531" t="s">
        <v>631</v>
      </c>
      <c r="F67" s="529" t="s">
        <v>621</v>
      </c>
      <c r="G67" s="529" t="s">
        <v>793</v>
      </c>
      <c r="H67" s="529" t="s">
        <v>445</v>
      </c>
      <c r="I67" s="529" t="s">
        <v>794</v>
      </c>
      <c r="J67" s="529" t="s">
        <v>795</v>
      </c>
      <c r="K67" s="529" t="s">
        <v>796</v>
      </c>
      <c r="L67" s="532">
        <v>79.58</v>
      </c>
      <c r="M67" s="532">
        <v>79.58</v>
      </c>
      <c r="N67" s="529">
        <v>1</v>
      </c>
      <c r="O67" s="533">
        <v>1</v>
      </c>
      <c r="P67" s="532">
        <v>79.58</v>
      </c>
      <c r="Q67" s="534">
        <v>1</v>
      </c>
      <c r="R67" s="529">
        <v>1</v>
      </c>
      <c r="S67" s="534">
        <v>1</v>
      </c>
      <c r="T67" s="533">
        <v>1</v>
      </c>
      <c r="U67" s="535">
        <v>1</v>
      </c>
    </row>
    <row r="68" spans="1:21" ht="14.4" customHeight="1" x14ac:dyDescent="0.3">
      <c r="A68" s="528">
        <v>29</v>
      </c>
      <c r="B68" s="529" t="s">
        <v>444</v>
      </c>
      <c r="C68" s="529" t="s">
        <v>624</v>
      </c>
      <c r="D68" s="530" t="s">
        <v>1114</v>
      </c>
      <c r="E68" s="531" t="s">
        <v>631</v>
      </c>
      <c r="F68" s="529" t="s">
        <v>621</v>
      </c>
      <c r="G68" s="529" t="s">
        <v>664</v>
      </c>
      <c r="H68" s="529" t="s">
        <v>445</v>
      </c>
      <c r="I68" s="529" t="s">
        <v>665</v>
      </c>
      <c r="J68" s="529" t="s">
        <v>666</v>
      </c>
      <c r="K68" s="529" t="s">
        <v>667</v>
      </c>
      <c r="L68" s="532">
        <v>0</v>
      </c>
      <c r="M68" s="532">
        <v>0</v>
      </c>
      <c r="N68" s="529">
        <v>2</v>
      </c>
      <c r="O68" s="533">
        <v>2</v>
      </c>
      <c r="P68" s="532"/>
      <c r="Q68" s="534"/>
      <c r="R68" s="529"/>
      <c r="S68" s="534">
        <v>0</v>
      </c>
      <c r="T68" s="533"/>
      <c r="U68" s="535">
        <v>0</v>
      </c>
    </row>
    <row r="69" spans="1:21" ht="14.4" customHeight="1" x14ac:dyDescent="0.3">
      <c r="A69" s="528">
        <v>29</v>
      </c>
      <c r="B69" s="529" t="s">
        <v>444</v>
      </c>
      <c r="C69" s="529" t="s">
        <v>624</v>
      </c>
      <c r="D69" s="530" t="s">
        <v>1114</v>
      </c>
      <c r="E69" s="531" t="s">
        <v>631</v>
      </c>
      <c r="F69" s="529" t="s">
        <v>621</v>
      </c>
      <c r="G69" s="529" t="s">
        <v>797</v>
      </c>
      <c r="H69" s="529" t="s">
        <v>445</v>
      </c>
      <c r="I69" s="529" t="s">
        <v>798</v>
      </c>
      <c r="J69" s="529" t="s">
        <v>799</v>
      </c>
      <c r="K69" s="529" t="s">
        <v>800</v>
      </c>
      <c r="L69" s="532">
        <v>0</v>
      </c>
      <c r="M69" s="532">
        <v>0</v>
      </c>
      <c r="N69" s="529">
        <v>1</v>
      </c>
      <c r="O69" s="533">
        <v>1</v>
      </c>
      <c r="P69" s="532"/>
      <c r="Q69" s="534"/>
      <c r="R69" s="529"/>
      <c r="S69" s="534">
        <v>0</v>
      </c>
      <c r="T69" s="533"/>
      <c r="U69" s="535">
        <v>0</v>
      </c>
    </row>
    <row r="70" spans="1:21" ht="14.4" customHeight="1" x14ac:dyDescent="0.3">
      <c r="A70" s="528">
        <v>29</v>
      </c>
      <c r="B70" s="529" t="s">
        <v>444</v>
      </c>
      <c r="C70" s="529" t="s">
        <v>624</v>
      </c>
      <c r="D70" s="530" t="s">
        <v>1114</v>
      </c>
      <c r="E70" s="531" t="s">
        <v>631</v>
      </c>
      <c r="F70" s="529" t="s">
        <v>621</v>
      </c>
      <c r="G70" s="529" t="s">
        <v>797</v>
      </c>
      <c r="H70" s="529" t="s">
        <v>445</v>
      </c>
      <c r="I70" s="529" t="s">
        <v>801</v>
      </c>
      <c r="J70" s="529" t="s">
        <v>799</v>
      </c>
      <c r="K70" s="529" t="s">
        <v>802</v>
      </c>
      <c r="L70" s="532">
        <v>0</v>
      </c>
      <c r="M70" s="532">
        <v>0</v>
      </c>
      <c r="N70" s="529">
        <v>1</v>
      </c>
      <c r="O70" s="533">
        <v>1</v>
      </c>
      <c r="P70" s="532">
        <v>0</v>
      </c>
      <c r="Q70" s="534"/>
      <c r="R70" s="529">
        <v>1</v>
      </c>
      <c r="S70" s="534">
        <v>1</v>
      </c>
      <c r="T70" s="533">
        <v>1</v>
      </c>
      <c r="U70" s="535">
        <v>1</v>
      </c>
    </row>
    <row r="71" spans="1:21" ht="14.4" customHeight="1" x14ac:dyDescent="0.3">
      <c r="A71" s="528">
        <v>29</v>
      </c>
      <c r="B71" s="529" t="s">
        <v>444</v>
      </c>
      <c r="C71" s="529" t="s">
        <v>624</v>
      </c>
      <c r="D71" s="530" t="s">
        <v>1114</v>
      </c>
      <c r="E71" s="531" t="s">
        <v>631</v>
      </c>
      <c r="F71" s="529" t="s">
        <v>621</v>
      </c>
      <c r="G71" s="529" t="s">
        <v>803</v>
      </c>
      <c r="H71" s="529" t="s">
        <v>445</v>
      </c>
      <c r="I71" s="529" t="s">
        <v>804</v>
      </c>
      <c r="J71" s="529" t="s">
        <v>805</v>
      </c>
      <c r="K71" s="529" t="s">
        <v>806</v>
      </c>
      <c r="L71" s="532">
        <v>244.64</v>
      </c>
      <c r="M71" s="532">
        <v>489.28</v>
      </c>
      <c r="N71" s="529">
        <v>2</v>
      </c>
      <c r="O71" s="533">
        <v>1</v>
      </c>
      <c r="P71" s="532">
        <v>489.28</v>
      </c>
      <c r="Q71" s="534">
        <v>1</v>
      </c>
      <c r="R71" s="529">
        <v>2</v>
      </c>
      <c r="S71" s="534">
        <v>1</v>
      </c>
      <c r="T71" s="533">
        <v>1</v>
      </c>
      <c r="U71" s="535">
        <v>1</v>
      </c>
    </row>
    <row r="72" spans="1:21" ht="14.4" customHeight="1" x14ac:dyDescent="0.3">
      <c r="A72" s="528">
        <v>29</v>
      </c>
      <c r="B72" s="529" t="s">
        <v>444</v>
      </c>
      <c r="C72" s="529" t="s">
        <v>624</v>
      </c>
      <c r="D72" s="530" t="s">
        <v>1114</v>
      </c>
      <c r="E72" s="531" t="s">
        <v>631</v>
      </c>
      <c r="F72" s="529" t="s">
        <v>621</v>
      </c>
      <c r="G72" s="529" t="s">
        <v>803</v>
      </c>
      <c r="H72" s="529" t="s">
        <v>445</v>
      </c>
      <c r="I72" s="529" t="s">
        <v>807</v>
      </c>
      <c r="J72" s="529" t="s">
        <v>805</v>
      </c>
      <c r="K72" s="529" t="s">
        <v>808</v>
      </c>
      <c r="L72" s="532">
        <v>0</v>
      </c>
      <c r="M72" s="532">
        <v>0</v>
      </c>
      <c r="N72" s="529">
        <v>5</v>
      </c>
      <c r="O72" s="533">
        <v>2</v>
      </c>
      <c r="P72" s="532">
        <v>0</v>
      </c>
      <c r="Q72" s="534"/>
      <c r="R72" s="529">
        <v>5</v>
      </c>
      <c r="S72" s="534">
        <v>1</v>
      </c>
      <c r="T72" s="533">
        <v>2</v>
      </c>
      <c r="U72" s="535">
        <v>1</v>
      </c>
    </row>
    <row r="73" spans="1:21" ht="14.4" customHeight="1" x14ac:dyDescent="0.3">
      <c r="A73" s="528">
        <v>29</v>
      </c>
      <c r="B73" s="529" t="s">
        <v>444</v>
      </c>
      <c r="C73" s="529" t="s">
        <v>624</v>
      </c>
      <c r="D73" s="530" t="s">
        <v>1114</v>
      </c>
      <c r="E73" s="531" t="s">
        <v>631</v>
      </c>
      <c r="F73" s="529" t="s">
        <v>621</v>
      </c>
      <c r="G73" s="529" t="s">
        <v>675</v>
      </c>
      <c r="H73" s="529" t="s">
        <v>1115</v>
      </c>
      <c r="I73" s="529" t="s">
        <v>676</v>
      </c>
      <c r="J73" s="529" t="s">
        <v>677</v>
      </c>
      <c r="K73" s="529" t="s">
        <v>657</v>
      </c>
      <c r="L73" s="532">
        <v>21.13</v>
      </c>
      <c r="M73" s="532">
        <v>84.52</v>
      </c>
      <c r="N73" s="529">
        <v>4</v>
      </c>
      <c r="O73" s="533">
        <v>4</v>
      </c>
      <c r="P73" s="532">
        <v>84.52</v>
      </c>
      <c r="Q73" s="534">
        <v>1</v>
      </c>
      <c r="R73" s="529">
        <v>4</v>
      </c>
      <c r="S73" s="534">
        <v>1</v>
      </c>
      <c r="T73" s="533">
        <v>4</v>
      </c>
      <c r="U73" s="535">
        <v>1</v>
      </c>
    </row>
    <row r="74" spans="1:21" ht="14.4" customHeight="1" x14ac:dyDescent="0.3">
      <c r="A74" s="528">
        <v>29</v>
      </c>
      <c r="B74" s="529" t="s">
        <v>444</v>
      </c>
      <c r="C74" s="529" t="s">
        <v>624</v>
      </c>
      <c r="D74" s="530" t="s">
        <v>1114</v>
      </c>
      <c r="E74" s="531" t="s">
        <v>631</v>
      </c>
      <c r="F74" s="529" t="s">
        <v>621</v>
      </c>
      <c r="G74" s="529" t="s">
        <v>809</v>
      </c>
      <c r="H74" s="529" t="s">
        <v>445</v>
      </c>
      <c r="I74" s="529" t="s">
        <v>810</v>
      </c>
      <c r="J74" s="529" t="s">
        <v>811</v>
      </c>
      <c r="K74" s="529" t="s">
        <v>812</v>
      </c>
      <c r="L74" s="532">
        <v>0</v>
      </c>
      <c r="M74" s="532">
        <v>0</v>
      </c>
      <c r="N74" s="529">
        <v>2</v>
      </c>
      <c r="O74" s="533">
        <v>1</v>
      </c>
      <c r="P74" s="532"/>
      <c r="Q74" s="534"/>
      <c r="R74" s="529"/>
      <c r="S74" s="534">
        <v>0</v>
      </c>
      <c r="T74" s="533"/>
      <c r="U74" s="535">
        <v>0</v>
      </c>
    </row>
    <row r="75" spans="1:21" ht="14.4" customHeight="1" x14ac:dyDescent="0.3">
      <c r="A75" s="528">
        <v>29</v>
      </c>
      <c r="B75" s="529" t="s">
        <v>444</v>
      </c>
      <c r="C75" s="529" t="s">
        <v>624</v>
      </c>
      <c r="D75" s="530" t="s">
        <v>1114</v>
      </c>
      <c r="E75" s="531" t="s">
        <v>631</v>
      </c>
      <c r="F75" s="529" t="s">
        <v>621</v>
      </c>
      <c r="G75" s="529" t="s">
        <v>680</v>
      </c>
      <c r="H75" s="529" t="s">
        <v>1115</v>
      </c>
      <c r="I75" s="529" t="s">
        <v>686</v>
      </c>
      <c r="J75" s="529" t="s">
        <v>682</v>
      </c>
      <c r="K75" s="529" t="s">
        <v>687</v>
      </c>
      <c r="L75" s="532">
        <v>543.39</v>
      </c>
      <c r="M75" s="532">
        <v>543.39</v>
      </c>
      <c r="N75" s="529">
        <v>1</v>
      </c>
      <c r="O75" s="533">
        <v>1</v>
      </c>
      <c r="P75" s="532">
        <v>543.39</v>
      </c>
      <c r="Q75" s="534">
        <v>1</v>
      </c>
      <c r="R75" s="529">
        <v>1</v>
      </c>
      <c r="S75" s="534">
        <v>1</v>
      </c>
      <c r="T75" s="533">
        <v>1</v>
      </c>
      <c r="U75" s="535">
        <v>1</v>
      </c>
    </row>
    <row r="76" spans="1:21" ht="14.4" customHeight="1" x14ac:dyDescent="0.3">
      <c r="A76" s="528">
        <v>29</v>
      </c>
      <c r="B76" s="529" t="s">
        <v>444</v>
      </c>
      <c r="C76" s="529" t="s">
        <v>624</v>
      </c>
      <c r="D76" s="530" t="s">
        <v>1114</v>
      </c>
      <c r="E76" s="531" t="s">
        <v>631</v>
      </c>
      <c r="F76" s="529" t="s">
        <v>621</v>
      </c>
      <c r="G76" s="529" t="s">
        <v>692</v>
      </c>
      <c r="H76" s="529" t="s">
        <v>1115</v>
      </c>
      <c r="I76" s="529" t="s">
        <v>813</v>
      </c>
      <c r="J76" s="529" t="s">
        <v>694</v>
      </c>
      <c r="K76" s="529" t="s">
        <v>814</v>
      </c>
      <c r="L76" s="532">
        <v>18.260000000000002</v>
      </c>
      <c r="M76" s="532">
        <v>18.260000000000002</v>
      </c>
      <c r="N76" s="529">
        <v>1</v>
      </c>
      <c r="O76" s="533">
        <v>1</v>
      </c>
      <c r="P76" s="532">
        <v>18.260000000000002</v>
      </c>
      <c r="Q76" s="534">
        <v>1</v>
      </c>
      <c r="R76" s="529">
        <v>1</v>
      </c>
      <c r="S76" s="534">
        <v>1</v>
      </c>
      <c r="T76" s="533">
        <v>1</v>
      </c>
      <c r="U76" s="535">
        <v>1</v>
      </c>
    </row>
    <row r="77" spans="1:21" ht="14.4" customHeight="1" x14ac:dyDescent="0.3">
      <c r="A77" s="528">
        <v>29</v>
      </c>
      <c r="B77" s="529" t="s">
        <v>444</v>
      </c>
      <c r="C77" s="529" t="s">
        <v>624</v>
      </c>
      <c r="D77" s="530" t="s">
        <v>1114</v>
      </c>
      <c r="E77" s="531" t="s">
        <v>631</v>
      </c>
      <c r="F77" s="529" t="s">
        <v>621</v>
      </c>
      <c r="G77" s="529" t="s">
        <v>815</v>
      </c>
      <c r="H77" s="529" t="s">
        <v>445</v>
      </c>
      <c r="I77" s="529" t="s">
        <v>816</v>
      </c>
      <c r="J77" s="529" t="s">
        <v>817</v>
      </c>
      <c r="K77" s="529" t="s">
        <v>818</v>
      </c>
      <c r="L77" s="532">
        <v>139.63999999999999</v>
      </c>
      <c r="M77" s="532">
        <v>139.63999999999999</v>
      </c>
      <c r="N77" s="529">
        <v>1</v>
      </c>
      <c r="O77" s="533">
        <v>1</v>
      </c>
      <c r="P77" s="532">
        <v>139.63999999999999</v>
      </c>
      <c r="Q77" s="534">
        <v>1</v>
      </c>
      <c r="R77" s="529">
        <v>1</v>
      </c>
      <c r="S77" s="534">
        <v>1</v>
      </c>
      <c r="T77" s="533">
        <v>1</v>
      </c>
      <c r="U77" s="535">
        <v>1</v>
      </c>
    </row>
    <row r="78" spans="1:21" ht="14.4" customHeight="1" x14ac:dyDescent="0.3">
      <c r="A78" s="528">
        <v>29</v>
      </c>
      <c r="B78" s="529" t="s">
        <v>444</v>
      </c>
      <c r="C78" s="529" t="s">
        <v>624</v>
      </c>
      <c r="D78" s="530" t="s">
        <v>1114</v>
      </c>
      <c r="E78" s="531" t="s">
        <v>631</v>
      </c>
      <c r="F78" s="529" t="s">
        <v>621</v>
      </c>
      <c r="G78" s="529" t="s">
        <v>704</v>
      </c>
      <c r="H78" s="529" t="s">
        <v>445</v>
      </c>
      <c r="I78" s="529" t="s">
        <v>470</v>
      </c>
      <c r="J78" s="529" t="s">
        <v>705</v>
      </c>
      <c r="K78" s="529" t="s">
        <v>706</v>
      </c>
      <c r="L78" s="532">
        <v>0</v>
      </c>
      <c r="M78" s="532">
        <v>0</v>
      </c>
      <c r="N78" s="529">
        <v>2</v>
      </c>
      <c r="O78" s="533">
        <v>1</v>
      </c>
      <c r="P78" s="532">
        <v>0</v>
      </c>
      <c r="Q78" s="534"/>
      <c r="R78" s="529">
        <v>2</v>
      </c>
      <c r="S78" s="534">
        <v>1</v>
      </c>
      <c r="T78" s="533">
        <v>1</v>
      </c>
      <c r="U78" s="535">
        <v>1</v>
      </c>
    </row>
    <row r="79" spans="1:21" ht="14.4" customHeight="1" x14ac:dyDescent="0.3">
      <c r="A79" s="528">
        <v>29</v>
      </c>
      <c r="B79" s="529" t="s">
        <v>444</v>
      </c>
      <c r="C79" s="529" t="s">
        <v>624</v>
      </c>
      <c r="D79" s="530" t="s">
        <v>1114</v>
      </c>
      <c r="E79" s="531" t="s">
        <v>631</v>
      </c>
      <c r="F79" s="529" t="s">
        <v>621</v>
      </c>
      <c r="G79" s="529" t="s">
        <v>707</v>
      </c>
      <c r="H79" s="529" t="s">
        <v>445</v>
      </c>
      <c r="I79" s="529" t="s">
        <v>535</v>
      </c>
      <c r="J79" s="529" t="s">
        <v>536</v>
      </c>
      <c r="K79" s="529" t="s">
        <v>709</v>
      </c>
      <c r="L79" s="532">
        <v>289.27</v>
      </c>
      <c r="M79" s="532">
        <v>2603.4299999999998</v>
      </c>
      <c r="N79" s="529">
        <v>9</v>
      </c>
      <c r="O79" s="533">
        <v>7</v>
      </c>
      <c r="P79" s="532">
        <v>2314.16</v>
      </c>
      <c r="Q79" s="534">
        <v>0.88888888888888884</v>
      </c>
      <c r="R79" s="529">
        <v>8</v>
      </c>
      <c r="S79" s="534">
        <v>0.88888888888888884</v>
      </c>
      <c r="T79" s="533">
        <v>6</v>
      </c>
      <c r="U79" s="535">
        <v>0.8571428571428571</v>
      </c>
    </row>
    <row r="80" spans="1:21" ht="14.4" customHeight="1" x14ac:dyDescent="0.3">
      <c r="A80" s="528">
        <v>29</v>
      </c>
      <c r="B80" s="529" t="s">
        <v>444</v>
      </c>
      <c r="C80" s="529" t="s">
        <v>624</v>
      </c>
      <c r="D80" s="530" t="s">
        <v>1114</v>
      </c>
      <c r="E80" s="531" t="s">
        <v>631</v>
      </c>
      <c r="F80" s="529" t="s">
        <v>623</v>
      </c>
      <c r="G80" s="529" t="s">
        <v>727</v>
      </c>
      <c r="H80" s="529" t="s">
        <v>445</v>
      </c>
      <c r="I80" s="529" t="s">
        <v>728</v>
      </c>
      <c r="J80" s="529" t="s">
        <v>729</v>
      </c>
      <c r="K80" s="529" t="s">
        <v>730</v>
      </c>
      <c r="L80" s="532">
        <v>25</v>
      </c>
      <c r="M80" s="532">
        <v>25</v>
      </c>
      <c r="N80" s="529">
        <v>1</v>
      </c>
      <c r="O80" s="533">
        <v>1</v>
      </c>
      <c r="P80" s="532"/>
      <c r="Q80" s="534">
        <v>0</v>
      </c>
      <c r="R80" s="529"/>
      <c r="S80" s="534">
        <v>0</v>
      </c>
      <c r="T80" s="533"/>
      <c r="U80" s="535">
        <v>0</v>
      </c>
    </row>
    <row r="81" spans="1:21" ht="14.4" customHeight="1" x14ac:dyDescent="0.3">
      <c r="A81" s="528">
        <v>29</v>
      </c>
      <c r="B81" s="529" t="s">
        <v>444</v>
      </c>
      <c r="C81" s="529" t="s">
        <v>624</v>
      </c>
      <c r="D81" s="530" t="s">
        <v>1114</v>
      </c>
      <c r="E81" s="531" t="s">
        <v>631</v>
      </c>
      <c r="F81" s="529" t="s">
        <v>623</v>
      </c>
      <c r="G81" s="529" t="s">
        <v>727</v>
      </c>
      <c r="H81" s="529" t="s">
        <v>445</v>
      </c>
      <c r="I81" s="529" t="s">
        <v>733</v>
      </c>
      <c r="J81" s="529" t="s">
        <v>729</v>
      </c>
      <c r="K81" s="529" t="s">
        <v>734</v>
      </c>
      <c r="L81" s="532">
        <v>100</v>
      </c>
      <c r="M81" s="532">
        <v>1800</v>
      </c>
      <c r="N81" s="529">
        <v>18</v>
      </c>
      <c r="O81" s="533">
        <v>14</v>
      </c>
      <c r="P81" s="532">
        <v>1600</v>
      </c>
      <c r="Q81" s="534">
        <v>0.88888888888888884</v>
      </c>
      <c r="R81" s="529">
        <v>16</v>
      </c>
      <c r="S81" s="534">
        <v>0.88888888888888884</v>
      </c>
      <c r="T81" s="533">
        <v>12</v>
      </c>
      <c r="U81" s="535">
        <v>0.8571428571428571</v>
      </c>
    </row>
    <row r="82" spans="1:21" ht="14.4" customHeight="1" x14ac:dyDescent="0.3">
      <c r="A82" s="528">
        <v>29</v>
      </c>
      <c r="B82" s="529" t="s">
        <v>444</v>
      </c>
      <c r="C82" s="529" t="s">
        <v>624</v>
      </c>
      <c r="D82" s="530" t="s">
        <v>1114</v>
      </c>
      <c r="E82" s="531" t="s">
        <v>631</v>
      </c>
      <c r="F82" s="529" t="s">
        <v>623</v>
      </c>
      <c r="G82" s="529" t="s">
        <v>727</v>
      </c>
      <c r="H82" s="529" t="s">
        <v>445</v>
      </c>
      <c r="I82" s="529" t="s">
        <v>735</v>
      </c>
      <c r="J82" s="529" t="s">
        <v>736</v>
      </c>
      <c r="K82" s="529" t="s">
        <v>737</v>
      </c>
      <c r="L82" s="532">
        <v>156</v>
      </c>
      <c r="M82" s="532">
        <v>468</v>
      </c>
      <c r="N82" s="529">
        <v>3</v>
      </c>
      <c r="O82" s="533">
        <v>2</v>
      </c>
      <c r="P82" s="532">
        <v>468</v>
      </c>
      <c r="Q82" s="534">
        <v>1</v>
      </c>
      <c r="R82" s="529">
        <v>3</v>
      </c>
      <c r="S82" s="534">
        <v>1</v>
      </c>
      <c r="T82" s="533">
        <v>2</v>
      </c>
      <c r="U82" s="535">
        <v>1</v>
      </c>
    </row>
    <row r="83" spans="1:21" ht="14.4" customHeight="1" x14ac:dyDescent="0.3">
      <c r="A83" s="528">
        <v>29</v>
      </c>
      <c r="B83" s="529" t="s">
        <v>444</v>
      </c>
      <c r="C83" s="529" t="s">
        <v>624</v>
      </c>
      <c r="D83" s="530" t="s">
        <v>1114</v>
      </c>
      <c r="E83" s="531" t="s">
        <v>631</v>
      </c>
      <c r="F83" s="529" t="s">
        <v>623</v>
      </c>
      <c r="G83" s="529" t="s">
        <v>727</v>
      </c>
      <c r="H83" s="529" t="s">
        <v>445</v>
      </c>
      <c r="I83" s="529" t="s">
        <v>819</v>
      </c>
      <c r="J83" s="529" t="s">
        <v>820</v>
      </c>
      <c r="K83" s="529" t="s">
        <v>821</v>
      </c>
      <c r="L83" s="532">
        <v>96</v>
      </c>
      <c r="M83" s="532">
        <v>96</v>
      </c>
      <c r="N83" s="529">
        <v>1</v>
      </c>
      <c r="O83" s="533">
        <v>1</v>
      </c>
      <c r="P83" s="532">
        <v>96</v>
      </c>
      <c r="Q83" s="534">
        <v>1</v>
      </c>
      <c r="R83" s="529">
        <v>1</v>
      </c>
      <c r="S83" s="534">
        <v>1</v>
      </c>
      <c r="T83" s="533">
        <v>1</v>
      </c>
      <c r="U83" s="535">
        <v>1</v>
      </c>
    </row>
    <row r="84" spans="1:21" ht="14.4" customHeight="1" x14ac:dyDescent="0.3">
      <c r="A84" s="528">
        <v>29</v>
      </c>
      <c r="B84" s="529" t="s">
        <v>444</v>
      </c>
      <c r="C84" s="529" t="s">
        <v>624</v>
      </c>
      <c r="D84" s="530" t="s">
        <v>1114</v>
      </c>
      <c r="E84" s="531" t="s">
        <v>631</v>
      </c>
      <c r="F84" s="529" t="s">
        <v>623</v>
      </c>
      <c r="G84" s="529" t="s">
        <v>727</v>
      </c>
      <c r="H84" s="529" t="s">
        <v>445</v>
      </c>
      <c r="I84" s="529" t="s">
        <v>822</v>
      </c>
      <c r="J84" s="529" t="s">
        <v>823</v>
      </c>
      <c r="K84" s="529" t="s">
        <v>824</v>
      </c>
      <c r="L84" s="532">
        <v>50</v>
      </c>
      <c r="M84" s="532">
        <v>100</v>
      </c>
      <c r="N84" s="529">
        <v>2</v>
      </c>
      <c r="O84" s="533">
        <v>1</v>
      </c>
      <c r="P84" s="532"/>
      <c r="Q84" s="534">
        <v>0</v>
      </c>
      <c r="R84" s="529"/>
      <c r="S84" s="534">
        <v>0</v>
      </c>
      <c r="T84" s="533"/>
      <c r="U84" s="535">
        <v>0</v>
      </c>
    </row>
    <row r="85" spans="1:21" ht="14.4" customHeight="1" x14ac:dyDescent="0.3">
      <c r="A85" s="528">
        <v>29</v>
      </c>
      <c r="B85" s="529" t="s">
        <v>444</v>
      </c>
      <c r="C85" s="529" t="s">
        <v>624</v>
      </c>
      <c r="D85" s="530" t="s">
        <v>1114</v>
      </c>
      <c r="E85" s="531" t="s">
        <v>631</v>
      </c>
      <c r="F85" s="529" t="s">
        <v>623</v>
      </c>
      <c r="G85" s="529" t="s">
        <v>753</v>
      </c>
      <c r="H85" s="529" t="s">
        <v>445</v>
      </c>
      <c r="I85" s="529" t="s">
        <v>754</v>
      </c>
      <c r="J85" s="529" t="s">
        <v>755</v>
      </c>
      <c r="K85" s="529" t="s">
        <v>756</v>
      </c>
      <c r="L85" s="532">
        <v>410</v>
      </c>
      <c r="M85" s="532">
        <v>2870</v>
      </c>
      <c r="N85" s="529">
        <v>7</v>
      </c>
      <c r="O85" s="533">
        <v>5</v>
      </c>
      <c r="P85" s="532">
        <v>2460</v>
      </c>
      <c r="Q85" s="534">
        <v>0.8571428571428571</v>
      </c>
      <c r="R85" s="529">
        <v>6</v>
      </c>
      <c r="S85" s="534">
        <v>0.8571428571428571</v>
      </c>
      <c r="T85" s="533">
        <v>4</v>
      </c>
      <c r="U85" s="535">
        <v>0.8</v>
      </c>
    </row>
    <row r="86" spans="1:21" ht="14.4" customHeight="1" x14ac:dyDescent="0.3">
      <c r="A86" s="528">
        <v>29</v>
      </c>
      <c r="B86" s="529" t="s">
        <v>444</v>
      </c>
      <c r="C86" s="529" t="s">
        <v>624</v>
      </c>
      <c r="D86" s="530" t="s">
        <v>1114</v>
      </c>
      <c r="E86" s="531" t="s">
        <v>631</v>
      </c>
      <c r="F86" s="529" t="s">
        <v>623</v>
      </c>
      <c r="G86" s="529" t="s">
        <v>753</v>
      </c>
      <c r="H86" s="529" t="s">
        <v>445</v>
      </c>
      <c r="I86" s="529" t="s">
        <v>825</v>
      </c>
      <c r="J86" s="529" t="s">
        <v>826</v>
      </c>
      <c r="K86" s="529" t="s">
        <v>827</v>
      </c>
      <c r="L86" s="532">
        <v>566</v>
      </c>
      <c r="M86" s="532">
        <v>2264</v>
      </c>
      <c r="N86" s="529">
        <v>4</v>
      </c>
      <c r="O86" s="533">
        <v>2</v>
      </c>
      <c r="P86" s="532">
        <v>2264</v>
      </c>
      <c r="Q86" s="534">
        <v>1</v>
      </c>
      <c r="R86" s="529">
        <v>4</v>
      </c>
      <c r="S86" s="534">
        <v>1</v>
      </c>
      <c r="T86" s="533">
        <v>2</v>
      </c>
      <c r="U86" s="535">
        <v>1</v>
      </c>
    </row>
    <row r="87" spans="1:21" ht="14.4" customHeight="1" x14ac:dyDescent="0.3">
      <c r="A87" s="528">
        <v>29</v>
      </c>
      <c r="B87" s="529" t="s">
        <v>444</v>
      </c>
      <c r="C87" s="529" t="s">
        <v>624</v>
      </c>
      <c r="D87" s="530" t="s">
        <v>1114</v>
      </c>
      <c r="E87" s="531" t="s">
        <v>631</v>
      </c>
      <c r="F87" s="529" t="s">
        <v>623</v>
      </c>
      <c r="G87" s="529" t="s">
        <v>757</v>
      </c>
      <c r="H87" s="529" t="s">
        <v>445</v>
      </c>
      <c r="I87" s="529" t="s">
        <v>828</v>
      </c>
      <c r="J87" s="529" t="s">
        <v>829</v>
      </c>
      <c r="K87" s="529" t="s">
        <v>830</v>
      </c>
      <c r="L87" s="532">
        <v>378.48</v>
      </c>
      <c r="M87" s="532">
        <v>378.48</v>
      </c>
      <c r="N87" s="529">
        <v>1</v>
      </c>
      <c r="O87" s="533">
        <v>1</v>
      </c>
      <c r="P87" s="532">
        <v>378.48</v>
      </c>
      <c r="Q87" s="534">
        <v>1</v>
      </c>
      <c r="R87" s="529">
        <v>1</v>
      </c>
      <c r="S87" s="534">
        <v>1</v>
      </c>
      <c r="T87" s="533">
        <v>1</v>
      </c>
      <c r="U87" s="535">
        <v>1</v>
      </c>
    </row>
    <row r="88" spans="1:21" ht="14.4" customHeight="1" x14ac:dyDescent="0.3">
      <c r="A88" s="528">
        <v>29</v>
      </c>
      <c r="B88" s="529" t="s">
        <v>444</v>
      </c>
      <c r="C88" s="529" t="s">
        <v>624</v>
      </c>
      <c r="D88" s="530" t="s">
        <v>1114</v>
      </c>
      <c r="E88" s="531" t="s">
        <v>631</v>
      </c>
      <c r="F88" s="529" t="s">
        <v>623</v>
      </c>
      <c r="G88" s="529" t="s">
        <v>757</v>
      </c>
      <c r="H88" s="529" t="s">
        <v>445</v>
      </c>
      <c r="I88" s="529" t="s">
        <v>831</v>
      </c>
      <c r="J88" s="529" t="s">
        <v>832</v>
      </c>
      <c r="K88" s="529" t="s">
        <v>833</v>
      </c>
      <c r="L88" s="532">
        <v>58.5</v>
      </c>
      <c r="M88" s="532">
        <v>58.5</v>
      </c>
      <c r="N88" s="529">
        <v>1</v>
      </c>
      <c r="O88" s="533">
        <v>1</v>
      </c>
      <c r="P88" s="532">
        <v>58.5</v>
      </c>
      <c r="Q88" s="534">
        <v>1</v>
      </c>
      <c r="R88" s="529">
        <v>1</v>
      </c>
      <c r="S88" s="534">
        <v>1</v>
      </c>
      <c r="T88" s="533">
        <v>1</v>
      </c>
      <c r="U88" s="535">
        <v>1</v>
      </c>
    </row>
    <row r="89" spans="1:21" ht="14.4" customHeight="1" x14ac:dyDescent="0.3">
      <c r="A89" s="528">
        <v>29</v>
      </c>
      <c r="B89" s="529" t="s">
        <v>444</v>
      </c>
      <c r="C89" s="529" t="s">
        <v>624</v>
      </c>
      <c r="D89" s="530" t="s">
        <v>1114</v>
      </c>
      <c r="E89" s="531" t="s">
        <v>631</v>
      </c>
      <c r="F89" s="529" t="s">
        <v>623</v>
      </c>
      <c r="G89" s="529" t="s">
        <v>757</v>
      </c>
      <c r="H89" s="529" t="s">
        <v>445</v>
      </c>
      <c r="I89" s="529" t="s">
        <v>834</v>
      </c>
      <c r="J89" s="529" t="s">
        <v>835</v>
      </c>
      <c r="K89" s="529" t="s">
        <v>836</v>
      </c>
      <c r="L89" s="532">
        <v>261.29000000000002</v>
      </c>
      <c r="M89" s="532">
        <v>261.29000000000002</v>
      </c>
      <c r="N89" s="529">
        <v>1</v>
      </c>
      <c r="O89" s="533">
        <v>1</v>
      </c>
      <c r="P89" s="532">
        <v>261.29000000000002</v>
      </c>
      <c r="Q89" s="534">
        <v>1</v>
      </c>
      <c r="R89" s="529">
        <v>1</v>
      </c>
      <c r="S89" s="534">
        <v>1</v>
      </c>
      <c r="T89" s="533">
        <v>1</v>
      </c>
      <c r="U89" s="535">
        <v>1</v>
      </c>
    </row>
    <row r="90" spans="1:21" ht="14.4" customHeight="1" x14ac:dyDescent="0.3">
      <c r="A90" s="528">
        <v>29</v>
      </c>
      <c r="B90" s="529" t="s">
        <v>444</v>
      </c>
      <c r="C90" s="529" t="s">
        <v>624</v>
      </c>
      <c r="D90" s="530" t="s">
        <v>1114</v>
      </c>
      <c r="E90" s="531" t="s">
        <v>631</v>
      </c>
      <c r="F90" s="529" t="s">
        <v>623</v>
      </c>
      <c r="G90" s="529" t="s">
        <v>757</v>
      </c>
      <c r="H90" s="529" t="s">
        <v>445</v>
      </c>
      <c r="I90" s="529" t="s">
        <v>837</v>
      </c>
      <c r="J90" s="529" t="s">
        <v>838</v>
      </c>
      <c r="K90" s="529" t="s">
        <v>839</v>
      </c>
      <c r="L90" s="532">
        <v>1000</v>
      </c>
      <c r="M90" s="532">
        <v>1000</v>
      </c>
      <c r="N90" s="529">
        <v>1</v>
      </c>
      <c r="O90" s="533">
        <v>1</v>
      </c>
      <c r="P90" s="532">
        <v>1000</v>
      </c>
      <c r="Q90" s="534">
        <v>1</v>
      </c>
      <c r="R90" s="529">
        <v>1</v>
      </c>
      <c r="S90" s="534">
        <v>1</v>
      </c>
      <c r="T90" s="533">
        <v>1</v>
      </c>
      <c r="U90" s="535">
        <v>1</v>
      </c>
    </row>
    <row r="91" spans="1:21" ht="14.4" customHeight="1" x14ac:dyDescent="0.3">
      <c r="A91" s="528">
        <v>29</v>
      </c>
      <c r="B91" s="529" t="s">
        <v>444</v>
      </c>
      <c r="C91" s="529" t="s">
        <v>624</v>
      </c>
      <c r="D91" s="530" t="s">
        <v>1114</v>
      </c>
      <c r="E91" s="531" t="s">
        <v>631</v>
      </c>
      <c r="F91" s="529" t="s">
        <v>623</v>
      </c>
      <c r="G91" s="529" t="s">
        <v>840</v>
      </c>
      <c r="H91" s="529" t="s">
        <v>445</v>
      </c>
      <c r="I91" s="529" t="s">
        <v>841</v>
      </c>
      <c r="J91" s="529" t="s">
        <v>842</v>
      </c>
      <c r="K91" s="529"/>
      <c r="L91" s="532">
        <v>0</v>
      </c>
      <c r="M91" s="532">
        <v>0</v>
      </c>
      <c r="N91" s="529">
        <v>1</v>
      </c>
      <c r="O91" s="533">
        <v>1</v>
      </c>
      <c r="P91" s="532"/>
      <c r="Q91" s="534"/>
      <c r="R91" s="529"/>
      <c r="S91" s="534">
        <v>0</v>
      </c>
      <c r="T91" s="533"/>
      <c r="U91" s="535">
        <v>0</v>
      </c>
    </row>
    <row r="92" spans="1:21" ht="14.4" customHeight="1" x14ac:dyDescent="0.3">
      <c r="A92" s="528">
        <v>29</v>
      </c>
      <c r="B92" s="529" t="s">
        <v>444</v>
      </c>
      <c r="C92" s="529" t="s">
        <v>624</v>
      </c>
      <c r="D92" s="530" t="s">
        <v>1114</v>
      </c>
      <c r="E92" s="531" t="s">
        <v>632</v>
      </c>
      <c r="F92" s="529" t="s">
        <v>621</v>
      </c>
      <c r="G92" s="529" t="s">
        <v>638</v>
      </c>
      <c r="H92" s="529" t="s">
        <v>1115</v>
      </c>
      <c r="I92" s="529" t="s">
        <v>645</v>
      </c>
      <c r="J92" s="529" t="s">
        <v>643</v>
      </c>
      <c r="K92" s="529" t="s">
        <v>646</v>
      </c>
      <c r="L92" s="532">
        <v>154.36000000000001</v>
      </c>
      <c r="M92" s="532">
        <v>926.16000000000008</v>
      </c>
      <c r="N92" s="529">
        <v>6</v>
      </c>
      <c r="O92" s="533">
        <v>1.5</v>
      </c>
      <c r="P92" s="532">
        <v>926.16000000000008</v>
      </c>
      <c r="Q92" s="534">
        <v>1</v>
      </c>
      <c r="R92" s="529">
        <v>6</v>
      </c>
      <c r="S92" s="534">
        <v>1</v>
      </c>
      <c r="T92" s="533">
        <v>1.5</v>
      </c>
      <c r="U92" s="535">
        <v>1</v>
      </c>
    </row>
    <row r="93" spans="1:21" ht="14.4" customHeight="1" x14ac:dyDescent="0.3">
      <c r="A93" s="528">
        <v>29</v>
      </c>
      <c r="B93" s="529" t="s">
        <v>444</v>
      </c>
      <c r="C93" s="529" t="s">
        <v>624</v>
      </c>
      <c r="D93" s="530" t="s">
        <v>1114</v>
      </c>
      <c r="E93" s="531" t="s">
        <v>632</v>
      </c>
      <c r="F93" s="529" t="s">
        <v>621</v>
      </c>
      <c r="G93" s="529" t="s">
        <v>843</v>
      </c>
      <c r="H93" s="529" t="s">
        <v>445</v>
      </c>
      <c r="I93" s="529" t="s">
        <v>844</v>
      </c>
      <c r="J93" s="529" t="s">
        <v>845</v>
      </c>
      <c r="K93" s="529" t="s">
        <v>846</v>
      </c>
      <c r="L93" s="532">
        <v>582.21</v>
      </c>
      <c r="M93" s="532">
        <v>582.21</v>
      </c>
      <c r="N93" s="529">
        <v>1</v>
      </c>
      <c r="O93" s="533">
        <v>0.5</v>
      </c>
      <c r="P93" s="532"/>
      <c r="Q93" s="534">
        <v>0</v>
      </c>
      <c r="R93" s="529"/>
      <c r="S93" s="534">
        <v>0</v>
      </c>
      <c r="T93" s="533"/>
      <c r="U93" s="535">
        <v>0</v>
      </c>
    </row>
    <row r="94" spans="1:21" ht="14.4" customHeight="1" x14ac:dyDescent="0.3">
      <c r="A94" s="528">
        <v>29</v>
      </c>
      <c r="B94" s="529" t="s">
        <v>444</v>
      </c>
      <c r="C94" s="529" t="s">
        <v>624</v>
      </c>
      <c r="D94" s="530" t="s">
        <v>1114</v>
      </c>
      <c r="E94" s="531" t="s">
        <v>632</v>
      </c>
      <c r="F94" s="529" t="s">
        <v>621</v>
      </c>
      <c r="G94" s="529" t="s">
        <v>654</v>
      </c>
      <c r="H94" s="529" t="s">
        <v>445</v>
      </c>
      <c r="I94" s="529" t="s">
        <v>655</v>
      </c>
      <c r="J94" s="529" t="s">
        <v>656</v>
      </c>
      <c r="K94" s="529" t="s">
        <v>657</v>
      </c>
      <c r="L94" s="532">
        <v>0</v>
      </c>
      <c r="M94" s="532">
        <v>0</v>
      </c>
      <c r="N94" s="529">
        <v>7</v>
      </c>
      <c r="O94" s="533">
        <v>7</v>
      </c>
      <c r="P94" s="532">
        <v>0</v>
      </c>
      <c r="Q94" s="534"/>
      <c r="R94" s="529">
        <v>7</v>
      </c>
      <c r="S94" s="534">
        <v>1</v>
      </c>
      <c r="T94" s="533">
        <v>7</v>
      </c>
      <c r="U94" s="535">
        <v>1</v>
      </c>
    </row>
    <row r="95" spans="1:21" ht="14.4" customHeight="1" x14ac:dyDescent="0.3">
      <c r="A95" s="528">
        <v>29</v>
      </c>
      <c r="B95" s="529" t="s">
        <v>444</v>
      </c>
      <c r="C95" s="529" t="s">
        <v>624</v>
      </c>
      <c r="D95" s="530" t="s">
        <v>1114</v>
      </c>
      <c r="E95" s="531" t="s">
        <v>632</v>
      </c>
      <c r="F95" s="529" t="s">
        <v>621</v>
      </c>
      <c r="G95" s="529" t="s">
        <v>847</v>
      </c>
      <c r="H95" s="529" t="s">
        <v>445</v>
      </c>
      <c r="I95" s="529" t="s">
        <v>848</v>
      </c>
      <c r="J95" s="529" t="s">
        <v>849</v>
      </c>
      <c r="K95" s="529" t="s">
        <v>850</v>
      </c>
      <c r="L95" s="532">
        <v>91.11</v>
      </c>
      <c r="M95" s="532">
        <v>91.11</v>
      </c>
      <c r="N95" s="529">
        <v>1</v>
      </c>
      <c r="O95" s="533">
        <v>0.5</v>
      </c>
      <c r="P95" s="532">
        <v>91.11</v>
      </c>
      <c r="Q95" s="534">
        <v>1</v>
      </c>
      <c r="R95" s="529">
        <v>1</v>
      </c>
      <c r="S95" s="534">
        <v>1</v>
      </c>
      <c r="T95" s="533">
        <v>0.5</v>
      </c>
      <c r="U95" s="535">
        <v>1</v>
      </c>
    </row>
    <row r="96" spans="1:21" ht="14.4" customHeight="1" x14ac:dyDescent="0.3">
      <c r="A96" s="528">
        <v>29</v>
      </c>
      <c r="B96" s="529" t="s">
        <v>444</v>
      </c>
      <c r="C96" s="529" t="s">
        <v>624</v>
      </c>
      <c r="D96" s="530" t="s">
        <v>1114</v>
      </c>
      <c r="E96" s="531" t="s">
        <v>632</v>
      </c>
      <c r="F96" s="529" t="s">
        <v>621</v>
      </c>
      <c r="G96" s="529" t="s">
        <v>847</v>
      </c>
      <c r="H96" s="529" t="s">
        <v>445</v>
      </c>
      <c r="I96" s="529" t="s">
        <v>851</v>
      </c>
      <c r="J96" s="529" t="s">
        <v>849</v>
      </c>
      <c r="K96" s="529" t="s">
        <v>850</v>
      </c>
      <c r="L96" s="532">
        <v>91.11</v>
      </c>
      <c r="M96" s="532">
        <v>182.22</v>
      </c>
      <c r="N96" s="529">
        <v>2</v>
      </c>
      <c r="O96" s="533">
        <v>0.5</v>
      </c>
      <c r="P96" s="532"/>
      <c r="Q96" s="534">
        <v>0</v>
      </c>
      <c r="R96" s="529"/>
      <c r="S96" s="534">
        <v>0</v>
      </c>
      <c r="T96" s="533"/>
      <c r="U96" s="535">
        <v>0</v>
      </c>
    </row>
    <row r="97" spans="1:21" ht="14.4" customHeight="1" x14ac:dyDescent="0.3">
      <c r="A97" s="528">
        <v>29</v>
      </c>
      <c r="B97" s="529" t="s">
        <v>444</v>
      </c>
      <c r="C97" s="529" t="s">
        <v>624</v>
      </c>
      <c r="D97" s="530" t="s">
        <v>1114</v>
      </c>
      <c r="E97" s="531" t="s">
        <v>632</v>
      </c>
      <c r="F97" s="529" t="s">
        <v>621</v>
      </c>
      <c r="G97" s="529" t="s">
        <v>852</v>
      </c>
      <c r="H97" s="529" t="s">
        <v>445</v>
      </c>
      <c r="I97" s="529" t="s">
        <v>853</v>
      </c>
      <c r="J97" s="529" t="s">
        <v>854</v>
      </c>
      <c r="K97" s="529" t="s">
        <v>855</v>
      </c>
      <c r="L97" s="532">
        <v>107.27</v>
      </c>
      <c r="M97" s="532">
        <v>107.27</v>
      </c>
      <c r="N97" s="529">
        <v>1</v>
      </c>
      <c r="O97" s="533">
        <v>1</v>
      </c>
      <c r="P97" s="532"/>
      <c r="Q97" s="534">
        <v>0</v>
      </c>
      <c r="R97" s="529"/>
      <c r="S97" s="534">
        <v>0</v>
      </c>
      <c r="T97" s="533"/>
      <c r="U97" s="535">
        <v>0</v>
      </c>
    </row>
    <row r="98" spans="1:21" ht="14.4" customHeight="1" x14ac:dyDescent="0.3">
      <c r="A98" s="528">
        <v>29</v>
      </c>
      <c r="B98" s="529" t="s">
        <v>444</v>
      </c>
      <c r="C98" s="529" t="s">
        <v>624</v>
      </c>
      <c r="D98" s="530" t="s">
        <v>1114</v>
      </c>
      <c r="E98" s="531" t="s">
        <v>632</v>
      </c>
      <c r="F98" s="529" t="s">
        <v>621</v>
      </c>
      <c r="G98" s="529" t="s">
        <v>852</v>
      </c>
      <c r="H98" s="529" t="s">
        <v>445</v>
      </c>
      <c r="I98" s="529" t="s">
        <v>856</v>
      </c>
      <c r="J98" s="529" t="s">
        <v>854</v>
      </c>
      <c r="K98" s="529" t="s">
        <v>855</v>
      </c>
      <c r="L98" s="532">
        <v>107.27</v>
      </c>
      <c r="M98" s="532">
        <v>214.54</v>
      </c>
      <c r="N98" s="529">
        <v>2</v>
      </c>
      <c r="O98" s="533">
        <v>1</v>
      </c>
      <c r="P98" s="532"/>
      <c r="Q98" s="534">
        <v>0</v>
      </c>
      <c r="R98" s="529"/>
      <c r="S98" s="534">
        <v>0</v>
      </c>
      <c r="T98" s="533"/>
      <c r="U98" s="535">
        <v>0</v>
      </c>
    </row>
    <row r="99" spans="1:21" ht="14.4" customHeight="1" x14ac:dyDescent="0.3">
      <c r="A99" s="528">
        <v>29</v>
      </c>
      <c r="B99" s="529" t="s">
        <v>444</v>
      </c>
      <c r="C99" s="529" t="s">
        <v>624</v>
      </c>
      <c r="D99" s="530" t="s">
        <v>1114</v>
      </c>
      <c r="E99" s="531" t="s">
        <v>632</v>
      </c>
      <c r="F99" s="529" t="s">
        <v>621</v>
      </c>
      <c r="G99" s="529" t="s">
        <v>857</v>
      </c>
      <c r="H99" s="529" t="s">
        <v>445</v>
      </c>
      <c r="I99" s="529" t="s">
        <v>858</v>
      </c>
      <c r="J99" s="529" t="s">
        <v>859</v>
      </c>
      <c r="K99" s="529" t="s">
        <v>860</v>
      </c>
      <c r="L99" s="532">
        <v>0</v>
      </c>
      <c r="M99" s="532">
        <v>0</v>
      </c>
      <c r="N99" s="529">
        <v>1</v>
      </c>
      <c r="O99" s="533">
        <v>1</v>
      </c>
      <c r="P99" s="532">
        <v>0</v>
      </c>
      <c r="Q99" s="534"/>
      <c r="R99" s="529">
        <v>1</v>
      </c>
      <c r="S99" s="534">
        <v>1</v>
      </c>
      <c r="T99" s="533">
        <v>1</v>
      </c>
      <c r="U99" s="535">
        <v>1</v>
      </c>
    </row>
    <row r="100" spans="1:21" ht="14.4" customHeight="1" x14ac:dyDescent="0.3">
      <c r="A100" s="528">
        <v>29</v>
      </c>
      <c r="B100" s="529" t="s">
        <v>444</v>
      </c>
      <c r="C100" s="529" t="s">
        <v>624</v>
      </c>
      <c r="D100" s="530" t="s">
        <v>1114</v>
      </c>
      <c r="E100" s="531" t="s">
        <v>632</v>
      </c>
      <c r="F100" s="529" t="s">
        <v>621</v>
      </c>
      <c r="G100" s="529" t="s">
        <v>861</v>
      </c>
      <c r="H100" s="529" t="s">
        <v>445</v>
      </c>
      <c r="I100" s="529" t="s">
        <v>862</v>
      </c>
      <c r="J100" s="529" t="s">
        <v>863</v>
      </c>
      <c r="K100" s="529" t="s">
        <v>864</v>
      </c>
      <c r="L100" s="532">
        <v>30.46</v>
      </c>
      <c r="M100" s="532">
        <v>30.46</v>
      </c>
      <c r="N100" s="529">
        <v>1</v>
      </c>
      <c r="O100" s="533">
        <v>0.5</v>
      </c>
      <c r="P100" s="532">
        <v>30.46</v>
      </c>
      <c r="Q100" s="534">
        <v>1</v>
      </c>
      <c r="R100" s="529">
        <v>1</v>
      </c>
      <c r="S100" s="534">
        <v>1</v>
      </c>
      <c r="T100" s="533">
        <v>0.5</v>
      </c>
      <c r="U100" s="535">
        <v>1</v>
      </c>
    </row>
    <row r="101" spans="1:21" ht="14.4" customHeight="1" x14ac:dyDescent="0.3">
      <c r="A101" s="528">
        <v>29</v>
      </c>
      <c r="B101" s="529" t="s">
        <v>444</v>
      </c>
      <c r="C101" s="529" t="s">
        <v>624</v>
      </c>
      <c r="D101" s="530" t="s">
        <v>1114</v>
      </c>
      <c r="E101" s="531" t="s">
        <v>632</v>
      </c>
      <c r="F101" s="529" t="s">
        <v>621</v>
      </c>
      <c r="G101" s="529" t="s">
        <v>861</v>
      </c>
      <c r="H101" s="529" t="s">
        <v>445</v>
      </c>
      <c r="I101" s="529" t="s">
        <v>865</v>
      </c>
      <c r="J101" s="529" t="s">
        <v>866</v>
      </c>
      <c r="K101" s="529" t="s">
        <v>867</v>
      </c>
      <c r="L101" s="532">
        <v>60.9</v>
      </c>
      <c r="M101" s="532">
        <v>243.6</v>
      </c>
      <c r="N101" s="529">
        <v>4</v>
      </c>
      <c r="O101" s="533">
        <v>2</v>
      </c>
      <c r="P101" s="532">
        <v>182.7</v>
      </c>
      <c r="Q101" s="534">
        <v>0.75</v>
      </c>
      <c r="R101" s="529">
        <v>3</v>
      </c>
      <c r="S101" s="534">
        <v>0.75</v>
      </c>
      <c r="T101" s="533">
        <v>1.5</v>
      </c>
      <c r="U101" s="535">
        <v>0.75</v>
      </c>
    </row>
    <row r="102" spans="1:21" ht="14.4" customHeight="1" x14ac:dyDescent="0.3">
      <c r="A102" s="528">
        <v>29</v>
      </c>
      <c r="B102" s="529" t="s">
        <v>444</v>
      </c>
      <c r="C102" s="529" t="s">
        <v>624</v>
      </c>
      <c r="D102" s="530" t="s">
        <v>1114</v>
      </c>
      <c r="E102" s="531" t="s">
        <v>632</v>
      </c>
      <c r="F102" s="529" t="s">
        <v>621</v>
      </c>
      <c r="G102" s="529" t="s">
        <v>797</v>
      </c>
      <c r="H102" s="529" t="s">
        <v>445</v>
      </c>
      <c r="I102" s="529" t="s">
        <v>868</v>
      </c>
      <c r="J102" s="529" t="s">
        <v>799</v>
      </c>
      <c r="K102" s="529" t="s">
        <v>869</v>
      </c>
      <c r="L102" s="532">
        <v>0</v>
      </c>
      <c r="M102" s="532">
        <v>0</v>
      </c>
      <c r="N102" s="529">
        <v>1</v>
      </c>
      <c r="O102" s="533">
        <v>0.5</v>
      </c>
      <c r="P102" s="532">
        <v>0</v>
      </c>
      <c r="Q102" s="534"/>
      <c r="R102" s="529">
        <v>1</v>
      </c>
      <c r="S102" s="534">
        <v>1</v>
      </c>
      <c r="T102" s="533">
        <v>0.5</v>
      </c>
      <c r="U102" s="535">
        <v>1</v>
      </c>
    </row>
    <row r="103" spans="1:21" ht="14.4" customHeight="1" x14ac:dyDescent="0.3">
      <c r="A103" s="528">
        <v>29</v>
      </c>
      <c r="B103" s="529" t="s">
        <v>444</v>
      </c>
      <c r="C103" s="529" t="s">
        <v>624</v>
      </c>
      <c r="D103" s="530" t="s">
        <v>1114</v>
      </c>
      <c r="E103" s="531" t="s">
        <v>632</v>
      </c>
      <c r="F103" s="529" t="s">
        <v>621</v>
      </c>
      <c r="G103" s="529" t="s">
        <v>797</v>
      </c>
      <c r="H103" s="529" t="s">
        <v>445</v>
      </c>
      <c r="I103" s="529" t="s">
        <v>798</v>
      </c>
      <c r="J103" s="529" t="s">
        <v>799</v>
      </c>
      <c r="K103" s="529" t="s">
        <v>800</v>
      </c>
      <c r="L103" s="532">
        <v>0</v>
      </c>
      <c r="M103" s="532">
        <v>0</v>
      </c>
      <c r="N103" s="529">
        <v>2</v>
      </c>
      <c r="O103" s="533">
        <v>1</v>
      </c>
      <c r="P103" s="532">
        <v>0</v>
      </c>
      <c r="Q103" s="534"/>
      <c r="R103" s="529">
        <v>1</v>
      </c>
      <c r="S103" s="534">
        <v>0.5</v>
      </c>
      <c r="T103" s="533">
        <v>0.5</v>
      </c>
      <c r="U103" s="535">
        <v>0.5</v>
      </c>
    </row>
    <row r="104" spans="1:21" ht="14.4" customHeight="1" x14ac:dyDescent="0.3">
      <c r="A104" s="528">
        <v>29</v>
      </c>
      <c r="B104" s="529" t="s">
        <v>444</v>
      </c>
      <c r="C104" s="529" t="s">
        <v>624</v>
      </c>
      <c r="D104" s="530" t="s">
        <v>1114</v>
      </c>
      <c r="E104" s="531" t="s">
        <v>632</v>
      </c>
      <c r="F104" s="529" t="s">
        <v>621</v>
      </c>
      <c r="G104" s="529" t="s">
        <v>797</v>
      </c>
      <c r="H104" s="529" t="s">
        <v>445</v>
      </c>
      <c r="I104" s="529" t="s">
        <v>801</v>
      </c>
      <c r="J104" s="529" t="s">
        <v>799</v>
      </c>
      <c r="K104" s="529" t="s">
        <v>802</v>
      </c>
      <c r="L104" s="532">
        <v>0</v>
      </c>
      <c r="M104" s="532">
        <v>0</v>
      </c>
      <c r="N104" s="529">
        <v>1</v>
      </c>
      <c r="O104" s="533">
        <v>0.5</v>
      </c>
      <c r="P104" s="532"/>
      <c r="Q104" s="534"/>
      <c r="R104" s="529"/>
      <c r="S104" s="534">
        <v>0</v>
      </c>
      <c r="T104" s="533"/>
      <c r="U104" s="535">
        <v>0</v>
      </c>
    </row>
    <row r="105" spans="1:21" ht="14.4" customHeight="1" x14ac:dyDescent="0.3">
      <c r="A105" s="528">
        <v>29</v>
      </c>
      <c r="B105" s="529" t="s">
        <v>444</v>
      </c>
      <c r="C105" s="529" t="s">
        <v>624</v>
      </c>
      <c r="D105" s="530" t="s">
        <v>1114</v>
      </c>
      <c r="E105" s="531" t="s">
        <v>632</v>
      </c>
      <c r="F105" s="529" t="s">
        <v>621</v>
      </c>
      <c r="G105" s="529" t="s">
        <v>680</v>
      </c>
      <c r="H105" s="529" t="s">
        <v>1115</v>
      </c>
      <c r="I105" s="529" t="s">
        <v>686</v>
      </c>
      <c r="J105" s="529" t="s">
        <v>682</v>
      </c>
      <c r="K105" s="529" t="s">
        <v>687</v>
      </c>
      <c r="L105" s="532">
        <v>543.39</v>
      </c>
      <c r="M105" s="532">
        <v>543.39</v>
      </c>
      <c r="N105" s="529">
        <v>1</v>
      </c>
      <c r="O105" s="533">
        <v>0.5</v>
      </c>
      <c r="P105" s="532"/>
      <c r="Q105" s="534">
        <v>0</v>
      </c>
      <c r="R105" s="529"/>
      <c r="S105" s="534">
        <v>0</v>
      </c>
      <c r="T105" s="533"/>
      <c r="U105" s="535">
        <v>0</v>
      </c>
    </row>
    <row r="106" spans="1:21" ht="14.4" customHeight="1" x14ac:dyDescent="0.3">
      <c r="A106" s="528">
        <v>29</v>
      </c>
      <c r="B106" s="529" t="s">
        <v>444</v>
      </c>
      <c r="C106" s="529" t="s">
        <v>624</v>
      </c>
      <c r="D106" s="530" t="s">
        <v>1114</v>
      </c>
      <c r="E106" s="531" t="s">
        <v>632</v>
      </c>
      <c r="F106" s="529" t="s">
        <v>621</v>
      </c>
      <c r="G106" s="529" t="s">
        <v>692</v>
      </c>
      <c r="H106" s="529" t="s">
        <v>1115</v>
      </c>
      <c r="I106" s="529" t="s">
        <v>693</v>
      </c>
      <c r="J106" s="529" t="s">
        <v>694</v>
      </c>
      <c r="K106" s="529" t="s">
        <v>695</v>
      </c>
      <c r="L106" s="532">
        <v>36.54</v>
      </c>
      <c r="M106" s="532">
        <v>36.54</v>
      </c>
      <c r="N106" s="529">
        <v>1</v>
      </c>
      <c r="O106" s="533">
        <v>0.5</v>
      </c>
      <c r="P106" s="532"/>
      <c r="Q106" s="534">
        <v>0</v>
      </c>
      <c r="R106" s="529"/>
      <c r="S106" s="534">
        <v>0</v>
      </c>
      <c r="T106" s="533"/>
      <c r="U106" s="535">
        <v>0</v>
      </c>
    </row>
    <row r="107" spans="1:21" ht="14.4" customHeight="1" x14ac:dyDescent="0.3">
      <c r="A107" s="528">
        <v>29</v>
      </c>
      <c r="B107" s="529" t="s">
        <v>444</v>
      </c>
      <c r="C107" s="529" t="s">
        <v>624</v>
      </c>
      <c r="D107" s="530" t="s">
        <v>1114</v>
      </c>
      <c r="E107" s="531" t="s">
        <v>632</v>
      </c>
      <c r="F107" s="529" t="s">
        <v>621</v>
      </c>
      <c r="G107" s="529" t="s">
        <v>692</v>
      </c>
      <c r="H107" s="529" t="s">
        <v>445</v>
      </c>
      <c r="I107" s="529" t="s">
        <v>870</v>
      </c>
      <c r="J107" s="529" t="s">
        <v>871</v>
      </c>
      <c r="K107" s="529" t="s">
        <v>872</v>
      </c>
      <c r="L107" s="532">
        <v>0</v>
      </c>
      <c r="M107" s="532">
        <v>0</v>
      </c>
      <c r="N107" s="529">
        <v>2</v>
      </c>
      <c r="O107" s="533">
        <v>1.5</v>
      </c>
      <c r="P107" s="532"/>
      <c r="Q107" s="534"/>
      <c r="R107" s="529"/>
      <c r="S107" s="534">
        <v>0</v>
      </c>
      <c r="T107" s="533"/>
      <c r="U107" s="535">
        <v>0</v>
      </c>
    </row>
    <row r="108" spans="1:21" ht="14.4" customHeight="1" x14ac:dyDescent="0.3">
      <c r="A108" s="528">
        <v>29</v>
      </c>
      <c r="B108" s="529" t="s">
        <v>444</v>
      </c>
      <c r="C108" s="529" t="s">
        <v>624</v>
      </c>
      <c r="D108" s="530" t="s">
        <v>1114</v>
      </c>
      <c r="E108" s="531" t="s">
        <v>632</v>
      </c>
      <c r="F108" s="529" t="s">
        <v>621</v>
      </c>
      <c r="G108" s="529" t="s">
        <v>692</v>
      </c>
      <c r="H108" s="529" t="s">
        <v>445</v>
      </c>
      <c r="I108" s="529" t="s">
        <v>873</v>
      </c>
      <c r="J108" s="529" t="s">
        <v>871</v>
      </c>
      <c r="K108" s="529" t="s">
        <v>874</v>
      </c>
      <c r="L108" s="532">
        <v>0</v>
      </c>
      <c r="M108" s="532">
        <v>0</v>
      </c>
      <c r="N108" s="529">
        <v>1</v>
      </c>
      <c r="O108" s="533">
        <v>0.5</v>
      </c>
      <c r="P108" s="532"/>
      <c r="Q108" s="534"/>
      <c r="R108" s="529"/>
      <c r="S108" s="534">
        <v>0</v>
      </c>
      <c r="T108" s="533"/>
      <c r="U108" s="535">
        <v>0</v>
      </c>
    </row>
    <row r="109" spans="1:21" ht="14.4" customHeight="1" x14ac:dyDescent="0.3">
      <c r="A109" s="528">
        <v>29</v>
      </c>
      <c r="B109" s="529" t="s">
        <v>444</v>
      </c>
      <c r="C109" s="529" t="s">
        <v>624</v>
      </c>
      <c r="D109" s="530" t="s">
        <v>1114</v>
      </c>
      <c r="E109" s="531" t="s">
        <v>632</v>
      </c>
      <c r="F109" s="529" t="s">
        <v>621</v>
      </c>
      <c r="G109" s="529" t="s">
        <v>875</v>
      </c>
      <c r="H109" s="529" t="s">
        <v>445</v>
      </c>
      <c r="I109" s="529" t="s">
        <v>876</v>
      </c>
      <c r="J109" s="529" t="s">
        <v>877</v>
      </c>
      <c r="K109" s="529" t="s">
        <v>878</v>
      </c>
      <c r="L109" s="532">
        <v>173.31</v>
      </c>
      <c r="M109" s="532">
        <v>173.31</v>
      </c>
      <c r="N109" s="529">
        <v>1</v>
      </c>
      <c r="O109" s="533">
        <v>1</v>
      </c>
      <c r="P109" s="532">
        <v>173.31</v>
      </c>
      <c r="Q109" s="534">
        <v>1</v>
      </c>
      <c r="R109" s="529">
        <v>1</v>
      </c>
      <c r="S109" s="534">
        <v>1</v>
      </c>
      <c r="T109" s="533">
        <v>1</v>
      </c>
      <c r="U109" s="535">
        <v>1</v>
      </c>
    </row>
    <row r="110" spans="1:21" ht="14.4" customHeight="1" x14ac:dyDescent="0.3">
      <c r="A110" s="528">
        <v>29</v>
      </c>
      <c r="B110" s="529" t="s">
        <v>444</v>
      </c>
      <c r="C110" s="529" t="s">
        <v>624</v>
      </c>
      <c r="D110" s="530" t="s">
        <v>1114</v>
      </c>
      <c r="E110" s="531" t="s">
        <v>632</v>
      </c>
      <c r="F110" s="529" t="s">
        <v>621</v>
      </c>
      <c r="G110" s="529" t="s">
        <v>875</v>
      </c>
      <c r="H110" s="529" t="s">
        <v>445</v>
      </c>
      <c r="I110" s="529" t="s">
        <v>879</v>
      </c>
      <c r="J110" s="529" t="s">
        <v>877</v>
      </c>
      <c r="K110" s="529" t="s">
        <v>880</v>
      </c>
      <c r="L110" s="532">
        <v>34.659999999999997</v>
      </c>
      <c r="M110" s="532">
        <v>34.659999999999997</v>
      </c>
      <c r="N110" s="529">
        <v>1</v>
      </c>
      <c r="O110" s="533">
        <v>1</v>
      </c>
      <c r="P110" s="532"/>
      <c r="Q110" s="534">
        <v>0</v>
      </c>
      <c r="R110" s="529"/>
      <c r="S110" s="534">
        <v>0</v>
      </c>
      <c r="T110" s="533"/>
      <c r="U110" s="535">
        <v>0</v>
      </c>
    </row>
    <row r="111" spans="1:21" ht="14.4" customHeight="1" x14ac:dyDescent="0.3">
      <c r="A111" s="528">
        <v>29</v>
      </c>
      <c r="B111" s="529" t="s">
        <v>444</v>
      </c>
      <c r="C111" s="529" t="s">
        <v>624</v>
      </c>
      <c r="D111" s="530" t="s">
        <v>1114</v>
      </c>
      <c r="E111" s="531" t="s">
        <v>632</v>
      </c>
      <c r="F111" s="529" t="s">
        <v>621</v>
      </c>
      <c r="G111" s="529" t="s">
        <v>881</v>
      </c>
      <c r="H111" s="529" t="s">
        <v>445</v>
      </c>
      <c r="I111" s="529" t="s">
        <v>882</v>
      </c>
      <c r="J111" s="529" t="s">
        <v>883</v>
      </c>
      <c r="K111" s="529" t="s">
        <v>884</v>
      </c>
      <c r="L111" s="532">
        <v>0</v>
      </c>
      <c r="M111" s="532">
        <v>0</v>
      </c>
      <c r="N111" s="529">
        <v>2</v>
      </c>
      <c r="O111" s="533">
        <v>0.5</v>
      </c>
      <c r="P111" s="532"/>
      <c r="Q111" s="534"/>
      <c r="R111" s="529"/>
      <c r="S111" s="534">
        <v>0</v>
      </c>
      <c r="T111" s="533"/>
      <c r="U111" s="535">
        <v>0</v>
      </c>
    </row>
    <row r="112" spans="1:21" ht="14.4" customHeight="1" x14ac:dyDescent="0.3">
      <c r="A112" s="528">
        <v>29</v>
      </c>
      <c r="B112" s="529" t="s">
        <v>444</v>
      </c>
      <c r="C112" s="529" t="s">
        <v>624</v>
      </c>
      <c r="D112" s="530" t="s">
        <v>1114</v>
      </c>
      <c r="E112" s="531" t="s">
        <v>632</v>
      </c>
      <c r="F112" s="529" t="s">
        <v>621</v>
      </c>
      <c r="G112" s="529" t="s">
        <v>885</v>
      </c>
      <c r="H112" s="529" t="s">
        <v>445</v>
      </c>
      <c r="I112" s="529" t="s">
        <v>886</v>
      </c>
      <c r="J112" s="529" t="s">
        <v>887</v>
      </c>
      <c r="K112" s="529" t="s">
        <v>888</v>
      </c>
      <c r="L112" s="532">
        <v>83.68</v>
      </c>
      <c r="M112" s="532">
        <v>167.36</v>
      </c>
      <c r="N112" s="529">
        <v>2</v>
      </c>
      <c r="O112" s="533">
        <v>1.5</v>
      </c>
      <c r="P112" s="532"/>
      <c r="Q112" s="534">
        <v>0</v>
      </c>
      <c r="R112" s="529"/>
      <c r="S112" s="534">
        <v>0</v>
      </c>
      <c r="T112" s="533"/>
      <c r="U112" s="535">
        <v>0</v>
      </c>
    </row>
    <row r="113" spans="1:21" ht="14.4" customHeight="1" x14ac:dyDescent="0.3">
      <c r="A113" s="528">
        <v>29</v>
      </c>
      <c r="B113" s="529" t="s">
        <v>444</v>
      </c>
      <c r="C113" s="529" t="s">
        <v>624</v>
      </c>
      <c r="D113" s="530" t="s">
        <v>1114</v>
      </c>
      <c r="E113" s="531" t="s">
        <v>632</v>
      </c>
      <c r="F113" s="529" t="s">
        <v>621</v>
      </c>
      <c r="G113" s="529" t="s">
        <v>704</v>
      </c>
      <c r="H113" s="529" t="s">
        <v>445</v>
      </c>
      <c r="I113" s="529" t="s">
        <v>470</v>
      </c>
      <c r="J113" s="529" t="s">
        <v>705</v>
      </c>
      <c r="K113" s="529" t="s">
        <v>706</v>
      </c>
      <c r="L113" s="532">
        <v>0</v>
      </c>
      <c r="M113" s="532">
        <v>0</v>
      </c>
      <c r="N113" s="529">
        <v>17</v>
      </c>
      <c r="O113" s="533">
        <v>13</v>
      </c>
      <c r="P113" s="532">
        <v>0</v>
      </c>
      <c r="Q113" s="534"/>
      <c r="R113" s="529">
        <v>12</v>
      </c>
      <c r="S113" s="534">
        <v>0.70588235294117652</v>
      </c>
      <c r="T113" s="533">
        <v>9</v>
      </c>
      <c r="U113" s="535">
        <v>0.69230769230769229</v>
      </c>
    </row>
    <row r="114" spans="1:21" ht="14.4" customHeight="1" x14ac:dyDescent="0.3">
      <c r="A114" s="528">
        <v>29</v>
      </c>
      <c r="B114" s="529" t="s">
        <v>444</v>
      </c>
      <c r="C114" s="529" t="s">
        <v>624</v>
      </c>
      <c r="D114" s="530" t="s">
        <v>1114</v>
      </c>
      <c r="E114" s="531" t="s">
        <v>632</v>
      </c>
      <c r="F114" s="529" t="s">
        <v>621</v>
      </c>
      <c r="G114" s="529" t="s">
        <v>782</v>
      </c>
      <c r="H114" s="529" t="s">
        <v>445</v>
      </c>
      <c r="I114" s="529" t="s">
        <v>889</v>
      </c>
      <c r="J114" s="529" t="s">
        <v>531</v>
      </c>
      <c r="K114" s="529" t="s">
        <v>890</v>
      </c>
      <c r="L114" s="532">
        <v>50.32</v>
      </c>
      <c r="M114" s="532">
        <v>100.64</v>
      </c>
      <c r="N114" s="529">
        <v>2</v>
      </c>
      <c r="O114" s="533">
        <v>1</v>
      </c>
      <c r="P114" s="532">
        <v>50.32</v>
      </c>
      <c r="Q114" s="534">
        <v>0.5</v>
      </c>
      <c r="R114" s="529">
        <v>1</v>
      </c>
      <c r="S114" s="534">
        <v>0.5</v>
      </c>
      <c r="T114" s="533">
        <v>0.5</v>
      </c>
      <c r="U114" s="535">
        <v>0.5</v>
      </c>
    </row>
    <row r="115" spans="1:21" ht="14.4" customHeight="1" x14ac:dyDescent="0.3">
      <c r="A115" s="528">
        <v>29</v>
      </c>
      <c r="B115" s="529" t="s">
        <v>444</v>
      </c>
      <c r="C115" s="529" t="s">
        <v>624</v>
      </c>
      <c r="D115" s="530" t="s">
        <v>1114</v>
      </c>
      <c r="E115" s="531" t="s">
        <v>632</v>
      </c>
      <c r="F115" s="529" t="s">
        <v>621</v>
      </c>
      <c r="G115" s="529" t="s">
        <v>782</v>
      </c>
      <c r="H115" s="529" t="s">
        <v>445</v>
      </c>
      <c r="I115" s="529" t="s">
        <v>891</v>
      </c>
      <c r="J115" s="529" t="s">
        <v>531</v>
      </c>
      <c r="K115" s="529" t="s">
        <v>892</v>
      </c>
      <c r="L115" s="532">
        <v>100.62</v>
      </c>
      <c r="M115" s="532">
        <v>100.62</v>
      </c>
      <c r="N115" s="529">
        <v>1</v>
      </c>
      <c r="O115" s="533">
        <v>0.5</v>
      </c>
      <c r="P115" s="532">
        <v>100.62</v>
      </c>
      <c r="Q115" s="534">
        <v>1</v>
      </c>
      <c r="R115" s="529">
        <v>1</v>
      </c>
      <c r="S115" s="534">
        <v>1</v>
      </c>
      <c r="T115" s="533">
        <v>0.5</v>
      </c>
      <c r="U115" s="535">
        <v>1</v>
      </c>
    </row>
    <row r="116" spans="1:21" ht="14.4" customHeight="1" x14ac:dyDescent="0.3">
      <c r="A116" s="528">
        <v>29</v>
      </c>
      <c r="B116" s="529" t="s">
        <v>444</v>
      </c>
      <c r="C116" s="529" t="s">
        <v>624</v>
      </c>
      <c r="D116" s="530" t="s">
        <v>1114</v>
      </c>
      <c r="E116" s="531" t="s">
        <v>632</v>
      </c>
      <c r="F116" s="529" t="s">
        <v>623</v>
      </c>
      <c r="G116" s="529" t="s">
        <v>727</v>
      </c>
      <c r="H116" s="529" t="s">
        <v>445</v>
      </c>
      <c r="I116" s="529" t="s">
        <v>733</v>
      </c>
      <c r="J116" s="529" t="s">
        <v>729</v>
      </c>
      <c r="K116" s="529" t="s">
        <v>734</v>
      </c>
      <c r="L116" s="532">
        <v>100</v>
      </c>
      <c r="M116" s="532">
        <v>200</v>
      </c>
      <c r="N116" s="529">
        <v>2</v>
      </c>
      <c r="O116" s="533">
        <v>1</v>
      </c>
      <c r="P116" s="532">
        <v>200</v>
      </c>
      <c r="Q116" s="534">
        <v>1</v>
      </c>
      <c r="R116" s="529">
        <v>2</v>
      </c>
      <c r="S116" s="534">
        <v>1</v>
      </c>
      <c r="T116" s="533">
        <v>1</v>
      </c>
      <c r="U116" s="535">
        <v>1</v>
      </c>
    </row>
    <row r="117" spans="1:21" ht="14.4" customHeight="1" x14ac:dyDescent="0.3">
      <c r="A117" s="528">
        <v>29</v>
      </c>
      <c r="B117" s="529" t="s">
        <v>444</v>
      </c>
      <c r="C117" s="529" t="s">
        <v>624</v>
      </c>
      <c r="D117" s="530" t="s">
        <v>1114</v>
      </c>
      <c r="E117" s="531" t="s">
        <v>632</v>
      </c>
      <c r="F117" s="529" t="s">
        <v>623</v>
      </c>
      <c r="G117" s="529" t="s">
        <v>753</v>
      </c>
      <c r="H117" s="529" t="s">
        <v>445</v>
      </c>
      <c r="I117" s="529" t="s">
        <v>754</v>
      </c>
      <c r="J117" s="529" t="s">
        <v>755</v>
      </c>
      <c r="K117" s="529" t="s">
        <v>756</v>
      </c>
      <c r="L117" s="532">
        <v>410</v>
      </c>
      <c r="M117" s="532">
        <v>3280</v>
      </c>
      <c r="N117" s="529">
        <v>8</v>
      </c>
      <c r="O117" s="533">
        <v>4</v>
      </c>
      <c r="P117" s="532">
        <v>2460</v>
      </c>
      <c r="Q117" s="534">
        <v>0.75</v>
      </c>
      <c r="R117" s="529">
        <v>6</v>
      </c>
      <c r="S117" s="534">
        <v>0.75</v>
      </c>
      <c r="T117" s="533">
        <v>3</v>
      </c>
      <c r="U117" s="535">
        <v>0.75</v>
      </c>
    </row>
    <row r="118" spans="1:21" ht="14.4" customHeight="1" x14ac:dyDescent="0.3">
      <c r="A118" s="528">
        <v>29</v>
      </c>
      <c r="B118" s="529" t="s">
        <v>444</v>
      </c>
      <c r="C118" s="529" t="s">
        <v>624</v>
      </c>
      <c r="D118" s="530" t="s">
        <v>1114</v>
      </c>
      <c r="E118" s="531" t="s">
        <v>632</v>
      </c>
      <c r="F118" s="529" t="s">
        <v>623</v>
      </c>
      <c r="G118" s="529" t="s">
        <v>757</v>
      </c>
      <c r="H118" s="529" t="s">
        <v>445</v>
      </c>
      <c r="I118" s="529" t="s">
        <v>764</v>
      </c>
      <c r="J118" s="529" t="s">
        <v>765</v>
      </c>
      <c r="K118" s="529" t="s">
        <v>766</v>
      </c>
      <c r="L118" s="532">
        <v>409.87</v>
      </c>
      <c r="M118" s="532">
        <v>409.87</v>
      </c>
      <c r="N118" s="529">
        <v>1</v>
      </c>
      <c r="O118" s="533">
        <v>1</v>
      </c>
      <c r="P118" s="532">
        <v>409.87</v>
      </c>
      <c r="Q118" s="534">
        <v>1</v>
      </c>
      <c r="R118" s="529">
        <v>1</v>
      </c>
      <c r="S118" s="534">
        <v>1</v>
      </c>
      <c r="T118" s="533">
        <v>1</v>
      </c>
      <c r="U118" s="535">
        <v>1</v>
      </c>
    </row>
    <row r="119" spans="1:21" ht="14.4" customHeight="1" x14ac:dyDescent="0.3">
      <c r="A119" s="528">
        <v>29</v>
      </c>
      <c r="B119" s="529" t="s">
        <v>444</v>
      </c>
      <c r="C119" s="529" t="s">
        <v>624</v>
      </c>
      <c r="D119" s="530" t="s">
        <v>1114</v>
      </c>
      <c r="E119" s="531" t="s">
        <v>632</v>
      </c>
      <c r="F119" s="529" t="s">
        <v>623</v>
      </c>
      <c r="G119" s="529" t="s">
        <v>757</v>
      </c>
      <c r="H119" s="529" t="s">
        <v>445</v>
      </c>
      <c r="I119" s="529" t="s">
        <v>893</v>
      </c>
      <c r="J119" s="529" t="s">
        <v>894</v>
      </c>
      <c r="K119" s="529" t="s">
        <v>895</v>
      </c>
      <c r="L119" s="532">
        <v>45.52</v>
      </c>
      <c r="M119" s="532">
        <v>45.52</v>
      </c>
      <c r="N119" s="529">
        <v>1</v>
      </c>
      <c r="O119" s="533">
        <v>1</v>
      </c>
      <c r="P119" s="532">
        <v>45.52</v>
      </c>
      <c r="Q119" s="534">
        <v>1</v>
      </c>
      <c r="R119" s="529">
        <v>1</v>
      </c>
      <c r="S119" s="534">
        <v>1</v>
      </c>
      <c r="T119" s="533">
        <v>1</v>
      </c>
      <c r="U119" s="535">
        <v>1</v>
      </c>
    </row>
    <row r="120" spans="1:21" ht="14.4" customHeight="1" x14ac:dyDescent="0.3">
      <c r="A120" s="528">
        <v>29</v>
      </c>
      <c r="B120" s="529" t="s">
        <v>444</v>
      </c>
      <c r="C120" s="529" t="s">
        <v>624</v>
      </c>
      <c r="D120" s="530" t="s">
        <v>1114</v>
      </c>
      <c r="E120" s="531" t="s">
        <v>632</v>
      </c>
      <c r="F120" s="529" t="s">
        <v>623</v>
      </c>
      <c r="G120" s="529" t="s">
        <v>757</v>
      </c>
      <c r="H120" s="529" t="s">
        <v>445</v>
      </c>
      <c r="I120" s="529" t="s">
        <v>896</v>
      </c>
      <c r="J120" s="529" t="s">
        <v>897</v>
      </c>
      <c r="K120" s="529" t="s">
        <v>898</v>
      </c>
      <c r="L120" s="532">
        <v>345.18</v>
      </c>
      <c r="M120" s="532">
        <v>345.18</v>
      </c>
      <c r="N120" s="529">
        <v>1</v>
      </c>
      <c r="O120" s="533">
        <v>1</v>
      </c>
      <c r="P120" s="532">
        <v>345.18</v>
      </c>
      <c r="Q120" s="534">
        <v>1</v>
      </c>
      <c r="R120" s="529">
        <v>1</v>
      </c>
      <c r="S120" s="534">
        <v>1</v>
      </c>
      <c r="T120" s="533">
        <v>1</v>
      </c>
      <c r="U120" s="535">
        <v>1</v>
      </c>
    </row>
    <row r="121" spans="1:21" ht="14.4" customHeight="1" x14ac:dyDescent="0.3">
      <c r="A121" s="528">
        <v>29</v>
      </c>
      <c r="B121" s="529" t="s">
        <v>444</v>
      </c>
      <c r="C121" s="529" t="s">
        <v>624</v>
      </c>
      <c r="D121" s="530" t="s">
        <v>1114</v>
      </c>
      <c r="E121" s="531" t="s">
        <v>632</v>
      </c>
      <c r="F121" s="529" t="s">
        <v>623</v>
      </c>
      <c r="G121" s="529" t="s">
        <v>757</v>
      </c>
      <c r="H121" s="529" t="s">
        <v>445</v>
      </c>
      <c r="I121" s="529" t="s">
        <v>784</v>
      </c>
      <c r="J121" s="529" t="s">
        <v>785</v>
      </c>
      <c r="K121" s="529" t="s">
        <v>786</v>
      </c>
      <c r="L121" s="532">
        <v>246.48</v>
      </c>
      <c r="M121" s="532">
        <v>246.48</v>
      </c>
      <c r="N121" s="529">
        <v>1</v>
      </c>
      <c r="O121" s="533">
        <v>1</v>
      </c>
      <c r="P121" s="532">
        <v>246.48</v>
      </c>
      <c r="Q121" s="534">
        <v>1</v>
      </c>
      <c r="R121" s="529">
        <v>1</v>
      </c>
      <c r="S121" s="534">
        <v>1</v>
      </c>
      <c r="T121" s="533">
        <v>1</v>
      </c>
      <c r="U121" s="535">
        <v>1</v>
      </c>
    </row>
    <row r="122" spans="1:21" ht="14.4" customHeight="1" x14ac:dyDescent="0.3">
      <c r="A122" s="528">
        <v>29</v>
      </c>
      <c r="B122" s="529" t="s">
        <v>444</v>
      </c>
      <c r="C122" s="529" t="s">
        <v>624</v>
      </c>
      <c r="D122" s="530" t="s">
        <v>1114</v>
      </c>
      <c r="E122" s="531" t="s">
        <v>632</v>
      </c>
      <c r="F122" s="529" t="s">
        <v>623</v>
      </c>
      <c r="G122" s="529" t="s">
        <v>757</v>
      </c>
      <c r="H122" s="529" t="s">
        <v>445</v>
      </c>
      <c r="I122" s="529" t="s">
        <v>899</v>
      </c>
      <c r="J122" s="529" t="s">
        <v>900</v>
      </c>
      <c r="K122" s="529" t="s">
        <v>901</v>
      </c>
      <c r="L122" s="532">
        <v>680.84</v>
      </c>
      <c r="M122" s="532">
        <v>680.84</v>
      </c>
      <c r="N122" s="529">
        <v>1</v>
      </c>
      <c r="O122" s="533">
        <v>1</v>
      </c>
      <c r="P122" s="532">
        <v>680.84</v>
      </c>
      <c r="Q122" s="534">
        <v>1</v>
      </c>
      <c r="R122" s="529">
        <v>1</v>
      </c>
      <c r="S122" s="534">
        <v>1</v>
      </c>
      <c r="T122" s="533">
        <v>1</v>
      </c>
      <c r="U122" s="535">
        <v>1</v>
      </c>
    </row>
    <row r="123" spans="1:21" ht="14.4" customHeight="1" x14ac:dyDescent="0.3">
      <c r="A123" s="528">
        <v>29</v>
      </c>
      <c r="B123" s="529" t="s">
        <v>444</v>
      </c>
      <c r="C123" s="529" t="s">
        <v>624</v>
      </c>
      <c r="D123" s="530" t="s">
        <v>1114</v>
      </c>
      <c r="E123" s="531" t="s">
        <v>633</v>
      </c>
      <c r="F123" s="529" t="s">
        <v>621</v>
      </c>
      <c r="G123" s="529" t="s">
        <v>638</v>
      </c>
      <c r="H123" s="529" t="s">
        <v>445</v>
      </c>
      <c r="I123" s="529" t="s">
        <v>639</v>
      </c>
      <c r="J123" s="529" t="s">
        <v>640</v>
      </c>
      <c r="K123" s="529" t="s">
        <v>641</v>
      </c>
      <c r="L123" s="532">
        <v>154.36000000000001</v>
      </c>
      <c r="M123" s="532">
        <v>1389.2400000000002</v>
      </c>
      <c r="N123" s="529">
        <v>9</v>
      </c>
      <c r="O123" s="533">
        <v>4</v>
      </c>
      <c r="P123" s="532">
        <v>463.08000000000004</v>
      </c>
      <c r="Q123" s="534">
        <v>0.33333333333333331</v>
      </c>
      <c r="R123" s="529">
        <v>3</v>
      </c>
      <c r="S123" s="534">
        <v>0.33333333333333331</v>
      </c>
      <c r="T123" s="533">
        <v>1.5</v>
      </c>
      <c r="U123" s="535">
        <v>0.375</v>
      </c>
    </row>
    <row r="124" spans="1:21" ht="14.4" customHeight="1" x14ac:dyDescent="0.3">
      <c r="A124" s="528">
        <v>29</v>
      </c>
      <c r="B124" s="529" t="s">
        <v>444</v>
      </c>
      <c r="C124" s="529" t="s">
        <v>624</v>
      </c>
      <c r="D124" s="530" t="s">
        <v>1114</v>
      </c>
      <c r="E124" s="531" t="s">
        <v>633</v>
      </c>
      <c r="F124" s="529" t="s">
        <v>621</v>
      </c>
      <c r="G124" s="529" t="s">
        <v>638</v>
      </c>
      <c r="H124" s="529" t="s">
        <v>445</v>
      </c>
      <c r="I124" s="529" t="s">
        <v>902</v>
      </c>
      <c r="J124" s="529" t="s">
        <v>640</v>
      </c>
      <c r="K124" s="529" t="s">
        <v>646</v>
      </c>
      <c r="L124" s="532">
        <v>0</v>
      </c>
      <c r="M124" s="532">
        <v>0</v>
      </c>
      <c r="N124" s="529">
        <v>2</v>
      </c>
      <c r="O124" s="533">
        <v>1</v>
      </c>
      <c r="P124" s="532"/>
      <c r="Q124" s="534"/>
      <c r="R124" s="529"/>
      <c r="S124" s="534">
        <v>0</v>
      </c>
      <c r="T124" s="533"/>
      <c r="U124" s="535">
        <v>0</v>
      </c>
    </row>
    <row r="125" spans="1:21" ht="14.4" customHeight="1" x14ac:dyDescent="0.3">
      <c r="A125" s="528">
        <v>29</v>
      </c>
      <c r="B125" s="529" t="s">
        <v>444</v>
      </c>
      <c r="C125" s="529" t="s">
        <v>624</v>
      </c>
      <c r="D125" s="530" t="s">
        <v>1114</v>
      </c>
      <c r="E125" s="531" t="s">
        <v>633</v>
      </c>
      <c r="F125" s="529" t="s">
        <v>621</v>
      </c>
      <c r="G125" s="529" t="s">
        <v>903</v>
      </c>
      <c r="H125" s="529" t="s">
        <v>445</v>
      </c>
      <c r="I125" s="529" t="s">
        <v>904</v>
      </c>
      <c r="J125" s="529" t="s">
        <v>905</v>
      </c>
      <c r="K125" s="529" t="s">
        <v>906</v>
      </c>
      <c r="L125" s="532">
        <v>0</v>
      </c>
      <c r="M125" s="532">
        <v>0</v>
      </c>
      <c r="N125" s="529">
        <v>1</v>
      </c>
      <c r="O125" s="533">
        <v>1</v>
      </c>
      <c r="P125" s="532"/>
      <c r="Q125" s="534"/>
      <c r="R125" s="529"/>
      <c r="S125" s="534">
        <v>0</v>
      </c>
      <c r="T125" s="533"/>
      <c r="U125" s="535">
        <v>0</v>
      </c>
    </row>
    <row r="126" spans="1:21" ht="14.4" customHeight="1" x14ac:dyDescent="0.3">
      <c r="A126" s="528">
        <v>29</v>
      </c>
      <c r="B126" s="529" t="s">
        <v>444</v>
      </c>
      <c r="C126" s="529" t="s">
        <v>624</v>
      </c>
      <c r="D126" s="530" t="s">
        <v>1114</v>
      </c>
      <c r="E126" s="531" t="s">
        <v>633</v>
      </c>
      <c r="F126" s="529" t="s">
        <v>621</v>
      </c>
      <c r="G126" s="529" t="s">
        <v>907</v>
      </c>
      <c r="H126" s="529" t="s">
        <v>445</v>
      </c>
      <c r="I126" s="529" t="s">
        <v>908</v>
      </c>
      <c r="J126" s="529" t="s">
        <v>909</v>
      </c>
      <c r="K126" s="529" t="s">
        <v>792</v>
      </c>
      <c r="L126" s="532">
        <v>78.33</v>
      </c>
      <c r="M126" s="532">
        <v>156.66</v>
      </c>
      <c r="N126" s="529">
        <v>2</v>
      </c>
      <c r="O126" s="533">
        <v>0.5</v>
      </c>
      <c r="P126" s="532">
        <v>156.66</v>
      </c>
      <c r="Q126" s="534">
        <v>1</v>
      </c>
      <c r="R126" s="529">
        <v>2</v>
      </c>
      <c r="S126" s="534">
        <v>1</v>
      </c>
      <c r="T126" s="533">
        <v>0.5</v>
      </c>
      <c r="U126" s="535">
        <v>1</v>
      </c>
    </row>
    <row r="127" spans="1:21" ht="14.4" customHeight="1" x14ac:dyDescent="0.3">
      <c r="A127" s="528">
        <v>29</v>
      </c>
      <c r="B127" s="529" t="s">
        <v>444</v>
      </c>
      <c r="C127" s="529" t="s">
        <v>624</v>
      </c>
      <c r="D127" s="530" t="s">
        <v>1114</v>
      </c>
      <c r="E127" s="531" t="s">
        <v>633</v>
      </c>
      <c r="F127" s="529" t="s">
        <v>621</v>
      </c>
      <c r="G127" s="529" t="s">
        <v>907</v>
      </c>
      <c r="H127" s="529" t="s">
        <v>445</v>
      </c>
      <c r="I127" s="529" t="s">
        <v>910</v>
      </c>
      <c r="J127" s="529" t="s">
        <v>911</v>
      </c>
      <c r="K127" s="529" t="s">
        <v>912</v>
      </c>
      <c r="L127" s="532">
        <v>39.17</v>
      </c>
      <c r="M127" s="532">
        <v>78.34</v>
      </c>
      <c r="N127" s="529">
        <v>2</v>
      </c>
      <c r="O127" s="533">
        <v>0.5</v>
      </c>
      <c r="P127" s="532">
        <v>78.34</v>
      </c>
      <c r="Q127" s="534">
        <v>1</v>
      </c>
      <c r="R127" s="529">
        <v>2</v>
      </c>
      <c r="S127" s="534">
        <v>1</v>
      </c>
      <c r="T127" s="533">
        <v>0.5</v>
      </c>
      <c r="U127" s="535">
        <v>1</v>
      </c>
    </row>
    <row r="128" spans="1:21" ht="14.4" customHeight="1" x14ac:dyDescent="0.3">
      <c r="A128" s="528">
        <v>29</v>
      </c>
      <c r="B128" s="529" t="s">
        <v>444</v>
      </c>
      <c r="C128" s="529" t="s">
        <v>624</v>
      </c>
      <c r="D128" s="530" t="s">
        <v>1114</v>
      </c>
      <c r="E128" s="531" t="s">
        <v>633</v>
      </c>
      <c r="F128" s="529" t="s">
        <v>621</v>
      </c>
      <c r="G128" s="529" t="s">
        <v>913</v>
      </c>
      <c r="H128" s="529" t="s">
        <v>1115</v>
      </c>
      <c r="I128" s="529" t="s">
        <v>914</v>
      </c>
      <c r="J128" s="529" t="s">
        <v>915</v>
      </c>
      <c r="K128" s="529" t="s">
        <v>916</v>
      </c>
      <c r="L128" s="532">
        <v>65.989999999999995</v>
      </c>
      <c r="M128" s="532">
        <v>65.989999999999995</v>
      </c>
      <c r="N128" s="529">
        <v>1</v>
      </c>
      <c r="O128" s="533">
        <v>1</v>
      </c>
      <c r="P128" s="532">
        <v>65.989999999999995</v>
      </c>
      <c r="Q128" s="534">
        <v>1</v>
      </c>
      <c r="R128" s="529">
        <v>1</v>
      </c>
      <c r="S128" s="534">
        <v>1</v>
      </c>
      <c r="T128" s="533">
        <v>1</v>
      </c>
      <c r="U128" s="535">
        <v>1</v>
      </c>
    </row>
    <row r="129" spans="1:21" ht="14.4" customHeight="1" x14ac:dyDescent="0.3">
      <c r="A129" s="528">
        <v>29</v>
      </c>
      <c r="B129" s="529" t="s">
        <v>444</v>
      </c>
      <c r="C129" s="529" t="s">
        <v>624</v>
      </c>
      <c r="D129" s="530" t="s">
        <v>1114</v>
      </c>
      <c r="E129" s="531" t="s">
        <v>633</v>
      </c>
      <c r="F129" s="529" t="s">
        <v>621</v>
      </c>
      <c r="G129" s="529" t="s">
        <v>917</v>
      </c>
      <c r="H129" s="529" t="s">
        <v>445</v>
      </c>
      <c r="I129" s="529" t="s">
        <v>918</v>
      </c>
      <c r="J129" s="529" t="s">
        <v>919</v>
      </c>
      <c r="K129" s="529" t="s">
        <v>920</v>
      </c>
      <c r="L129" s="532">
        <v>69.16</v>
      </c>
      <c r="M129" s="532">
        <v>69.16</v>
      </c>
      <c r="N129" s="529">
        <v>1</v>
      </c>
      <c r="O129" s="533">
        <v>0.5</v>
      </c>
      <c r="P129" s="532"/>
      <c r="Q129" s="534">
        <v>0</v>
      </c>
      <c r="R129" s="529"/>
      <c r="S129" s="534">
        <v>0</v>
      </c>
      <c r="T129" s="533"/>
      <c r="U129" s="535">
        <v>0</v>
      </c>
    </row>
    <row r="130" spans="1:21" ht="14.4" customHeight="1" x14ac:dyDescent="0.3">
      <c r="A130" s="528">
        <v>29</v>
      </c>
      <c r="B130" s="529" t="s">
        <v>444</v>
      </c>
      <c r="C130" s="529" t="s">
        <v>624</v>
      </c>
      <c r="D130" s="530" t="s">
        <v>1114</v>
      </c>
      <c r="E130" s="531" t="s">
        <v>633</v>
      </c>
      <c r="F130" s="529" t="s">
        <v>621</v>
      </c>
      <c r="G130" s="529" t="s">
        <v>921</v>
      </c>
      <c r="H130" s="529" t="s">
        <v>445</v>
      </c>
      <c r="I130" s="529" t="s">
        <v>922</v>
      </c>
      <c r="J130" s="529" t="s">
        <v>923</v>
      </c>
      <c r="K130" s="529" t="s">
        <v>924</v>
      </c>
      <c r="L130" s="532">
        <v>37.68</v>
      </c>
      <c r="M130" s="532">
        <v>75.36</v>
      </c>
      <c r="N130" s="529">
        <v>2</v>
      </c>
      <c r="O130" s="533">
        <v>2</v>
      </c>
      <c r="P130" s="532"/>
      <c r="Q130" s="534">
        <v>0</v>
      </c>
      <c r="R130" s="529"/>
      <c r="S130" s="534">
        <v>0</v>
      </c>
      <c r="T130" s="533"/>
      <c r="U130" s="535">
        <v>0</v>
      </c>
    </row>
    <row r="131" spans="1:21" ht="14.4" customHeight="1" x14ac:dyDescent="0.3">
      <c r="A131" s="528">
        <v>29</v>
      </c>
      <c r="B131" s="529" t="s">
        <v>444</v>
      </c>
      <c r="C131" s="529" t="s">
        <v>624</v>
      </c>
      <c r="D131" s="530" t="s">
        <v>1114</v>
      </c>
      <c r="E131" s="531" t="s">
        <v>633</v>
      </c>
      <c r="F131" s="529" t="s">
        <v>621</v>
      </c>
      <c r="G131" s="529" t="s">
        <v>861</v>
      </c>
      <c r="H131" s="529" t="s">
        <v>445</v>
      </c>
      <c r="I131" s="529" t="s">
        <v>865</v>
      </c>
      <c r="J131" s="529" t="s">
        <v>866</v>
      </c>
      <c r="K131" s="529" t="s">
        <v>867</v>
      </c>
      <c r="L131" s="532">
        <v>60.9</v>
      </c>
      <c r="M131" s="532">
        <v>121.8</v>
      </c>
      <c r="N131" s="529">
        <v>2</v>
      </c>
      <c r="O131" s="533">
        <v>1</v>
      </c>
      <c r="P131" s="532">
        <v>121.8</v>
      </c>
      <c r="Q131" s="534">
        <v>1</v>
      </c>
      <c r="R131" s="529">
        <v>2</v>
      </c>
      <c r="S131" s="534">
        <v>1</v>
      </c>
      <c r="T131" s="533">
        <v>1</v>
      </c>
      <c r="U131" s="535">
        <v>1</v>
      </c>
    </row>
    <row r="132" spans="1:21" ht="14.4" customHeight="1" x14ac:dyDescent="0.3">
      <c r="A132" s="528">
        <v>29</v>
      </c>
      <c r="B132" s="529" t="s">
        <v>444</v>
      </c>
      <c r="C132" s="529" t="s">
        <v>624</v>
      </c>
      <c r="D132" s="530" t="s">
        <v>1114</v>
      </c>
      <c r="E132" s="531" t="s">
        <v>633</v>
      </c>
      <c r="F132" s="529" t="s">
        <v>621</v>
      </c>
      <c r="G132" s="529" t="s">
        <v>668</v>
      </c>
      <c r="H132" s="529" t="s">
        <v>445</v>
      </c>
      <c r="I132" s="529" t="s">
        <v>925</v>
      </c>
      <c r="J132" s="529" t="s">
        <v>503</v>
      </c>
      <c r="K132" s="529" t="s">
        <v>926</v>
      </c>
      <c r="L132" s="532">
        <v>22.79</v>
      </c>
      <c r="M132" s="532">
        <v>22.79</v>
      </c>
      <c r="N132" s="529">
        <v>1</v>
      </c>
      <c r="O132" s="533">
        <v>0.5</v>
      </c>
      <c r="P132" s="532"/>
      <c r="Q132" s="534">
        <v>0</v>
      </c>
      <c r="R132" s="529"/>
      <c r="S132" s="534">
        <v>0</v>
      </c>
      <c r="T132" s="533"/>
      <c r="U132" s="535">
        <v>0</v>
      </c>
    </row>
    <row r="133" spans="1:21" ht="14.4" customHeight="1" x14ac:dyDescent="0.3">
      <c r="A133" s="528">
        <v>29</v>
      </c>
      <c r="B133" s="529" t="s">
        <v>444</v>
      </c>
      <c r="C133" s="529" t="s">
        <v>624</v>
      </c>
      <c r="D133" s="530" t="s">
        <v>1114</v>
      </c>
      <c r="E133" s="531" t="s">
        <v>633</v>
      </c>
      <c r="F133" s="529" t="s">
        <v>621</v>
      </c>
      <c r="G133" s="529" t="s">
        <v>671</v>
      </c>
      <c r="H133" s="529" t="s">
        <v>445</v>
      </c>
      <c r="I133" s="529" t="s">
        <v>672</v>
      </c>
      <c r="J133" s="529" t="s">
        <v>673</v>
      </c>
      <c r="K133" s="529" t="s">
        <v>674</v>
      </c>
      <c r="L133" s="532">
        <v>132.97999999999999</v>
      </c>
      <c r="M133" s="532">
        <v>132.97999999999999</v>
      </c>
      <c r="N133" s="529">
        <v>1</v>
      </c>
      <c r="O133" s="533">
        <v>0.5</v>
      </c>
      <c r="P133" s="532">
        <v>132.97999999999999</v>
      </c>
      <c r="Q133" s="534">
        <v>1</v>
      </c>
      <c r="R133" s="529">
        <v>1</v>
      </c>
      <c r="S133" s="534">
        <v>1</v>
      </c>
      <c r="T133" s="533">
        <v>0.5</v>
      </c>
      <c r="U133" s="535">
        <v>1</v>
      </c>
    </row>
    <row r="134" spans="1:21" ht="14.4" customHeight="1" x14ac:dyDescent="0.3">
      <c r="A134" s="528">
        <v>29</v>
      </c>
      <c r="B134" s="529" t="s">
        <v>444</v>
      </c>
      <c r="C134" s="529" t="s">
        <v>624</v>
      </c>
      <c r="D134" s="530" t="s">
        <v>1114</v>
      </c>
      <c r="E134" s="531" t="s">
        <v>633</v>
      </c>
      <c r="F134" s="529" t="s">
        <v>621</v>
      </c>
      <c r="G134" s="529" t="s">
        <v>675</v>
      </c>
      <c r="H134" s="529" t="s">
        <v>1115</v>
      </c>
      <c r="I134" s="529" t="s">
        <v>676</v>
      </c>
      <c r="J134" s="529" t="s">
        <v>677</v>
      </c>
      <c r="K134" s="529" t="s">
        <v>657</v>
      </c>
      <c r="L134" s="532">
        <v>21.13</v>
      </c>
      <c r="M134" s="532">
        <v>21.13</v>
      </c>
      <c r="N134" s="529">
        <v>1</v>
      </c>
      <c r="O134" s="533">
        <v>1</v>
      </c>
      <c r="P134" s="532">
        <v>21.13</v>
      </c>
      <c r="Q134" s="534">
        <v>1</v>
      </c>
      <c r="R134" s="529">
        <v>1</v>
      </c>
      <c r="S134" s="534">
        <v>1</v>
      </c>
      <c r="T134" s="533">
        <v>1</v>
      </c>
      <c r="U134" s="535">
        <v>1</v>
      </c>
    </row>
    <row r="135" spans="1:21" ht="14.4" customHeight="1" x14ac:dyDescent="0.3">
      <c r="A135" s="528">
        <v>29</v>
      </c>
      <c r="B135" s="529" t="s">
        <v>444</v>
      </c>
      <c r="C135" s="529" t="s">
        <v>624</v>
      </c>
      <c r="D135" s="530" t="s">
        <v>1114</v>
      </c>
      <c r="E135" s="531" t="s">
        <v>633</v>
      </c>
      <c r="F135" s="529" t="s">
        <v>621</v>
      </c>
      <c r="G135" s="529" t="s">
        <v>692</v>
      </c>
      <c r="H135" s="529" t="s">
        <v>445</v>
      </c>
      <c r="I135" s="529" t="s">
        <v>870</v>
      </c>
      <c r="J135" s="529" t="s">
        <v>871</v>
      </c>
      <c r="K135" s="529" t="s">
        <v>872</v>
      </c>
      <c r="L135" s="532">
        <v>0</v>
      </c>
      <c r="M135" s="532">
        <v>0</v>
      </c>
      <c r="N135" s="529">
        <v>1</v>
      </c>
      <c r="O135" s="533">
        <v>1</v>
      </c>
      <c r="P135" s="532">
        <v>0</v>
      </c>
      <c r="Q135" s="534"/>
      <c r="R135" s="529">
        <v>1</v>
      </c>
      <c r="S135" s="534">
        <v>1</v>
      </c>
      <c r="T135" s="533">
        <v>1</v>
      </c>
      <c r="U135" s="535">
        <v>1</v>
      </c>
    </row>
    <row r="136" spans="1:21" ht="14.4" customHeight="1" x14ac:dyDescent="0.3">
      <c r="A136" s="528">
        <v>29</v>
      </c>
      <c r="B136" s="529" t="s">
        <v>444</v>
      </c>
      <c r="C136" s="529" t="s">
        <v>624</v>
      </c>
      <c r="D136" s="530" t="s">
        <v>1114</v>
      </c>
      <c r="E136" s="531" t="s">
        <v>633</v>
      </c>
      <c r="F136" s="529" t="s">
        <v>621</v>
      </c>
      <c r="G136" s="529" t="s">
        <v>692</v>
      </c>
      <c r="H136" s="529" t="s">
        <v>445</v>
      </c>
      <c r="I136" s="529" t="s">
        <v>927</v>
      </c>
      <c r="J136" s="529" t="s">
        <v>694</v>
      </c>
      <c r="K136" s="529" t="s">
        <v>928</v>
      </c>
      <c r="L136" s="532">
        <v>36.54</v>
      </c>
      <c r="M136" s="532">
        <v>36.54</v>
      </c>
      <c r="N136" s="529">
        <v>1</v>
      </c>
      <c r="O136" s="533">
        <v>1</v>
      </c>
      <c r="P136" s="532"/>
      <c r="Q136" s="534">
        <v>0</v>
      </c>
      <c r="R136" s="529"/>
      <c r="S136" s="534">
        <v>0</v>
      </c>
      <c r="T136" s="533"/>
      <c r="U136" s="535">
        <v>0</v>
      </c>
    </row>
    <row r="137" spans="1:21" ht="14.4" customHeight="1" x14ac:dyDescent="0.3">
      <c r="A137" s="528">
        <v>29</v>
      </c>
      <c r="B137" s="529" t="s">
        <v>444</v>
      </c>
      <c r="C137" s="529" t="s">
        <v>624</v>
      </c>
      <c r="D137" s="530" t="s">
        <v>1114</v>
      </c>
      <c r="E137" s="531" t="s">
        <v>633</v>
      </c>
      <c r="F137" s="529" t="s">
        <v>621</v>
      </c>
      <c r="G137" s="529" t="s">
        <v>692</v>
      </c>
      <c r="H137" s="529" t="s">
        <v>445</v>
      </c>
      <c r="I137" s="529" t="s">
        <v>929</v>
      </c>
      <c r="J137" s="529" t="s">
        <v>871</v>
      </c>
      <c r="K137" s="529" t="s">
        <v>930</v>
      </c>
      <c r="L137" s="532">
        <v>0</v>
      </c>
      <c r="M137" s="532">
        <v>0</v>
      </c>
      <c r="N137" s="529">
        <v>1</v>
      </c>
      <c r="O137" s="533">
        <v>1</v>
      </c>
      <c r="P137" s="532"/>
      <c r="Q137" s="534"/>
      <c r="R137" s="529"/>
      <c r="S137" s="534">
        <v>0</v>
      </c>
      <c r="T137" s="533"/>
      <c r="U137" s="535">
        <v>0</v>
      </c>
    </row>
    <row r="138" spans="1:21" ht="14.4" customHeight="1" x14ac:dyDescent="0.3">
      <c r="A138" s="528">
        <v>29</v>
      </c>
      <c r="B138" s="529" t="s">
        <v>444</v>
      </c>
      <c r="C138" s="529" t="s">
        <v>624</v>
      </c>
      <c r="D138" s="530" t="s">
        <v>1114</v>
      </c>
      <c r="E138" s="531" t="s">
        <v>633</v>
      </c>
      <c r="F138" s="529" t="s">
        <v>621</v>
      </c>
      <c r="G138" s="529" t="s">
        <v>931</v>
      </c>
      <c r="H138" s="529" t="s">
        <v>445</v>
      </c>
      <c r="I138" s="529" t="s">
        <v>932</v>
      </c>
      <c r="J138" s="529" t="s">
        <v>933</v>
      </c>
      <c r="K138" s="529" t="s">
        <v>808</v>
      </c>
      <c r="L138" s="532">
        <v>0</v>
      </c>
      <c r="M138" s="532">
        <v>0</v>
      </c>
      <c r="N138" s="529">
        <v>2</v>
      </c>
      <c r="O138" s="533">
        <v>2</v>
      </c>
      <c r="P138" s="532">
        <v>0</v>
      </c>
      <c r="Q138" s="534"/>
      <c r="R138" s="529">
        <v>1</v>
      </c>
      <c r="S138" s="534">
        <v>0.5</v>
      </c>
      <c r="T138" s="533">
        <v>1</v>
      </c>
      <c r="U138" s="535">
        <v>0.5</v>
      </c>
    </row>
    <row r="139" spans="1:21" ht="14.4" customHeight="1" x14ac:dyDescent="0.3">
      <c r="A139" s="528">
        <v>29</v>
      </c>
      <c r="B139" s="529" t="s">
        <v>444</v>
      </c>
      <c r="C139" s="529" t="s">
        <v>624</v>
      </c>
      <c r="D139" s="530" t="s">
        <v>1114</v>
      </c>
      <c r="E139" s="531" t="s">
        <v>633</v>
      </c>
      <c r="F139" s="529" t="s">
        <v>621</v>
      </c>
      <c r="G139" s="529" t="s">
        <v>934</v>
      </c>
      <c r="H139" s="529" t="s">
        <v>1115</v>
      </c>
      <c r="I139" s="529" t="s">
        <v>935</v>
      </c>
      <c r="J139" s="529" t="s">
        <v>936</v>
      </c>
      <c r="K139" s="529" t="s">
        <v>937</v>
      </c>
      <c r="L139" s="532">
        <v>63.75</v>
      </c>
      <c r="M139" s="532">
        <v>63.75</v>
      </c>
      <c r="N139" s="529">
        <v>1</v>
      </c>
      <c r="O139" s="533">
        <v>0.5</v>
      </c>
      <c r="P139" s="532"/>
      <c r="Q139" s="534">
        <v>0</v>
      </c>
      <c r="R139" s="529"/>
      <c r="S139" s="534">
        <v>0</v>
      </c>
      <c r="T139" s="533"/>
      <c r="U139" s="535">
        <v>0</v>
      </c>
    </row>
    <row r="140" spans="1:21" ht="14.4" customHeight="1" x14ac:dyDescent="0.3">
      <c r="A140" s="528">
        <v>29</v>
      </c>
      <c r="B140" s="529" t="s">
        <v>444</v>
      </c>
      <c r="C140" s="529" t="s">
        <v>624</v>
      </c>
      <c r="D140" s="530" t="s">
        <v>1114</v>
      </c>
      <c r="E140" s="531" t="s">
        <v>633</v>
      </c>
      <c r="F140" s="529" t="s">
        <v>621</v>
      </c>
      <c r="G140" s="529" t="s">
        <v>938</v>
      </c>
      <c r="H140" s="529" t="s">
        <v>445</v>
      </c>
      <c r="I140" s="529" t="s">
        <v>939</v>
      </c>
      <c r="J140" s="529" t="s">
        <v>940</v>
      </c>
      <c r="K140" s="529" t="s">
        <v>941</v>
      </c>
      <c r="L140" s="532">
        <v>77.14</v>
      </c>
      <c r="M140" s="532">
        <v>77.14</v>
      </c>
      <c r="N140" s="529">
        <v>1</v>
      </c>
      <c r="O140" s="533">
        <v>1</v>
      </c>
      <c r="P140" s="532">
        <v>77.14</v>
      </c>
      <c r="Q140" s="534">
        <v>1</v>
      </c>
      <c r="R140" s="529">
        <v>1</v>
      </c>
      <c r="S140" s="534">
        <v>1</v>
      </c>
      <c r="T140" s="533">
        <v>1</v>
      </c>
      <c r="U140" s="535">
        <v>1</v>
      </c>
    </row>
    <row r="141" spans="1:21" ht="14.4" customHeight="1" x14ac:dyDescent="0.3">
      <c r="A141" s="528">
        <v>29</v>
      </c>
      <c r="B141" s="529" t="s">
        <v>444</v>
      </c>
      <c r="C141" s="529" t="s">
        <v>624</v>
      </c>
      <c r="D141" s="530" t="s">
        <v>1114</v>
      </c>
      <c r="E141" s="531" t="s">
        <v>633</v>
      </c>
      <c r="F141" s="529" t="s">
        <v>621</v>
      </c>
      <c r="G141" s="529" t="s">
        <v>704</v>
      </c>
      <c r="H141" s="529" t="s">
        <v>445</v>
      </c>
      <c r="I141" s="529" t="s">
        <v>470</v>
      </c>
      <c r="J141" s="529" t="s">
        <v>705</v>
      </c>
      <c r="K141" s="529" t="s">
        <v>706</v>
      </c>
      <c r="L141" s="532">
        <v>0</v>
      </c>
      <c r="M141" s="532">
        <v>0</v>
      </c>
      <c r="N141" s="529">
        <v>5</v>
      </c>
      <c r="O141" s="533">
        <v>2.5</v>
      </c>
      <c r="P141" s="532">
        <v>0</v>
      </c>
      <c r="Q141" s="534"/>
      <c r="R141" s="529">
        <v>2</v>
      </c>
      <c r="S141" s="534">
        <v>0.4</v>
      </c>
      <c r="T141" s="533">
        <v>1</v>
      </c>
      <c r="U141" s="535">
        <v>0.4</v>
      </c>
    </row>
    <row r="142" spans="1:21" ht="14.4" customHeight="1" x14ac:dyDescent="0.3">
      <c r="A142" s="528">
        <v>29</v>
      </c>
      <c r="B142" s="529" t="s">
        <v>444</v>
      </c>
      <c r="C142" s="529" t="s">
        <v>624</v>
      </c>
      <c r="D142" s="530" t="s">
        <v>1114</v>
      </c>
      <c r="E142" s="531" t="s">
        <v>633</v>
      </c>
      <c r="F142" s="529" t="s">
        <v>621</v>
      </c>
      <c r="G142" s="529" t="s">
        <v>707</v>
      </c>
      <c r="H142" s="529" t="s">
        <v>445</v>
      </c>
      <c r="I142" s="529" t="s">
        <v>535</v>
      </c>
      <c r="J142" s="529" t="s">
        <v>536</v>
      </c>
      <c r="K142" s="529" t="s">
        <v>709</v>
      </c>
      <c r="L142" s="532">
        <v>289.27</v>
      </c>
      <c r="M142" s="532">
        <v>1446.35</v>
      </c>
      <c r="N142" s="529">
        <v>5</v>
      </c>
      <c r="O142" s="533">
        <v>4</v>
      </c>
      <c r="P142" s="532">
        <v>578.54</v>
      </c>
      <c r="Q142" s="534">
        <v>0.4</v>
      </c>
      <c r="R142" s="529">
        <v>2</v>
      </c>
      <c r="S142" s="534">
        <v>0.4</v>
      </c>
      <c r="T142" s="533">
        <v>2</v>
      </c>
      <c r="U142" s="535">
        <v>0.5</v>
      </c>
    </row>
    <row r="143" spans="1:21" ht="14.4" customHeight="1" x14ac:dyDescent="0.3">
      <c r="A143" s="528">
        <v>29</v>
      </c>
      <c r="B143" s="529" t="s">
        <v>444</v>
      </c>
      <c r="C143" s="529" t="s">
        <v>624</v>
      </c>
      <c r="D143" s="530" t="s">
        <v>1114</v>
      </c>
      <c r="E143" s="531" t="s">
        <v>633</v>
      </c>
      <c r="F143" s="529" t="s">
        <v>621</v>
      </c>
      <c r="G143" s="529" t="s">
        <v>707</v>
      </c>
      <c r="H143" s="529" t="s">
        <v>445</v>
      </c>
      <c r="I143" s="529" t="s">
        <v>942</v>
      </c>
      <c r="J143" s="529" t="s">
        <v>536</v>
      </c>
      <c r="K143" s="529" t="s">
        <v>943</v>
      </c>
      <c r="L143" s="532">
        <v>96.42</v>
      </c>
      <c r="M143" s="532">
        <v>96.42</v>
      </c>
      <c r="N143" s="529">
        <v>1</v>
      </c>
      <c r="O143" s="533">
        <v>1</v>
      </c>
      <c r="P143" s="532"/>
      <c r="Q143" s="534">
        <v>0</v>
      </c>
      <c r="R143" s="529"/>
      <c r="S143" s="534">
        <v>0</v>
      </c>
      <c r="T143" s="533"/>
      <c r="U143" s="535">
        <v>0</v>
      </c>
    </row>
    <row r="144" spans="1:21" ht="14.4" customHeight="1" x14ac:dyDescent="0.3">
      <c r="A144" s="528">
        <v>29</v>
      </c>
      <c r="B144" s="529" t="s">
        <v>444</v>
      </c>
      <c r="C144" s="529" t="s">
        <v>624</v>
      </c>
      <c r="D144" s="530" t="s">
        <v>1114</v>
      </c>
      <c r="E144" s="531" t="s">
        <v>633</v>
      </c>
      <c r="F144" s="529" t="s">
        <v>621</v>
      </c>
      <c r="G144" s="529" t="s">
        <v>782</v>
      </c>
      <c r="H144" s="529" t="s">
        <v>445</v>
      </c>
      <c r="I144" s="529" t="s">
        <v>783</v>
      </c>
      <c r="J144" s="529" t="s">
        <v>531</v>
      </c>
      <c r="K144" s="529" t="s">
        <v>644</v>
      </c>
      <c r="L144" s="532">
        <v>16.77</v>
      </c>
      <c r="M144" s="532">
        <v>16.77</v>
      </c>
      <c r="N144" s="529">
        <v>1</v>
      </c>
      <c r="O144" s="533">
        <v>1</v>
      </c>
      <c r="P144" s="532">
        <v>16.77</v>
      </c>
      <c r="Q144" s="534">
        <v>1</v>
      </c>
      <c r="R144" s="529">
        <v>1</v>
      </c>
      <c r="S144" s="534">
        <v>1</v>
      </c>
      <c r="T144" s="533">
        <v>1</v>
      </c>
      <c r="U144" s="535">
        <v>1</v>
      </c>
    </row>
    <row r="145" spans="1:21" ht="14.4" customHeight="1" x14ac:dyDescent="0.3">
      <c r="A145" s="528">
        <v>29</v>
      </c>
      <c r="B145" s="529" t="s">
        <v>444</v>
      </c>
      <c r="C145" s="529" t="s">
        <v>624</v>
      </c>
      <c r="D145" s="530" t="s">
        <v>1114</v>
      </c>
      <c r="E145" s="531" t="s">
        <v>633</v>
      </c>
      <c r="F145" s="529" t="s">
        <v>621</v>
      </c>
      <c r="G145" s="529" t="s">
        <v>782</v>
      </c>
      <c r="H145" s="529" t="s">
        <v>445</v>
      </c>
      <c r="I145" s="529" t="s">
        <v>889</v>
      </c>
      <c r="J145" s="529" t="s">
        <v>531</v>
      </c>
      <c r="K145" s="529" t="s">
        <v>890</v>
      </c>
      <c r="L145" s="532">
        <v>50.32</v>
      </c>
      <c r="M145" s="532">
        <v>150.96</v>
      </c>
      <c r="N145" s="529">
        <v>3</v>
      </c>
      <c r="O145" s="533">
        <v>1.5</v>
      </c>
      <c r="P145" s="532">
        <v>50.32</v>
      </c>
      <c r="Q145" s="534">
        <v>0.33333333333333331</v>
      </c>
      <c r="R145" s="529">
        <v>1</v>
      </c>
      <c r="S145" s="534">
        <v>0.33333333333333331</v>
      </c>
      <c r="T145" s="533">
        <v>1</v>
      </c>
      <c r="U145" s="535">
        <v>0.66666666666666663</v>
      </c>
    </row>
    <row r="146" spans="1:21" ht="14.4" customHeight="1" x14ac:dyDescent="0.3">
      <c r="A146" s="528">
        <v>29</v>
      </c>
      <c r="B146" s="529" t="s">
        <v>444</v>
      </c>
      <c r="C146" s="529" t="s">
        <v>624</v>
      </c>
      <c r="D146" s="530" t="s">
        <v>1114</v>
      </c>
      <c r="E146" s="531" t="s">
        <v>633</v>
      </c>
      <c r="F146" s="529" t="s">
        <v>623</v>
      </c>
      <c r="G146" s="529" t="s">
        <v>727</v>
      </c>
      <c r="H146" s="529" t="s">
        <v>445</v>
      </c>
      <c r="I146" s="529" t="s">
        <v>728</v>
      </c>
      <c r="J146" s="529" t="s">
        <v>729</v>
      </c>
      <c r="K146" s="529" t="s">
        <v>730</v>
      </c>
      <c r="L146" s="532">
        <v>25</v>
      </c>
      <c r="M146" s="532">
        <v>125</v>
      </c>
      <c r="N146" s="529">
        <v>5</v>
      </c>
      <c r="O146" s="533">
        <v>2</v>
      </c>
      <c r="P146" s="532">
        <v>50</v>
      </c>
      <c r="Q146" s="534">
        <v>0.4</v>
      </c>
      <c r="R146" s="529">
        <v>2</v>
      </c>
      <c r="S146" s="534">
        <v>0.4</v>
      </c>
      <c r="T146" s="533">
        <v>1</v>
      </c>
      <c r="U146" s="535">
        <v>0.5</v>
      </c>
    </row>
    <row r="147" spans="1:21" ht="14.4" customHeight="1" x14ac:dyDescent="0.3">
      <c r="A147" s="528">
        <v>29</v>
      </c>
      <c r="B147" s="529" t="s">
        <v>444</v>
      </c>
      <c r="C147" s="529" t="s">
        <v>624</v>
      </c>
      <c r="D147" s="530" t="s">
        <v>1114</v>
      </c>
      <c r="E147" s="531" t="s">
        <v>633</v>
      </c>
      <c r="F147" s="529" t="s">
        <v>623</v>
      </c>
      <c r="G147" s="529" t="s">
        <v>727</v>
      </c>
      <c r="H147" s="529" t="s">
        <v>445</v>
      </c>
      <c r="I147" s="529" t="s">
        <v>733</v>
      </c>
      <c r="J147" s="529" t="s">
        <v>729</v>
      </c>
      <c r="K147" s="529" t="s">
        <v>734</v>
      </c>
      <c r="L147" s="532">
        <v>100</v>
      </c>
      <c r="M147" s="532">
        <v>1400</v>
      </c>
      <c r="N147" s="529">
        <v>14</v>
      </c>
      <c r="O147" s="533">
        <v>7</v>
      </c>
      <c r="P147" s="532">
        <v>1200</v>
      </c>
      <c r="Q147" s="534">
        <v>0.8571428571428571</v>
      </c>
      <c r="R147" s="529">
        <v>12</v>
      </c>
      <c r="S147" s="534">
        <v>0.8571428571428571</v>
      </c>
      <c r="T147" s="533">
        <v>5</v>
      </c>
      <c r="U147" s="535">
        <v>0.7142857142857143</v>
      </c>
    </row>
    <row r="148" spans="1:21" ht="14.4" customHeight="1" x14ac:dyDescent="0.3">
      <c r="A148" s="528">
        <v>29</v>
      </c>
      <c r="B148" s="529" t="s">
        <v>444</v>
      </c>
      <c r="C148" s="529" t="s">
        <v>624</v>
      </c>
      <c r="D148" s="530" t="s">
        <v>1114</v>
      </c>
      <c r="E148" s="531" t="s">
        <v>633</v>
      </c>
      <c r="F148" s="529" t="s">
        <v>623</v>
      </c>
      <c r="G148" s="529" t="s">
        <v>727</v>
      </c>
      <c r="H148" s="529" t="s">
        <v>445</v>
      </c>
      <c r="I148" s="529" t="s">
        <v>735</v>
      </c>
      <c r="J148" s="529" t="s">
        <v>736</v>
      </c>
      <c r="K148" s="529" t="s">
        <v>737</v>
      </c>
      <c r="L148" s="532">
        <v>156</v>
      </c>
      <c r="M148" s="532">
        <v>156</v>
      </c>
      <c r="N148" s="529">
        <v>1</v>
      </c>
      <c r="O148" s="533">
        <v>1</v>
      </c>
      <c r="P148" s="532">
        <v>156</v>
      </c>
      <c r="Q148" s="534">
        <v>1</v>
      </c>
      <c r="R148" s="529">
        <v>1</v>
      </c>
      <c r="S148" s="534">
        <v>1</v>
      </c>
      <c r="T148" s="533">
        <v>1</v>
      </c>
      <c r="U148" s="535">
        <v>1</v>
      </c>
    </row>
    <row r="149" spans="1:21" ht="14.4" customHeight="1" x14ac:dyDescent="0.3">
      <c r="A149" s="528">
        <v>29</v>
      </c>
      <c r="B149" s="529" t="s">
        <v>444</v>
      </c>
      <c r="C149" s="529" t="s">
        <v>624</v>
      </c>
      <c r="D149" s="530" t="s">
        <v>1114</v>
      </c>
      <c r="E149" s="531" t="s">
        <v>633</v>
      </c>
      <c r="F149" s="529" t="s">
        <v>623</v>
      </c>
      <c r="G149" s="529" t="s">
        <v>753</v>
      </c>
      <c r="H149" s="529" t="s">
        <v>445</v>
      </c>
      <c r="I149" s="529" t="s">
        <v>754</v>
      </c>
      <c r="J149" s="529" t="s">
        <v>755</v>
      </c>
      <c r="K149" s="529" t="s">
        <v>756</v>
      </c>
      <c r="L149" s="532">
        <v>410</v>
      </c>
      <c r="M149" s="532">
        <v>9020</v>
      </c>
      <c r="N149" s="529">
        <v>22</v>
      </c>
      <c r="O149" s="533">
        <v>11</v>
      </c>
      <c r="P149" s="532">
        <v>8200</v>
      </c>
      <c r="Q149" s="534">
        <v>0.90909090909090906</v>
      </c>
      <c r="R149" s="529">
        <v>20</v>
      </c>
      <c r="S149" s="534">
        <v>0.90909090909090906</v>
      </c>
      <c r="T149" s="533">
        <v>10</v>
      </c>
      <c r="U149" s="535">
        <v>0.90909090909090906</v>
      </c>
    </row>
    <row r="150" spans="1:21" ht="14.4" customHeight="1" x14ac:dyDescent="0.3">
      <c r="A150" s="528">
        <v>29</v>
      </c>
      <c r="B150" s="529" t="s">
        <v>444</v>
      </c>
      <c r="C150" s="529" t="s">
        <v>624</v>
      </c>
      <c r="D150" s="530" t="s">
        <v>1114</v>
      </c>
      <c r="E150" s="531" t="s">
        <v>633</v>
      </c>
      <c r="F150" s="529" t="s">
        <v>623</v>
      </c>
      <c r="G150" s="529" t="s">
        <v>757</v>
      </c>
      <c r="H150" s="529" t="s">
        <v>445</v>
      </c>
      <c r="I150" s="529" t="s">
        <v>944</v>
      </c>
      <c r="J150" s="529" t="s">
        <v>945</v>
      </c>
      <c r="K150" s="529" t="s">
        <v>946</v>
      </c>
      <c r="L150" s="532">
        <v>378.48</v>
      </c>
      <c r="M150" s="532">
        <v>378.48</v>
      </c>
      <c r="N150" s="529">
        <v>1</v>
      </c>
      <c r="O150" s="533">
        <v>1</v>
      </c>
      <c r="P150" s="532"/>
      <c r="Q150" s="534">
        <v>0</v>
      </c>
      <c r="R150" s="529"/>
      <c r="S150" s="534">
        <v>0</v>
      </c>
      <c r="T150" s="533"/>
      <c r="U150" s="535">
        <v>0</v>
      </c>
    </row>
    <row r="151" spans="1:21" ht="14.4" customHeight="1" x14ac:dyDescent="0.3">
      <c r="A151" s="528">
        <v>29</v>
      </c>
      <c r="B151" s="529" t="s">
        <v>444</v>
      </c>
      <c r="C151" s="529" t="s">
        <v>624</v>
      </c>
      <c r="D151" s="530" t="s">
        <v>1114</v>
      </c>
      <c r="E151" s="531" t="s">
        <v>633</v>
      </c>
      <c r="F151" s="529" t="s">
        <v>623</v>
      </c>
      <c r="G151" s="529" t="s">
        <v>840</v>
      </c>
      <c r="H151" s="529" t="s">
        <v>445</v>
      </c>
      <c r="I151" s="529" t="s">
        <v>841</v>
      </c>
      <c r="J151" s="529" t="s">
        <v>842</v>
      </c>
      <c r="K151" s="529"/>
      <c r="L151" s="532">
        <v>0</v>
      </c>
      <c r="M151" s="532">
        <v>0</v>
      </c>
      <c r="N151" s="529">
        <v>1</v>
      </c>
      <c r="O151" s="533">
        <v>1</v>
      </c>
      <c r="P151" s="532"/>
      <c r="Q151" s="534"/>
      <c r="R151" s="529"/>
      <c r="S151" s="534">
        <v>0</v>
      </c>
      <c r="T151" s="533"/>
      <c r="U151" s="535">
        <v>0</v>
      </c>
    </row>
    <row r="152" spans="1:21" ht="14.4" customHeight="1" x14ac:dyDescent="0.3">
      <c r="A152" s="528">
        <v>29</v>
      </c>
      <c r="B152" s="529" t="s">
        <v>444</v>
      </c>
      <c r="C152" s="529" t="s">
        <v>624</v>
      </c>
      <c r="D152" s="530" t="s">
        <v>1114</v>
      </c>
      <c r="E152" s="531" t="s">
        <v>634</v>
      </c>
      <c r="F152" s="529" t="s">
        <v>621</v>
      </c>
      <c r="G152" s="529" t="s">
        <v>638</v>
      </c>
      <c r="H152" s="529" t="s">
        <v>1115</v>
      </c>
      <c r="I152" s="529" t="s">
        <v>645</v>
      </c>
      <c r="J152" s="529" t="s">
        <v>643</v>
      </c>
      <c r="K152" s="529" t="s">
        <v>646</v>
      </c>
      <c r="L152" s="532">
        <v>154.36000000000001</v>
      </c>
      <c r="M152" s="532">
        <v>154.36000000000001</v>
      </c>
      <c r="N152" s="529">
        <v>1</v>
      </c>
      <c r="O152" s="533">
        <v>1</v>
      </c>
      <c r="P152" s="532">
        <v>154.36000000000001</v>
      </c>
      <c r="Q152" s="534">
        <v>1</v>
      </c>
      <c r="R152" s="529">
        <v>1</v>
      </c>
      <c r="S152" s="534">
        <v>1</v>
      </c>
      <c r="T152" s="533">
        <v>1</v>
      </c>
      <c r="U152" s="535">
        <v>1</v>
      </c>
    </row>
    <row r="153" spans="1:21" ht="14.4" customHeight="1" x14ac:dyDescent="0.3">
      <c r="A153" s="528">
        <v>29</v>
      </c>
      <c r="B153" s="529" t="s">
        <v>444</v>
      </c>
      <c r="C153" s="529" t="s">
        <v>624</v>
      </c>
      <c r="D153" s="530" t="s">
        <v>1114</v>
      </c>
      <c r="E153" s="531" t="s">
        <v>634</v>
      </c>
      <c r="F153" s="529" t="s">
        <v>621</v>
      </c>
      <c r="G153" s="529" t="s">
        <v>638</v>
      </c>
      <c r="H153" s="529" t="s">
        <v>1115</v>
      </c>
      <c r="I153" s="529" t="s">
        <v>647</v>
      </c>
      <c r="J153" s="529" t="s">
        <v>648</v>
      </c>
      <c r="K153" s="529" t="s">
        <v>649</v>
      </c>
      <c r="L153" s="532">
        <v>149.52000000000001</v>
      </c>
      <c r="M153" s="532">
        <v>299.04000000000002</v>
      </c>
      <c r="N153" s="529">
        <v>2</v>
      </c>
      <c r="O153" s="533">
        <v>2</v>
      </c>
      <c r="P153" s="532">
        <v>299.04000000000002</v>
      </c>
      <c r="Q153" s="534">
        <v>1</v>
      </c>
      <c r="R153" s="529">
        <v>2</v>
      </c>
      <c r="S153" s="534">
        <v>1</v>
      </c>
      <c r="T153" s="533">
        <v>2</v>
      </c>
      <c r="U153" s="535">
        <v>1</v>
      </c>
    </row>
    <row r="154" spans="1:21" ht="14.4" customHeight="1" x14ac:dyDescent="0.3">
      <c r="A154" s="528">
        <v>29</v>
      </c>
      <c r="B154" s="529" t="s">
        <v>444</v>
      </c>
      <c r="C154" s="529" t="s">
        <v>624</v>
      </c>
      <c r="D154" s="530" t="s">
        <v>1114</v>
      </c>
      <c r="E154" s="531" t="s">
        <v>634</v>
      </c>
      <c r="F154" s="529" t="s">
        <v>621</v>
      </c>
      <c r="G154" s="529" t="s">
        <v>638</v>
      </c>
      <c r="H154" s="529" t="s">
        <v>1115</v>
      </c>
      <c r="I154" s="529" t="s">
        <v>653</v>
      </c>
      <c r="J154" s="529" t="s">
        <v>643</v>
      </c>
      <c r="K154" s="529" t="s">
        <v>649</v>
      </c>
      <c r="L154" s="532">
        <v>225.06</v>
      </c>
      <c r="M154" s="532">
        <v>1125.3000000000002</v>
      </c>
      <c r="N154" s="529">
        <v>5</v>
      </c>
      <c r="O154" s="533">
        <v>2</v>
      </c>
      <c r="P154" s="532">
        <v>1125.3000000000002</v>
      </c>
      <c r="Q154" s="534">
        <v>1</v>
      </c>
      <c r="R154" s="529">
        <v>5</v>
      </c>
      <c r="S154" s="534">
        <v>1</v>
      </c>
      <c r="T154" s="533">
        <v>2</v>
      </c>
      <c r="U154" s="535">
        <v>1</v>
      </c>
    </row>
    <row r="155" spans="1:21" ht="14.4" customHeight="1" x14ac:dyDescent="0.3">
      <c r="A155" s="528">
        <v>29</v>
      </c>
      <c r="B155" s="529" t="s">
        <v>444</v>
      </c>
      <c r="C155" s="529" t="s">
        <v>624</v>
      </c>
      <c r="D155" s="530" t="s">
        <v>1114</v>
      </c>
      <c r="E155" s="531" t="s">
        <v>634</v>
      </c>
      <c r="F155" s="529" t="s">
        <v>621</v>
      </c>
      <c r="G155" s="529" t="s">
        <v>654</v>
      </c>
      <c r="H155" s="529" t="s">
        <v>445</v>
      </c>
      <c r="I155" s="529" t="s">
        <v>655</v>
      </c>
      <c r="J155" s="529" t="s">
        <v>656</v>
      </c>
      <c r="K155" s="529" t="s">
        <v>657</v>
      </c>
      <c r="L155" s="532">
        <v>0</v>
      </c>
      <c r="M155" s="532">
        <v>0</v>
      </c>
      <c r="N155" s="529">
        <v>2</v>
      </c>
      <c r="O155" s="533">
        <v>2</v>
      </c>
      <c r="P155" s="532">
        <v>0</v>
      </c>
      <c r="Q155" s="534"/>
      <c r="R155" s="529">
        <v>2</v>
      </c>
      <c r="S155" s="534">
        <v>1</v>
      </c>
      <c r="T155" s="533">
        <v>2</v>
      </c>
      <c r="U155" s="535">
        <v>1</v>
      </c>
    </row>
    <row r="156" spans="1:21" ht="14.4" customHeight="1" x14ac:dyDescent="0.3">
      <c r="A156" s="528">
        <v>29</v>
      </c>
      <c r="B156" s="529" t="s">
        <v>444</v>
      </c>
      <c r="C156" s="529" t="s">
        <v>624</v>
      </c>
      <c r="D156" s="530" t="s">
        <v>1114</v>
      </c>
      <c r="E156" s="531" t="s">
        <v>634</v>
      </c>
      <c r="F156" s="529" t="s">
        <v>621</v>
      </c>
      <c r="G156" s="529" t="s">
        <v>668</v>
      </c>
      <c r="H156" s="529" t="s">
        <v>445</v>
      </c>
      <c r="I156" s="529" t="s">
        <v>502</v>
      </c>
      <c r="J156" s="529" t="s">
        <v>503</v>
      </c>
      <c r="K156" s="529" t="s">
        <v>504</v>
      </c>
      <c r="L156" s="532">
        <v>285.01</v>
      </c>
      <c r="M156" s="532">
        <v>570.02</v>
      </c>
      <c r="N156" s="529">
        <v>2</v>
      </c>
      <c r="O156" s="533">
        <v>2</v>
      </c>
      <c r="P156" s="532">
        <v>285.01</v>
      </c>
      <c r="Q156" s="534">
        <v>0.5</v>
      </c>
      <c r="R156" s="529">
        <v>1</v>
      </c>
      <c r="S156" s="534">
        <v>0.5</v>
      </c>
      <c r="T156" s="533">
        <v>1</v>
      </c>
      <c r="U156" s="535">
        <v>0.5</v>
      </c>
    </row>
    <row r="157" spans="1:21" ht="14.4" customHeight="1" x14ac:dyDescent="0.3">
      <c r="A157" s="528">
        <v>29</v>
      </c>
      <c r="B157" s="529" t="s">
        <v>444</v>
      </c>
      <c r="C157" s="529" t="s">
        <v>624</v>
      </c>
      <c r="D157" s="530" t="s">
        <v>1114</v>
      </c>
      <c r="E157" s="531" t="s">
        <v>634</v>
      </c>
      <c r="F157" s="529" t="s">
        <v>621</v>
      </c>
      <c r="G157" s="529" t="s">
        <v>947</v>
      </c>
      <c r="H157" s="529" t="s">
        <v>445</v>
      </c>
      <c r="I157" s="529" t="s">
        <v>948</v>
      </c>
      <c r="J157" s="529" t="s">
        <v>949</v>
      </c>
      <c r="K157" s="529" t="s">
        <v>950</v>
      </c>
      <c r="L157" s="532">
        <v>70.23</v>
      </c>
      <c r="M157" s="532">
        <v>140.46</v>
      </c>
      <c r="N157" s="529">
        <v>2</v>
      </c>
      <c r="O157" s="533">
        <v>0.5</v>
      </c>
      <c r="P157" s="532"/>
      <c r="Q157" s="534">
        <v>0</v>
      </c>
      <c r="R157" s="529"/>
      <c r="S157" s="534">
        <v>0</v>
      </c>
      <c r="T157" s="533"/>
      <c r="U157" s="535">
        <v>0</v>
      </c>
    </row>
    <row r="158" spans="1:21" ht="14.4" customHeight="1" x14ac:dyDescent="0.3">
      <c r="A158" s="528">
        <v>29</v>
      </c>
      <c r="B158" s="529" t="s">
        <v>444</v>
      </c>
      <c r="C158" s="529" t="s">
        <v>624</v>
      </c>
      <c r="D158" s="530" t="s">
        <v>1114</v>
      </c>
      <c r="E158" s="531" t="s">
        <v>634</v>
      </c>
      <c r="F158" s="529" t="s">
        <v>621</v>
      </c>
      <c r="G158" s="529" t="s">
        <v>951</v>
      </c>
      <c r="H158" s="529" t="s">
        <v>445</v>
      </c>
      <c r="I158" s="529" t="s">
        <v>952</v>
      </c>
      <c r="J158" s="529" t="s">
        <v>953</v>
      </c>
      <c r="K158" s="529" t="s">
        <v>954</v>
      </c>
      <c r="L158" s="532">
        <v>0</v>
      </c>
      <c r="M158" s="532">
        <v>0</v>
      </c>
      <c r="N158" s="529">
        <v>1</v>
      </c>
      <c r="O158" s="533">
        <v>0.5</v>
      </c>
      <c r="P158" s="532"/>
      <c r="Q158" s="534"/>
      <c r="R158" s="529"/>
      <c r="S158" s="534">
        <v>0</v>
      </c>
      <c r="T158" s="533"/>
      <c r="U158" s="535">
        <v>0</v>
      </c>
    </row>
    <row r="159" spans="1:21" ht="14.4" customHeight="1" x14ac:dyDescent="0.3">
      <c r="A159" s="528">
        <v>29</v>
      </c>
      <c r="B159" s="529" t="s">
        <v>444</v>
      </c>
      <c r="C159" s="529" t="s">
        <v>624</v>
      </c>
      <c r="D159" s="530" t="s">
        <v>1114</v>
      </c>
      <c r="E159" s="531" t="s">
        <v>634</v>
      </c>
      <c r="F159" s="529" t="s">
        <v>621</v>
      </c>
      <c r="G159" s="529" t="s">
        <v>955</v>
      </c>
      <c r="H159" s="529" t="s">
        <v>1115</v>
      </c>
      <c r="I159" s="529" t="s">
        <v>956</v>
      </c>
      <c r="J159" s="529" t="s">
        <v>957</v>
      </c>
      <c r="K159" s="529" t="s">
        <v>958</v>
      </c>
      <c r="L159" s="532">
        <v>291.82</v>
      </c>
      <c r="M159" s="532">
        <v>291.82</v>
      </c>
      <c r="N159" s="529">
        <v>1</v>
      </c>
      <c r="O159" s="533">
        <v>1</v>
      </c>
      <c r="P159" s="532">
        <v>291.82</v>
      </c>
      <c r="Q159" s="534">
        <v>1</v>
      </c>
      <c r="R159" s="529">
        <v>1</v>
      </c>
      <c r="S159" s="534">
        <v>1</v>
      </c>
      <c r="T159" s="533">
        <v>1</v>
      </c>
      <c r="U159" s="535">
        <v>1</v>
      </c>
    </row>
    <row r="160" spans="1:21" ht="14.4" customHeight="1" x14ac:dyDescent="0.3">
      <c r="A160" s="528">
        <v>29</v>
      </c>
      <c r="B160" s="529" t="s">
        <v>444</v>
      </c>
      <c r="C160" s="529" t="s">
        <v>624</v>
      </c>
      <c r="D160" s="530" t="s">
        <v>1114</v>
      </c>
      <c r="E160" s="531" t="s">
        <v>634</v>
      </c>
      <c r="F160" s="529" t="s">
        <v>621</v>
      </c>
      <c r="G160" s="529" t="s">
        <v>959</v>
      </c>
      <c r="H160" s="529" t="s">
        <v>445</v>
      </c>
      <c r="I160" s="529" t="s">
        <v>960</v>
      </c>
      <c r="J160" s="529" t="s">
        <v>961</v>
      </c>
      <c r="K160" s="529" t="s">
        <v>962</v>
      </c>
      <c r="L160" s="532">
        <v>54.23</v>
      </c>
      <c r="M160" s="532">
        <v>54.23</v>
      </c>
      <c r="N160" s="529">
        <v>1</v>
      </c>
      <c r="O160" s="533">
        <v>1</v>
      </c>
      <c r="P160" s="532"/>
      <c r="Q160" s="534">
        <v>0</v>
      </c>
      <c r="R160" s="529"/>
      <c r="S160" s="534">
        <v>0</v>
      </c>
      <c r="T160" s="533"/>
      <c r="U160" s="535">
        <v>0</v>
      </c>
    </row>
    <row r="161" spans="1:21" ht="14.4" customHeight="1" x14ac:dyDescent="0.3">
      <c r="A161" s="528">
        <v>29</v>
      </c>
      <c r="B161" s="529" t="s">
        <v>444</v>
      </c>
      <c r="C161" s="529" t="s">
        <v>624</v>
      </c>
      <c r="D161" s="530" t="s">
        <v>1114</v>
      </c>
      <c r="E161" s="531" t="s">
        <v>634</v>
      </c>
      <c r="F161" s="529" t="s">
        <v>621</v>
      </c>
      <c r="G161" s="529" t="s">
        <v>963</v>
      </c>
      <c r="H161" s="529" t="s">
        <v>445</v>
      </c>
      <c r="I161" s="529" t="s">
        <v>964</v>
      </c>
      <c r="J161" s="529" t="s">
        <v>965</v>
      </c>
      <c r="K161" s="529" t="s">
        <v>966</v>
      </c>
      <c r="L161" s="532">
        <v>128.69999999999999</v>
      </c>
      <c r="M161" s="532">
        <v>128.69999999999999</v>
      </c>
      <c r="N161" s="529">
        <v>1</v>
      </c>
      <c r="O161" s="533">
        <v>1</v>
      </c>
      <c r="P161" s="532"/>
      <c r="Q161" s="534">
        <v>0</v>
      </c>
      <c r="R161" s="529"/>
      <c r="S161" s="534">
        <v>0</v>
      </c>
      <c r="T161" s="533"/>
      <c r="U161" s="535">
        <v>0</v>
      </c>
    </row>
    <row r="162" spans="1:21" ht="14.4" customHeight="1" x14ac:dyDescent="0.3">
      <c r="A162" s="528">
        <v>29</v>
      </c>
      <c r="B162" s="529" t="s">
        <v>444</v>
      </c>
      <c r="C162" s="529" t="s">
        <v>624</v>
      </c>
      <c r="D162" s="530" t="s">
        <v>1114</v>
      </c>
      <c r="E162" s="531" t="s">
        <v>634</v>
      </c>
      <c r="F162" s="529" t="s">
        <v>621</v>
      </c>
      <c r="G162" s="529" t="s">
        <v>714</v>
      </c>
      <c r="H162" s="529" t="s">
        <v>445</v>
      </c>
      <c r="I162" s="529" t="s">
        <v>715</v>
      </c>
      <c r="J162" s="529" t="s">
        <v>716</v>
      </c>
      <c r="K162" s="529" t="s">
        <v>717</v>
      </c>
      <c r="L162" s="532">
        <v>186.27</v>
      </c>
      <c r="M162" s="532">
        <v>372.54</v>
      </c>
      <c r="N162" s="529">
        <v>2</v>
      </c>
      <c r="O162" s="533">
        <v>1</v>
      </c>
      <c r="P162" s="532">
        <v>372.54</v>
      </c>
      <c r="Q162" s="534">
        <v>1</v>
      </c>
      <c r="R162" s="529">
        <v>2</v>
      </c>
      <c r="S162" s="534">
        <v>1</v>
      </c>
      <c r="T162" s="533">
        <v>1</v>
      </c>
      <c r="U162" s="535">
        <v>1</v>
      </c>
    </row>
    <row r="163" spans="1:21" ht="14.4" customHeight="1" x14ac:dyDescent="0.3">
      <c r="A163" s="528">
        <v>29</v>
      </c>
      <c r="B163" s="529" t="s">
        <v>444</v>
      </c>
      <c r="C163" s="529" t="s">
        <v>624</v>
      </c>
      <c r="D163" s="530" t="s">
        <v>1114</v>
      </c>
      <c r="E163" s="531" t="s">
        <v>634</v>
      </c>
      <c r="F163" s="529" t="s">
        <v>622</v>
      </c>
      <c r="G163" s="529" t="s">
        <v>724</v>
      </c>
      <c r="H163" s="529" t="s">
        <v>445</v>
      </c>
      <c r="I163" s="529" t="s">
        <v>967</v>
      </c>
      <c r="J163" s="529" t="s">
        <v>630</v>
      </c>
      <c r="K163" s="529"/>
      <c r="L163" s="532">
        <v>0</v>
      </c>
      <c r="M163" s="532">
        <v>0</v>
      </c>
      <c r="N163" s="529">
        <v>1</v>
      </c>
      <c r="O163" s="533">
        <v>1</v>
      </c>
      <c r="P163" s="532">
        <v>0</v>
      </c>
      <c r="Q163" s="534"/>
      <c r="R163" s="529">
        <v>1</v>
      </c>
      <c r="S163" s="534">
        <v>1</v>
      </c>
      <c r="T163" s="533">
        <v>1</v>
      </c>
      <c r="U163" s="535">
        <v>1</v>
      </c>
    </row>
    <row r="164" spans="1:21" ht="14.4" customHeight="1" x14ac:dyDescent="0.3">
      <c r="A164" s="528">
        <v>29</v>
      </c>
      <c r="B164" s="529" t="s">
        <v>444</v>
      </c>
      <c r="C164" s="529" t="s">
        <v>624</v>
      </c>
      <c r="D164" s="530" t="s">
        <v>1114</v>
      </c>
      <c r="E164" s="531" t="s">
        <v>634</v>
      </c>
      <c r="F164" s="529" t="s">
        <v>623</v>
      </c>
      <c r="G164" s="529" t="s">
        <v>727</v>
      </c>
      <c r="H164" s="529" t="s">
        <v>445</v>
      </c>
      <c r="I164" s="529" t="s">
        <v>731</v>
      </c>
      <c r="J164" s="529" t="s">
        <v>729</v>
      </c>
      <c r="K164" s="529" t="s">
        <v>732</v>
      </c>
      <c r="L164" s="532">
        <v>56.25</v>
      </c>
      <c r="M164" s="532">
        <v>112.5</v>
      </c>
      <c r="N164" s="529">
        <v>2</v>
      </c>
      <c r="O164" s="533">
        <v>1</v>
      </c>
      <c r="P164" s="532">
        <v>112.5</v>
      </c>
      <c r="Q164" s="534">
        <v>1</v>
      </c>
      <c r="R164" s="529">
        <v>2</v>
      </c>
      <c r="S164" s="534">
        <v>1</v>
      </c>
      <c r="T164" s="533">
        <v>1</v>
      </c>
      <c r="U164" s="535">
        <v>1</v>
      </c>
    </row>
    <row r="165" spans="1:21" ht="14.4" customHeight="1" x14ac:dyDescent="0.3">
      <c r="A165" s="528">
        <v>29</v>
      </c>
      <c r="B165" s="529" t="s">
        <v>444</v>
      </c>
      <c r="C165" s="529" t="s">
        <v>624</v>
      </c>
      <c r="D165" s="530" t="s">
        <v>1114</v>
      </c>
      <c r="E165" s="531" t="s">
        <v>634</v>
      </c>
      <c r="F165" s="529" t="s">
        <v>623</v>
      </c>
      <c r="G165" s="529" t="s">
        <v>727</v>
      </c>
      <c r="H165" s="529" t="s">
        <v>445</v>
      </c>
      <c r="I165" s="529" t="s">
        <v>733</v>
      </c>
      <c r="J165" s="529" t="s">
        <v>729</v>
      </c>
      <c r="K165" s="529" t="s">
        <v>734</v>
      </c>
      <c r="L165" s="532">
        <v>100</v>
      </c>
      <c r="M165" s="532">
        <v>500</v>
      </c>
      <c r="N165" s="529">
        <v>5</v>
      </c>
      <c r="O165" s="533">
        <v>1</v>
      </c>
      <c r="P165" s="532">
        <v>500</v>
      </c>
      <c r="Q165" s="534">
        <v>1</v>
      </c>
      <c r="R165" s="529">
        <v>5</v>
      </c>
      <c r="S165" s="534">
        <v>1</v>
      </c>
      <c r="T165" s="533">
        <v>1</v>
      </c>
      <c r="U165" s="535">
        <v>1</v>
      </c>
    </row>
    <row r="166" spans="1:21" ht="14.4" customHeight="1" x14ac:dyDescent="0.3">
      <c r="A166" s="528">
        <v>29</v>
      </c>
      <c r="B166" s="529" t="s">
        <v>444</v>
      </c>
      <c r="C166" s="529" t="s">
        <v>624</v>
      </c>
      <c r="D166" s="530" t="s">
        <v>1114</v>
      </c>
      <c r="E166" s="531" t="s">
        <v>634</v>
      </c>
      <c r="F166" s="529" t="s">
        <v>623</v>
      </c>
      <c r="G166" s="529" t="s">
        <v>727</v>
      </c>
      <c r="H166" s="529" t="s">
        <v>445</v>
      </c>
      <c r="I166" s="529" t="s">
        <v>968</v>
      </c>
      <c r="J166" s="529" t="s">
        <v>820</v>
      </c>
      <c r="K166" s="529" t="s">
        <v>969</v>
      </c>
      <c r="L166" s="532">
        <v>128</v>
      </c>
      <c r="M166" s="532">
        <v>256</v>
      </c>
      <c r="N166" s="529">
        <v>2</v>
      </c>
      <c r="O166" s="533">
        <v>1</v>
      </c>
      <c r="P166" s="532">
        <v>256</v>
      </c>
      <c r="Q166" s="534">
        <v>1</v>
      </c>
      <c r="R166" s="529">
        <v>2</v>
      </c>
      <c r="S166" s="534">
        <v>1</v>
      </c>
      <c r="T166" s="533">
        <v>1</v>
      </c>
      <c r="U166" s="535">
        <v>1</v>
      </c>
    </row>
    <row r="167" spans="1:21" ht="14.4" customHeight="1" x14ac:dyDescent="0.3">
      <c r="A167" s="528">
        <v>29</v>
      </c>
      <c r="B167" s="529" t="s">
        <v>444</v>
      </c>
      <c r="C167" s="529" t="s">
        <v>624</v>
      </c>
      <c r="D167" s="530" t="s">
        <v>1114</v>
      </c>
      <c r="E167" s="531" t="s">
        <v>634</v>
      </c>
      <c r="F167" s="529" t="s">
        <v>623</v>
      </c>
      <c r="G167" s="529" t="s">
        <v>727</v>
      </c>
      <c r="H167" s="529" t="s">
        <v>445</v>
      </c>
      <c r="I167" s="529" t="s">
        <v>970</v>
      </c>
      <c r="J167" s="529" t="s">
        <v>971</v>
      </c>
      <c r="K167" s="529" t="s">
        <v>972</v>
      </c>
      <c r="L167" s="532">
        <v>2.25</v>
      </c>
      <c r="M167" s="532">
        <v>4.5</v>
      </c>
      <c r="N167" s="529">
        <v>2</v>
      </c>
      <c r="O167" s="533">
        <v>1</v>
      </c>
      <c r="P167" s="532">
        <v>4.5</v>
      </c>
      <c r="Q167" s="534">
        <v>1</v>
      </c>
      <c r="R167" s="529">
        <v>2</v>
      </c>
      <c r="S167" s="534">
        <v>1</v>
      </c>
      <c r="T167" s="533">
        <v>1</v>
      </c>
      <c r="U167" s="535">
        <v>1</v>
      </c>
    </row>
    <row r="168" spans="1:21" ht="14.4" customHeight="1" x14ac:dyDescent="0.3">
      <c r="A168" s="528">
        <v>29</v>
      </c>
      <c r="B168" s="529" t="s">
        <v>444</v>
      </c>
      <c r="C168" s="529" t="s">
        <v>624</v>
      </c>
      <c r="D168" s="530" t="s">
        <v>1114</v>
      </c>
      <c r="E168" s="531" t="s">
        <v>634</v>
      </c>
      <c r="F168" s="529" t="s">
        <v>623</v>
      </c>
      <c r="G168" s="529" t="s">
        <v>727</v>
      </c>
      <c r="H168" s="529" t="s">
        <v>445</v>
      </c>
      <c r="I168" s="529" t="s">
        <v>819</v>
      </c>
      <c r="J168" s="529" t="s">
        <v>820</v>
      </c>
      <c r="K168" s="529" t="s">
        <v>821</v>
      </c>
      <c r="L168" s="532">
        <v>96</v>
      </c>
      <c r="M168" s="532">
        <v>192</v>
      </c>
      <c r="N168" s="529">
        <v>2</v>
      </c>
      <c r="O168" s="533">
        <v>1</v>
      </c>
      <c r="P168" s="532"/>
      <c r="Q168" s="534">
        <v>0</v>
      </c>
      <c r="R168" s="529"/>
      <c r="S168" s="534">
        <v>0</v>
      </c>
      <c r="T168" s="533"/>
      <c r="U168" s="535">
        <v>0</v>
      </c>
    </row>
    <row r="169" spans="1:21" ht="14.4" customHeight="1" x14ac:dyDescent="0.3">
      <c r="A169" s="528">
        <v>29</v>
      </c>
      <c r="B169" s="529" t="s">
        <v>444</v>
      </c>
      <c r="C169" s="529" t="s">
        <v>624</v>
      </c>
      <c r="D169" s="530" t="s">
        <v>1114</v>
      </c>
      <c r="E169" s="531" t="s">
        <v>634</v>
      </c>
      <c r="F169" s="529" t="s">
        <v>623</v>
      </c>
      <c r="G169" s="529" t="s">
        <v>757</v>
      </c>
      <c r="H169" s="529" t="s">
        <v>445</v>
      </c>
      <c r="I169" s="529" t="s">
        <v>973</v>
      </c>
      <c r="J169" s="529" t="s">
        <v>832</v>
      </c>
      <c r="K169" s="529" t="s">
        <v>974</v>
      </c>
      <c r="L169" s="532">
        <v>58.5</v>
      </c>
      <c r="M169" s="532">
        <v>58.5</v>
      </c>
      <c r="N169" s="529">
        <v>1</v>
      </c>
      <c r="O169" s="533">
        <v>1</v>
      </c>
      <c r="P169" s="532">
        <v>58.5</v>
      </c>
      <c r="Q169" s="534">
        <v>1</v>
      </c>
      <c r="R169" s="529">
        <v>1</v>
      </c>
      <c r="S169" s="534">
        <v>1</v>
      </c>
      <c r="T169" s="533">
        <v>1</v>
      </c>
      <c r="U169" s="535">
        <v>1</v>
      </c>
    </row>
    <row r="170" spans="1:21" ht="14.4" customHeight="1" x14ac:dyDescent="0.3">
      <c r="A170" s="528">
        <v>29</v>
      </c>
      <c r="B170" s="529" t="s">
        <v>444</v>
      </c>
      <c r="C170" s="529" t="s">
        <v>624</v>
      </c>
      <c r="D170" s="530" t="s">
        <v>1114</v>
      </c>
      <c r="E170" s="531" t="s">
        <v>634</v>
      </c>
      <c r="F170" s="529" t="s">
        <v>623</v>
      </c>
      <c r="G170" s="529" t="s">
        <v>840</v>
      </c>
      <c r="H170" s="529" t="s">
        <v>445</v>
      </c>
      <c r="I170" s="529" t="s">
        <v>841</v>
      </c>
      <c r="J170" s="529" t="s">
        <v>842</v>
      </c>
      <c r="K170" s="529"/>
      <c r="L170" s="532">
        <v>0</v>
      </c>
      <c r="M170" s="532">
        <v>0</v>
      </c>
      <c r="N170" s="529">
        <v>2</v>
      </c>
      <c r="O170" s="533">
        <v>2</v>
      </c>
      <c r="P170" s="532"/>
      <c r="Q170" s="534"/>
      <c r="R170" s="529"/>
      <c r="S170" s="534">
        <v>0</v>
      </c>
      <c r="T170" s="533"/>
      <c r="U170" s="535">
        <v>0</v>
      </c>
    </row>
    <row r="171" spans="1:21" ht="14.4" customHeight="1" x14ac:dyDescent="0.3">
      <c r="A171" s="528">
        <v>29</v>
      </c>
      <c r="B171" s="529" t="s">
        <v>444</v>
      </c>
      <c r="C171" s="529" t="s">
        <v>624</v>
      </c>
      <c r="D171" s="530" t="s">
        <v>1114</v>
      </c>
      <c r="E171" s="531" t="s">
        <v>635</v>
      </c>
      <c r="F171" s="529" t="s">
        <v>621</v>
      </c>
      <c r="G171" s="529" t="s">
        <v>638</v>
      </c>
      <c r="H171" s="529" t="s">
        <v>1115</v>
      </c>
      <c r="I171" s="529" t="s">
        <v>645</v>
      </c>
      <c r="J171" s="529" t="s">
        <v>643</v>
      </c>
      <c r="K171" s="529" t="s">
        <v>646</v>
      </c>
      <c r="L171" s="532">
        <v>154.36000000000001</v>
      </c>
      <c r="M171" s="532">
        <v>463.08000000000004</v>
      </c>
      <c r="N171" s="529">
        <v>3</v>
      </c>
      <c r="O171" s="533">
        <v>1.5</v>
      </c>
      <c r="P171" s="532">
        <v>308.72000000000003</v>
      </c>
      <c r="Q171" s="534">
        <v>0.66666666666666663</v>
      </c>
      <c r="R171" s="529">
        <v>2</v>
      </c>
      <c r="S171" s="534">
        <v>0.66666666666666663</v>
      </c>
      <c r="T171" s="533">
        <v>0.5</v>
      </c>
      <c r="U171" s="535">
        <v>0.33333333333333331</v>
      </c>
    </row>
    <row r="172" spans="1:21" ht="14.4" customHeight="1" x14ac:dyDescent="0.3">
      <c r="A172" s="528">
        <v>29</v>
      </c>
      <c r="B172" s="529" t="s">
        <v>444</v>
      </c>
      <c r="C172" s="529" t="s">
        <v>624</v>
      </c>
      <c r="D172" s="530" t="s">
        <v>1114</v>
      </c>
      <c r="E172" s="531" t="s">
        <v>635</v>
      </c>
      <c r="F172" s="529" t="s">
        <v>621</v>
      </c>
      <c r="G172" s="529" t="s">
        <v>638</v>
      </c>
      <c r="H172" s="529" t="s">
        <v>1115</v>
      </c>
      <c r="I172" s="529" t="s">
        <v>653</v>
      </c>
      <c r="J172" s="529" t="s">
        <v>643</v>
      </c>
      <c r="K172" s="529" t="s">
        <v>649</v>
      </c>
      <c r="L172" s="532">
        <v>225.06</v>
      </c>
      <c r="M172" s="532">
        <v>225.06</v>
      </c>
      <c r="N172" s="529">
        <v>1</v>
      </c>
      <c r="O172" s="533">
        <v>0.5</v>
      </c>
      <c r="P172" s="532"/>
      <c r="Q172" s="534">
        <v>0</v>
      </c>
      <c r="R172" s="529"/>
      <c r="S172" s="534">
        <v>0</v>
      </c>
      <c r="T172" s="533"/>
      <c r="U172" s="535">
        <v>0</v>
      </c>
    </row>
    <row r="173" spans="1:21" ht="14.4" customHeight="1" x14ac:dyDescent="0.3">
      <c r="A173" s="528">
        <v>29</v>
      </c>
      <c r="B173" s="529" t="s">
        <v>444</v>
      </c>
      <c r="C173" s="529" t="s">
        <v>624</v>
      </c>
      <c r="D173" s="530" t="s">
        <v>1114</v>
      </c>
      <c r="E173" s="531" t="s">
        <v>635</v>
      </c>
      <c r="F173" s="529" t="s">
        <v>621</v>
      </c>
      <c r="G173" s="529" t="s">
        <v>654</v>
      </c>
      <c r="H173" s="529" t="s">
        <v>445</v>
      </c>
      <c r="I173" s="529" t="s">
        <v>655</v>
      </c>
      <c r="J173" s="529" t="s">
        <v>656</v>
      </c>
      <c r="K173" s="529" t="s">
        <v>657</v>
      </c>
      <c r="L173" s="532">
        <v>0</v>
      </c>
      <c r="M173" s="532">
        <v>0</v>
      </c>
      <c r="N173" s="529">
        <v>1</v>
      </c>
      <c r="O173" s="533">
        <v>1</v>
      </c>
      <c r="P173" s="532">
        <v>0</v>
      </c>
      <c r="Q173" s="534"/>
      <c r="R173" s="529">
        <v>1</v>
      </c>
      <c r="S173" s="534">
        <v>1</v>
      </c>
      <c r="T173" s="533">
        <v>1</v>
      </c>
      <c r="U173" s="535">
        <v>1</v>
      </c>
    </row>
    <row r="174" spans="1:21" ht="14.4" customHeight="1" x14ac:dyDescent="0.3">
      <c r="A174" s="528">
        <v>29</v>
      </c>
      <c r="B174" s="529" t="s">
        <v>444</v>
      </c>
      <c r="C174" s="529" t="s">
        <v>624</v>
      </c>
      <c r="D174" s="530" t="s">
        <v>1114</v>
      </c>
      <c r="E174" s="531" t="s">
        <v>635</v>
      </c>
      <c r="F174" s="529" t="s">
        <v>621</v>
      </c>
      <c r="G174" s="529" t="s">
        <v>852</v>
      </c>
      <c r="H174" s="529" t="s">
        <v>445</v>
      </c>
      <c r="I174" s="529" t="s">
        <v>853</v>
      </c>
      <c r="J174" s="529" t="s">
        <v>854</v>
      </c>
      <c r="K174" s="529" t="s">
        <v>855</v>
      </c>
      <c r="L174" s="532">
        <v>107.27</v>
      </c>
      <c r="M174" s="532">
        <v>214.54</v>
      </c>
      <c r="N174" s="529">
        <v>2</v>
      </c>
      <c r="O174" s="533">
        <v>1</v>
      </c>
      <c r="P174" s="532"/>
      <c r="Q174" s="534">
        <v>0</v>
      </c>
      <c r="R174" s="529"/>
      <c r="S174" s="534">
        <v>0</v>
      </c>
      <c r="T174" s="533"/>
      <c r="U174" s="535">
        <v>0</v>
      </c>
    </row>
    <row r="175" spans="1:21" ht="14.4" customHeight="1" x14ac:dyDescent="0.3">
      <c r="A175" s="528">
        <v>29</v>
      </c>
      <c r="B175" s="529" t="s">
        <v>444</v>
      </c>
      <c r="C175" s="529" t="s">
        <v>624</v>
      </c>
      <c r="D175" s="530" t="s">
        <v>1114</v>
      </c>
      <c r="E175" s="531" t="s">
        <v>635</v>
      </c>
      <c r="F175" s="529" t="s">
        <v>621</v>
      </c>
      <c r="G175" s="529" t="s">
        <v>975</v>
      </c>
      <c r="H175" s="529" t="s">
        <v>445</v>
      </c>
      <c r="I175" s="529" t="s">
        <v>976</v>
      </c>
      <c r="J175" s="529" t="s">
        <v>977</v>
      </c>
      <c r="K175" s="529" t="s">
        <v>962</v>
      </c>
      <c r="L175" s="532">
        <v>0</v>
      </c>
      <c r="M175" s="532">
        <v>0</v>
      </c>
      <c r="N175" s="529">
        <v>1</v>
      </c>
      <c r="O175" s="533">
        <v>1</v>
      </c>
      <c r="P175" s="532"/>
      <c r="Q175" s="534"/>
      <c r="R175" s="529"/>
      <c r="S175" s="534">
        <v>0</v>
      </c>
      <c r="T175" s="533"/>
      <c r="U175" s="535">
        <v>0</v>
      </c>
    </row>
    <row r="176" spans="1:21" ht="14.4" customHeight="1" x14ac:dyDescent="0.3">
      <c r="A176" s="528">
        <v>29</v>
      </c>
      <c r="B176" s="529" t="s">
        <v>444</v>
      </c>
      <c r="C176" s="529" t="s">
        <v>624</v>
      </c>
      <c r="D176" s="530" t="s">
        <v>1114</v>
      </c>
      <c r="E176" s="531" t="s">
        <v>635</v>
      </c>
      <c r="F176" s="529" t="s">
        <v>621</v>
      </c>
      <c r="G176" s="529" t="s">
        <v>664</v>
      </c>
      <c r="H176" s="529" t="s">
        <v>445</v>
      </c>
      <c r="I176" s="529" t="s">
        <v>665</v>
      </c>
      <c r="J176" s="529" t="s">
        <v>666</v>
      </c>
      <c r="K176" s="529" t="s">
        <v>667</v>
      </c>
      <c r="L176" s="532">
        <v>0</v>
      </c>
      <c r="M176" s="532">
        <v>0</v>
      </c>
      <c r="N176" s="529">
        <v>2</v>
      </c>
      <c r="O176" s="533">
        <v>2</v>
      </c>
      <c r="P176" s="532">
        <v>0</v>
      </c>
      <c r="Q176" s="534"/>
      <c r="R176" s="529">
        <v>1</v>
      </c>
      <c r="S176" s="534">
        <v>0.5</v>
      </c>
      <c r="T176" s="533">
        <v>1</v>
      </c>
      <c r="U176" s="535">
        <v>0.5</v>
      </c>
    </row>
    <row r="177" spans="1:21" ht="14.4" customHeight="1" x14ac:dyDescent="0.3">
      <c r="A177" s="528">
        <v>29</v>
      </c>
      <c r="B177" s="529" t="s">
        <v>444</v>
      </c>
      <c r="C177" s="529" t="s">
        <v>624</v>
      </c>
      <c r="D177" s="530" t="s">
        <v>1114</v>
      </c>
      <c r="E177" s="531" t="s">
        <v>635</v>
      </c>
      <c r="F177" s="529" t="s">
        <v>621</v>
      </c>
      <c r="G177" s="529" t="s">
        <v>671</v>
      </c>
      <c r="H177" s="529" t="s">
        <v>445</v>
      </c>
      <c r="I177" s="529" t="s">
        <v>672</v>
      </c>
      <c r="J177" s="529" t="s">
        <v>673</v>
      </c>
      <c r="K177" s="529" t="s">
        <v>674</v>
      </c>
      <c r="L177" s="532">
        <v>132.97999999999999</v>
      </c>
      <c r="M177" s="532">
        <v>265.95999999999998</v>
      </c>
      <c r="N177" s="529">
        <v>2</v>
      </c>
      <c r="O177" s="533">
        <v>1</v>
      </c>
      <c r="P177" s="532">
        <v>265.95999999999998</v>
      </c>
      <c r="Q177" s="534">
        <v>1</v>
      </c>
      <c r="R177" s="529">
        <v>2</v>
      </c>
      <c r="S177" s="534">
        <v>1</v>
      </c>
      <c r="T177" s="533">
        <v>1</v>
      </c>
      <c r="U177" s="535">
        <v>1</v>
      </c>
    </row>
    <row r="178" spans="1:21" ht="14.4" customHeight="1" x14ac:dyDescent="0.3">
      <c r="A178" s="528">
        <v>29</v>
      </c>
      <c r="B178" s="529" t="s">
        <v>444</v>
      </c>
      <c r="C178" s="529" t="s">
        <v>624</v>
      </c>
      <c r="D178" s="530" t="s">
        <v>1114</v>
      </c>
      <c r="E178" s="531" t="s">
        <v>635</v>
      </c>
      <c r="F178" s="529" t="s">
        <v>621</v>
      </c>
      <c r="G178" s="529" t="s">
        <v>671</v>
      </c>
      <c r="H178" s="529" t="s">
        <v>445</v>
      </c>
      <c r="I178" s="529" t="s">
        <v>978</v>
      </c>
      <c r="J178" s="529" t="s">
        <v>979</v>
      </c>
      <c r="K178" s="529" t="s">
        <v>980</v>
      </c>
      <c r="L178" s="532">
        <v>0</v>
      </c>
      <c r="M178" s="532">
        <v>0</v>
      </c>
      <c r="N178" s="529">
        <v>1</v>
      </c>
      <c r="O178" s="533">
        <v>1</v>
      </c>
      <c r="P178" s="532">
        <v>0</v>
      </c>
      <c r="Q178" s="534"/>
      <c r="R178" s="529">
        <v>1</v>
      </c>
      <c r="S178" s="534">
        <v>1</v>
      </c>
      <c r="T178" s="533">
        <v>1</v>
      </c>
      <c r="U178" s="535">
        <v>1</v>
      </c>
    </row>
    <row r="179" spans="1:21" ht="14.4" customHeight="1" x14ac:dyDescent="0.3">
      <c r="A179" s="528">
        <v>29</v>
      </c>
      <c r="B179" s="529" t="s">
        <v>444</v>
      </c>
      <c r="C179" s="529" t="s">
        <v>624</v>
      </c>
      <c r="D179" s="530" t="s">
        <v>1114</v>
      </c>
      <c r="E179" s="531" t="s">
        <v>635</v>
      </c>
      <c r="F179" s="529" t="s">
        <v>621</v>
      </c>
      <c r="G179" s="529" t="s">
        <v>675</v>
      </c>
      <c r="H179" s="529" t="s">
        <v>1115</v>
      </c>
      <c r="I179" s="529" t="s">
        <v>676</v>
      </c>
      <c r="J179" s="529" t="s">
        <v>677</v>
      </c>
      <c r="K179" s="529" t="s">
        <v>657</v>
      </c>
      <c r="L179" s="532">
        <v>21.13</v>
      </c>
      <c r="M179" s="532">
        <v>21.13</v>
      </c>
      <c r="N179" s="529">
        <v>1</v>
      </c>
      <c r="O179" s="533">
        <v>1</v>
      </c>
      <c r="P179" s="532">
        <v>21.13</v>
      </c>
      <c r="Q179" s="534">
        <v>1</v>
      </c>
      <c r="R179" s="529">
        <v>1</v>
      </c>
      <c r="S179" s="534">
        <v>1</v>
      </c>
      <c r="T179" s="533">
        <v>1</v>
      </c>
      <c r="U179" s="535">
        <v>1</v>
      </c>
    </row>
    <row r="180" spans="1:21" ht="14.4" customHeight="1" x14ac:dyDescent="0.3">
      <c r="A180" s="528">
        <v>29</v>
      </c>
      <c r="B180" s="529" t="s">
        <v>444</v>
      </c>
      <c r="C180" s="529" t="s">
        <v>624</v>
      </c>
      <c r="D180" s="530" t="s">
        <v>1114</v>
      </c>
      <c r="E180" s="531" t="s">
        <v>635</v>
      </c>
      <c r="F180" s="529" t="s">
        <v>621</v>
      </c>
      <c r="G180" s="529" t="s">
        <v>707</v>
      </c>
      <c r="H180" s="529" t="s">
        <v>445</v>
      </c>
      <c r="I180" s="529" t="s">
        <v>535</v>
      </c>
      <c r="J180" s="529" t="s">
        <v>536</v>
      </c>
      <c r="K180" s="529" t="s">
        <v>709</v>
      </c>
      <c r="L180" s="532">
        <v>289.27</v>
      </c>
      <c r="M180" s="532">
        <v>4917.59</v>
      </c>
      <c r="N180" s="529">
        <v>17</v>
      </c>
      <c r="O180" s="533">
        <v>11</v>
      </c>
      <c r="P180" s="532">
        <v>2892.7</v>
      </c>
      <c r="Q180" s="534">
        <v>0.58823529411764697</v>
      </c>
      <c r="R180" s="529">
        <v>10</v>
      </c>
      <c r="S180" s="534">
        <v>0.58823529411764708</v>
      </c>
      <c r="T180" s="533">
        <v>7</v>
      </c>
      <c r="U180" s="535">
        <v>0.63636363636363635</v>
      </c>
    </row>
    <row r="181" spans="1:21" ht="14.4" customHeight="1" x14ac:dyDescent="0.3">
      <c r="A181" s="528">
        <v>29</v>
      </c>
      <c r="B181" s="529" t="s">
        <v>444</v>
      </c>
      <c r="C181" s="529" t="s">
        <v>624</v>
      </c>
      <c r="D181" s="530" t="s">
        <v>1114</v>
      </c>
      <c r="E181" s="531" t="s">
        <v>635</v>
      </c>
      <c r="F181" s="529" t="s">
        <v>621</v>
      </c>
      <c r="G181" s="529" t="s">
        <v>782</v>
      </c>
      <c r="H181" s="529" t="s">
        <v>445</v>
      </c>
      <c r="I181" s="529" t="s">
        <v>783</v>
      </c>
      <c r="J181" s="529" t="s">
        <v>531</v>
      </c>
      <c r="K181" s="529" t="s">
        <v>644</v>
      </c>
      <c r="L181" s="532">
        <v>16.77</v>
      </c>
      <c r="M181" s="532">
        <v>33.54</v>
      </c>
      <c r="N181" s="529">
        <v>2</v>
      </c>
      <c r="O181" s="533">
        <v>1.5</v>
      </c>
      <c r="P181" s="532">
        <v>33.54</v>
      </c>
      <c r="Q181" s="534">
        <v>1</v>
      </c>
      <c r="R181" s="529">
        <v>2</v>
      </c>
      <c r="S181" s="534">
        <v>1</v>
      </c>
      <c r="T181" s="533">
        <v>1.5</v>
      </c>
      <c r="U181" s="535">
        <v>1</v>
      </c>
    </row>
    <row r="182" spans="1:21" ht="14.4" customHeight="1" x14ac:dyDescent="0.3">
      <c r="A182" s="528">
        <v>29</v>
      </c>
      <c r="B182" s="529" t="s">
        <v>444</v>
      </c>
      <c r="C182" s="529" t="s">
        <v>624</v>
      </c>
      <c r="D182" s="530" t="s">
        <v>1114</v>
      </c>
      <c r="E182" s="531" t="s">
        <v>635</v>
      </c>
      <c r="F182" s="529" t="s">
        <v>621</v>
      </c>
      <c r="G182" s="529" t="s">
        <v>782</v>
      </c>
      <c r="H182" s="529" t="s">
        <v>445</v>
      </c>
      <c r="I182" s="529" t="s">
        <v>981</v>
      </c>
      <c r="J182" s="529" t="s">
        <v>531</v>
      </c>
      <c r="K182" s="529" t="s">
        <v>532</v>
      </c>
      <c r="L182" s="532">
        <v>33.549999999999997</v>
      </c>
      <c r="M182" s="532">
        <v>67.099999999999994</v>
      </c>
      <c r="N182" s="529">
        <v>2</v>
      </c>
      <c r="O182" s="533">
        <v>2</v>
      </c>
      <c r="P182" s="532">
        <v>33.549999999999997</v>
      </c>
      <c r="Q182" s="534">
        <v>0.5</v>
      </c>
      <c r="R182" s="529">
        <v>1</v>
      </c>
      <c r="S182" s="534">
        <v>0.5</v>
      </c>
      <c r="T182" s="533">
        <v>1</v>
      </c>
      <c r="U182" s="535">
        <v>0.5</v>
      </c>
    </row>
    <row r="183" spans="1:21" ht="14.4" customHeight="1" x14ac:dyDescent="0.3">
      <c r="A183" s="528">
        <v>29</v>
      </c>
      <c r="B183" s="529" t="s">
        <v>444</v>
      </c>
      <c r="C183" s="529" t="s">
        <v>624</v>
      </c>
      <c r="D183" s="530" t="s">
        <v>1114</v>
      </c>
      <c r="E183" s="531" t="s">
        <v>635</v>
      </c>
      <c r="F183" s="529" t="s">
        <v>621</v>
      </c>
      <c r="G183" s="529" t="s">
        <v>782</v>
      </c>
      <c r="H183" s="529" t="s">
        <v>445</v>
      </c>
      <c r="I183" s="529" t="s">
        <v>982</v>
      </c>
      <c r="J183" s="529" t="s">
        <v>531</v>
      </c>
      <c r="K183" s="529" t="s">
        <v>983</v>
      </c>
      <c r="L183" s="532">
        <v>0</v>
      </c>
      <c r="M183" s="532">
        <v>0</v>
      </c>
      <c r="N183" s="529">
        <v>1</v>
      </c>
      <c r="O183" s="533">
        <v>0.5</v>
      </c>
      <c r="P183" s="532"/>
      <c r="Q183" s="534"/>
      <c r="R183" s="529"/>
      <c r="S183" s="534">
        <v>0</v>
      </c>
      <c r="T183" s="533"/>
      <c r="U183" s="535">
        <v>0</v>
      </c>
    </row>
    <row r="184" spans="1:21" ht="14.4" customHeight="1" x14ac:dyDescent="0.3">
      <c r="A184" s="528">
        <v>29</v>
      </c>
      <c r="B184" s="529" t="s">
        <v>444</v>
      </c>
      <c r="C184" s="529" t="s">
        <v>624</v>
      </c>
      <c r="D184" s="530" t="s">
        <v>1114</v>
      </c>
      <c r="E184" s="531" t="s">
        <v>635</v>
      </c>
      <c r="F184" s="529" t="s">
        <v>622</v>
      </c>
      <c r="G184" s="529" t="s">
        <v>724</v>
      </c>
      <c r="H184" s="529" t="s">
        <v>445</v>
      </c>
      <c r="I184" s="529" t="s">
        <v>967</v>
      </c>
      <c r="J184" s="529" t="s">
        <v>630</v>
      </c>
      <c r="K184" s="529"/>
      <c r="L184" s="532">
        <v>0</v>
      </c>
      <c r="M184" s="532">
        <v>0</v>
      </c>
      <c r="N184" s="529">
        <v>4</v>
      </c>
      <c r="O184" s="533">
        <v>4</v>
      </c>
      <c r="P184" s="532">
        <v>0</v>
      </c>
      <c r="Q184" s="534"/>
      <c r="R184" s="529">
        <v>3</v>
      </c>
      <c r="S184" s="534">
        <v>0.75</v>
      </c>
      <c r="T184" s="533">
        <v>3</v>
      </c>
      <c r="U184" s="535">
        <v>0.75</v>
      </c>
    </row>
    <row r="185" spans="1:21" ht="14.4" customHeight="1" x14ac:dyDescent="0.3">
      <c r="A185" s="528">
        <v>29</v>
      </c>
      <c r="B185" s="529" t="s">
        <v>444</v>
      </c>
      <c r="C185" s="529" t="s">
        <v>624</v>
      </c>
      <c r="D185" s="530" t="s">
        <v>1114</v>
      </c>
      <c r="E185" s="531" t="s">
        <v>635</v>
      </c>
      <c r="F185" s="529" t="s">
        <v>622</v>
      </c>
      <c r="G185" s="529" t="s">
        <v>724</v>
      </c>
      <c r="H185" s="529" t="s">
        <v>445</v>
      </c>
      <c r="I185" s="529" t="s">
        <v>984</v>
      </c>
      <c r="J185" s="529" t="s">
        <v>630</v>
      </c>
      <c r="K185" s="529"/>
      <c r="L185" s="532">
        <v>0</v>
      </c>
      <c r="M185" s="532">
        <v>0</v>
      </c>
      <c r="N185" s="529">
        <v>1</v>
      </c>
      <c r="O185" s="533">
        <v>1</v>
      </c>
      <c r="P185" s="532">
        <v>0</v>
      </c>
      <c r="Q185" s="534"/>
      <c r="R185" s="529">
        <v>1</v>
      </c>
      <c r="S185" s="534">
        <v>1</v>
      </c>
      <c r="T185" s="533">
        <v>1</v>
      </c>
      <c r="U185" s="535">
        <v>1</v>
      </c>
    </row>
    <row r="186" spans="1:21" ht="14.4" customHeight="1" x14ac:dyDescent="0.3">
      <c r="A186" s="528">
        <v>29</v>
      </c>
      <c r="B186" s="529" t="s">
        <v>444</v>
      </c>
      <c r="C186" s="529" t="s">
        <v>624</v>
      </c>
      <c r="D186" s="530" t="s">
        <v>1114</v>
      </c>
      <c r="E186" s="531" t="s">
        <v>635</v>
      </c>
      <c r="F186" s="529" t="s">
        <v>623</v>
      </c>
      <c r="G186" s="529" t="s">
        <v>727</v>
      </c>
      <c r="H186" s="529" t="s">
        <v>445</v>
      </c>
      <c r="I186" s="529" t="s">
        <v>733</v>
      </c>
      <c r="J186" s="529" t="s">
        <v>729</v>
      </c>
      <c r="K186" s="529" t="s">
        <v>734</v>
      </c>
      <c r="L186" s="532">
        <v>100</v>
      </c>
      <c r="M186" s="532">
        <v>2200</v>
      </c>
      <c r="N186" s="529">
        <v>22</v>
      </c>
      <c r="O186" s="533">
        <v>13</v>
      </c>
      <c r="P186" s="532">
        <v>1500</v>
      </c>
      <c r="Q186" s="534">
        <v>0.68181818181818177</v>
      </c>
      <c r="R186" s="529">
        <v>15</v>
      </c>
      <c r="S186" s="534">
        <v>0.68181818181818177</v>
      </c>
      <c r="T186" s="533">
        <v>9</v>
      </c>
      <c r="U186" s="535">
        <v>0.69230769230769229</v>
      </c>
    </row>
    <row r="187" spans="1:21" ht="14.4" customHeight="1" x14ac:dyDescent="0.3">
      <c r="A187" s="528">
        <v>29</v>
      </c>
      <c r="B187" s="529" t="s">
        <v>444</v>
      </c>
      <c r="C187" s="529" t="s">
        <v>624</v>
      </c>
      <c r="D187" s="530" t="s">
        <v>1114</v>
      </c>
      <c r="E187" s="531" t="s">
        <v>635</v>
      </c>
      <c r="F187" s="529" t="s">
        <v>623</v>
      </c>
      <c r="G187" s="529" t="s">
        <v>727</v>
      </c>
      <c r="H187" s="529" t="s">
        <v>445</v>
      </c>
      <c r="I187" s="529" t="s">
        <v>735</v>
      </c>
      <c r="J187" s="529" t="s">
        <v>736</v>
      </c>
      <c r="K187" s="529" t="s">
        <v>737</v>
      </c>
      <c r="L187" s="532">
        <v>156</v>
      </c>
      <c r="M187" s="532">
        <v>156</v>
      </c>
      <c r="N187" s="529">
        <v>1</v>
      </c>
      <c r="O187" s="533">
        <v>1</v>
      </c>
      <c r="P187" s="532">
        <v>156</v>
      </c>
      <c r="Q187" s="534">
        <v>1</v>
      </c>
      <c r="R187" s="529">
        <v>1</v>
      </c>
      <c r="S187" s="534">
        <v>1</v>
      </c>
      <c r="T187" s="533">
        <v>1</v>
      </c>
      <c r="U187" s="535">
        <v>1</v>
      </c>
    </row>
    <row r="188" spans="1:21" ht="14.4" customHeight="1" x14ac:dyDescent="0.3">
      <c r="A188" s="528">
        <v>29</v>
      </c>
      <c r="B188" s="529" t="s">
        <v>444</v>
      </c>
      <c r="C188" s="529" t="s">
        <v>624</v>
      </c>
      <c r="D188" s="530" t="s">
        <v>1114</v>
      </c>
      <c r="E188" s="531" t="s">
        <v>635</v>
      </c>
      <c r="F188" s="529" t="s">
        <v>623</v>
      </c>
      <c r="G188" s="529" t="s">
        <v>727</v>
      </c>
      <c r="H188" s="529" t="s">
        <v>445</v>
      </c>
      <c r="I188" s="529" t="s">
        <v>985</v>
      </c>
      <c r="J188" s="529" t="s">
        <v>986</v>
      </c>
      <c r="K188" s="529" t="s">
        <v>987</v>
      </c>
      <c r="L188" s="532">
        <v>1512.58</v>
      </c>
      <c r="M188" s="532">
        <v>4537.74</v>
      </c>
      <c r="N188" s="529">
        <v>3</v>
      </c>
      <c r="O188" s="533">
        <v>1</v>
      </c>
      <c r="P188" s="532">
        <v>4537.74</v>
      </c>
      <c r="Q188" s="534">
        <v>1</v>
      </c>
      <c r="R188" s="529">
        <v>3</v>
      </c>
      <c r="S188" s="534">
        <v>1</v>
      </c>
      <c r="T188" s="533">
        <v>1</v>
      </c>
      <c r="U188" s="535">
        <v>1</v>
      </c>
    </row>
    <row r="189" spans="1:21" ht="14.4" customHeight="1" x14ac:dyDescent="0.3">
      <c r="A189" s="528">
        <v>29</v>
      </c>
      <c r="B189" s="529" t="s">
        <v>444</v>
      </c>
      <c r="C189" s="529" t="s">
        <v>624</v>
      </c>
      <c r="D189" s="530" t="s">
        <v>1114</v>
      </c>
      <c r="E189" s="531" t="s">
        <v>635</v>
      </c>
      <c r="F189" s="529" t="s">
        <v>623</v>
      </c>
      <c r="G189" s="529" t="s">
        <v>727</v>
      </c>
      <c r="H189" s="529" t="s">
        <v>445</v>
      </c>
      <c r="I189" s="529" t="s">
        <v>743</v>
      </c>
      <c r="J189" s="529" t="s">
        <v>744</v>
      </c>
      <c r="K189" s="529" t="s">
        <v>745</v>
      </c>
      <c r="L189" s="532">
        <v>886.16</v>
      </c>
      <c r="M189" s="532">
        <v>2658.48</v>
      </c>
      <c r="N189" s="529">
        <v>3</v>
      </c>
      <c r="O189" s="533">
        <v>1</v>
      </c>
      <c r="P189" s="532"/>
      <c r="Q189" s="534">
        <v>0</v>
      </c>
      <c r="R189" s="529"/>
      <c r="S189" s="534">
        <v>0</v>
      </c>
      <c r="T189" s="533"/>
      <c r="U189" s="535">
        <v>0</v>
      </c>
    </row>
    <row r="190" spans="1:21" ht="14.4" customHeight="1" x14ac:dyDescent="0.3">
      <c r="A190" s="528">
        <v>29</v>
      </c>
      <c r="B190" s="529" t="s">
        <v>444</v>
      </c>
      <c r="C190" s="529" t="s">
        <v>624</v>
      </c>
      <c r="D190" s="530" t="s">
        <v>1114</v>
      </c>
      <c r="E190" s="531" t="s">
        <v>635</v>
      </c>
      <c r="F190" s="529" t="s">
        <v>623</v>
      </c>
      <c r="G190" s="529" t="s">
        <v>727</v>
      </c>
      <c r="H190" s="529" t="s">
        <v>445</v>
      </c>
      <c r="I190" s="529" t="s">
        <v>968</v>
      </c>
      <c r="J190" s="529" t="s">
        <v>820</v>
      </c>
      <c r="K190" s="529" t="s">
        <v>969</v>
      </c>
      <c r="L190" s="532">
        <v>128</v>
      </c>
      <c r="M190" s="532">
        <v>384</v>
      </c>
      <c r="N190" s="529">
        <v>3</v>
      </c>
      <c r="O190" s="533">
        <v>3</v>
      </c>
      <c r="P190" s="532">
        <v>256</v>
      </c>
      <c r="Q190" s="534">
        <v>0.66666666666666663</v>
      </c>
      <c r="R190" s="529">
        <v>2</v>
      </c>
      <c r="S190" s="534">
        <v>0.66666666666666663</v>
      </c>
      <c r="T190" s="533">
        <v>2</v>
      </c>
      <c r="U190" s="535">
        <v>0.66666666666666663</v>
      </c>
    </row>
    <row r="191" spans="1:21" ht="14.4" customHeight="1" x14ac:dyDescent="0.3">
      <c r="A191" s="528">
        <v>29</v>
      </c>
      <c r="B191" s="529" t="s">
        <v>444</v>
      </c>
      <c r="C191" s="529" t="s">
        <v>624</v>
      </c>
      <c r="D191" s="530" t="s">
        <v>1114</v>
      </c>
      <c r="E191" s="531" t="s">
        <v>635</v>
      </c>
      <c r="F191" s="529" t="s">
        <v>623</v>
      </c>
      <c r="G191" s="529" t="s">
        <v>753</v>
      </c>
      <c r="H191" s="529" t="s">
        <v>445</v>
      </c>
      <c r="I191" s="529" t="s">
        <v>754</v>
      </c>
      <c r="J191" s="529" t="s">
        <v>755</v>
      </c>
      <c r="K191" s="529" t="s">
        <v>756</v>
      </c>
      <c r="L191" s="532">
        <v>410</v>
      </c>
      <c r="M191" s="532">
        <v>18450</v>
      </c>
      <c r="N191" s="529">
        <v>45</v>
      </c>
      <c r="O191" s="533">
        <v>24</v>
      </c>
      <c r="P191" s="532">
        <v>16810</v>
      </c>
      <c r="Q191" s="534">
        <v>0.91111111111111109</v>
      </c>
      <c r="R191" s="529">
        <v>41</v>
      </c>
      <c r="S191" s="534">
        <v>0.91111111111111109</v>
      </c>
      <c r="T191" s="533">
        <v>22</v>
      </c>
      <c r="U191" s="535">
        <v>0.91666666666666663</v>
      </c>
    </row>
    <row r="192" spans="1:21" ht="14.4" customHeight="1" x14ac:dyDescent="0.3">
      <c r="A192" s="528">
        <v>29</v>
      </c>
      <c r="B192" s="529" t="s">
        <v>444</v>
      </c>
      <c r="C192" s="529" t="s">
        <v>624</v>
      </c>
      <c r="D192" s="530" t="s">
        <v>1114</v>
      </c>
      <c r="E192" s="531" t="s">
        <v>635</v>
      </c>
      <c r="F192" s="529" t="s">
        <v>623</v>
      </c>
      <c r="G192" s="529" t="s">
        <v>753</v>
      </c>
      <c r="H192" s="529" t="s">
        <v>445</v>
      </c>
      <c r="I192" s="529" t="s">
        <v>825</v>
      </c>
      <c r="J192" s="529" t="s">
        <v>826</v>
      </c>
      <c r="K192" s="529" t="s">
        <v>827</v>
      </c>
      <c r="L192" s="532">
        <v>566</v>
      </c>
      <c r="M192" s="532">
        <v>1132</v>
      </c>
      <c r="N192" s="529">
        <v>2</v>
      </c>
      <c r="O192" s="533">
        <v>1</v>
      </c>
      <c r="P192" s="532">
        <v>1132</v>
      </c>
      <c r="Q192" s="534">
        <v>1</v>
      </c>
      <c r="R192" s="529">
        <v>2</v>
      </c>
      <c r="S192" s="534">
        <v>1</v>
      </c>
      <c r="T192" s="533">
        <v>1</v>
      </c>
      <c r="U192" s="535">
        <v>1</v>
      </c>
    </row>
    <row r="193" spans="1:21" ht="14.4" customHeight="1" x14ac:dyDescent="0.3">
      <c r="A193" s="528">
        <v>29</v>
      </c>
      <c r="B193" s="529" t="s">
        <v>444</v>
      </c>
      <c r="C193" s="529" t="s">
        <v>624</v>
      </c>
      <c r="D193" s="530" t="s">
        <v>1114</v>
      </c>
      <c r="E193" s="531" t="s">
        <v>635</v>
      </c>
      <c r="F193" s="529" t="s">
        <v>623</v>
      </c>
      <c r="G193" s="529" t="s">
        <v>753</v>
      </c>
      <c r="H193" s="529" t="s">
        <v>445</v>
      </c>
      <c r="I193" s="529" t="s">
        <v>988</v>
      </c>
      <c r="J193" s="529" t="s">
        <v>826</v>
      </c>
      <c r="K193" s="529" t="s">
        <v>989</v>
      </c>
      <c r="L193" s="532">
        <v>600</v>
      </c>
      <c r="M193" s="532">
        <v>600</v>
      </c>
      <c r="N193" s="529">
        <v>1</v>
      </c>
      <c r="O193" s="533">
        <v>1</v>
      </c>
      <c r="P193" s="532">
        <v>600</v>
      </c>
      <c r="Q193" s="534">
        <v>1</v>
      </c>
      <c r="R193" s="529">
        <v>1</v>
      </c>
      <c r="S193" s="534">
        <v>1</v>
      </c>
      <c r="T193" s="533">
        <v>1</v>
      </c>
      <c r="U193" s="535">
        <v>1</v>
      </c>
    </row>
    <row r="194" spans="1:21" ht="14.4" customHeight="1" x14ac:dyDescent="0.3">
      <c r="A194" s="528">
        <v>29</v>
      </c>
      <c r="B194" s="529" t="s">
        <v>444</v>
      </c>
      <c r="C194" s="529" t="s">
        <v>624</v>
      </c>
      <c r="D194" s="530" t="s">
        <v>1114</v>
      </c>
      <c r="E194" s="531" t="s">
        <v>635</v>
      </c>
      <c r="F194" s="529" t="s">
        <v>623</v>
      </c>
      <c r="G194" s="529" t="s">
        <v>757</v>
      </c>
      <c r="H194" s="529" t="s">
        <v>445</v>
      </c>
      <c r="I194" s="529" t="s">
        <v>758</v>
      </c>
      <c r="J194" s="529" t="s">
        <v>759</v>
      </c>
      <c r="K194" s="529" t="s">
        <v>760</v>
      </c>
      <c r="L194" s="532">
        <v>378.48</v>
      </c>
      <c r="M194" s="532">
        <v>378.48</v>
      </c>
      <c r="N194" s="529">
        <v>1</v>
      </c>
      <c r="O194" s="533">
        <v>1</v>
      </c>
      <c r="P194" s="532">
        <v>378.48</v>
      </c>
      <c r="Q194" s="534">
        <v>1</v>
      </c>
      <c r="R194" s="529">
        <v>1</v>
      </c>
      <c r="S194" s="534">
        <v>1</v>
      </c>
      <c r="T194" s="533">
        <v>1</v>
      </c>
      <c r="U194" s="535">
        <v>1</v>
      </c>
    </row>
    <row r="195" spans="1:21" ht="14.4" customHeight="1" x14ac:dyDescent="0.3">
      <c r="A195" s="528">
        <v>29</v>
      </c>
      <c r="B195" s="529" t="s">
        <v>444</v>
      </c>
      <c r="C195" s="529" t="s">
        <v>624</v>
      </c>
      <c r="D195" s="530" t="s">
        <v>1114</v>
      </c>
      <c r="E195" s="531" t="s">
        <v>635</v>
      </c>
      <c r="F195" s="529" t="s">
        <v>623</v>
      </c>
      <c r="G195" s="529" t="s">
        <v>757</v>
      </c>
      <c r="H195" s="529" t="s">
        <v>445</v>
      </c>
      <c r="I195" s="529" t="s">
        <v>761</v>
      </c>
      <c r="J195" s="529" t="s">
        <v>762</v>
      </c>
      <c r="K195" s="529" t="s">
        <v>763</v>
      </c>
      <c r="L195" s="532">
        <v>378.48</v>
      </c>
      <c r="M195" s="532">
        <v>378.48</v>
      </c>
      <c r="N195" s="529">
        <v>1</v>
      </c>
      <c r="O195" s="533">
        <v>1</v>
      </c>
      <c r="P195" s="532">
        <v>378.48</v>
      </c>
      <c r="Q195" s="534">
        <v>1</v>
      </c>
      <c r="R195" s="529">
        <v>1</v>
      </c>
      <c r="S195" s="534">
        <v>1</v>
      </c>
      <c r="T195" s="533">
        <v>1</v>
      </c>
      <c r="U195" s="535">
        <v>1</v>
      </c>
    </row>
    <row r="196" spans="1:21" ht="14.4" customHeight="1" x14ac:dyDescent="0.3">
      <c r="A196" s="528">
        <v>29</v>
      </c>
      <c r="B196" s="529" t="s">
        <v>444</v>
      </c>
      <c r="C196" s="529" t="s">
        <v>624</v>
      </c>
      <c r="D196" s="530" t="s">
        <v>1114</v>
      </c>
      <c r="E196" s="531" t="s">
        <v>635</v>
      </c>
      <c r="F196" s="529" t="s">
        <v>623</v>
      </c>
      <c r="G196" s="529" t="s">
        <v>757</v>
      </c>
      <c r="H196" s="529" t="s">
        <v>445</v>
      </c>
      <c r="I196" s="529" t="s">
        <v>831</v>
      </c>
      <c r="J196" s="529" t="s">
        <v>832</v>
      </c>
      <c r="K196" s="529" t="s">
        <v>833</v>
      </c>
      <c r="L196" s="532">
        <v>58.5</v>
      </c>
      <c r="M196" s="532">
        <v>58.5</v>
      </c>
      <c r="N196" s="529">
        <v>1</v>
      </c>
      <c r="O196" s="533">
        <v>1</v>
      </c>
      <c r="P196" s="532">
        <v>58.5</v>
      </c>
      <c r="Q196" s="534">
        <v>1</v>
      </c>
      <c r="R196" s="529">
        <v>1</v>
      </c>
      <c r="S196" s="534">
        <v>1</v>
      </c>
      <c r="T196" s="533">
        <v>1</v>
      </c>
      <c r="U196" s="535">
        <v>1</v>
      </c>
    </row>
    <row r="197" spans="1:21" ht="14.4" customHeight="1" x14ac:dyDescent="0.3">
      <c r="A197" s="528">
        <v>29</v>
      </c>
      <c r="B197" s="529" t="s">
        <v>444</v>
      </c>
      <c r="C197" s="529" t="s">
        <v>624</v>
      </c>
      <c r="D197" s="530" t="s">
        <v>1114</v>
      </c>
      <c r="E197" s="531" t="s">
        <v>635</v>
      </c>
      <c r="F197" s="529" t="s">
        <v>623</v>
      </c>
      <c r="G197" s="529" t="s">
        <v>757</v>
      </c>
      <c r="H197" s="529" t="s">
        <v>445</v>
      </c>
      <c r="I197" s="529" t="s">
        <v>770</v>
      </c>
      <c r="J197" s="529" t="s">
        <v>771</v>
      </c>
      <c r="K197" s="529"/>
      <c r="L197" s="532">
        <v>269</v>
      </c>
      <c r="M197" s="532">
        <v>269</v>
      </c>
      <c r="N197" s="529">
        <v>1</v>
      </c>
      <c r="O197" s="533">
        <v>1</v>
      </c>
      <c r="P197" s="532"/>
      <c r="Q197" s="534">
        <v>0</v>
      </c>
      <c r="R197" s="529"/>
      <c r="S197" s="534">
        <v>0</v>
      </c>
      <c r="T197" s="533"/>
      <c r="U197" s="535">
        <v>0</v>
      </c>
    </row>
    <row r="198" spans="1:21" ht="14.4" customHeight="1" x14ac:dyDescent="0.3">
      <c r="A198" s="528">
        <v>29</v>
      </c>
      <c r="B198" s="529" t="s">
        <v>444</v>
      </c>
      <c r="C198" s="529" t="s">
        <v>624</v>
      </c>
      <c r="D198" s="530" t="s">
        <v>1114</v>
      </c>
      <c r="E198" s="531" t="s">
        <v>635</v>
      </c>
      <c r="F198" s="529" t="s">
        <v>623</v>
      </c>
      <c r="G198" s="529" t="s">
        <v>772</v>
      </c>
      <c r="H198" s="529" t="s">
        <v>445</v>
      </c>
      <c r="I198" s="529" t="s">
        <v>990</v>
      </c>
      <c r="J198" s="529" t="s">
        <v>991</v>
      </c>
      <c r="K198" s="529" t="s">
        <v>992</v>
      </c>
      <c r="L198" s="532">
        <v>200</v>
      </c>
      <c r="M198" s="532">
        <v>400</v>
      </c>
      <c r="N198" s="529">
        <v>2</v>
      </c>
      <c r="O198" s="533">
        <v>1</v>
      </c>
      <c r="P198" s="532">
        <v>400</v>
      </c>
      <c r="Q198" s="534">
        <v>1</v>
      </c>
      <c r="R198" s="529">
        <v>2</v>
      </c>
      <c r="S198" s="534">
        <v>1</v>
      </c>
      <c r="T198" s="533">
        <v>1</v>
      </c>
      <c r="U198" s="535">
        <v>1</v>
      </c>
    </row>
    <row r="199" spans="1:21" ht="14.4" customHeight="1" x14ac:dyDescent="0.3">
      <c r="A199" s="528">
        <v>29</v>
      </c>
      <c r="B199" s="529" t="s">
        <v>444</v>
      </c>
      <c r="C199" s="529" t="s">
        <v>624</v>
      </c>
      <c r="D199" s="530" t="s">
        <v>1114</v>
      </c>
      <c r="E199" s="531" t="s">
        <v>636</v>
      </c>
      <c r="F199" s="529" t="s">
        <v>621</v>
      </c>
      <c r="G199" s="529" t="s">
        <v>993</v>
      </c>
      <c r="H199" s="529" t="s">
        <v>445</v>
      </c>
      <c r="I199" s="529" t="s">
        <v>994</v>
      </c>
      <c r="J199" s="529" t="s">
        <v>995</v>
      </c>
      <c r="K199" s="529" t="s">
        <v>996</v>
      </c>
      <c r="L199" s="532">
        <v>73.069999999999993</v>
      </c>
      <c r="M199" s="532">
        <v>73.069999999999993</v>
      </c>
      <c r="N199" s="529">
        <v>1</v>
      </c>
      <c r="O199" s="533">
        <v>0.5</v>
      </c>
      <c r="P199" s="532"/>
      <c r="Q199" s="534">
        <v>0</v>
      </c>
      <c r="R199" s="529"/>
      <c r="S199" s="534">
        <v>0</v>
      </c>
      <c r="T199" s="533"/>
      <c r="U199" s="535">
        <v>0</v>
      </c>
    </row>
    <row r="200" spans="1:21" ht="14.4" customHeight="1" x14ac:dyDescent="0.3">
      <c r="A200" s="528">
        <v>29</v>
      </c>
      <c r="B200" s="529" t="s">
        <v>444</v>
      </c>
      <c r="C200" s="529" t="s">
        <v>624</v>
      </c>
      <c r="D200" s="530" t="s">
        <v>1114</v>
      </c>
      <c r="E200" s="531" t="s">
        <v>636</v>
      </c>
      <c r="F200" s="529" t="s">
        <v>621</v>
      </c>
      <c r="G200" s="529" t="s">
        <v>638</v>
      </c>
      <c r="H200" s="529" t="s">
        <v>1115</v>
      </c>
      <c r="I200" s="529" t="s">
        <v>645</v>
      </c>
      <c r="J200" s="529" t="s">
        <v>643</v>
      </c>
      <c r="K200" s="529" t="s">
        <v>646</v>
      </c>
      <c r="L200" s="532">
        <v>154.36000000000001</v>
      </c>
      <c r="M200" s="532">
        <v>926.16000000000008</v>
      </c>
      <c r="N200" s="529">
        <v>6</v>
      </c>
      <c r="O200" s="533">
        <v>5.5</v>
      </c>
      <c r="P200" s="532">
        <v>617.44000000000005</v>
      </c>
      <c r="Q200" s="534">
        <v>0.66666666666666663</v>
      </c>
      <c r="R200" s="529">
        <v>4</v>
      </c>
      <c r="S200" s="534">
        <v>0.66666666666666663</v>
      </c>
      <c r="T200" s="533">
        <v>4</v>
      </c>
      <c r="U200" s="535">
        <v>0.72727272727272729</v>
      </c>
    </row>
    <row r="201" spans="1:21" ht="14.4" customHeight="1" x14ac:dyDescent="0.3">
      <c r="A201" s="528">
        <v>29</v>
      </c>
      <c r="B201" s="529" t="s">
        <v>444</v>
      </c>
      <c r="C201" s="529" t="s">
        <v>624</v>
      </c>
      <c r="D201" s="530" t="s">
        <v>1114</v>
      </c>
      <c r="E201" s="531" t="s">
        <v>636</v>
      </c>
      <c r="F201" s="529" t="s">
        <v>621</v>
      </c>
      <c r="G201" s="529" t="s">
        <v>638</v>
      </c>
      <c r="H201" s="529" t="s">
        <v>1115</v>
      </c>
      <c r="I201" s="529" t="s">
        <v>647</v>
      </c>
      <c r="J201" s="529" t="s">
        <v>648</v>
      </c>
      <c r="K201" s="529" t="s">
        <v>649</v>
      </c>
      <c r="L201" s="532">
        <v>149.52000000000001</v>
      </c>
      <c r="M201" s="532">
        <v>299.04000000000002</v>
      </c>
      <c r="N201" s="529">
        <v>2</v>
      </c>
      <c r="O201" s="533">
        <v>1.5</v>
      </c>
      <c r="P201" s="532">
        <v>299.04000000000002</v>
      </c>
      <c r="Q201" s="534">
        <v>1</v>
      </c>
      <c r="R201" s="529">
        <v>2</v>
      </c>
      <c r="S201" s="534">
        <v>1</v>
      </c>
      <c r="T201" s="533">
        <v>1.5</v>
      </c>
      <c r="U201" s="535">
        <v>1</v>
      </c>
    </row>
    <row r="202" spans="1:21" ht="14.4" customHeight="1" x14ac:dyDescent="0.3">
      <c r="A202" s="528">
        <v>29</v>
      </c>
      <c r="B202" s="529" t="s">
        <v>444</v>
      </c>
      <c r="C202" s="529" t="s">
        <v>624</v>
      </c>
      <c r="D202" s="530" t="s">
        <v>1114</v>
      </c>
      <c r="E202" s="531" t="s">
        <v>636</v>
      </c>
      <c r="F202" s="529" t="s">
        <v>621</v>
      </c>
      <c r="G202" s="529" t="s">
        <v>638</v>
      </c>
      <c r="H202" s="529" t="s">
        <v>445</v>
      </c>
      <c r="I202" s="529" t="s">
        <v>902</v>
      </c>
      <c r="J202" s="529" t="s">
        <v>640</v>
      </c>
      <c r="K202" s="529" t="s">
        <v>646</v>
      </c>
      <c r="L202" s="532">
        <v>0</v>
      </c>
      <c r="M202" s="532">
        <v>0</v>
      </c>
      <c r="N202" s="529">
        <v>1</v>
      </c>
      <c r="O202" s="533">
        <v>1</v>
      </c>
      <c r="P202" s="532">
        <v>0</v>
      </c>
      <c r="Q202" s="534"/>
      <c r="R202" s="529">
        <v>1</v>
      </c>
      <c r="S202" s="534">
        <v>1</v>
      </c>
      <c r="T202" s="533">
        <v>1</v>
      </c>
      <c r="U202" s="535">
        <v>1</v>
      </c>
    </row>
    <row r="203" spans="1:21" ht="14.4" customHeight="1" x14ac:dyDescent="0.3">
      <c r="A203" s="528">
        <v>29</v>
      </c>
      <c r="B203" s="529" t="s">
        <v>444</v>
      </c>
      <c r="C203" s="529" t="s">
        <v>624</v>
      </c>
      <c r="D203" s="530" t="s">
        <v>1114</v>
      </c>
      <c r="E203" s="531" t="s">
        <v>636</v>
      </c>
      <c r="F203" s="529" t="s">
        <v>621</v>
      </c>
      <c r="G203" s="529" t="s">
        <v>843</v>
      </c>
      <c r="H203" s="529" t="s">
        <v>445</v>
      </c>
      <c r="I203" s="529" t="s">
        <v>997</v>
      </c>
      <c r="J203" s="529" t="s">
        <v>998</v>
      </c>
      <c r="K203" s="529" t="s">
        <v>846</v>
      </c>
      <c r="L203" s="532">
        <v>815.1</v>
      </c>
      <c r="M203" s="532">
        <v>815.1</v>
      </c>
      <c r="N203" s="529">
        <v>1</v>
      </c>
      <c r="O203" s="533">
        <v>1</v>
      </c>
      <c r="P203" s="532">
        <v>815.1</v>
      </c>
      <c r="Q203" s="534">
        <v>1</v>
      </c>
      <c r="R203" s="529">
        <v>1</v>
      </c>
      <c r="S203" s="534">
        <v>1</v>
      </c>
      <c r="T203" s="533">
        <v>1</v>
      </c>
      <c r="U203" s="535">
        <v>1</v>
      </c>
    </row>
    <row r="204" spans="1:21" ht="14.4" customHeight="1" x14ac:dyDescent="0.3">
      <c r="A204" s="528">
        <v>29</v>
      </c>
      <c r="B204" s="529" t="s">
        <v>444</v>
      </c>
      <c r="C204" s="529" t="s">
        <v>624</v>
      </c>
      <c r="D204" s="530" t="s">
        <v>1114</v>
      </c>
      <c r="E204" s="531" t="s">
        <v>636</v>
      </c>
      <c r="F204" s="529" t="s">
        <v>621</v>
      </c>
      <c r="G204" s="529" t="s">
        <v>654</v>
      </c>
      <c r="H204" s="529" t="s">
        <v>445</v>
      </c>
      <c r="I204" s="529" t="s">
        <v>655</v>
      </c>
      <c r="J204" s="529" t="s">
        <v>656</v>
      </c>
      <c r="K204" s="529" t="s">
        <v>657</v>
      </c>
      <c r="L204" s="532">
        <v>0</v>
      </c>
      <c r="M204" s="532">
        <v>0</v>
      </c>
      <c r="N204" s="529">
        <v>3</v>
      </c>
      <c r="O204" s="533">
        <v>2</v>
      </c>
      <c r="P204" s="532">
        <v>0</v>
      </c>
      <c r="Q204" s="534"/>
      <c r="R204" s="529">
        <v>3</v>
      </c>
      <c r="S204" s="534">
        <v>1</v>
      </c>
      <c r="T204" s="533">
        <v>2</v>
      </c>
      <c r="U204" s="535">
        <v>1</v>
      </c>
    </row>
    <row r="205" spans="1:21" ht="14.4" customHeight="1" x14ac:dyDescent="0.3">
      <c r="A205" s="528">
        <v>29</v>
      </c>
      <c r="B205" s="529" t="s">
        <v>444</v>
      </c>
      <c r="C205" s="529" t="s">
        <v>624</v>
      </c>
      <c r="D205" s="530" t="s">
        <v>1114</v>
      </c>
      <c r="E205" s="531" t="s">
        <v>636</v>
      </c>
      <c r="F205" s="529" t="s">
        <v>621</v>
      </c>
      <c r="G205" s="529" t="s">
        <v>903</v>
      </c>
      <c r="H205" s="529" t="s">
        <v>445</v>
      </c>
      <c r="I205" s="529" t="s">
        <v>999</v>
      </c>
      <c r="J205" s="529" t="s">
        <v>905</v>
      </c>
      <c r="K205" s="529" t="s">
        <v>906</v>
      </c>
      <c r="L205" s="532">
        <v>0</v>
      </c>
      <c r="M205" s="532">
        <v>0</v>
      </c>
      <c r="N205" s="529">
        <v>1</v>
      </c>
      <c r="O205" s="533">
        <v>1</v>
      </c>
      <c r="P205" s="532">
        <v>0</v>
      </c>
      <c r="Q205" s="534"/>
      <c r="R205" s="529">
        <v>1</v>
      </c>
      <c r="S205" s="534">
        <v>1</v>
      </c>
      <c r="T205" s="533">
        <v>1</v>
      </c>
      <c r="U205" s="535">
        <v>1</v>
      </c>
    </row>
    <row r="206" spans="1:21" ht="14.4" customHeight="1" x14ac:dyDescent="0.3">
      <c r="A206" s="528">
        <v>29</v>
      </c>
      <c r="B206" s="529" t="s">
        <v>444</v>
      </c>
      <c r="C206" s="529" t="s">
        <v>624</v>
      </c>
      <c r="D206" s="530" t="s">
        <v>1114</v>
      </c>
      <c r="E206" s="531" t="s">
        <v>636</v>
      </c>
      <c r="F206" s="529" t="s">
        <v>621</v>
      </c>
      <c r="G206" s="529" t="s">
        <v>660</v>
      </c>
      <c r="H206" s="529" t="s">
        <v>445</v>
      </c>
      <c r="I206" s="529" t="s">
        <v>791</v>
      </c>
      <c r="J206" s="529" t="s">
        <v>662</v>
      </c>
      <c r="K206" s="529" t="s">
        <v>792</v>
      </c>
      <c r="L206" s="532">
        <v>170.52</v>
      </c>
      <c r="M206" s="532">
        <v>170.52</v>
      </c>
      <c r="N206" s="529">
        <v>1</v>
      </c>
      <c r="O206" s="533">
        <v>1</v>
      </c>
      <c r="P206" s="532">
        <v>170.52</v>
      </c>
      <c r="Q206" s="534">
        <v>1</v>
      </c>
      <c r="R206" s="529">
        <v>1</v>
      </c>
      <c r="S206" s="534">
        <v>1</v>
      </c>
      <c r="T206" s="533">
        <v>1</v>
      </c>
      <c r="U206" s="535">
        <v>1</v>
      </c>
    </row>
    <row r="207" spans="1:21" ht="14.4" customHeight="1" x14ac:dyDescent="0.3">
      <c r="A207" s="528">
        <v>29</v>
      </c>
      <c r="B207" s="529" t="s">
        <v>444</v>
      </c>
      <c r="C207" s="529" t="s">
        <v>624</v>
      </c>
      <c r="D207" s="530" t="s">
        <v>1114</v>
      </c>
      <c r="E207" s="531" t="s">
        <v>636</v>
      </c>
      <c r="F207" s="529" t="s">
        <v>621</v>
      </c>
      <c r="G207" s="529" t="s">
        <v>660</v>
      </c>
      <c r="H207" s="529" t="s">
        <v>445</v>
      </c>
      <c r="I207" s="529" t="s">
        <v>1000</v>
      </c>
      <c r="J207" s="529" t="s">
        <v>1001</v>
      </c>
      <c r="K207" s="529" t="s">
        <v>912</v>
      </c>
      <c r="L207" s="532">
        <v>85.27</v>
      </c>
      <c r="M207" s="532">
        <v>85.27</v>
      </c>
      <c r="N207" s="529">
        <v>1</v>
      </c>
      <c r="O207" s="533">
        <v>1</v>
      </c>
      <c r="P207" s="532">
        <v>85.27</v>
      </c>
      <c r="Q207" s="534">
        <v>1</v>
      </c>
      <c r="R207" s="529">
        <v>1</v>
      </c>
      <c r="S207" s="534">
        <v>1</v>
      </c>
      <c r="T207" s="533">
        <v>1</v>
      </c>
      <c r="U207" s="535">
        <v>1</v>
      </c>
    </row>
    <row r="208" spans="1:21" ht="14.4" customHeight="1" x14ac:dyDescent="0.3">
      <c r="A208" s="528">
        <v>29</v>
      </c>
      <c r="B208" s="529" t="s">
        <v>444</v>
      </c>
      <c r="C208" s="529" t="s">
        <v>624</v>
      </c>
      <c r="D208" s="530" t="s">
        <v>1114</v>
      </c>
      <c r="E208" s="531" t="s">
        <v>636</v>
      </c>
      <c r="F208" s="529" t="s">
        <v>621</v>
      </c>
      <c r="G208" s="529" t="s">
        <v>660</v>
      </c>
      <c r="H208" s="529" t="s">
        <v>445</v>
      </c>
      <c r="I208" s="529" t="s">
        <v>1002</v>
      </c>
      <c r="J208" s="529" t="s">
        <v>1001</v>
      </c>
      <c r="K208" s="529" t="s">
        <v>1003</v>
      </c>
      <c r="L208" s="532">
        <v>0</v>
      </c>
      <c r="M208" s="532">
        <v>0</v>
      </c>
      <c r="N208" s="529">
        <v>1</v>
      </c>
      <c r="O208" s="533">
        <v>1</v>
      </c>
      <c r="P208" s="532">
        <v>0</v>
      </c>
      <c r="Q208" s="534"/>
      <c r="R208" s="529">
        <v>1</v>
      </c>
      <c r="S208" s="534">
        <v>1</v>
      </c>
      <c r="T208" s="533">
        <v>1</v>
      </c>
      <c r="U208" s="535">
        <v>1</v>
      </c>
    </row>
    <row r="209" spans="1:21" ht="14.4" customHeight="1" x14ac:dyDescent="0.3">
      <c r="A209" s="528">
        <v>29</v>
      </c>
      <c r="B209" s="529" t="s">
        <v>444</v>
      </c>
      <c r="C209" s="529" t="s">
        <v>624</v>
      </c>
      <c r="D209" s="530" t="s">
        <v>1114</v>
      </c>
      <c r="E209" s="531" t="s">
        <v>636</v>
      </c>
      <c r="F209" s="529" t="s">
        <v>621</v>
      </c>
      <c r="G209" s="529" t="s">
        <v>660</v>
      </c>
      <c r="H209" s="529" t="s">
        <v>445</v>
      </c>
      <c r="I209" s="529" t="s">
        <v>1004</v>
      </c>
      <c r="J209" s="529" t="s">
        <v>662</v>
      </c>
      <c r="K209" s="529" t="s">
        <v>792</v>
      </c>
      <c r="L209" s="532">
        <v>170.52</v>
      </c>
      <c r="M209" s="532">
        <v>1875.7200000000003</v>
      </c>
      <c r="N209" s="529">
        <v>11</v>
      </c>
      <c r="O209" s="533">
        <v>10.5</v>
      </c>
      <c r="P209" s="532">
        <v>1193.6400000000001</v>
      </c>
      <c r="Q209" s="534">
        <v>0.63636363636363635</v>
      </c>
      <c r="R209" s="529">
        <v>7</v>
      </c>
      <c r="S209" s="534">
        <v>0.63636363636363635</v>
      </c>
      <c r="T209" s="533">
        <v>6.5</v>
      </c>
      <c r="U209" s="535">
        <v>0.61904761904761907</v>
      </c>
    </row>
    <row r="210" spans="1:21" ht="14.4" customHeight="1" x14ac:dyDescent="0.3">
      <c r="A210" s="528">
        <v>29</v>
      </c>
      <c r="B210" s="529" t="s">
        <v>444</v>
      </c>
      <c r="C210" s="529" t="s">
        <v>624</v>
      </c>
      <c r="D210" s="530" t="s">
        <v>1114</v>
      </c>
      <c r="E210" s="531" t="s">
        <v>636</v>
      </c>
      <c r="F210" s="529" t="s">
        <v>621</v>
      </c>
      <c r="G210" s="529" t="s">
        <v>660</v>
      </c>
      <c r="H210" s="529" t="s">
        <v>445</v>
      </c>
      <c r="I210" s="529" t="s">
        <v>661</v>
      </c>
      <c r="J210" s="529" t="s">
        <v>662</v>
      </c>
      <c r="K210" s="529" t="s">
        <v>663</v>
      </c>
      <c r="L210" s="532">
        <v>0</v>
      </c>
      <c r="M210" s="532">
        <v>0</v>
      </c>
      <c r="N210" s="529">
        <v>2</v>
      </c>
      <c r="O210" s="533">
        <v>2</v>
      </c>
      <c r="P210" s="532">
        <v>0</v>
      </c>
      <c r="Q210" s="534"/>
      <c r="R210" s="529">
        <v>2</v>
      </c>
      <c r="S210" s="534">
        <v>1</v>
      </c>
      <c r="T210" s="533">
        <v>2</v>
      </c>
      <c r="U210" s="535">
        <v>1</v>
      </c>
    </row>
    <row r="211" spans="1:21" ht="14.4" customHeight="1" x14ac:dyDescent="0.3">
      <c r="A211" s="528">
        <v>29</v>
      </c>
      <c r="B211" s="529" t="s">
        <v>444</v>
      </c>
      <c r="C211" s="529" t="s">
        <v>624</v>
      </c>
      <c r="D211" s="530" t="s">
        <v>1114</v>
      </c>
      <c r="E211" s="531" t="s">
        <v>636</v>
      </c>
      <c r="F211" s="529" t="s">
        <v>621</v>
      </c>
      <c r="G211" s="529" t="s">
        <v>660</v>
      </c>
      <c r="H211" s="529" t="s">
        <v>445</v>
      </c>
      <c r="I211" s="529" t="s">
        <v>1005</v>
      </c>
      <c r="J211" s="529" t="s">
        <v>662</v>
      </c>
      <c r="K211" s="529" t="s">
        <v>792</v>
      </c>
      <c r="L211" s="532">
        <v>0</v>
      </c>
      <c r="M211" s="532">
        <v>0</v>
      </c>
      <c r="N211" s="529">
        <v>2</v>
      </c>
      <c r="O211" s="533">
        <v>2</v>
      </c>
      <c r="P211" s="532">
        <v>0</v>
      </c>
      <c r="Q211" s="534"/>
      <c r="R211" s="529">
        <v>1</v>
      </c>
      <c r="S211" s="534">
        <v>0.5</v>
      </c>
      <c r="T211" s="533">
        <v>1</v>
      </c>
      <c r="U211" s="535">
        <v>0.5</v>
      </c>
    </row>
    <row r="212" spans="1:21" ht="14.4" customHeight="1" x14ac:dyDescent="0.3">
      <c r="A212" s="528">
        <v>29</v>
      </c>
      <c r="B212" s="529" t="s">
        <v>444</v>
      </c>
      <c r="C212" s="529" t="s">
        <v>624</v>
      </c>
      <c r="D212" s="530" t="s">
        <v>1114</v>
      </c>
      <c r="E212" s="531" t="s">
        <v>636</v>
      </c>
      <c r="F212" s="529" t="s">
        <v>621</v>
      </c>
      <c r="G212" s="529" t="s">
        <v>907</v>
      </c>
      <c r="H212" s="529" t="s">
        <v>445</v>
      </c>
      <c r="I212" s="529" t="s">
        <v>1006</v>
      </c>
      <c r="J212" s="529" t="s">
        <v>1007</v>
      </c>
      <c r="K212" s="529" t="s">
        <v>792</v>
      </c>
      <c r="L212" s="532">
        <v>78.33</v>
      </c>
      <c r="M212" s="532">
        <v>156.66</v>
      </c>
      <c r="N212" s="529">
        <v>2</v>
      </c>
      <c r="O212" s="533">
        <v>1</v>
      </c>
      <c r="P212" s="532">
        <v>78.33</v>
      </c>
      <c r="Q212" s="534">
        <v>0.5</v>
      </c>
      <c r="R212" s="529">
        <v>1</v>
      </c>
      <c r="S212" s="534">
        <v>0.5</v>
      </c>
      <c r="T212" s="533">
        <v>0.5</v>
      </c>
      <c r="U212" s="535">
        <v>0.5</v>
      </c>
    </row>
    <row r="213" spans="1:21" ht="14.4" customHeight="1" x14ac:dyDescent="0.3">
      <c r="A213" s="528">
        <v>29</v>
      </c>
      <c r="B213" s="529" t="s">
        <v>444</v>
      </c>
      <c r="C213" s="529" t="s">
        <v>624</v>
      </c>
      <c r="D213" s="530" t="s">
        <v>1114</v>
      </c>
      <c r="E213" s="531" t="s">
        <v>636</v>
      </c>
      <c r="F213" s="529" t="s">
        <v>621</v>
      </c>
      <c r="G213" s="529" t="s">
        <v>1008</v>
      </c>
      <c r="H213" s="529" t="s">
        <v>445</v>
      </c>
      <c r="I213" s="529" t="s">
        <v>486</v>
      </c>
      <c r="J213" s="529" t="s">
        <v>487</v>
      </c>
      <c r="K213" s="529" t="s">
        <v>1009</v>
      </c>
      <c r="L213" s="532">
        <v>47.47</v>
      </c>
      <c r="M213" s="532">
        <v>189.88</v>
      </c>
      <c r="N213" s="529">
        <v>4</v>
      </c>
      <c r="O213" s="533">
        <v>4</v>
      </c>
      <c r="P213" s="532">
        <v>94.94</v>
      </c>
      <c r="Q213" s="534">
        <v>0.5</v>
      </c>
      <c r="R213" s="529">
        <v>2</v>
      </c>
      <c r="S213" s="534">
        <v>0.5</v>
      </c>
      <c r="T213" s="533">
        <v>2</v>
      </c>
      <c r="U213" s="535">
        <v>0.5</v>
      </c>
    </row>
    <row r="214" spans="1:21" ht="14.4" customHeight="1" x14ac:dyDescent="0.3">
      <c r="A214" s="528">
        <v>29</v>
      </c>
      <c r="B214" s="529" t="s">
        <v>444</v>
      </c>
      <c r="C214" s="529" t="s">
        <v>624</v>
      </c>
      <c r="D214" s="530" t="s">
        <v>1114</v>
      </c>
      <c r="E214" s="531" t="s">
        <v>636</v>
      </c>
      <c r="F214" s="529" t="s">
        <v>621</v>
      </c>
      <c r="G214" s="529" t="s">
        <v>1008</v>
      </c>
      <c r="H214" s="529" t="s">
        <v>445</v>
      </c>
      <c r="I214" s="529" t="s">
        <v>1010</v>
      </c>
      <c r="J214" s="529" t="s">
        <v>1011</v>
      </c>
      <c r="K214" s="529" t="s">
        <v>723</v>
      </c>
      <c r="L214" s="532">
        <v>42.05</v>
      </c>
      <c r="M214" s="532">
        <v>42.05</v>
      </c>
      <c r="N214" s="529">
        <v>1</v>
      </c>
      <c r="O214" s="533">
        <v>1</v>
      </c>
      <c r="P214" s="532"/>
      <c r="Q214" s="534">
        <v>0</v>
      </c>
      <c r="R214" s="529"/>
      <c r="S214" s="534">
        <v>0</v>
      </c>
      <c r="T214" s="533"/>
      <c r="U214" s="535">
        <v>0</v>
      </c>
    </row>
    <row r="215" spans="1:21" ht="14.4" customHeight="1" x14ac:dyDescent="0.3">
      <c r="A215" s="528">
        <v>29</v>
      </c>
      <c r="B215" s="529" t="s">
        <v>444</v>
      </c>
      <c r="C215" s="529" t="s">
        <v>624</v>
      </c>
      <c r="D215" s="530" t="s">
        <v>1114</v>
      </c>
      <c r="E215" s="531" t="s">
        <v>636</v>
      </c>
      <c r="F215" s="529" t="s">
        <v>621</v>
      </c>
      <c r="G215" s="529" t="s">
        <v>1012</v>
      </c>
      <c r="H215" s="529" t="s">
        <v>445</v>
      </c>
      <c r="I215" s="529" t="s">
        <v>1013</v>
      </c>
      <c r="J215" s="529" t="s">
        <v>1014</v>
      </c>
      <c r="K215" s="529" t="s">
        <v>1015</v>
      </c>
      <c r="L215" s="532">
        <v>73.069999999999993</v>
      </c>
      <c r="M215" s="532">
        <v>73.069999999999993</v>
      </c>
      <c r="N215" s="529">
        <v>1</v>
      </c>
      <c r="O215" s="533">
        <v>1</v>
      </c>
      <c r="P215" s="532">
        <v>73.069999999999993</v>
      </c>
      <c r="Q215" s="534">
        <v>1</v>
      </c>
      <c r="R215" s="529">
        <v>1</v>
      </c>
      <c r="S215" s="534">
        <v>1</v>
      </c>
      <c r="T215" s="533">
        <v>1</v>
      </c>
      <c r="U215" s="535">
        <v>1</v>
      </c>
    </row>
    <row r="216" spans="1:21" ht="14.4" customHeight="1" x14ac:dyDescent="0.3">
      <c r="A216" s="528">
        <v>29</v>
      </c>
      <c r="B216" s="529" t="s">
        <v>444</v>
      </c>
      <c r="C216" s="529" t="s">
        <v>624</v>
      </c>
      <c r="D216" s="530" t="s">
        <v>1114</v>
      </c>
      <c r="E216" s="531" t="s">
        <v>636</v>
      </c>
      <c r="F216" s="529" t="s">
        <v>621</v>
      </c>
      <c r="G216" s="529" t="s">
        <v>1012</v>
      </c>
      <c r="H216" s="529" t="s">
        <v>445</v>
      </c>
      <c r="I216" s="529" t="s">
        <v>1016</v>
      </c>
      <c r="J216" s="529" t="s">
        <v>1017</v>
      </c>
      <c r="K216" s="529" t="s">
        <v>1018</v>
      </c>
      <c r="L216" s="532">
        <v>36.54</v>
      </c>
      <c r="M216" s="532">
        <v>36.54</v>
      </c>
      <c r="N216" s="529">
        <v>1</v>
      </c>
      <c r="O216" s="533">
        <v>0.5</v>
      </c>
      <c r="P216" s="532"/>
      <c r="Q216" s="534">
        <v>0</v>
      </c>
      <c r="R216" s="529"/>
      <c r="S216" s="534">
        <v>0</v>
      </c>
      <c r="T216" s="533"/>
      <c r="U216" s="535">
        <v>0</v>
      </c>
    </row>
    <row r="217" spans="1:21" ht="14.4" customHeight="1" x14ac:dyDescent="0.3">
      <c r="A217" s="528">
        <v>29</v>
      </c>
      <c r="B217" s="529" t="s">
        <v>444</v>
      </c>
      <c r="C217" s="529" t="s">
        <v>624</v>
      </c>
      <c r="D217" s="530" t="s">
        <v>1114</v>
      </c>
      <c r="E217" s="531" t="s">
        <v>636</v>
      </c>
      <c r="F217" s="529" t="s">
        <v>621</v>
      </c>
      <c r="G217" s="529" t="s">
        <v>847</v>
      </c>
      <c r="H217" s="529" t="s">
        <v>445</v>
      </c>
      <c r="I217" s="529" t="s">
        <v>848</v>
      </c>
      <c r="J217" s="529" t="s">
        <v>849</v>
      </c>
      <c r="K217" s="529" t="s">
        <v>850</v>
      </c>
      <c r="L217" s="532">
        <v>91.11</v>
      </c>
      <c r="M217" s="532">
        <v>91.11</v>
      </c>
      <c r="N217" s="529">
        <v>1</v>
      </c>
      <c r="O217" s="533">
        <v>1</v>
      </c>
      <c r="P217" s="532">
        <v>91.11</v>
      </c>
      <c r="Q217" s="534">
        <v>1</v>
      </c>
      <c r="R217" s="529">
        <v>1</v>
      </c>
      <c r="S217" s="534">
        <v>1</v>
      </c>
      <c r="T217" s="533">
        <v>1</v>
      </c>
      <c r="U217" s="535">
        <v>1</v>
      </c>
    </row>
    <row r="218" spans="1:21" ht="14.4" customHeight="1" x14ac:dyDescent="0.3">
      <c r="A218" s="528">
        <v>29</v>
      </c>
      <c r="B218" s="529" t="s">
        <v>444</v>
      </c>
      <c r="C218" s="529" t="s">
        <v>624</v>
      </c>
      <c r="D218" s="530" t="s">
        <v>1114</v>
      </c>
      <c r="E218" s="531" t="s">
        <v>636</v>
      </c>
      <c r="F218" s="529" t="s">
        <v>621</v>
      </c>
      <c r="G218" s="529" t="s">
        <v>847</v>
      </c>
      <c r="H218" s="529" t="s">
        <v>445</v>
      </c>
      <c r="I218" s="529" t="s">
        <v>851</v>
      </c>
      <c r="J218" s="529" t="s">
        <v>849</v>
      </c>
      <c r="K218" s="529" t="s">
        <v>850</v>
      </c>
      <c r="L218" s="532">
        <v>91.11</v>
      </c>
      <c r="M218" s="532">
        <v>91.11</v>
      </c>
      <c r="N218" s="529">
        <v>1</v>
      </c>
      <c r="O218" s="533">
        <v>1</v>
      </c>
      <c r="P218" s="532"/>
      <c r="Q218" s="534">
        <v>0</v>
      </c>
      <c r="R218" s="529"/>
      <c r="S218" s="534">
        <v>0</v>
      </c>
      <c r="T218" s="533"/>
      <c r="U218" s="535">
        <v>0</v>
      </c>
    </row>
    <row r="219" spans="1:21" ht="14.4" customHeight="1" x14ac:dyDescent="0.3">
      <c r="A219" s="528">
        <v>29</v>
      </c>
      <c r="B219" s="529" t="s">
        <v>444</v>
      </c>
      <c r="C219" s="529" t="s">
        <v>624</v>
      </c>
      <c r="D219" s="530" t="s">
        <v>1114</v>
      </c>
      <c r="E219" s="531" t="s">
        <v>636</v>
      </c>
      <c r="F219" s="529" t="s">
        <v>621</v>
      </c>
      <c r="G219" s="529" t="s">
        <v>1019</v>
      </c>
      <c r="H219" s="529" t="s">
        <v>445</v>
      </c>
      <c r="I219" s="529" t="s">
        <v>1020</v>
      </c>
      <c r="J219" s="529" t="s">
        <v>1021</v>
      </c>
      <c r="K219" s="529" t="s">
        <v>1022</v>
      </c>
      <c r="L219" s="532">
        <v>74.06</v>
      </c>
      <c r="M219" s="532">
        <v>148.12</v>
      </c>
      <c r="N219" s="529">
        <v>2</v>
      </c>
      <c r="O219" s="533">
        <v>1.5</v>
      </c>
      <c r="P219" s="532"/>
      <c r="Q219" s="534">
        <v>0</v>
      </c>
      <c r="R219" s="529"/>
      <c r="S219" s="534">
        <v>0</v>
      </c>
      <c r="T219" s="533"/>
      <c r="U219" s="535">
        <v>0</v>
      </c>
    </row>
    <row r="220" spans="1:21" ht="14.4" customHeight="1" x14ac:dyDescent="0.3">
      <c r="A220" s="528">
        <v>29</v>
      </c>
      <c r="B220" s="529" t="s">
        <v>444</v>
      </c>
      <c r="C220" s="529" t="s">
        <v>624</v>
      </c>
      <c r="D220" s="530" t="s">
        <v>1114</v>
      </c>
      <c r="E220" s="531" t="s">
        <v>636</v>
      </c>
      <c r="F220" s="529" t="s">
        <v>621</v>
      </c>
      <c r="G220" s="529" t="s">
        <v>1023</v>
      </c>
      <c r="H220" s="529" t="s">
        <v>445</v>
      </c>
      <c r="I220" s="529" t="s">
        <v>1024</v>
      </c>
      <c r="J220" s="529" t="s">
        <v>1025</v>
      </c>
      <c r="K220" s="529" t="s">
        <v>1026</v>
      </c>
      <c r="L220" s="532">
        <v>0</v>
      </c>
      <c r="M220" s="532">
        <v>0</v>
      </c>
      <c r="N220" s="529">
        <v>1</v>
      </c>
      <c r="O220" s="533">
        <v>1</v>
      </c>
      <c r="P220" s="532">
        <v>0</v>
      </c>
      <c r="Q220" s="534"/>
      <c r="R220" s="529">
        <v>1</v>
      </c>
      <c r="S220" s="534">
        <v>1</v>
      </c>
      <c r="T220" s="533">
        <v>1</v>
      </c>
      <c r="U220" s="535">
        <v>1</v>
      </c>
    </row>
    <row r="221" spans="1:21" ht="14.4" customHeight="1" x14ac:dyDescent="0.3">
      <c r="A221" s="528">
        <v>29</v>
      </c>
      <c r="B221" s="529" t="s">
        <v>444</v>
      </c>
      <c r="C221" s="529" t="s">
        <v>624</v>
      </c>
      <c r="D221" s="530" t="s">
        <v>1114</v>
      </c>
      <c r="E221" s="531" t="s">
        <v>636</v>
      </c>
      <c r="F221" s="529" t="s">
        <v>621</v>
      </c>
      <c r="G221" s="529" t="s">
        <v>852</v>
      </c>
      <c r="H221" s="529" t="s">
        <v>445</v>
      </c>
      <c r="I221" s="529" t="s">
        <v>853</v>
      </c>
      <c r="J221" s="529" t="s">
        <v>854</v>
      </c>
      <c r="K221" s="529" t="s">
        <v>855</v>
      </c>
      <c r="L221" s="532">
        <v>107.27</v>
      </c>
      <c r="M221" s="532">
        <v>214.54</v>
      </c>
      <c r="N221" s="529">
        <v>2</v>
      </c>
      <c r="O221" s="533">
        <v>2</v>
      </c>
      <c r="P221" s="532">
        <v>107.27</v>
      </c>
      <c r="Q221" s="534">
        <v>0.5</v>
      </c>
      <c r="R221" s="529">
        <v>1</v>
      </c>
      <c r="S221" s="534">
        <v>0.5</v>
      </c>
      <c r="T221" s="533">
        <v>1</v>
      </c>
      <c r="U221" s="535">
        <v>0.5</v>
      </c>
    </row>
    <row r="222" spans="1:21" ht="14.4" customHeight="1" x14ac:dyDescent="0.3">
      <c r="A222" s="528">
        <v>29</v>
      </c>
      <c r="B222" s="529" t="s">
        <v>444</v>
      </c>
      <c r="C222" s="529" t="s">
        <v>624</v>
      </c>
      <c r="D222" s="530" t="s">
        <v>1114</v>
      </c>
      <c r="E222" s="531" t="s">
        <v>636</v>
      </c>
      <c r="F222" s="529" t="s">
        <v>621</v>
      </c>
      <c r="G222" s="529" t="s">
        <v>852</v>
      </c>
      <c r="H222" s="529" t="s">
        <v>445</v>
      </c>
      <c r="I222" s="529" t="s">
        <v>856</v>
      </c>
      <c r="J222" s="529" t="s">
        <v>854</v>
      </c>
      <c r="K222" s="529" t="s">
        <v>855</v>
      </c>
      <c r="L222" s="532">
        <v>107.27</v>
      </c>
      <c r="M222" s="532">
        <v>107.27</v>
      </c>
      <c r="N222" s="529">
        <v>1</v>
      </c>
      <c r="O222" s="533">
        <v>1</v>
      </c>
      <c r="P222" s="532">
        <v>107.27</v>
      </c>
      <c r="Q222" s="534">
        <v>1</v>
      </c>
      <c r="R222" s="529">
        <v>1</v>
      </c>
      <c r="S222" s="534">
        <v>1</v>
      </c>
      <c r="T222" s="533">
        <v>1</v>
      </c>
      <c r="U222" s="535">
        <v>1</v>
      </c>
    </row>
    <row r="223" spans="1:21" ht="14.4" customHeight="1" x14ac:dyDescent="0.3">
      <c r="A223" s="528">
        <v>29</v>
      </c>
      <c r="B223" s="529" t="s">
        <v>444</v>
      </c>
      <c r="C223" s="529" t="s">
        <v>624</v>
      </c>
      <c r="D223" s="530" t="s">
        <v>1114</v>
      </c>
      <c r="E223" s="531" t="s">
        <v>636</v>
      </c>
      <c r="F223" s="529" t="s">
        <v>621</v>
      </c>
      <c r="G223" s="529" t="s">
        <v>664</v>
      </c>
      <c r="H223" s="529" t="s">
        <v>445</v>
      </c>
      <c r="I223" s="529" t="s">
        <v>665</v>
      </c>
      <c r="J223" s="529" t="s">
        <v>666</v>
      </c>
      <c r="K223" s="529" t="s">
        <v>667</v>
      </c>
      <c r="L223" s="532">
        <v>0</v>
      </c>
      <c r="M223" s="532">
        <v>0</v>
      </c>
      <c r="N223" s="529">
        <v>1</v>
      </c>
      <c r="O223" s="533">
        <v>1</v>
      </c>
      <c r="P223" s="532">
        <v>0</v>
      </c>
      <c r="Q223" s="534"/>
      <c r="R223" s="529">
        <v>1</v>
      </c>
      <c r="S223" s="534">
        <v>1</v>
      </c>
      <c r="T223" s="533">
        <v>1</v>
      </c>
      <c r="U223" s="535">
        <v>1</v>
      </c>
    </row>
    <row r="224" spans="1:21" ht="14.4" customHeight="1" x14ac:dyDescent="0.3">
      <c r="A224" s="528">
        <v>29</v>
      </c>
      <c r="B224" s="529" t="s">
        <v>444</v>
      </c>
      <c r="C224" s="529" t="s">
        <v>624</v>
      </c>
      <c r="D224" s="530" t="s">
        <v>1114</v>
      </c>
      <c r="E224" s="531" t="s">
        <v>636</v>
      </c>
      <c r="F224" s="529" t="s">
        <v>621</v>
      </c>
      <c r="G224" s="529" t="s">
        <v>797</v>
      </c>
      <c r="H224" s="529" t="s">
        <v>445</v>
      </c>
      <c r="I224" s="529" t="s">
        <v>868</v>
      </c>
      <c r="J224" s="529" t="s">
        <v>799</v>
      </c>
      <c r="K224" s="529" t="s">
        <v>869</v>
      </c>
      <c r="L224" s="532">
        <v>0</v>
      </c>
      <c r="M224" s="532">
        <v>0</v>
      </c>
      <c r="N224" s="529">
        <v>2</v>
      </c>
      <c r="O224" s="533">
        <v>1</v>
      </c>
      <c r="P224" s="532">
        <v>0</v>
      </c>
      <c r="Q224" s="534"/>
      <c r="R224" s="529">
        <v>1</v>
      </c>
      <c r="S224" s="534">
        <v>0.5</v>
      </c>
      <c r="T224" s="533">
        <v>0.5</v>
      </c>
      <c r="U224" s="535">
        <v>0.5</v>
      </c>
    </row>
    <row r="225" spans="1:21" ht="14.4" customHeight="1" x14ac:dyDescent="0.3">
      <c r="A225" s="528">
        <v>29</v>
      </c>
      <c r="B225" s="529" t="s">
        <v>444</v>
      </c>
      <c r="C225" s="529" t="s">
        <v>624</v>
      </c>
      <c r="D225" s="530" t="s">
        <v>1114</v>
      </c>
      <c r="E225" s="531" t="s">
        <v>636</v>
      </c>
      <c r="F225" s="529" t="s">
        <v>621</v>
      </c>
      <c r="G225" s="529" t="s">
        <v>797</v>
      </c>
      <c r="H225" s="529" t="s">
        <v>445</v>
      </c>
      <c r="I225" s="529" t="s">
        <v>798</v>
      </c>
      <c r="J225" s="529" t="s">
        <v>799</v>
      </c>
      <c r="K225" s="529" t="s">
        <v>800</v>
      </c>
      <c r="L225" s="532">
        <v>0</v>
      </c>
      <c r="M225" s="532">
        <v>0</v>
      </c>
      <c r="N225" s="529">
        <v>1</v>
      </c>
      <c r="O225" s="533">
        <v>0.5</v>
      </c>
      <c r="P225" s="532"/>
      <c r="Q225" s="534"/>
      <c r="R225" s="529"/>
      <c r="S225" s="534">
        <v>0</v>
      </c>
      <c r="T225" s="533"/>
      <c r="U225" s="535">
        <v>0</v>
      </c>
    </row>
    <row r="226" spans="1:21" ht="14.4" customHeight="1" x14ac:dyDescent="0.3">
      <c r="A226" s="528">
        <v>29</v>
      </c>
      <c r="B226" s="529" t="s">
        <v>444</v>
      </c>
      <c r="C226" s="529" t="s">
        <v>624</v>
      </c>
      <c r="D226" s="530" t="s">
        <v>1114</v>
      </c>
      <c r="E226" s="531" t="s">
        <v>636</v>
      </c>
      <c r="F226" s="529" t="s">
        <v>621</v>
      </c>
      <c r="G226" s="529" t="s">
        <v>671</v>
      </c>
      <c r="H226" s="529" t="s">
        <v>445</v>
      </c>
      <c r="I226" s="529" t="s">
        <v>672</v>
      </c>
      <c r="J226" s="529" t="s">
        <v>673</v>
      </c>
      <c r="K226" s="529" t="s">
        <v>674</v>
      </c>
      <c r="L226" s="532">
        <v>132.97999999999999</v>
      </c>
      <c r="M226" s="532">
        <v>132.97999999999999</v>
      </c>
      <c r="N226" s="529">
        <v>1</v>
      </c>
      <c r="O226" s="533">
        <v>1</v>
      </c>
      <c r="P226" s="532"/>
      <c r="Q226" s="534">
        <v>0</v>
      </c>
      <c r="R226" s="529"/>
      <c r="S226" s="534">
        <v>0</v>
      </c>
      <c r="T226" s="533"/>
      <c r="U226" s="535">
        <v>0</v>
      </c>
    </row>
    <row r="227" spans="1:21" ht="14.4" customHeight="1" x14ac:dyDescent="0.3">
      <c r="A227" s="528">
        <v>29</v>
      </c>
      <c r="B227" s="529" t="s">
        <v>444</v>
      </c>
      <c r="C227" s="529" t="s">
        <v>624</v>
      </c>
      <c r="D227" s="530" t="s">
        <v>1114</v>
      </c>
      <c r="E227" s="531" t="s">
        <v>636</v>
      </c>
      <c r="F227" s="529" t="s">
        <v>621</v>
      </c>
      <c r="G227" s="529" t="s">
        <v>1027</v>
      </c>
      <c r="H227" s="529" t="s">
        <v>445</v>
      </c>
      <c r="I227" s="529" t="s">
        <v>1028</v>
      </c>
      <c r="J227" s="529" t="s">
        <v>1029</v>
      </c>
      <c r="K227" s="529" t="s">
        <v>1030</v>
      </c>
      <c r="L227" s="532">
        <v>52.75</v>
      </c>
      <c r="M227" s="532">
        <v>52.75</v>
      </c>
      <c r="N227" s="529">
        <v>1</v>
      </c>
      <c r="O227" s="533">
        <v>0.5</v>
      </c>
      <c r="P227" s="532"/>
      <c r="Q227" s="534">
        <v>0</v>
      </c>
      <c r="R227" s="529"/>
      <c r="S227" s="534">
        <v>0</v>
      </c>
      <c r="T227" s="533"/>
      <c r="U227" s="535">
        <v>0</v>
      </c>
    </row>
    <row r="228" spans="1:21" ht="14.4" customHeight="1" x14ac:dyDescent="0.3">
      <c r="A228" s="528">
        <v>29</v>
      </c>
      <c r="B228" s="529" t="s">
        <v>444</v>
      </c>
      <c r="C228" s="529" t="s">
        <v>624</v>
      </c>
      <c r="D228" s="530" t="s">
        <v>1114</v>
      </c>
      <c r="E228" s="531" t="s">
        <v>636</v>
      </c>
      <c r="F228" s="529" t="s">
        <v>621</v>
      </c>
      <c r="G228" s="529" t="s">
        <v>1031</v>
      </c>
      <c r="H228" s="529" t="s">
        <v>445</v>
      </c>
      <c r="I228" s="529" t="s">
        <v>1032</v>
      </c>
      <c r="J228" s="529" t="s">
        <v>1033</v>
      </c>
      <c r="K228" s="529" t="s">
        <v>1034</v>
      </c>
      <c r="L228" s="532">
        <v>115.26</v>
      </c>
      <c r="M228" s="532">
        <v>115.26</v>
      </c>
      <c r="N228" s="529">
        <v>1</v>
      </c>
      <c r="O228" s="533">
        <v>0.5</v>
      </c>
      <c r="P228" s="532">
        <v>115.26</v>
      </c>
      <c r="Q228" s="534">
        <v>1</v>
      </c>
      <c r="R228" s="529">
        <v>1</v>
      </c>
      <c r="S228" s="534">
        <v>1</v>
      </c>
      <c r="T228" s="533">
        <v>0.5</v>
      </c>
      <c r="U228" s="535">
        <v>1</v>
      </c>
    </row>
    <row r="229" spans="1:21" ht="14.4" customHeight="1" x14ac:dyDescent="0.3">
      <c r="A229" s="528">
        <v>29</v>
      </c>
      <c r="B229" s="529" t="s">
        <v>444</v>
      </c>
      <c r="C229" s="529" t="s">
        <v>624</v>
      </c>
      <c r="D229" s="530" t="s">
        <v>1114</v>
      </c>
      <c r="E229" s="531" t="s">
        <v>636</v>
      </c>
      <c r="F229" s="529" t="s">
        <v>621</v>
      </c>
      <c r="G229" s="529" t="s">
        <v>1031</v>
      </c>
      <c r="H229" s="529" t="s">
        <v>445</v>
      </c>
      <c r="I229" s="529" t="s">
        <v>1035</v>
      </c>
      <c r="J229" s="529" t="s">
        <v>1033</v>
      </c>
      <c r="K229" s="529" t="s">
        <v>1036</v>
      </c>
      <c r="L229" s="532">
        <v>207.45</v>
      </c>
      <c r="M229" s="532">
        <v>207.45</v>
      </c>
      <c r="N229" s="529">
        <v>1</v>
      </c>
      <c r="O229" s="533">
        <v>1</v>
      </c>
      <c r="P229" s="532"/>
      <c r="Q229" s="534">
        <v>0</v>
      </c>
      <c r="R229" s="529"/>
      <c r="S229" s="534">
        <v>0</v>
      </c>
      <c r="T229" s="533"/>
      <c r="U229" s="535">
        <v>0</v>
      </c>
    </row>
    <row r="230" spans="1:21" ht="14.4" customHeight="1" x14ac:dyDescent="0.3">
      <c r="A230" s="528">
        <v>29</v>
      </c>
      <c r="B230" s="529" t="s">
        <v>444</v>
      </c>
      <c r="C230" s="529" t="s">
        <v>624</v>
      </c>
      <c r="D230" s="530" t="s">
        <v>1114</v>
      </c>
      <c r="E230" s="531" t="s">
        <v>636</v>
      </c>
      <c r="F230" s="529" t="s">
        <v>621</v>
      </c>
      <c r="G230" s="529" t="s">
        <v>1037</v>
      </c>
      <c r="H230" s="529" t="s">
        <v>1115</v>
      </c>
      <c r="I230" s="529" t="s">
        <v>1038</v>
      </c>
      <c r="J230" s="529" t="s">
        <v>1039</v>
      </c>
      <c r="K230" s="529" t="s">
        <v>1040</v>
      </c>
      <c r="L230" s="532">
        <v>164.94</v>
      </c>
      <c r="M230" s="532">
        <v>164.94</v>
      </c>
      <c r="N230" s="529">
        <v>1</v>
      </c>
      <c r="O230" s="533">
        <v>0.5</v>
      </c>
      <c r="P230" s="532"/>
      <c r="Q230" s="534">
        <v>0</v>
      </c>
      <c r="R230" s="529"/>
      <c r="S230" s="534">
        <v>0</v>
      </c>
      <c r="T230" s="533"/>
      <c r="U230" s="535">
        <v>0</v>
      </c>
    </row>
    <row r="231" spans="1:21" ht="14.4" customHeight="1" x14ac:dyDescent="0.3">
      <c r="A231" s="528">
        <v>29</v>
      </c>
      <c r="B231" s="529" t="s">
        <v>444</v>
      </c>
      <c r="C231" s="529" t="s">
        <v>624</v>
      </c>
      <c r="D231" s="530" t="s">
        <v>1114</v>
      </c>
      <c r="E231" s="531" t="s">
        <v>636</v>
      </c>
      <c r="F231" s="529" t="s">
        <v>621</v>
      </c>
      <c r="G231" s="529" t="s">
        <v>675</v>
      </c>
      <c r="H231" s="529" t="s">
        <v>1115</v>
      </c>
      <c r="I231" s="529" t="s">
        <v>676</v>
      </c>
      <c r="J231" s="529" t="s">
        <v>677</v>
      </c>
      <c r="K231" s="529" t="s">
        <v>657</v>
      </c>
      <c r="L231" s="532">
        <v>21.13</v>
      </c>
      <c r="M231" s="532">
        <v>126.77999999999999</v>
      </c>
      <c r="N231" s="529">
        <v>6</v>
      </c>
      <c r="O231" s="533">
        <v>6</v>
      </c>
      <c r="P231" s="532">
        <v>126.77999999999999</v>
      </c>
      <c r="Q231" s="534">
        <v>1</v>
      </c>
      <c r="R231" s="529">
        <v>6</v>
      </c>
      <c r="S231" s="534">
        <v>1</v>
      </c>
      <c r="T231" s="533">
        <v>6</v>
      </c>
      <c r="U231" s="535">
        <v>1</v>
      </c>
    </row>
    <row r="232" spans="1:21" ht="14.4" customHeight="1" x14ac:dyDescent="0.3">
      <c r="A232" s="528">
        <v>29</v>
      </c>
      <c r="B232" s="529" t="s">
        <v>444</v>
      </c>
      <c r="C232" s="529" t="s">
        <v>624</v>
      </c>
      <c r="D232" s="530" t="s">
        <v>1114</v>
      </c>
      <c r="E232" s="531" t="s">
        <v>636</v>
      </c>
      <c r="F232" s="529" t="s">
        <v>621</v>
      </c>
      <c r="G232" s="529" t="s">
        <v>675</v>
      </c>
      <c r="H232" s="529" t="s">
        <v>1115</v>
      </c>
      <c r="I232" s="529" t="s">
        <v>678</v>
      </c>
      <c r="J232" s="529" t="s">
        <v>677</v>
      </c>
      <c r="K232" s="529" t="s">
        <v>679</v>
      </c>
      <c r="L232" s="532">
        <v>105.64</v>
      </c>
      <c r="M232" s="532">
        <v>105.64</v>
      </c>
      <c r="N232" s="529">
        <v>1</v>
      </c>
      <c r="O232" s="533">
        <v>1</v>
      </c>
      <c r="P232" s="532">
        <v>105.64</v>
      </c>
      <c r="Q232" s="534">
        <v>1</v>
      </c>
      <c r="R232" s="529">
        <v>1</v>
      </c>
      <c r="S232" s="534">
        <v>1</v>
      </c>
      <c r="T232" s="533">
        <v>1</v>
      </c>
      <c r="U232" s="535">
        <v>1</v>
      </c>
    </row>
    <row r="233" spans="1:21" ht="14.4" customHeight="1" x14ac:dyDescent="0.3">
      <c r="A233" s="528">
        <v>29</v>
      </c>
      <c r="B233" s="529" t="s">
        <v>444</v>
      </c>
      <c r="C233" s="529" t="s">
        <v>624</v>
      </c>
      <c r="D233" s="530" t="s">
        <v>1114</v>
      </c>
      <c r="E233" s="531" t="s">
        <v>636</v>
      </c>
      <c r="F233" s="529" t="s">
        <v>621</v>
      </c>
      <c r="G233" s="529" t="s">
        <v>680</v>
      </c>
      <c r="H233" s="529" t="s">
        <v>1115</v>
      </c>
      <c r="I233" s="529" t="s">
        <v>684</v>
      </c>
      <c r="J233" s="529" t="s">
        <v>682</v>
      </c>
      <c r="K233" s="529" t="s">
        <v>685</v>
      </c>
      <c r="L233" s="532">
        <v>407.55</v>
      </c>
      <c r="M233" s="532">
        <v>407.55</v>
      </c>
      <c r="N233" s="529">
        <v>1</v>
      </c>
      <c r="O233" s="533">
        <v>1</v>
      </c>
      <c r="P233" s="532">
        <v>407.55</v>
      </c>
      <c r="Q233" s="534">
        <v>1</v>
      </c>
      <c r="R233" s="529">
        <v>1</v>
      </c>
      <c r="S233" s="534">
        <v>1</v>
      </c>
      <c r="T233" s="533">
        <v>1</v>
      </c>
      <c r="U233" s="535">
        <v>1</v>
      </c>
    </row>
    <row r="234" spans="1:21" ht="14.4" customHeight="1" x14ac:dyDescent="0.3">
      <c r="A234" s="528">
        <v>29</v>
      </c>
      <c r="B234" s="529" t="s">
        <v>444</v>
      </c>
      <c r="C234" s="529" t="s">
        <v>624</v>
      </c>
      <c r="D234" s="530" t="s">
        <v>1114</v>
      </c>
      <c r="E234" s="531" t="s">
        <v>636</v>
      </c>
      <c r="F234" s="529" t="s">
        <v>621</v>
      </c>
      <c r="G234" s="529" t="s">
        <v>680</v>
      </c>
      <c r="H234" s="529" t="s">
        <v>1115</v>
      </c>
      <c r="I234" s="529" t="s">
        <v>686</v>
      </c>
      <c r="J234" s="529" t="s">
        <v>682</v>
      </c>
      <c r="K234" s="529" t="s">
        <v>687</v>
      </c>
      <c r="L234" s="532">
        <v>543.39</v>
      </c>
      <c r="M234" s="532">
        <v>1086.78</v>
      </c>
      <c r="N234" s="529">
        <v>2</v>
      </c>
      <c r="O234" s="533">
        <v>1.5</v>
      </c>
      <c r="P234" s="532">
        <v>543.39</v>
      </c>
      <c r="Q234" s="534">
        <v>0.5</v>
      </c>
      <c r="R234" s="529">
        <v>1</v>
      </c>
      <c r="S234" s="534">
        <v>0.5</v>
      </c>
      <c r="T234" s="533">
        <v>1</v>
      </c>
      <c r="U234" s="535">
        <v>0.66666666666666663</v>
      </c>
    </row>
    <row r="235" spans="1:21" ht="14.4" customHeight="1" x14ac:dyDescent="0.3">
      <c r="A235" s="528">
        <v>29</v>
      </c>
      <c r="B235" s="529" t="s">
        <v>444</v>
      </c>
      <c r="C235" s="529" t="s">
        <v>624</v>
      </c>
      <c r="D235" s="530" t="s">
        <v>1114</v>
      </c>
      <c r="E235" s="531" t="s">
        <v>636</v>
      </c>
      <c r="F235" s="529" t="s">
        <v>621</v>
      </c>
      <c r="G235" s="529" t="s">
        <v>680</v>
      </c>
      <c r="H235" s="529" t="s">
        <v>1115</v>
      </c>
      <c r="I235" s="529" t="s">
        <v>1041</v>
      </c>
      <c r="J235" s="529" t="s">
        <v>1042</v>
      </c>
      <c r="K235" s="529" t="s">
        <v>1043</v>
      </c>
      <c r="L235" s="532">
        <v>1385.62</v>
      </c>
      <c r="M235" s="532">
        <v>1385.62</v>
      </c>
      <c r="N235" s="529">
        <v>1</v>
      </c>
      <c r="O235" s="533">
        <v>1</v>
      </c>
      <c r="P235" s="532"/>
      <c r="Q235" s="534">
        <v>0</v>
      </c>
      <c r="R235" s="529"/>
      <c r="S235" s="534">
        <v>0</v>
      </c>
      <c r="T235" s="533"/>
      <c r="U235" s="535">
        <v>0</v>
      </c>
    </row>
    <row r="236" spans="1:21" ht="14.4" customHeight="1" x14ac:dyDescent="0.3">
      <c r="A236" s="528">
        <v>29</v>
      </c>
      <c r="B236" s="529" t="s">
        <v>444</v>
      </c>
      <c r="C236" s="529" t="s">
        <v>624</v>
      </c>
      <c r="D236" s="530" t="s">
        <v>1114</v>
      </c>
      <c r="E236" s="531" t="s">
        <v>636</v>
      </c>
      <c r="F236" s="529" t="s">
        <v>621</v>
      </c>
      <c r="G236" s="529" t="s">
        <v>680</v>
      </c>
      <c r="H236" s="529" t="s">
        <v>1115</v>
      </c>
      <c r="I236" s="529" t="s">
        <v>1044</v>
      </c>
      <c r="J236" s="529" t="s">
        <v>1042</v>
      </c>
      <c r="K236" s="529" t="s">
        <v>1045</v>
      </c>
      <c r="L236" s="532">
        <v>1847.49</v>
      </c>
      <c r="M236" s="532">
        <v>1847.49</v>
      </c>
      <c r="N236" s="529">
        <v>1</v>
      </c>
      <c r="O236" s="533">
        <v>1</v>
      </c>
      <c r="P236" s="532">
        <v>1847.49</v>
      </c>
      <c r="Q236" s="534">
        <v>1</v>
      </c>
      <c r="R236" s="529">
        <v>1</v>
      </c>
      <c r="S236" s="534">
        <v>1</v>
      </c>
      <c r="T236" s="533">
        <v>1</v>
      </c>
      <c r="U236" s="535">
        <v>1</v>
      </c>
    </row>
    <row r="237" spans="1:21" ht="14.4" customHeight="1" x14ac:dyDescent="0.3">
      <c r="A237" s="528">
        <v>29</v>
      </c>
      <c r="B237" s="529" t="s">
        <v>444</v>
      </c>
      <c r="C237" s="529" t="s">
        <v>624</v>
      </c>
      <c r="D237" s="530" t="s">
        <v>1114</v>
      </c>
      <c r="E237" s="531" t="s">
        <v>636</v>
      </c>
      <c r="F237" s="529" t="s">
        <v>621</v>
      </c>
      <c r="G237" s="529" t="s">
        <v>692</v>
      </c>
      <c r="H237" s="529" t="s">
        <v>1115</v>
      </c>
      <c r="I237" s="529" t="s">
        <v>693</v>
      </c>
      <c r="J237" s="529" t="s">
        <v>694</v>
      </c>
      <c r="K237" s="529" t="s">
        <v>695</v>
      </c>
      <c r="L237" s="532">
        <v>36.54</v>
      </c>
      <c r="M237" s="532">
        <v>146.16</v>
      </c>
      <c r="N237" s="529">
        <v>4</v>
      </c>
      <c r="O237" s="533">
        <v>3</v>
      </c>
      <c r="P237" s="532">
        <v>73.08</v>
      </c>
      <c r="Q237" s="534">
        <v>0.5</v>
      </c>
      <c r="R237" s="529">
        <v>2</v>
      </c>
      <c r="S237" s="534">
        <v>0.5</v>
      </c>
      <c r="T237" s="533">
        <v>1.5</v>
      </c>
      <c r="U237" s="535">
        <v>0.5</v>
      </c>
    </row>
    <row r="238" spans="1:21" ht="14.4" customHeight="1" x14ac:dyDescent="0.3">
      <c r="A238" s="528">
        <v>29</v>
      </c>
      <c r="B238" s="529" t="s">
        <v>444</v>
      </c>
      <c r="C238" s="529" t="s">
        <v>624</v>
      </c>
      <c r="D238" s="530" t="s">
        <v>1114</v>
      </c>
      <c r="E238" s="531" t="s">
        <v>636</v>
      </c>
      <c r="F238" s="529" t="s">
        <v>621</v>
      </c>
      <c r="G238" s="529" t="s">
        <v>1046</v>
      </c>
      <c r="H238" s="529" t="s">
        <v>1115</v>
      </c>
      <c r="I238" s="529" t="s">
        <v>1047</v>
      </c>
      <c r="J238" s="529" t="s">
        <v>1048</v>
      </c>
      <c r="K238" s="529" t="s">
        <v>1049</v>
      </c>
      <c r="L238" s="532">
        <v>0</v>
      </c>
      <c r="M238" s="532">
        <v>0</v>
      </c>
      <c r="N238" s="529">
        <v>1</v>
      </c>
      <c r="O238" s="533">
        <v>0.5</v>
      </c>
      <c r="P238" s="532">
        <v>0</v>
      </c>
      <c r="Q238" s="534"/>
      <c r="R238" s="529">
        <v>1</v>
      </c>
      <c r="S238" s="534">
        <v>1</v>
      </c>
      <c r="T238" s="533">
        <v>0.5</v>
      </c>
      <c r="U238" s="535">
        <v>1</v>
      </c>
    </row>
    <row r="239" spans="1:21" ht="14.4" customHeight="1" x14ac:dyDescent="0.3">
      <c r="A239" s="528">
        <v>29</v>
      </c>
      <c r="B239" s="529" t="s">
        <v>444</v>
      </c>
      <c r="C239" s="529" t="s">
        <v>624</v>
      </c>
      <c r="D239" s="530" t="s">
        <v>1114</v>
      </c>
      <c r="E239" s="531" t="s">
        <v>636</v>
      </c>
      <c r="F239" s="529" t="s">
        <v>621</v>
      </c>
      <c r="G239" s="529" t="s">
        <v>875</v>
      </c>
      <c r="H239" s="529" t="s">
        <v>445</v>
      </c>
      <c r="I239" s="529" t="s">
        <v>876</v>
      </c>
      <c r="J239" s="529" t="s">
        <v>877</v>
      </c>
      <c r="K239" s="529" t="s">
        <v>878</v>
      </c>
      <c r="L239" s="532">
        <v>173.31</v>
      </c>
      <c r="M239" s="532">
        <v>173.31</v>
      </c>
      <c r="N239" s="529">
        <v>1</v>
      </c>
      <c r="O239" s="533">
        <v>1</v>
      </c>
      <c r="P239" s="532"/>
      <c r="Q239" s="534">
        <v>0</v>
      </c>
      <c r="R239" s="529"/>
      <c r="S239" s="534">
        <v>0</v>
      </c>
      <c r="T239" s="533"/>
      <c r="U239" s="535">
        <v>0</v>
      </c>
    </row>
    <row r="240" spans="1:21" ht="14.4" customHeight="1" x14ac:dyDescent="0.3">
      <c r="A240" s="528">
        <v>29</v>
      </c>
      <c r="B240" s="529" t="s">
        <v>444</v>
      </c>
      <c r="C240" s="529" t="s">
        <v>624</v>
      </c>
      <c r="D240" s="530" t="s">
        <v>1114</v>
      </c>
      <c r="E240" s="531" t="s">
        <v>636</v>
      </c>
      <c r="F240" s="529" t="s">
        <v>621</v>
      </c>
      <c r="G240" s="529" t="s">
        <v>1050</v>
      </c>
      <c r="H240" s="529" t="s">
        <v>445</v>
      </c>
      <c r="I240" s="529" t="s">
        <v>1051</v>
      </c>
      <c r="J240" s="529" t="s">
        <v>1052</v>
      </c>
      <c r="K240" s="529" t="s">
        <v>1053</v>
      </c>
      <c r="L240" s="532">
        <v>54.55</v>
      </c>
      <c r="M240" s="532">
        <v>54.55</v>
      </c>
      <c r="N240" s="529">
        <v>1</v>
      </c>
      <c r="O240" s="533">
        <v>1</v>
      </c>
      <c r="P240" s="532"/>
      <c r="Q240" s="534">
        <v>0</v>
      </c>
      <c r="R240" s="529"/>
      <c r="S240" s="534">
        <v>0</v>
      </c>
      <c r="T240" s="533"/>
      <c r="U240" s="535">
        <v>0</v>
      </c>
    </row>
    <row r="241" spans="1:21" ht="14.4" customHeight="1" x14ac:dyDescent="0.3">
      <c r="A241" s="528">
        <v>29</v>
      </c>
      <c r="B241" s="529" t="s">
        <v>444</v>
      </c>
      <c r="C241" s="529" t="s">
        <v>624</v>
      </c>
      <c r="D241" s="530" t="s">
        <v>1114</v>
      </c>
      <c r="E241" s="531" t="s">
        <v>636</v>
      </c>
      <c r="F241" s="529" t="s">
        <v>621</v>
      </c>
      <c r="G241" s="529" t="s">
        <v>1054</v>
      </c>
      <c r="H241" s="529" t="s">
        <v>445</v>
      </c>
      <c r="I241" s="529" t="s">
        <v>1055</v>
      </c>
      <c r="J241" s="529" t="s">
        <v>1056</v>
      </c>
      <c r="K241" s="529" t="s">
        <v>1057</v>
      </c>
      <c r="L241" s="532">
        <v>0</v>
      </c>
      <c r="M241" s="532">
        <v>0</v>
      </c>
      <c r="N241" s="529">
        <v>1</v>
      </c>
      <c r="O241" s="533">
        <v>0.5</v>
      </c>
      <c r="P241" s="532"/>
      <c r="Q241" s="534"/>
      <c r="R241" s="529"/>
      <c r="S241" s="534">
        <v>0</v>
      </c>
      <c r="T241" s="533"/>
      <c r="U241" s="535">
        <v>0</v>
      </c>
    </row>
    <row r="242" spans="1:21" ht="14.4" customHeight="1" x14ac:dyDescent="0.3">
      <c r="A242" s="528">
        <v>29</v>
      </c>
      <c r="B242" s="529" t="s">
        <v>444</v>
      </c>
      <c r="C242" s="529" t="s">
        <v>624</v>
      </c>
      <c r="D242" s="530" t="s">
        <v>1114</v>
      </c>
      <c r="E242" s="531" t="s">
        <v>636</v>
      </c>
      <c r="F242" s="529" t="s">
        <v>621</v>
      </c>
      <c r="G242" s="529" t="s">
        <v>704</v>
      </c>
      <c r="H242" s="529" t="s">
        <v>445</v>
      </c>
      <c r="I242" s="529" t="s">
        <v>470</v>
      </c>
      <c r="J242" s="529" t="s">
        <v>705</v>
      </c>
      <c r="K242" s="529" t="s">
        <v>706</v>
      </c>
      <c r="L242" s="532">
        <v>0</v>
      </c>
      <c r="M242" s="532">
        <v>0</v>
      </c>
      <c r="N242" s="529">
        <v>1</v>
      </c>
      <c r="O242" s="533">
        <v>1</v>
      </c>
      <c r="P242" s="532">
        <v>0</v>
      </c>
      <c r="Q242" s="534"/>
      <c r="R242" s="529">
        <v>1</v>
      </c>
      <c r="S242" s="534">
        <v>1</v>
      </c>
      <c r="T242" s="533">
        <v>1</v>
      </c>
      <c r="U242" s="535">
        <v>1</v>
      </c>
    </row>
    <row r="243" spans="1:21" ht="14.4" customHeight="1" x14ac:dyDescent="0.3">
      <c r="A243" s="528">
        <v>29</v>
      </c>
      <c r="B243" s="529" t="s">
        <v>444</v>
      </c>
      <c r="C243" s="529" t="s">
        <v>624</v>
      </c>
      <c r="D243" s="530" t="s">
        <v>1114</v>
      </c>
      <c r="E243" s="531" t="s">
        <v>636</v>
      </c>
      <c r="F243" s="529" t="s">
        <v>621</v>
      </c>
      <c r="G243" s="529" t="s">
        <v>707</v>
      </c>
      <c r="H243" s="529" t="s">
        <v>445</v>
      </c>
      <c r="I243" s="529" t="s">
        <v>1058</v>
      </c>
      <c r="J243" s="529" t="s">
        <v>536</v>
      </c>
      <c r="K243" s="529" t="s">
        <v>1059</v>
      </c>
      <c r="L243" s="532">
        <v>0</v>
      </c>
      <c r="M243" s="532">
        <v>0</v>
      </c>
      <c r="N243" s="529">
        <v>1</v>
      </c>
      <c r="O243" s="533">
        <v>1</v>
      </c>
      <c r="P243" s="532"/>
      <c r="Q243" s="534"/>
      <c r="R243" s="529"/>
      <c r="S243" s="534">
        <v>0</v>
      </c>
      <c r="T243" s="533"/>
      <c r="U243" s="535">
        <v>0</v>
      </c>
    </row>
    <row r="244" spans="1:21" ht="14.4" customHeight="1" x14ac:dyDescent="0.3">
      <c r="A244" s="528">
        <v>29</v>
      </c>
      <c r="B244" s="529" t="s">
        <v>444</v>
      </c>
      <c r="C244" s="529" t="s">
        <v>624</v>
      </c>
      <c r="D244" s="530" t="s">
        <v>1114</v>
      </c>
      <c r="E244" s="531" t="s">
        <v>636</v>
      </c>
      <c r="F244" s="529" t="s">
        <v>621</v>
      </c>
      <c r="G244" s="529" t="s">
        <v>707</v>
      </c>
      <c r="H244" s="529" t="s">
        <v>445</v>
      </c>
      <c r="I244" s="529" t="s">
        <v>535</v>
      </c>
      <c r="J244" s="529" t="s">
        <v>536</v>
      </c>
      <c r="K244" s="529" t="s">
        <v>709</v>
      </c>
      <c r="L244" s="532">
        <v>289.27</v>
      </c>
      <c r="M244" s="532">
        <v>5785.4</v>
      </c>
      <c r="N244" s="529">
        <v>20</v>
      </c>
      <c r="O244" s="533">
        <v>14</v>
      </c>
      <c r="P244" s="532">
        <v>3760.5099999999998</v>
      </c>
      <c r="Q244" s="534">
        <v>0.65</v>
      </c>
      <c r="R244" s="529">
        <v>13</v>
      </c>
      <c r="S244" s="534">
        <v>0.65</v>
      </c>
      <c r="T244" s="533">
        <v>10</v>
      </c>
      <c r="U244" s="535">
        <v>0.7142857142857143</v>
      </c>
    </row>
    <row r="245" spans="1:21" ht="14.4" customHeight="1" x14ac:dyDescent="0.3">
      <c r="A245" s="528">
        <v>29</v>
      </c>
      <c r="B245" s="529" t="s">
        <v>444</v>
      </c>
      <c r="C245" s="529" t="s">
        <v>624</v>
      </c>
      <c r="D245" s="530" t="s">
        <v>1114</v>
      </c>
      <c r="E245" s="531" t="s">
        <v>636</v>
      </c>
      <c r="F245" s="529" t="s">
        <v>621</v>
      </c>
      <c r="G245" s="529" t="s">
        <v>714</v>
      </c>
      <c r="H245" s="529" t="s">
        <v>445</v>
      </c>
      <c r="I245" s="529" t="s">
        <v>715</v>
      </c>
      <c r="J245" s="529" t="s">
        <v>716</v>
      </c>
      <c r="K245" s="529" t="s">
        <v>717</v>
      </c>
      <c r="L245" s="532">
        <v>186.27</v>
      </c>
      <c r="M245" s="532">
        <v>186.27</v>
      </c>
      <c r="N245" s="529">
        <v>1</v>
      </c>
      <c r="O245" s="533">
        <v>0.5</v>
      </c>
      <c r="P245" s="532"/>
      <c r="Q245" s="534">
        <v>0</v>
      </c>
      <c r="R245" s="529"/>
      <c r="S245" s="534">
        <v>0</v>
      </c>
      <c r="T245" s="533"/>
      <c r="U245" s="535">
        <v>0</v>
      </c>
    </row>
    <row r="246" spans="1:21" ht="14.4" customHeight="1" x14ac:dyDescent="0.3">
      <c r="A246" s="528">
        <v>29</v>
      </c>
      <c r="B246" s="529" t="s">
        <v>444</v>
      </c>
      <c r="C246" s="529" t="s">
        <v>624</v>
      </c>
      <c r="D246" s="530" t="s">
        <v>1114</v>
      </c>
      <c r="E246" s="531" t="s">
        <v>636</v>
      </c>
      <c r="F246" s="529" t="s">
        <v>621</v>
      </c>
      <c r="G246" s="529" t="s">
        <v>1060</v>
      </c>
      <c r="H246" s="529" t="s">
        <v>445</v>
      </c>
      <c r="I246" s="529" t="s">
        <v>1061</v>
      </c>
      <c r="J246" s="529" t="s">
        <v>1062</v>
      </c>
      <c r="K246" s="529" t="s">
        <v>1063</v>
      </c>
      <c r="L246" s="532">
        <v>0</v>
      </c>
      <c r="M246" s="532">
        <v>0</v>
      </c>
      <c r="N246" s="529">
        <v>1</v>
      </c>
      <c r="O246" s="533">
        <v>0.5</v>
      </c>
      <c r="P246" s="532"/>
      <c r="Q246" s="534"/>
      <c r="R246" s="529"/>
      <c r="S246" s="534">
        <v>0</v>
      </c>
      <c r="T246" s="533"/>
      <c r="U246" s="535">
        <v>0</v>
      </c>
    </row>
    <row r="247" spans="1:21" ht="14.4" customHeight="1" x14ac:dyDescent="0.3">
      <c r="A247" s="528">
        <v>29</v>
      </c>
      <c r="B247" s="529" t="s">
        <v>444</v>
      </c>
      <c r="C247" s="529" t="s">
        <v>624</v>
      </c>
      <c r="D247" s="530" t="s">
        <v>1114</v>
      </c>
      <c r="E247" s="531" t="s">
        <v>636</v>
      </c>
      <c r="F247" s="529" t="s">
        <v>621</v>
      </c>
      <c r="G247" s="529" t="s">
        <v>782</v>
      </c>
      <c r="H247" s="529" t="s">
        <v>445</v>
      </c>
      <c r="I247" s="529" t="s">
        <v>981</v>
      </c>
      <c r="J247" s="529" t="s">
        <v>531</v>
      </c>
      <c r="K247" s="529" t="s">
        <v>532</v>
      </c>
      <c r="L247" s="532">
        <v>33.549999999999997</v>
      </c>
      <c r="M247" s="532">
        <v>33.549999999999997</v>
      </c>
      <c r="N247" s="529">
        <v>1</v>
      </c>
      <c r="O247" s="533">
        <v>0.5</v>
      </c>
      <c r="P247" s="532">
        <v>33.549999999999997</v>
      </c>
      <c r="Q247" s="534">
        <v>1</v>
      </c>
      <c r="R247" s="529">
        <v>1</v>
      </c>
      <c r="S247" s="534">
        <v>1</v>
      </c>
      <c r="T247" s="533">
        <v>0.5</v>
      </c>
      <c r="U247" s="535">
        <v>1</v>
      </c>
    </row>
    <row r="248" spans="1:21" ht="14.4" customHeight="1" x14ac:dyDescent="0.3">
      <c r="A248" s="528">
        <v>29</v>
      </c>
      <c r="B248" s="529" t="s">
        <v>444</v>
      </c>
      <c r="C248" s="529" t="s">
        <v>624</v>
      </c>
      <c r="D248" s="530" t="s">
        <v>1114</v>
      </c>
      <c r="E248" s="531" t="s">
        <v>636</v>
      </c>
      <c r="F248" s="529" t="s">
        <v>621</v>
      </c>
      <c r="G248" s="529" t="s">
        <v>1064</v>
      </c>
      <c r="H248" s="529" t="s">
        <v>445</v>
      </c>
      <c r="I248" s="529" t="s">
        <v>1065</v>
      </c>
      <c r="J248" s="529" t="s">
        <v>1066</v>
      </c>
      <c r="K248" s="529" t="s">
        <v>808</v>
      </c>
      <c r="L248" s="532">
        <v>25.12</v>
      </c>
      <c r="M248" s="532">
        <v>25.12</v>
      </c>
      <c r="N248" s="529">
        <v>1</v>
      </c>
      <c r="O248" s="533">
        <v>1</v>
      </c>
      <c r="P248" s="532">
        <v>25.12</v>
      </c>
      <c r="Q248" s="534">
        <v>1</v>
      </c>
      <c r="R248" s="529">
        <v>1</v>
      </c>
      <c r="S248" s="534">
        <v>1</v>
      </c>
      <c r="T248" s="533">
        <v>1</v>
      </c>
      <c r="U248" s="535">
        <v>1</v>
      </c>
    </row>
    <row r="249" spans="1:21" ht="14.4" customHeight="1" x14ac:dyDescent="0.3">
      <c r="A249" s="528">
        <v>29</v>
      </c>
      <c r="B249" s="529" t="s">
        <v>444</v>
      </c>
      <c r="C249" s="529" t="s">
        <v>624</v>
      </c>
      <c r="D249" s="530" t="s">
        <v>1114</v>
      </c>
      <c r="E249" s="531" t="s">
        <v>636</v>
      </c>
      <c r="F249" s="529" t="s">
        <v>621</v>
      </c>
      <c r="G249" s="529" t="s">
        <v>1067</v>
      </c>
      <c r="H249" s="529" t="s">
        <v>445</v>
      </c>
      <c r="I249" s="529" t="s">
        <v>1068</v>
      </c>
      <c r="J249" s="529" t="s">
        <v>1069</v>
      </c>
      <c r="K249" s="529" t="s">
        <v>1070</v>
      </c>
      <c r="L249" s="532">
        <v>0</v>
      </c>
      <c r="M249" s="532">
        <v>0</v>
      </c>
      <c r="N249" s="529">
        <v>1</v>
      </c>
      <c r="O249" s="533">
        <v>1</v>
      </c>
      <c r="P249" s="532"/>
      <c r="Q249" s="534"/>
      <c r="R249" s="529"/>
      <c r="S249" s="534">
        <v>0</v>
      </c>
      <c r="T249" s="533"/>
      <c r="U249" s="535">
        <v>0</v>
      </c>
    </row>
    <row r="250" spans="1:21" ht="14.4" customHeight="1" x14ac:dyDescent="0.3">
      <c r="A250" s="528">
        <v>29</v>
      </c>
      <c r="B250" s="529" t="s">
        <v>444</v>
      </c>
      <c r="C250" s="529" t="s">
        <v>624</v>
      </c>
      <c r="D250" s="530" t="s">
        <v>1114</v>
      </c>
      <c r="E250" s="531" t="s">
        <v>636</v>
      </c>
      <c r="F250" s="529" t="s">
        <v>621</v>
      </c>
      <c r="G250" s="529" t="s">
        <v>1067</v>
      </c>
      <c r="H250" s="529" t="s">
        <v>445</v>
      </c>
      <c r="I250" s="529" t="s">
        <v>1071</v>
      </c>
      <c r="J250" s="529" t="s">
        <v>1069</v>
      </c>
      <c r="K250" s="529" t="s">
        <v>1072</v>
      </c>
      <c r="L250" s="532">
        <v>0</v>
      </c>
      <c r="M250" s="532">
        <v>0</v>
      </c>
      <c r="N250" s="529">
        <v>2</v>
      </c>
      <c r="O250" s="533">
        <v>2</v>
      </c>
      <c r="P250" s="532"/>
      <c r="Q250" s="534"/>
      <c r="R250" s="529"/>
      <c r="S250" s="534">
        <v>0</v>
      </c>
      <c r="T250" s="533"/>
      <c r="U250" s="535">
        <v>0</v>
      </c>
    </row>
    <row r="251" spans="1:21" ht="14.4" customHeight="1" x14ac:dyDescent="0.3">
      <c r="A251" s="528">
        <v>29</v>
      </c>
      <c r="B251" s="529" t="s">
        <v>444</v>
      </c>
      <c r="C251" s="529" t="s">
        <v>624</v>
      </c>
      <c r="D251" s="530" t="s">
        <v>1114</v>
      </c>
      <c r="E251" s="531" t="s">
        <v>636</v>
      </c>
      <c r="F251" s="529" t="s">
        <v>623</v>
      </c>
      <c r="G251" s="529" t="s">
        <v>727</v>
      </c>
      <c r="H251" s="529" t="s">
        <v>445</v>
      </c>
      <c r="I251" s="529" t="s">
        <v>728</v>
      </c>
      <c r="J251" s="529" t="s">
        <v>729</v>
      </c>
      <c r="K251" s="529" t="s">
        <v>730</v>
      </c>
      <c r="L251" s="532">
        <v>25</v>
      </c>
      <c r="M251" s="532">
        <v>50</v>
      </c>
      <c r="N251" s="529">
        <v>2</v>
      </c>
      <c r="O251" s="533">
        <v>1</v>
      </c>
      <c r="P251" s="532">
        <v>50</v>
      </c>
      <c r="Q251" s="534">
        <v>1</v>
      </c>
      <c r="R251" s="529">
        <v>2</v>
      </c>
      <c r="S251" s="534">
        <v>1</v>
      </c>
      <c r="T251" s="533">
        <v>1</v>
      </c>
      <c r="U251" s="535">
        <v>1</v>
      </c>
    </row>
    <row r="252" spans="1:21" ht="14.4" customHeight="1" x14ac:dyDescent="0.3">
      <c r="A252" s="528">
        <v>29</v>
      </c>
      <c r="B252" s="529" t="s">
        <v>444</v>
      </c>
      <c r="C252" s="529" t="s">
        <v>624</v>
      </c>
      <c r="D252" s="530" t="s">
        <v>1114</v>
      </c>
      <c r="E252" s="531" t="s">
        <v>636</v>
      </c>
      <c r="F252" s="529" t="s">
        <v>623</v>
      </c>
      <c r="G252" s="529" t="s">
        <v>727</v>
      </c>
      <c r="H252" s="529" t="s">
        <v>445</v>
      </c>
      <c r="I252" s="529" t="s">
        <v>731</v>
      </c>
      <c r="J252" s="529" t="s">
        <v>729</v>
      </c>
      <c r="K252" s="529" t="s">
        <v>732</v>
      </c>
      <c r="L252" s="532">
        <v>56.25</v>
      </c>
      <c r="M252" s="532">
        <v>731.25</v>
      </c>
      <c r="N252" s="529">
        <v>13</v>
      </c>
      <c r="O252" s="533">
        <v>7</v>
      </c>
      <c r="P252" s="532">
        <v>337.5</v>
      </c>
      <c r="Q252" s="534">
        <v>0.46153846153846156</v>
      </c>
      <c r="R252" s="529">
        <v>6</v>
      </c>
      <c r="S252" s="534">
        <v>0.46153846153846156</v>
      </c>
      <c r="T252" s="533">
        <v>4</v>
      </c>
      <c r="U252" s="535">
        <v>0.5714285714285714</v>
      </c>
    </row>
    <row r="253" spans="1:21" ht="14.4" customHeight="1" x14ac:dyDescent="0.3">
      <c r="A253" s="528">
        <v>29</v>
      </c>
      <c r="B253" s="529" t="s">
        <v>444</v>
      </c>
      <c r="C253" s="529" t="s">
        <v>624</v>
      </c>
      <c r="D253" s="530" t="s">
        <v>1114</v>
      </c>
      <c r="E253" s="531" t="s">
        <v>636</v>
      </c>
      <c r="F253" s="529" t="s">
        <v>623</v>
      </c>
      <c r="G253" s="529" t="s">
        <v>727</v>
      </c>
      <c r="H253" s="529" t="s">
        <v>445</v>
      </c>
      <c r="I253" s="529" t="s">
        <v>733</v>
      </c>
      <c r="J253" s="529" t="s">
        <v>729</v>
      </c>
      <c r="K253" s="529" t="s">
        <v>734</v>
      </c>
      <c r="L253" s="532">
        <v>100</v>
      </c>
      <c r="M253" s="532">
        <v>900</v>
      </c>
      <c r="N253" s="529">
        <v>9</v>
      </c>
      <c r="O253" s="533">
        <v>5</v>
      </c>
      <c r="P253" s="532">
        <v>400</v>
      </c>
      <c r="Q253" s="534">
        <v>0.44444444444444442</v>
      </c>
      <c r="R253" s="529">
        <v>4</v>
      </c>
      <c r="S253" s="534">
        <v>0.44444444444444442</v>
      </c>
      <c r="T253" s="533">
        <v>2</v>
      </c>
      <c r="U253" s="535">
        <v>0.4</v>
      </c>
    </row>
    <row r="254" spans="1:21" ht="14.4" customHeight="1" x14ac:dyDescent="0.3">
      <c r="A254" s="528">
        <v>29</v>
      </c>
      <c r="B254" s="529" t="s">
        <v>444</v>
      </c>
      <c r="C254" s="529" t="s">
        <v>624</v>
      </c>
      <c r="D254" s="530" t="s">
        <v>1114</v>
      </c>
      <c r="E254" s="531" t="s">
        <v>636</v>
      </c>
      <c r="F254" s="529" t="s">
        <v>623</v>
      </c>
      <c r="G254" s="529" t="s">
        <v>727</v>
      </c>
      <c r="H254" s="529" t="s">
        <v>445</v>
      </c>
      <c r="I254" s="529" t="s">
        <v>1073</v>
      </c>
      <c r="J254" s="529" t="s">
        <v>739</v>
      </c>
      <c r="K254" s="529" t="s">
        <v>1074</v>
      </c>
      <c r="L254" s="532">
        <v>4</v>
      </c>
      <c r="M254" s="532">
        <v>12</v>
      </c>
      <c r="N254" s="529">
        <v>3</v>
      </c>
      <c r="O254" s="533">
        <v>1</v>
      </c>
      <c r="P254" s="532">
        <v>12</v>
      </c>
      <c r="Q254" s="534">
        <v>1</v>
      </c>
      <c r="R254" s="529">
        <v>3</v>
      </c>
      <c r="S254" s="534">
        <v>1</v>
      </c>
      <c r="T254" s="533">
        <v>1</v>
      </c>
      <c r="U254" s="535">
        <v>1</v>
      </c>
    </row>
    <row r="255" spans="1:21" ht="14.4" customHeight="1" x14ac:dyDescent="0.3">
      <c r="A255" s="528">
        <v>29</v>
      </c>
      <c r="B255" s="529" t="s">
        <v>444</v>
      </c>
      <c r="C255" s="529" t="s">
        <v>624</v>
      </c>
      <c r="D255" s="530" t="s">
        <v>1114</v>
      </c>
      <c r="E255" s="531" t="s">
        <v>636</v>
      </c>
      <c r="F255" s="529" t="s">
        <v>623</v>
      </c>
      <c r="G255" s="529" t="s">
        <v>727</v>
      </c>
      <c r="H255" s="529" t="s">
        <v>445</v>
      </c>
      <c r="I255" s="529" t="s">
        <v>738</v>
      </c>
      <c r="J255" s="529" t="s">
        <v>739</v>
      </c>
      <c r="K255" s="529" t="s">
        <v>740</v>
      </c>
      <c r="L255" s="532">
        <v>1</v>
      </c>
      <c r="M255" s="532">
        <v>2</v>
      </c>
      <c r="N255" s="529">
        <v>2</v>
      </c>
      <c r="O255" s="533">
        <v>1</v>
      </c>
      <c r="P255" s="532"/>
      <c r="Q255" s="534">
        <v>0</v>
      </c>
      <c r="R255" s="529"/>
      <c r="S255" s="534">
        <v>0</v>
      </c>
      <c r="T255" s="533"/>
      <c r="U255" s="535">
        <v>0</v>
      </c>
    </row>
    <row r="256" spans="1:21" ht="14.4" customHeight="1" x14ac:dyDescent="0.3">
      <c r="A256" s="528">
        <v>29</v>
      </c>
      <c r="B256" s="529" t="s">
        <v>444</v>
      </c>
      <c r="C256" s="529" t="s">
        <v>624</v>
      </c>
      <c r="D256" s="530" t="s">
        <v>1114</v>
      </c>
      <c r="E256" s="531" t="s">
        <v>636</v>
      </c>
      <c r="F256" s="529" t="s">
        <v>623</v>
      </c>
      <c r="G256" s="529" t="s">
        <v>727</v>
      </c>
      <c r="H256" s="529" t="s">
        <v>445</v>
      </c>
      <c r="I256" s="529" t="s">
        <v>1075</v>
      </c>
      <c r="J256" s="529" t="s">
        <v>1076</v>
      </c>
      <c r="K256" s="529" t="s">
        <v>1077</v>
      </c>
      <c r="L256" s="532">
        <v>280</v>
      </c>
      <c r="M256" s="532">
        <v>560</v>
      </c>
      <c r="N256" s="529">
        <v>2</v>
      </c>
      <c r="O256" s="533">
        <v>1</v>
      </c>
      <c r="P256" s="532"/>
      <c r="Q256" s="534">
        <v>0</v>
      </c>
      <c r="R256" s="529"/>
      <c r="S256" s="534">
        <v>0</v>
      </c>
      <c r="T256" s="533"/>
      <c r="U256" s="535">
        <v>0</v>
      </c>
    </row>
    <row r="257" spans="1:21" ht="14.4" customHeight="1" x14ac:dyDescent="0.3">
      <c r="A257" s="528">
        <v>29</v>
      </c>
      <c r="B257" s="529" t="s">
        <v>444</v>
      </c>
      <c r="C257" s="529" t="s">
        <v>624</v>
      </c>
      <c r="D257" s="530" t="s">
        <v>1114</v>
      </c>
      <c r="E257" s="531" t="s">
        <v>636</v>
      </c>
      <c r="F257" s="529" t="s">
        <v>623</v>
      </c>
      <c r="G257" s="529" t="s">
        <v>727</v>
      </c>
      <c r="H257" s="529" t="s">
        <v>445</v>
      </c>
      <c r="I257" s="529" t="s">
        <v>819</v>
      </c>
      <c r="J257" s="529" t="s">
        <v>820</v>
      </c>
      <c r="K257" s="529" t="s">
        <v>821</v>
      </c>
      <c r="L257" s="532">
        <v>96</v>
      </c>
      <c r="M257" s="532">
        <v>288</v>
      </c>
      <c r="N257" s="529">
        <v>3</v>
      </c>
      <c r="O257" s="533">
        <v>2</v>
      </c>
      <c r="P257" s="532"/>
      <c r="Q257" s="534">
        <v>0</v>
      </c>
      <c r="R257" s="529"/>
      <c r="S257" s="534">
        <v>0</v>
      </c>
      <c r="T257" s="533"/>
      <c r="U257" s="535">
        <v>0</v>
      </c>
    </row>
    <row r="258" spans="1:21" ht="14.4" customHeight="1" x14ac:dyDescent="0.3">
      <c r="A258" s="528">
        <v>29</v>
      </c>
      <c r="B258" s="529" t="s">
        <v>444</v>
      </c>
      <c r="C258" s="529" t="s">
        <v>624</v>
      </c>
      <c r="D258" s="530" t="s">
        <v>1114</v>
      </c>
      <c r="E258" s="531" t="s">
        <v>636</v>
      </c>
      <c r="F258" s="529" t="s">
        <v>623</v>
      </c>
      <c r="G258" s="529" t="s">
        <v>753</v>
      </c>
      <c r="H258" s="529" t="s">
        <v>445</v>
      </c>
      <c r="I258" s="529" t="s">
        <v>754</v>
      </c>
      <c r="J258" s="529" t="s">
        <v>755</v>
      </c>
      <c r="K258" s="529" t="s">
        <v>756</v>
      </c>
      <c r="L258" s="532">
        <v>410</v>
      </c>
      <c r="M258" s="532">
        <v>4920</v>
      </c>
      <c r="N258" s="529">
        <v>12</v>
      </c>
      <c r="O258" s="533">
        <v>9</v>
      </c>
      <c r="P258" s="532">
        <v>3690</v>
      </c>
      <c r="Q258" s="534">
        <v>0.75</v>
      </c>
      <c r="R258" s="529">
        <v>9</v>
      </c>
      <c r="S258" s="534">
        <v>0.75</v>
      </c>
      <c r="T258" s="533">
        <v>7</v>
      </c>
      <c r="U258" s="535">
        <v>0.77777777777777779</v>
      </c>
    </row>
    <row r="259" spans="1:21" ht="14.4" customHeight="1" x14ac:dyDescent="0.3">
      <c r="A259" s="528">
        <v>29</v>
      </c>
      <c r="B259" s="529" t="s">
        <v>444</v>
      </c>
      <c r="C259" s="529" t="s">
        <v>624</v>
      </c>
      <c r="D259" s="530" t="s">
        <v>1114</v>
      </c>
      <c r="E259" s="531" t="s">
        <v>636</v>
      </c>
      <c r="F259" s="529" t="s">
        <v>623</v>
      </c>
      <c r="G259" s="529" t="s">
        <v>753</v>
      </c>
      <c r="H259" s="529" t="s">
        <v>445</v>
      </c>
      <c r="I259" s="529" t="s">
        <v>825</v>
      </c>
      <c r="J259" s="529" t="s">
        <v>826</v>
      </c>
      <c r="K259" s="529" t="s">
        <v>827</v>
      </c>
      <c r="L259" s="532">
        <v>566</v>
      </c>
      <c r="M259" s="532">
        <v>1698</v>
      </c>
      <c r="N259" s="529">
        <v>3</v>
      </c>
      <c r="O259" s="533">
        <v>2</v>
      </c>
      <c r="P259" s="532">
        <v>1698</v>
      </c>
      <c r="Q259" s="534">
        <v>1</v>
      </c>
      <c r="R259" s="529">
        <v>3</v>
      </c>
      <c r="S259" s="534">
        <v>1</v>
      </c>
      <c r="T259" s="533">
        <v>2</v>
      </c>
      <c r="U259" s="535">
        <v>1</v>
      </c>
    </row>
    <row r="260" spans="1:21" ht="14.4" customHeight="1" x14ac:dyDescent="0.3">
      <c r="A260" s="528">
        <v>29</v>
      </c>
      <c r="B260" s="529" t="s">
        <v>444</v>
      </c>
      <c r="C260" s="529" t="s">
        <v>624</v>
      </c>
      <c r="D260" s="530" t="s">
        <v>1114</v>
      </c>
      <c r="E260" s="531" t="s">
        <v>636</v>
      </c>
      <c r="F260" s="529" t="s">
        <v>623</v>
      </c>
      <c r="G260" s="529" t="s">
        <v>757</v>
      </c>
      <c r="H260" s="529" t="s">
        <v>445</v>
      </c>
      <c r="I260" s="529" t="s">
        <v>831</v>
      </c>
      <c r="J260" s="529" t="s">
        <v>832</v>
      </c>
      <c r="K260" s="529" t="s">
        <v>833</v>
      </c>
      <c r="L260" s="532">
        <v>58.5</v>
      </c>
      <c r="M260" s="532">
        <v>175.5</v>
      </c>
      <c r="N260" s="529">
        <v>3</v>
      </c>
      <c r="O260" s="533">
        <v>3</v>
      </c>
      <c r="P260" s="532">
        <v>117</v>
      </c>
      <c r="Q260" s="534">
        <v>0.66666666666666663</v>
      </c>
      <c r="R260" s="529">
        <v>2</v>
      </c>
      <c r="S260" s="534">
        <v>0.66666666666666663</v>
      </c>
      <c r="T260" s="533">
        <v>2</v>
      </c>
      <c r="U260" s="535">
        <v>0.66666666666666663</v>
      </c>
    </row>
    <row r="261" spans="1:21" ht="14.4" customHeight="1" x14ac:dyDescent="0.3">
      <c r="A261" s="528">
        <v>29</v>
      </c>
      <c r="B261" s="529" t="s">
        <v>444</v>
      </c>
      <c r="C261" s="529" t="s">
        <v>624</v>
      </c>
      <c r="D261" s="530" t="s">
        <v>1114</v>
      </c>
      <c r="E261" s="531" t="s">
        <v>636</v>
      </c>
      <c r="F261" s="529" t="s">
        <v>623</v>
      </c>
      <c r="G261" s="529" t="s">
        <v>757</v>
      </c>
      <c r="H261" s="529" t="s">
        <v>445</v>
      </c>
      <c r="I261" s="529" t="s">
        <v>1078</v>
      </c>
      <c r="J261" s="529" t="s">
        <v>1079</v>
      </c>
      <c r="K261" s="529" t="s">
        <v>1080</v>
      </c>
      <c r="L261" s="532">
        <v>331.32</v>
      </c>
      <c r="M261" s="532">
        <v>993.96</v>
      </c>
      <c r="N261" s="529">
        <v>3</v>
      </c>
      <c r="O261" s="533">
        <v>3</v>
      </c>
      <c r="P261" s="532">
        <v>993.96</v>
      </c>
      <c r="Q261" s="534">
        <v>1</v>
      </c>
      <c r="R261" s="529">
        <v>3</v>
      </c>
      <c r="S261" s="534">
        <v>1</v>
      </c>
      <c r="T261" s="533">
        <v>3</v>
      </c>
      <c r="U261" s="535">
        <v>1</v>
      </c>
    </row>
    <row r="262" spans="1:21" ht="14.4" customHeight="1" x14ac:dyDescent="0.3">
      <c r="A262" s="528">
        <v>29</v>
      </c>
      <c r="B262" s="529" t="s">
        <v>444</v>
      </c>
      <c r="C262" s="529" t="s">
        <v>624</v>
      </c>
      <c r="D262" s="530" t="s">
        <v>1114</v>
      </c>
      <c r="E262" s="531" t="s">
        <v>636</v>
      </c>
      <c r="F262" s="529" t="s">
        <v>623</v>
      </c>
      <c r="G262" s="529" t="s">
        <v>757</v>
      </c>
      <c r="H262" s="529" t="s">
        <v>445</v>
      </c>
      <c r="I262" s="529" t="s">
        <v>896</v>
      </c>
      <c r="J262" s="529" t="s">
        <v>897</v>
      </c>
      <c r="K262" s="529" t="s">
        <v>898</v>
      </c>
      <c r="L262" s="532">
        <v>345.18</v>
      </c>
      <c r="M262" s="532">
        <v>345.18</v>
      </c>
      <c r="N262" s="529">
        <v>1</v>
      </c>
      <c r="O262" s="533">
        <v>1</v>
      </c>
      <c r="P262" s="532">
        <v>345.18</v>
      </c>
      <c r="Q262" s="534">
        <v>1</v>
      </c>
      <c r="R262" s="529">
        <v>1</v>
      </c>
      <c r="S262" s="534">
        <v>1</v>
      </c>
      <c r="T262" s="533">
        <v>1</v>
      </c>
      <c r="U262" s="535">
        <v>1</v>
      </c>
    </row>
    <row r="263" spans="1:21" ht="14.4" customHeight="1" x14ac:dyDescent="0.3">
      <c r="A263" s="528">
        <v>29</v>
      </c>
      <c r="B263" s="529" t="s">
        <v>444</v>
      </c>
      <c r="C263" s="529" t="s">
        <v>624</v>
      </c>
      <c r="D263" s="530" t="s">
        <v>1114</v>
      </c>
      <c r="E263" s="531" t="s">
        <v>636</v>
      </c>
      <c r="F263" s="529" t="s">
        <v>623</v>
      </c>
      <c r="G263" s="529" t="s">
        <v>757</v>
      </c>
      <c r="H263" s="529" t="s">
        <v>445</v>
      </c>
      <c r="I263" s="529" t="s">
        <v>784</v>
      </c>
      <c r="J263" s="529" t="s">
        <v>785</v>
      </c>
      <c r="K263" s="529" t="s">
        <v>786</v>
      </c>
      <c r="L263" s="532">
        <v>246.48</v>
      </c>
      <c r="M263" s="532">
        <v>246.48</v>
      </c>
      <c r="N263" s="529">
        <v>1</v>
      </c>
      <c r="O263" s="533">
        <v>1</v>
      </c>
      <c r="P263" s="532">
        <v>246.48</v>
      </c>
      <c r="Q263" s="534">
        <v>1</v>
      </c>
      <c r="R263" s="529">
        <v>1</v>
      </c>
      <c r="S263" s="534">
        <v>1</v>
      </c>
      <c r="T263" s="533">
        <v>1</v>
      </c>
      <c r="U263" s="535">
        <v>1</v>
      </c>
    </row>
    <row r="264" spans="1:21" ht="14.4" customHeight="1" x14ac:dyDescent="0.3">
      <c r="A264" s="528">
        <v>29</v>
      </c>
      <c r="B264" s="529" t="s">
        <v>444</v>
      </c>
      <c r="C264" s="529" t="s">
        <v>624</v>
      </c>
      <c r="D264" s="530" t="s">
        <v>1114</v>
      </c>
      <c r="E264" s="531" t="s">
        <v>636</v>
      </c>
      <c r="F264" s="529" t="s">
        <v>623</v>
      </c>
      <c r="G264" s="529" t="s">
        <v>757</v>
      </c>
      <c r="H264" s="529" t="s">
        <v>445</v>
      </c>
      <c r="I264" s="529" t="s">
        <v>767</v>
      </c>
      <c r="J264" s="529" t="s">
        <v>768</v>
      </c>
      <c r="K264" s="529" t="s">
        <v>769</v>
      </c>
      <c r="L264" s="532">
        <v>97</v>
      </c>
      <c r="M264" s="532">
        <v>97</v>
      </c>
      <c r="N264" s="529">
        <v>1</v>
      </c>
      <c r="O264" s="533">
        <v>1</v>
      </c>
      <c r="P264" s="532">
        <v>97</v>
      </c>
      <c r="Q264" s="534">
        <v>1</v>
      </c>
      <c r="R264" s="529">
        <v>1</v>
      </c>
      <c r="S264" s="534">
        <v>1</v>
      </c>
      <c r="T264" s="533">
        <v>1</v>
      </c>
      <c r="U264" s="535">
        <v>1</v>
      </c>
    </row>
    <row r="265" spans="1:21" ht="14.4" customHeight="1" x14ac:dyDescent="0.3">
      <c r="A265" s="528">
        <v>29</v>
      </c>
      <c r="B265" s="529" t="s">
        <v>444</v>
      </c>
      <c r="C265" s="529" t="s">
        <v>624</v>
      </c>
      <c r="D265" s="530" t="s">
        <v>1114</v>
      </c>
      <c r="E265" s="531" t="s">
        <v>636</v>
      </c>
      <c r="F265" s="529" t="s">
        <v>623</v>
      </c>
      <c r="G265" s="529" t="s">
        <v>757</v>
      </c>
      <c r="H265" s="529" t="s">
        <v>445</v>
      </c>
      <c r="I265" s="529" t="s">
        <v>1081</v>
      </c>
      <c r="J265" s="529" t="s">
        <v>1082</v>
      </c>
      <c r="K265" s="529" t="s">
        <v>1083</v>
      </c>
      <c r="L265" s="532">
        <v>67</v>
      </c>
      <c r="M265" s="532">
        <v>67</v>
      </c>
      <c r="N265" s="529">
        <v>1</v>
      </c>
      <c r="O265" s="533">
        <v>1</v>
      </c>
      <c r="P265" s="532">
        <v>67</v>
      </c>
      <c r="Q265" s="534">
        <v>1</v>
      </c>
      <c r="R265" s="529">
        <v>1</v>
      </c>
      <c r="S265" s="534">
        <v>1</v>
      </c>
      <c r="T265" s="533">
        <v>1</v>
      </c>
      <c r="U265" s="535">
        <v>1</v>
      </c>
    </row>
    <row r="266" spans="1:21" ht="14.4" customHeight="1" x14ac:dyDescent="0.3">
      <c r="A266" s="528">
        <v>29</v>
      </c>
      <c r="B266" s="529" t="s">
        <v>444</v>
      </c>
      <c r="C266" s="529" t="s">
        <v>624</v>
      </c>
      <c r="D266" s="530" t="s">
        <v>1114</v>
      </c>
      <c r="E266" s="531" t="s">
        <v>636</v>
      </c>
      <c r="F266" s="529" t="s">
        <v>623</v>
      </c>
      <c r="G266" s="529" t="s">
        <v>772</v>
      </c>
      <c r="H266" s="529" t="s">
        <v>445</v>
      </c>
      <c r="I266" s="529" t="s">
        <v>990</v>
      </c>
      <c r="J266" s="529" t="s">
        <v>991</v>
      </c>
      <c r="K266" s="529" t="s">
        <v>992</v>
      </c>
      <c r="L266" s="532">
        <v>200</v>
      </c>
      <c r="M266" s="532">
        <v>400</v>
      </c>
      <c r="N266" s="529">
        <v>2</v>
      </c>
      <c r="O266" s="533">
        <v>1</v>
      </c>
      <c r="P266" s="532">
        <v>400</v>
      </c>
      <c r="Q266" s="534">
        <v>1</v>
      </c>
      <c r="R266" s="529">
        <v>2</v>
      </c>
      <c r="S266" s="534">
        <v>1</v>
      </c>
      <c r="T266" s="533">
        <v>1</v>
      </c>
      <c r="U266" s="535">
        <v>1</v>
      </c>
    </row>
    <row r="267" spans="1:21" ht="14.4" customHeight="1" x14ac:dyDescent="0.3">
      <c r="A267" s="528">
        <v>29</v>
      </c>
      <c r="B267" s="529" t="s">
        <v>444</v>
      </c>
      <c r="C267" s="529" t="s">
        <v>624</v>
      </c>
      <c r="D267" s="530" t="s">
        <v>1114</v>
      </c>
      <c r="E267" s="531" t="s">
        <v>637</v>
      </c>
      <c r="F267" s="529" t="s">
        <v>621</v>
      </c>
      <c r="G267" s="529" t="s">
        <v>1084</v>
      </c>
      <c r="H267" s="529" t="s">
        <v>445</v>
      </c>
      <c r="I267" s="529" t="s">
        <v>1085</v>
      </c>
      <c r="J267" s="529" t="s">
        <v>1086</v>
      </c>
      <c r="K267" s="529" t="s">
        <v>1087</v>
      </c>
      <c r="L267" s="532">
        <v>36.270000000000003</v>
      </c>
      <c r="M267" s="532">
        <v>36.270000000000003</v>
      </c>
      <c r="N267" s="529">
        <v>1</v>
      </c>
      <c r="O267" s="533">
        <v>1</v>
      </c>
      <c r="P267" s="532">
        <v>36.270000000000003</v>
      </c>
      <c r="Q267" s="534">
        <v>1</v>
      </c>
      <c r="R267" s="529">
        <v>1</v>
      </c>
      <c r="S267" s="534">
        <v>1</v>
      </c>
      <c r="T267" s="533">
        <v>1</v>
      </c>
      <c r="U267" s="535">
        <v>1</v>
      </c>
    </row>
    <row r="268" spans="1:21" ht="14.4" customHeight="1" x14ac:dyDescent="0.3">
      <c r="A268" s="528">
        <v>29</v>
      </c>
      <c r="B268" s="529" t="s">
        <v>444</v>
      </c>
      <c r="C268" s="529" t="s">
        <v>624</v>
      </c>
      <c r="D268" s="530" t="s">
        <v>1114</v>
      </c>
      <c r="E268" s="531" t="s">
        <v>637</v>
      </c>
      <c r="F268" s="529" t="s">
        <v>621</v>
      </c>
      <c r="G268" s="529" t="s">
        <v>638</v>
      </c>
      <c r="H268" s="529" t="s">
        <v>445</v>
      </c>
      <c r="I268" s="529" t="s">
        <v>639</v>
      </c>
      <c r="J268" s="529" t="s">
        <v>640</v>
      </c>
      <c r="K268" s="529" t="s">
        <v>641</v>
      </c>
      <c r="L268" s="532">
        <v>154.36000000000001</v>
      </c>
      <c r="M268" s="532">
        <v>308.72000000000003</v>
      </c>
      <c r="N268" s="529">
        <v>2</v>
      </c>
      <c r="O268" s="533">
        <v>2</v>
      </c>
      <c r="P268" s="532">
        <v>308.72000000000003</v>
      </c>
      <c r="Q268" s="534">
        <v>1</v>
      </c>
      <c r="R268" s="529">
        <v>2</v>
      </c>
      <c r="S268" s="534">
        <v>1</v>
      </c>
      <c r="T268" s="533">
        <v>2</v>
      </c>
      <c r="U268" s="535">
        <v>1</v>
      </c>
    </row>
    <row r="269" spans="1:21" ht="14.4" customHeight="1" x14ac:dyDescent="0.3">
      <c r="A269" s="528">
        <v>29</v>
      </c>
      <c r="B269" s="529" t="s">
        <v>444</v>
      </c>
      <c r="C269" s="529" t="s">
        <v>624</v>
      </c>
      <c r="D269" s="530" t="s">
        <v>1114</v>
      </c>
      <c r="E269" s="531" t="s">
        <v>637</v>
      </c>
      <c r="F269" s="529" t="s">
        <v>621</v>
      </c>
      <c r="G269" s="529" t="s">
        <v>638</v>
      </c>
      <c r="H269" s="529" t="s">
        <v>1115</v>
      </c>
      <c r="I269" s="529" t="s">
        <v>645</v>
      </c>
      <c r="J269" s="529" t="s">
        <v>643</v>
      </c>
      <c r="K269" s="529" t="s">
        <v>646</v>
      </c>
      <c r="L269" s="532">
        <v>154.36000000000001</v>
      </c>
      <c r="M269" s="532">
        <v>308.72000000000003</v>
      </c>
      <c r="N269" s="529">
        <v>2</v>
      </c>
      <c r="O269" s="533">
        <v>1</v>
      </c>
      <c r="P269" s="532"/>
      <c r="Q269" s="534">
        <v>0</v>
      </c>
      <c r="R269" s="529"/>
      <c r="S269" s="534">
        <v>0</v>
      </c>
      <c r="T269" s="533"/>
      <c r="U269" s="535">
        <v>0</v>
      </c>
    </row>
    <row r="270" spans="1:21" ht="14.4" customHeight="1" x14ac:dyDescent="0.3">
      <c r="A270" s="528">
        <v>29</v>
      </c>
      <c r="B270" s="529" t="s">
        <v>444</v>
      </c>
      <c r="C270" s="529" t="s">
        <v>624</v>
      </c>
      <c r="D270" s="530" t="s">
        <v>1114</v>
      </c>
      <c r="E270" s="531" t="s">
        <v>637</v>
      </c>
      <c r="F270" s="529" t="s">
        <v>621</v>
      </c>
      <c r="G270" s="529" t="s">
        <v>654</v>
      </c>
      <c r="H270" s="529" t="s">
        <v>445</v>
      </c>
      <c r="I270" s="529" t="s">
        <v>655</v>
      </c>
      <c r="J270" s="529" t="s">
        <v>656</v>
      </c>
      <c r="K270" s="529" t="s">
        <v>657</v>
      </c>
      <c r="L270" s="532">
        <v>0</v>
      </c>
      <c r="M270" s="532">
        <v>0</v>
      </c>
      <c r="N270" s="529">
        <v>2</v>
      </c>
      <c r="O270" s="533">
        <v>2</v>
      </c>
      <c r="P270" s="532">
        <v>0</v>
      </c>
      <c r="Q270" s="534"/>
      <c r="R270" s="529">
        <v>2</v>
      </c>
      <c r="S270" s="534">
        <v>1</v>
      </c>
      <c r="T270" s="533">
        <v>2</v>
      </c>
      <c r="U270" s="535">
        <v>1</v>
      </c>
    </row>
    <row r="271" spans="1:21" ht="14.4" customHeight="1" x14ac:dyDescent="0.3">
      <c r="A271" s="528">
        <v>29</v>
      </c>
      <c r="B271" s="529" t="s">
        <v>444</v>
      </c>
      <c r="C271" s="529" t="s">
        <v>624</v>
      </c>
      <c r="D271" s="530" t="s">
        <v>1114</v>
      </c>
      <c r="E271" s="531" t="s">
        <v>637</v>
      </c>
      <c r="F271" s="529" t="s">
        <v>621</v>
      </c>
      <c r="G271" s="529" t="s">
        <v>660</v>
      </c>
      <c r="H271" s="529" t="s">
        <v>445</v>
      </c>
      <c r="I271" s="529" t="s">
        <v>1088</v>
      </c>
      <c r="J271" s="529" t="s">
        <v>1089</v>
      </c>
      <c r="K271" s="529" t="s">
        <v>1090</v>
      </c>
      <c r="L271" s="532">
        <v>42.63</v>
      </c>
      <c r="M271" s="532">
        <v>42.63</v>
      </c>
      <c r="N271" s="529">
        <v>1</v>
      </c>
      <c r="O271" s="533">
        <v>1</v>
      </c>
      <c r="P271" s="532"/>
      <c r="Q271" s="534">
        <v>0</v>
      </c>
      <c r="R271" s="529"/>
      <c r="S271" s="534">
        <v>0</v>
      </c>
      <c r="T271" s="533"/>
      <c r="U271" s="535">
        <v>0</v>
      </c>
    </row>
    <row r="272" spans="1:21" ht="14.4" customHeight="1" x14ac:dyDescent="0.3">
      <c r="A272" s="528">
        <v>29</v>
      </c>
      <c r="B272" s="529" t="s">
        <v>444</v>
      </c>
      <c r="C272" s="529" t="s">
        <v>624</v>
      </c>
      <c r="D272" s="530" t="s">
        <v>1114</v>
      </c>
      <c r="E272" s="531" t="s">
        <v>637</v>
      </c>
      <c r="F272" s="529" t="s">
        <v>621</v>
      </c>
      <c r="G272" s="529" t="s">
        <v>668</v>
      </c>
      <c r="H272" s="529" t="s">
        <v>445</v>
      </c>
      <c r="I272" s="529" t="s">
        <v>669</v>
      </c>
      <c r="J272" s="529" t="s">
        <v>503</v>
      </c>
      <c r="K272" s="529" t="s">
        <v>670</v>
      </c>
      <c r="L272" s="532">
        <v>114</v>
      </c>
      <c r="M272" s="532">
        <v>114</v>
      </c>
      <c r="N272" s="529">
        <v>1</v>
      </c>
      <c r="O272" s="533">
        <v>1</v>
      </c>
      <c r="P272" s="532"/>
      <c r="Q272" s="534">
        <v>0</v>
      </c>
      <c r="R272" s="529"/>
      <c r="S272" s="534">
        <v>0</v>
      </c>
      <c r="T272" s="533"/>
      <c r="U272" s="535">
        <v>0</v>
      </c>
    </row>
    <row r="273" spans="1:21" ht="14.4" customHeight="1" x14ac:dyDescent="0.3">
      <c r="A273" s="528">
        <v>29</v>
      </c>
      <c r="B273" s="529" t="s">
        <v>444</v>
      </c>
      <c r="C273" s="529" t="s">
        <v>624</v>
      </c>
      <c r="D273" s="530" t="s">
        <v>1114</v>
      </c>
      <c r="E273" s="531" t="s">
        <v>637</v>
      </c>
      <c r="F273" s="529" t="s">
        <v>621</v>
      </c>
      <c r="G273" s="529" t="s">
        <v>668</v>
      </c>
      <c r="H273" s="529" t="s">
        <v>445</v>
      </c>
      <c r="I273" s="529" t="s">
        <v>1091</v>
      </c>
      <c r="J273" s="529" t="s">
        <v>503</v>
      </c>
      <c r="K273" s="529" t="s">
        <v>504</v>
      </c>
      <c r="L273" s="532">
        <v>0</v>
      </c>
      <c r="M273" s="532">
        <v>0</v>
      </c>
      <c r="N273" s="529">
        <v>1</v>
      </c>
      <c r="O273" s="533">
        <v>1</v>
      </c>
      <c r="P273" s="532">
        <v>0</v>
      </c>
      <c r="Q273" s="534"/>
      <c r="R273" s="529">
        <v>1</v>
      </c>
      <c r="S273" s="534">
        <v>1</v>
      </c>
      <c r="T273" s="533">
        <v>1</v>
      </c>
      <c r="U273" s="535">
        <v>1</v>
      </c>
    </row>
    <row r="274" spans="1:21" ht="14.4" customHeight="1" x14ac:dyDescent="0.3">
      <c r="A274" s="528">
        <v>29</v>
      </c>
      <c r="B274" s="529" t="s">
        <v>444</v>
      </c>
      <c r="C274" s="529" t="s">
        <v>624</v>
      </c>
      <c r="D274" s="530" t="s">
        <v>1114</v>
      </c>
      <c r="E274" s="531" t="s">
        <v>637</v>
      </c>
      <c r="F274" s="529" t="s">
        <v>621</v>
      </c>
      <c r="G274" s="529" t="s">
        <v>671</v>
      </c>
      <c r="H274" s="529" t="s">
        <v>445</v>
      </c>
      <c r="I274" s="529" t="s">
        <v>1092</v>
      </c>
      <c r="J274" s="529" t="s">
        <v>673</v>
      </c>
      <c r="K274" s="529" t="s">
        <v>674</v>
      </c>
      <c r="L274" s="532">
        <v>132.97999999999999</v>
      </c>
      <c r="M274" s="532">
        <v>265.95999999999998</v>
      </c>
      <c r="N274" s="529">
        <v>2</v>
      </c>
      <c r="O274" s="533">
        <v>1</v>
      </c>
      <c r="P274" s="532">
        <v>265.95999999999998</v>
      </c>
      <c r="Q274" s="534">
        <v>1</v>
      </c>
      <c r="R274" s="529">
        <v>2</v>
      </c>
      <c r="S274" s="534">
        <v>1</v>
      </c>
      <c r="T274" s="533">
        <v>1</v>
      </c>
      <c r="U274" s="535">
        <v>1</v>
      </c>
    </row>
    <row r="275" spans="1:21" ht="14.4" customHeight="1" x14ac:dyDescent="0.3">
      <c r="A275" s="528">
        <v>29</v>
      </c>
      <c r="B275" s="529" t="s">
        <v>444</v>
      </c>
      <c r="C275" s="529" t="s">
        <v>624</v>
      </c>
      <c r="D275" s="530" t="s">
        <v>1114</v>
      </c>
      <c r="E275" s="531" t="s">
        <v>637</v>
      </c>
      <c r="F275" s="529" t="s">
        <v>621</v>
      </c>
      <c r="G275" s="529" t="s">
        <v>680</v>
      </c>
      <c r="H275" s="529" t="s">
        <v>1115</v>
      </c>
      <c r="I275" s="529" t="s">
        <v>1093</v>
      </c>
      <c r="J275" s="529" t="s">
        <v>682</v>
      </c>
      <c r="K275" s="529" t="s">
        <v>1094</v>
      </c>
      <c r="L275" s="532">
        <v>815.1</v>
      </c>
      <c r="M275" s="532">
        <v>815.1</v>
      </c>
      <c r="N275" s="529">
        <v>1</v>
      </c>
      <c r="O275" s="533">
        <v>1</v>
      </c>
      <c r="P275" s="532">
        <v>815.1</v>
      </c>
      <c r="Q275" s="534">
        <v>1</v>
      </c>
      <c r="R275" s="529">
        <v>1</v>
      </c>
      <c r="S275" s="534">
        <v>1</v>
      </c>
      <c r="T275" s="533">
        <v>1</v>
      </c>
      <c r="U275" s="535">
        <v>1</v>
      </c>
    </row>
    <row r="276" spans="1:21" ht="14.4" customHeight="1" x14ac:dyDescent="0.3">
      <c r="A276" s="528">
        <v>29</v>
      </c>
      <c r="B276" s="529" t="s">
        <v>444</v>
      </c>
      <c r="C276" s="529" t="s">
        <v>624</v>
      </c>
      <c r="D276" s="530" t="s">
        <v>1114</v>
      </c>
      <c r="E276" s="531" t="s">
        <v>637</v>
      </c>
      <c r="F276" s="529" t="s">
        <v>621</v>
      </c>
      <c r="G276" s="529" t="s">
        <v>707</v>
      </c>
      <c r="H276" s="529" t="s">
        <v>445</v>
      </c>
      <c r="I276" s="529" t="s">
        <v>535</v>
      </c>
      <c r="J276" s="529" t="s">
        <v>536</v>
      </c>
      <c r="K276" s="529" t="s">
        <v>709</v>
      </c>
      <c r="L276" s="532">
        <v>289.27</v>
      </c>
      <c r="M276" s="532">
        <v>2024.8899999999999</v>
      </c>
      <c r="N276" s="529">
        <v>7</v>
      </c>
      <c r="O276" s="533">
        <v>7</v>
      </c>
      <c r="P276" s="532">
        <v>1446.35</v>
      </c>
      <c r="Q276" s="534">
        <v>0.7142857142857143</v>
      </c>
      <c r="R276" s="529">
        <v>5</v>
      </c>
      <c r="S276" s="534">
        <v>0.7142857142857143</v>
      </c>
      <c r="T276" s="533">
        <v>5</v>
      </c>
      <c r="U276" s="535">
        <v>0.7142857142857143</v>
      </c>
    </row>
    <row r="277" spans="1:21" ht="14.4" customHeight="1" x14ac:dyDescent="0.3">
      <c r="A277" s="528">
        <v>29</v>
      </c>
      <c r="B277" s="529" t="s">
        <v>444</v>
      </c>
      <c r="C277" s="529" t="s">
        <v>624</v>
      </c>
      <c r="D277" s="530" t="s">
        <v>1114</v>
      </c>
      <c r="E277" s="531" t="s">
        <v>637</v>
      </c>
      <c r="F277" s="529" t="s">
        <v>621</v>
      </c>
      <c r="G277" s="529" t="s">
        <v>1095</v>
      </c>
      <c r="H277" s="529" t="s">
        <v>445</v>
      </c>
      <c r="I277" s="529" t="s">
        <v>1096</v>
      </c>
      <c r="J277" s="529" t="s">
        <v>1097</v>
      </c>
      <c r="K277" s="529" t="s">
        <v>1098</v>
      </c>
      <c r="L277" s="532">
        <v>657.67</v>
      </c>
      <c r="M277" s="532">
        <v>657.67</v>
      </c>
      <c r="N277" s="529">
        <v>1</v>
      </c>
      <c r="O277" s="533">
        <v>1</v>
      </c>
      <c r="P277" s="532"/>
      <c r="Q277" s="534">
        <v>0</v>
      </c>
      <c r="R277" s="529"/>
      <c r="S277" s="534">
        <v>0</v>
      </c>
      <c r="T277" s="533"/>
      <c r="U277" s="535">
        <v>0</v>
      </c>
    </row>
    <row r="278" spans="1:21" ht="14.4" customHeight="1" x14ac:dyDescent="0.3">
      <c r="A278" s="528">
        <v>29</v>
      </c>
      <c r="B278" s="529" t="s">
        <v>444</v>
      </c>
      <c r="C278" s="529" t="s">
        <v>624</v>
      </c>
      <c r="D278" s="530" t="s">
        <v>1114</v>
      </c>
      <c r="E278" s="531" t="s">
        <v>637</v>
      </c>
      <c r="F278" s="529" t="s">
        <v>621</v>
      </c>
      <c r="G278" s="529" t="s">
        <v>1099</v>
      </c>
      <c r="H278" s="529" t="s">
        <v>1115</v>
      </c>
      <c r="I278" s="529" t="s">
        <v>1100</v>
      </c>
      <c r="J278" s="529" t="s">
        <v>1101</v>
      </c>
      <c r="K278" s="529" t="s">
        <v>1102</v>
      </c>
      <c r="L278" s="532">
        <v>99.66</v>
      </c>
      <c r="M278" s="532">
        <v>298.98</v>
      </c>
      <c r="N278" s="529">
        <v>3</v>
      </c>
      <c r="O278" s="533">
        <v>1</v>
      </c>
      <c r="P278" s="532">
        <v>298.98</v>
      </c>
      <c r="Q278" s="534">
        <v>1</v>
      </c>
      <c r="R278" s="529">
        <v>3</v>
      </c>
      <c r="S278" s="534">
        <v>1</v>
      </c>
      <c r="T278" s="533">
        <v>1</v>
      </c>
      <c r="U278" s="535">
        <v>1</v>
      </c>
    </row>
    <row r="279" spans="1:21" ht="14.4" customHeight="1" x14ac:dyDescent="0.3">
      <c r="A279" s="528">
        <v>29</v>
      </c>
      <c r="B279" s="529" t="s">
        <v>444</v>
      </c>
      <c r="C279" s="529" t="s">
        <v>624</v>
      </c>
      <c r="D279" s="530" t="s">
        <v>1114</v>
      </c>
      <c r="E279" s="531" t="s">
        <v>637</v>
      </c>
      <c r="F279" s="529" t="s">
        <v>621</v>
      </c>
      <c r="G279" s="529" t="s">
        <v>1060</v>
      </c>
      <c r="H279" s="529" t="s">
        <v>1115</v>
      </c>
      <c r="I279" s="529" t="s">
        <v>1103</v>
      </c>
      <c r="J279" s="529" t="s">
        <v>1104</v>
      </c>
      <c r="K279" s="529" t="s">
        <v>1105</v>
      </c>
      <c r="L279" s="532">
        <v>156.61000000000001</v>
      </c>
      <c r="M279" s="532">
        <v>156.61000000000001</v>
      </c>
      <c r="N279" s="529">
        <v>1</v>
      </c>
      <c r="O279" s="533">
        <v>1</v>
      </c>
      <c r="P279" s="532"/>
      <c r="Q279" s="534">
        <v>0</v>
      </c>
      <c r="R279" s="529"/>
      <c r="S279" s="534">
        <v>0</v>
      </c>
      <c r="T279" s="533"/>
      <c r="U279" s="535">
        <v>0</v>
      </c>
    </row>
    <row r="280" spans="1:21" ht="14.4" customHeight="1" x14ac:dyDescent="0.3">
      <c r="A280" s="528">
        <v>29</v>
      </c>
      <c r="B280" s="529" t="s">
        <v>444</v>
      </c>
      <c r="C280" s="529" t="s">
        <v>624</v>
      </c>
      <c r="D280" s="530" t="s">
        <v>1114</v>
      </c>
      <c r="E280" s="531" t="s">
        <v>637</v>
      </c>
      <c r="F280" s="529" t="s">
        <v>622</v>
      </c>
      <c r="G280" s="529" t="s">
        <v>724</v>
      </c>
      <c r="H280" s="529" t="s">
        <v>445</v>
      </c>
      <c r="I280" s="529" t="s">
        <v>967</v>
      </c>
      <c r="J280" s="529" t="s">
        <v>630</v>
      </c>
      <c r="K280" s="529"/>
      <c r="L280" s="532">
        <v>0</v>
      </c>
      <c r="M280" s="532">
        <v>0</v>
      </c>
      <c r="N280" s="529">
        <v>1</v>
      </c>
      <c r="O280" s="533">
        <v>1</v>
      </c>
      <c r="P280" s="532">
        <v>0</v>
      </c>
      <c r="Q280" s="534"/>
      <c r="R280" s="529">
        <v>1</v>
      </c>
      <c r="S280" s="534">
        <v>1</v>
      </c>
      <c r="T280" s="533">
        <v>1</v>
      </c>
      <c r="U280" s="535">
        <v>1</v>
      </c>
    </row>
    <row r="281" spans="1:21" ht="14.4" customHeight="1" x14ac:dyDescent="0.3">
      <c r="A281" s="528">
        <v>29</v>
      </c>
      <c r="B281" s="529" t="s">
        <v>444</v>
      </c>
      <c r="C281" s="529" t="s">
        <v>624</v>
      </c>
      <c r="D281" s="530" t="s">
        <v>1114</v>
      </c>
      <c r="E281" s="531" t="s">
        <v>637</v>
      </c>
      <c r="F281" s="529" t="s">
        <v>623</v>
      </c>
      <c r="G281" s="529" t="s">
        <v>727</v>
      </c>
      <c r="H281" s="529" t="s">
        <v>445</v>
      </c>
      <c r="I281" s="529" t="s">
        <v>1106</v>
      </c>
      <c r="J281" s="529" t="s">
        <v>1107</v>
      </c>
      <c r="K281" s="529" t="s">
        <v>1108</v>
      </c>
      <c r="L281" s="532">
        <v>100</v>
      </c>
      <c r="M281" s="532">
        <v>200</v>
      </c>
      <c r="N281" s="529">
        <v>2</v>
      </c>
      <c r="O281" s="533">
        <v>2</v>
      </c>
      <c r="P281" s="532">
        <v>100</v>
      </c>
      <c r="Q281" s="534">
        <v>0.5</v>
      </c>
      <c r="R281" s="529">
        <v>1</v>
      </c>
      <c r="S281" s="534">
        <v>0.5</v>
      </c>
      <c r="T281" s="533">
        <v>1</v>
      </c>
      <c r="U281" s="535">
        <v>0.5</v>
      </c>
    </row>
    <row r="282" spans="1:21" ht="14.4" customHeight="1" x14ac:dyDescent="0.3">
      <c r="A282" s="528">
        <v>29</v>
      </c>
      <c r="B282" s="529" t="s">
        <v>444</v>
      </c>
      <c r="C282" s="529" t="s">
        <v>624</v>
      </c>
      <c r="D282" s="530" t="s">
        <v>1114</v>
      </c>
      <c r="E282" s="531" t="s">
        <v>637</v>
      </c>
      <c r="F282" s="529" t="s">
        <v>623</v>
      </c>
      <c r="G282" s="529" t="s">
        <v>727</v>
      </c>
      <c r="H282" s="529" t="s">
        <v>445</v>
      </c>
      <c r="I282" s="529" t="s">
        <v>1109</v>
      </c>
      <c r="J282" s="529" t="s">
        <v>1110</v>
      </c>
      <c r="K282" s="529" t="s">
        <v>1111</v>
      </c>
      <c r="L282" s="532">
        <v>35.130000000000003</v>
      </c>
      <c r="M282" s="532">
        <v>35.130000000000003</v>
      </c>
      <c r="N282" s="529">
        <v>1</v>
      </c>
      <c r="O282" s="533">
        <v>1</v>
      </c>
      <c r="P282" s="532">
        <v>35.130000000000003</v>
      </c>
      <c r="Q282" s="534">
        <v>1</v>
      </c>
      <c r="R282" s="529">
        <v>1</v>
      </c>
      <c r="S282" s="534">
        <v>1</v>
      </c>
      <c r="T282" s="533">
        <v>1</v>
      </c>
      <c r="U282" s="535">
        <v>1</v>
      </c>
    </row>
    <row r="283" spans="1:21" ht="14.4" customHeight="1" x14ac:dyDescent="0.3">
      <c r="A283" s="528">
        <v>29</v>
      </c>
      <c r="B283" s="529" t="s">
        <v>444</v>
      </c>
      <c r="C283" s="529" t="s">
        <v>624</v>
      </c>
      <c r="D283" s="530" t="s">
        <v>1114</v>
      </c>
      <c r="E283" s="531" t="s">
        <v>637</v>
      </c>
      <c r="F283" s="529" t="s">
        <v>623</v>
      </c>
      <c r="G283" s="529" t="s">
        <v>727</v>
      </c>
      <c r="H283" s="529" t="s">
        <v>445</v>
      </c>
      <c r="I283" s="529" t="s">
        <v>728</v>
      </c>
      <c r="J283" s="529" t="s">
        <v>729</v>
      </c>
      <c r="K283" s="529" t="s">
        <v>730</v>
      </c>
      <c r="L283" s="532">
        <v>25</v>
      </c>
      <c r="M283" s="532">
        <v>25</v>
      </c>
      <c r="N283" s="529">
        <v>1</v>
      </c>
      <c r="O283" s="533">
        <v>1</v>
      </c>
      <c r="P283" s="532">
        <v>25</v>
      </c>
      <c r="Q283" s="534">
        <v>1</v>
      </c>
      <c r="R283" s="529">
        <v>1</v>
      </c>
      <c r="S283" s="534">
        <v>1</v>
      </c>
      <c r="T283" s="533">
        <v>1</v>
      </c>
      <c r="U283" s="535">
        <v>1</v>
      </c>
    </row>
    <row r="284" spans="1:21" ht="14.4" customHeight="1" x14ac:dyDescent="0.3">
      <c r="A284" s="528">
        <v>29</v>
      </c>
      <c r="B284" s="529" t="s">
        <v>444</v>
      </c>
      <c r="C284" s="529" t="s">
        <v>624</v>
      </c>
      <c r="D284" s="530" t="s">
        <v>1114</v>
      </c>
      <c r="E284" s="531" t="s">
        <v>637</v>
      </c>
      <c r="F284" s="529" t="s">
        <v>623</v>
      </c>
      <c r="G284" s="529" t="s">
        <v>727</v>
      </c>
      <c r="H284" s="529" t="s">
        <v>445</v>
      </c>
      <c r="I284" s="529" t="s">
        <v>733</v>
      </c>
      <c r="J284" s="529" t="s">
        <v>729</v>
      </c>
      <c r="K284" s="529" t="s">
        <v>734</v>
      </c>
      <c r="L284" s="532">
        <v>100</v>
      </c>
      <c r="M284" s="532">
        <v>300</v>
      </c>
      <c r="N284" s="529">
        <v>3</v>
      </c>
      <c r="O284" s="533">
        <v>2</v>
      </c>
      <c r="P284" s="532">
        <v>300</v>
      </c>
      <c r="Q284" s="534">
        <v>1</v>
      </c>
      <c r="R284" s="529">
        <v>3</v>
      </c>
      <c r="S284" s="534">
        <v>1</v>
      </c>
      <c r="T284" s="533">
        <v>2</v>
      </c>
      <c r="U284" s="535">
        <v>1</v>
      </c>
    </row>
    <row r="285" spans="1:21" ht="14.4" customHeight="1" x14ac:dyDescent="0.3">
      <c r="A285" s="528">
        <v>29</v>
      </c>
      <c r="B285" s="529" t="s">
        <v>444</v>
      </c>
      <c r="C285" s="529" t="s">
        <v>624</v>
      </c>
      <c r="D285" s="530" t="s">
        <v>1114</v>
      </c>
      <c r="E285" s="531" t="s">
        <v>637</v>
      </c>
      <c r="F285" s="529" t="s">
        <v>623</v>
      </c>
      <c r="G285" s="529" t="s">
        <v>727</v>
      </c>
      <c r="H285" s="529" t="s">
        <v>445</v>
      </c>
      <c r="I285" s="529" t="s">
        <v>735</v>
      </c>
      <c r="J285" s="529" t="s">
        <v>736</v>
      </c>
      <c r="K285" s="529" t="s">
        <v>737</v>
      </c>
      <c r="L285" s="532">
        <v>156</v>
      </c>
      <c r="M285" s="532">
        <v>312</v>
      </c>
      <c r="N285" s="529">
        <v>2</v>
      </c>
      <c r="O285" s="533">
        <v>1</v>
      </c>
      <c r="P285" s="532">
        <v>312</v>
      </c>
      <c r="Q285" s="534">
        <v>1</v>
      </c>
      <c r="R285" s="529">
        <v>2</v>
      </c>
      <c r="S285" s="534">
        <v>1</v>
      </c>
      <c r="T285" s="533">
        <v>1</v>
      </c>
      <c r="U285" s="535">
        <v>1</v>
      </c>
    </row>
    <row r="286" spans="1:21" ht="14.4" customHeight="1" x14ac:dyDescent="0.3">
      <c r="A286" s="528">
        <v>29</v>
      </c>
      <c r="B286" s="529" t="s">
        <v>444</v>
      </c>
      <c r="C286" s="529" t="s">
        <v>624</v>
      </c>
      <c r="D286" s="530" t="s">
        <v>1114</v>
      </c>
      <c r="E286" s="531" t="s">
        <v>637</v>
      </c>
      <c r="F286" s="529" t="s">
        <v>623</v>
      </c>
      <c r="G286" s="529" t="s">
        <v>727</v>
      </c>
      <c r="H286" s="529" t="s">
        <v>445</v>
      </c>
      <c r="I286" s="529" t="s">
        <v>1112</v>
      </c>
      <c r="J286" s="529" t="s">
        <v>820</v>
      </c>
      <c r="K286" s="529" t="s">
        <v>1113</v>
      </c>
      <c r="L286" s="532">
        <v>160</v>
      </c>
      <c r="M286" s="532">
        <v>320</v>
      </c>
      <c r="N286" s="529">
        <v>2</v>
      </c>
      <c r="O286" s="533">
        <v>1</v>
      </c>
      <c r="P286" s="532">
        <v>320</v>
      </c>
      <c r="Q286" s="534">
        <v>1</v>
      </c>
      <c r="R286" s="529">
        <v>2</v>
      </c>
      <c r="S286" s="534">
        <v>1</v>
      </c>
      <c r="T286" s="533">
        <v>1</v>
      </c>
      <c r="U286" s="535">
        <v>1</v>
      </c>
    </row>
    <row r="287" spans="1:21" ht="14.4" customHeight="1" x14ac:dyDescent="0.3">
      <c r="A287" s="528">
        <v>29</v>
      </c>
      <c r="B287" s="529" t="s">
        <v>444</v>
      </c>
      <c r="C287" s="529" t="s">
        <v>624</v>
      </c>
      <c r="D287" s="530" t="s">
        <v>1114</v>
      </c>
      <c r="E287" s="531" t="s">
        <v>637</v>
      </c>
      <c r="F287" s="529" t="s">
        <v>623</v>
      </c>
      <c r="G287" s="529" t="s">
        <v>753</v>
      </c>
      <c r="H287" s="529" t="s">
        <v>445</v>
      </c>
      <c r="I287" s="529" t="s">
        <v>754</v>
      </c>
      <c r="J287" s="529" t="s">
        <v>755</v>
      </c>
      <c r="K287" s="529" t="s">
        <v>756</v>
      </c>
      <c r="L287" s="532">
        <v>410</v>
      </c>
      <c r="M287" s="532">
        <v>4920</v>
      </c>
      <c r="N287" s="529">
        <v>12</v>
      </c>
      <c r="O287" s="533">
        <v>8</v>
      </c>
      <c r="P287" s="532">
        <v>4100</v>
      </c>
      <c r="Q287" s="534">
        <v>0.83333333333333337</v>
      </c>
      <c r="R287" s="529">
        <v>10</v>
      </c>
      <c r="S287" s="534">
        <v>0.83333333333333337</v>
      </c>
      <c r="T287" s="533">
        <v>7</v>
      </c>
      <c r="U287" s="535">
        <v>0.875</v>
      </c>
    </row>
    <row r="288" spans="1:21" ht="14.4" customHeight="1" x14ac:dyDescent="0.3">
      <c r="A288" s="528">
        <v>29</v>
      </c>
      <c r="B288" s="529" t="s">
        <v>444</v>
      </c>
      <c r="C288" s="529" t="s">
        <v>624</v>
      </c>
      <c r="D288" s="530" t="s">
        <v>1114</v>
      </c>
      <c r="E288" s="531" t="s">
        <v>637</v>
      </c>
      <c r="F288" s="529" t="s">
        <v>623</v>
      </c>
      <c r="G288" s="529" t="s">
        <v>753</v>
      </c>
      <c r="H288" s="529" t="s">
        <v>445</v>
      </c>
      <c r="I288" s="529" t="s">
        <v>825</v>
      </c>
      <c r="J288" s="529" t="s">
        <v>826</v>
      </c>
      <c r="K288" s="529" t="s">
        <v>827</v>
      </c>
      <c r="L288" s="532">
        <v>566</v>
      </c>
      <c r="M288" s="532">
        <v>1132</v>
      </c>
      <c r="N288" s="529">
        <v>2</v>
      </c>
      <c r="O288" s="533">
        <v>1</v>
      </c>
      <c r="P288" s="532">
        <v>1132</v>
      </c>
      <c r="Q288" s="534">
        <v>1</v>
      </c>
      <c r="R288" s="529">
        <v>2</v>
      </c>
      <c r="S288" s="534">
        <v>1</v>
      </c>
      <c r="T288" s="533">
        <v>1</v>
      </c>
      <c r="U288" s="535">
        <v>1</v>
      </c>
    </row>
    <row r="289" spans="1:21" ht="14.4" customHeight="1" x14ac:dyDescent="0.3">
      <c r="A289" s="528">
        <v>29</v>
      </c>
      <c r="B289" s="529" t="s">
        <v>444</v>
      </c>
      <c r="C289" s="529" t="s">
        <v>624</v>
      </c>
      <c r="D289" s="530" t="s">
        <v>1114</v>
      </c>
      <c r="E289" s="531" t="s">
        <v>637</v>
      </c>
      <c r="F289" s="529" t="s">
        <v>623</v>
      </c>
      <c r="G289" s="529" t="s">
        <v>757</v>
      </c>
      <c r="H289" s="529" t="s">
        <v>445</v>
      </c>
      <c r="I289" s="529" t="s">
        <v>944</v>
      </c>
      <c r="J289" s="529" t="s">
        <v>945</v>
      </c>
      <c r="K289" s="529" t="s">
        <v>946</v>
      </c>
      <c r="L289" s="532">
        <v>378.48</v>
      </c>
      <c r="M289" s="532">
        <v>378.48</v>
      </c>
      <c r="N289" s="529">
        <v>1</v>
      </c>
      <c r="O289" s="533">
        <v>1</v>
      </c>
      <c r="P289" s="532">
        <v>378.48</v>
      </c>
      <c r="Q289" s="534">
        <v>1</v>
      </c>
      <c r="R289" s="529">
        <v>1</v>
      </c>
      <c r="S289" s="534">
        <v>1</v>
      </c>
      <c r="T289" s="533">
        <v>1</v>
      </c>
      <c r="U289" s="535">
        <v>1</v>
      </c>
    </row>
    <row r="290" spans="1:21" ht="14.4" customHeight="1" x14ac:dyDescent="0.3">
      <c r="A290" s="528">
        <v>29</v>
      </c>
      <c r="B290" s="529" t="s">
        <v>444</v>
      </c>
      <c r="C290" s="529" t="s">
        <v>624</v>
      </c>
      <c r="D290" s="530" t="s">
        <v>1114</v>
      </c>
      <c r="E290" s="531" t="s">
        <v>637</v>
      </c>
      <c r="F290" s="529" t="s">
        <v>623</v>
      </c>
      <c r="G290" s="529" t="s">
        <v>757</v>
      </c>
      <c r="H290" s="529" t="s">
        <v>445</v>
      </c>
      <c r="I290" s="529" t="s">
        <v>1078</v>
      </c>
      <c r="J290" s="529" t="s">
        <v>1079</v>
      </c>
      <c r="K290" s="529" t="s">
        <v>1080</v>
      </c>
      <c r="L290" s="532">
        <v>331.32</v>
      </c>
      <c r="M290" s="532">
        <v>331.32</v>
      </c>
      <c r="N290" s="529">
        <v>1</v>
      </c>
      <c r="O290" s="533">
        <v>1</v>
      </c>
      <c r="P290" s="532">
        <v>331.32</v>
      </c>
      <c r="Q290" s="534">
        <v>1</v>
      </c>
      <c r="R290" s="529">
        <v>1</v>
      </c>
      <c r="S290" s="534">
        <v>1</v>
      </c>
      <c r="T290" s="533">
        <v>1</v>
      </c>
      <c r="U290" s="535">
        <v>1</v>
      </c>
    </row>
    <row r="291" spans="1:21" ht="14.4" customHeight="1" thickBot="1" x14ac:dyDescent="0.35">
      <c r="A291" s="520">
        <v>29</v>
      </c>
      <c r="B291" s="521" t="s">
        <v>444</v>
      </c>
      <c r="C291" s="521" t="s">
        <v>624</v>
      </c>
      <c r="D291" s="522" t="s">
        <v>1114</v>
      </c>
      <c r="E291" s="523" t="s">
        <v>637</v>
      </c>
      <c r="F291" s="521" t="s">
        <v>623</v>
      </c>
      <c r="G291" s="521" t="s">
        <v>772</v>
      </c>
      <c r="H291" s="521" t="s">
        <v>445</v>
      </c>
      <c r="I291" s="521" t="s">
        <v>990</v>
      </c>
      <c r="J291" s="521" t="s">
        <v>991</v>
      </c>
      <c r="K291" s="521" t="s">
        <v>992</v>
      </c>
      <c r="L291" s="524">
        <v>200</v>
      </c>
      <c r="M291" s="524">
        <v>600</v>
      </c>
      <c r="N291" s="521">
        <v>3</v>
      </c>
      <c r="O291" s="525">
        <v>2</v>
      </c>
      <c r="P291" s="524">
        <v>200</v>
      </c>
      <c r="Q291" s="526">
        <v>0.33333333333333331</v>
      </c>
      <c r="R291" s="521">
        <v>1</v>
      </c>
      <c r="S291" s="526">
        <v>0.33333333333333331</v>
      </c>
      <c r="T291" s="525">
        <v>1</v>
      </c>
      <c r="U291" s="527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54" t="s">
        <v>1117</v>
      </c>
      <c r="B1" s="355"/>
      <c r="C1" s="355"/>
      <c r="D1" s="355"/>
      <c r="E1" s="355"/>
      <c r="F1" s="355"/>
    </row>
    <row r="2" spans="1:6" ht="14.4" customHeight="1" thickBot="1" x14ac:dyDescent="0.35">
      <c r="A2" s="239" t="s">
        <v>252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56" t="s">
        <v>134</v>
      </c>
      <c r="C3" s="357"/>
      <c r="D3" s="358" t="s">
        <v>133</v>
      </c>
      <c r="E3" s="357"/>
      <c r="F3" s="80" t="s">
        <v>3</v>
      </c>
    </row>
    <row r="4" spans="1:6" ht="14.4" customHeight="1" thickBot="1" x14ac:dyDescent="0.35">
      <c r="A4" s="536" t="s">
        <v>165</v>
      </c>
      <c r="B4" s="537" t="s">
        <v>14</v>
      </c>
      <c r="C4" s="538" t="s">
        <v>2</v>
      </c>
      <c r="D4" s="537" t="s">
        <v>14</v>
      </c>
      <c r="E4" s="538" t="s">
        <v>2</v>
      </c>
      <c r="F4" s="539" t="s">
        <v>14</v>
      </c>
    </row>
    <row r="5" spans="1:6" ht="14.4" customHeight="1" x14ac:dyDescent="0.3">
      <c r="A5" s="552" t="s">
        <v>636</v>
      </c>
      <c r="B5" s="119">
        <v>322.70999999999998</v>
      </c>
      <c r="C5" s="519">
        <v>4.7326023226722302E-2</v>
      </c>
      <c r="D5" s="119">
        <v>6496.1600000000017</v>
      </c>
      <c r="E5" s="519">
        <v>0.9526739767732777</v>
      </c>
      <c r="F5" s="540">
        <v>6818.8700000000017</v>
      </c>
    </row>
    <row r="6" spans="1:6" ht="14.4" customHeight="1" x14ac:dyDescent="0.3">
      <c r="A6" s="553" t="s">
        <v>633</v>
      </c>
      <c r="B6" s="541">
        <v>36.54</v>
      </c>
      <c r="C6" s="534">
        <v>0.19497358732191453</v>
      </c>
      <c r="D6" s="541">
        <v>150.87</v>
      </c>
      <c r="E6" s="534">
        <v>0.8050264126780855</v>
      </c>
      <c r="F6" s="542">
        <v>187.41</v>
      </c>
    </row>
    <row r="7" spans="1:6" ht="14.4" customHeight="1" x14ac:dyDescent="0.3">
      <c r="A7" s="553" t="s">
        <v>631</v>
      </c>
      <c r="B7" s="541"/>
      <c r="C7" s="534">
        <v>0</v>
      </c>
      <c r="D7" s="541">
        <v>1025.5899999999999</v>
      </c>
      <c r="E7" s="534">
        <v>1</v>
      </c>
      <c r="F7" s="542">
        <v>1025.5899999999999</v>
      </c>
    </row>
    <row r="8" spans="1:6" ht="14.4" customHeight="1" x14ac:dyDescent="0.3">
      <c r="A8" s="553" t="s">
        <v>637</v>
      </c>
      <c r="B8" s="541"/>
      <c r="C8" s="534">
        <v>0</v>
      </c>
      <c r="D8" s="541">
        <v>1579.4100000000003</v>
      </c>
      <c r="E8" s="534">
        <v>1</v>
      </c>
      <c r="F8" s="542">
        <v>1579.4100000000003</v>
      </c>
    </row>
    <row r="9" spans="1:6" ht="14.4" customHeight="1" x14ac:dyDescent="0.3">
      <c r="A9" s="553" t="s">
        <v>635</v>
      </c>
      <c r="B9" s="541"/>
      <c r="C9" s="534">
        <v>0</v>
      </c>
      <c r="D9" s="541">
        <v>709.2700000000001</v>
      </c>
      <c r="E9" s="534">
        <v>1</v>
      </c>
      <c r="F9" s="542">
        <v>709.2700000000001</v>
      </c>
    </row>
    <row r="10" spans="1:6" ht="14.4" customHeight="1" x14ac:dyDescent="0.3">
      <c r="A10" s="553" t="s">
        <v>629</v>
      </c>
      <c r="B10" s="541">
        <v>0</v>
      </c>
      <c r="C10" s="534">
        <v>0</v>
      </c>
      <c r="D10" s="541">
        <v>4415.3500000000004</v>
      </c>
      <c r="E10" s="534">
        <v>1</v>
      </c>
      <c r="F10" s="542">
        <v>4415.3500000000004</v>
      </c>
    </row>
    <row r="11" spans="1:6" ht="14.4" customHeight="1" x14ac:dyDescent="0.3">
      <c r="A11" s="553" t="s">
        <v>632</v>
      </c>
      <c r="B11" s="541"/>
      <c r="C11" s="534">
        <v>0</v>
      </c>
      <c r="D11" s="541">
        <v>1506.0900000000001</v>
      </c>
      <c r="E11" s="534">
        <v>1</v>
      </c>
      <c r="F11" s="542">
        <v>1506.0900000000001</v>
      </c>
    </row>
    <row r="12" spans="1:6" ht="14.4" customHeight="1" thickBot="1" x14ac:dyDescent="0.35">
      <c r="A12" s="554" t="s">
        <v>634</v>
      </c>
      <c r="B12" s="545">
        <v>0</v>
      </c>
      <c r="C12" s="546">
        <v>0</v>
      </c>
      <c r="D12" s="545">
        <v>1870.5200000000002</v>
      </c>
      <c r="E12" s="546">
        <v>1</v>
      </c>
      <c r="F12" s="547">
        <v>1870.5200000000002</v>
      </c>
    </row>
    <row r="13" spans="1:6" ht="14.4" customHeight="1" thickBot="1" x14ac:dyDescent="0.35">
      <c r="A13" s="548" t="s">
        <v>3</v>
      </c>
      <c r="B13" s="549">
        <v>359.25</v>
      </c>
      <c r="C13" s="550">
        <v>1.9834357579374694E-2</v>
      </c>
      <c r="D13" s="549">
        <v>17753.260000000002</v>
      </c>
      <c r="E13" s="550">
        <v>0.98016564242062532</v>
      </c>
      <c r="F13" s="551">
        <v>18112.510000000002</v>
      </c>
    </row>
    <row r="14" spans="1:6" ht="14.4" customHeight="1" thickBot="1" x14ac:dyDescent="0.35"/>
    <row r="15" spans="1:6" ht="14.4" customHeight="1" x14ac:dyDescent="0.3">
      <c r="A15" s="552" t="s">
        <v>1118</v>
      </c>
      <c r="B15" s="119">
        <v>322.70999999999998</v>
      </c>
      <c r="C15" s="519">
        <v>1</v>
      </c>
      <c r="D15" s="119"/>
      <c r="E15" s="519">
        <v>0</v>
      </c>
      <c r="F15" s="540">
        <v>322.70999999999998</v>
      </c>
    </row>
    <row r="16" spans="1:6" ht="14.4" customHeight="1" x14ac:dyDescent="0.3">
      <c r="A16" s="553" t="s">
        <v>1119</v>
      </c>
      <c r="B16" s="541">
        <v>36.54</v>
      </c>
      <c r="C16" s="534">
        <v>0.13333819880309442</v>
      </c>
      <c r="D16" s="541">
        <v>237.5</v>
      </c>
      <c r="E16" s="534">
        <v>0.8666618011969055</v>
      </c>
      <c r="F16" s="542">
        <v>274.04000000000002</v>
      </c>
    </row>
    <row r="17" spans="1:6" ht="14.4" customHeight="1" x14ac:dyDescent="0.3">
      <c r="A17" s="553" t="s">
        <v>1120</v>
      </c>
      <c r="B17" s="541">
        <v>0</v>
      </c>
      <c r="C17" s="534">
        <v>0</v>
      </c>
      <c r="D17" s="541">
        <v>9101.760000000002</v>
      </c>
      <c r="E17" s="534">
        <v>1</v>
      </c>
      <c r="F17" s="542">
        <v>9101.760000000002</v>
      </c>
    </row>
    <row r="18" spans="1:6" ht="14.4" customHeight="1" x14ac:dyDescent="0.3">
      <c r="A18" s="553" t="s">
        <v>1121</v>
      </c>
      <c r="B18" s="541"/>
      <c r="C18" s="534"/>
      <c r="D18" s="541">
        <v>0</v>
      </c>
      <c r="E18" s="534"/>
      <c r="F18" s="542">
        <v>0</v>
      </c>
    </row>
    <row r="19" spans="1:6" ht="14.4" customHeight="1" x14ac:dyDescent="0.3">
      <c r="A19" s="553" t="s">
        <v>1122</v>
      </c>
      <c r="B19" s="541"/>
      <c r="C19" s="534">
        <v>0</v>
      </c>
      <c r="D19" s="541">
        <v>65.989999999999995</v>
      </c>
      <c r="E19" s="534">
        <v>1</v>
      </c>
      <c r="F19" s="542">
        <v>65.989999999999995</v>
      </c>
    </row>
    <row r="20" spans="1:6" ht="14.4" customHeight="1" x14ac:dyDescent="0.3">
      <c r="A20" s="553" t="s">
        <v>1123</v>
      </c>
      <c r="B20" s="541">
        <v>0</v>
      </c>
      <c r="C20" s="534"/>
      <c r="D20" s="541"/>
      <c r="E20" s="534"/>
      <c r="F20" s="542">
        <v>0</v>
      </c>
    </row>
    <row r="21" spans="1:6" ht="14.4" customHeight="1" x14ac:dyDescent="0.3">
      <c r="A21" s="553" t="s">
        <v>1124</v>
      </c>
      <c r="B21" s="541"/>
      <c r="C21" s="534">
        <v>0</v>
      </c>
      <c r="D21" s="541">
        <v>485.96999999999997</v>
      </c>
      <c r="E21" s="534">
        <v>1</v>
      </c>
      <c r="F21" s="542">
        <v>485.96999999999997</v>
      </c>
    </row>
    <row r="22" spans="1:6" ht="14.4" customHeight="1" x14ac:dyDescent="0.3">
      <c r="A22" s="553" t="s">
        <v>1125</v>
      </c>
      <c r="B22" s="541">
        <v>0</v>
      </c>
      <c r="C22" s="534">
        <v>0</v>
      </c>
      <c r="D22" s="541">
        <v>6477.7800000000025</v>
      </c>
      <c r="E22" s="534">
        <v>1</v>
      </c>
      <c r="F22" s="542">
        <v>6477.7800000000025</v>
      </c>
    </row>
    <row r="23" spans="1:6" ht="14.4" customHeight="1" x14ac:dyDescent="0.3">
      <c r="A23" s="553" t="s">
        <v>1126</v>
      </c>
      <c r="B23" s="541">
        <v>0</v>
      </c>
      <c r="C23" s="534">
        <v>0</v>
      </c>
      <c r="D23" s="541">
        <v>156.61000000000001</v>
      </c>
      <c r="E23" s="534">
        <v>1</v>
      </c>
      <c r="F23" s="542">
        <v>156.61000000000001</v>
      </c>
    </row>
    <row r="24" spans="1:6" ht="14.4" customHeight="1" x14ac:dyDescent="0.3">
      <c r="A24" s="553" t="s">
        <v>1127</v>
      </c>
      <c r="B24" s="541"/>
      <c r="C24" s="534">
        <v>0</v>
      </c>
      <c r="D24" s="541">
        <v>291.82</v>
      </c>
      <c r="E24" s="534">
        <v>1</v>
      </c>
      <c r="F24" s="542">
        <v>291.82</v>
      </c>
    </row>
    <row r="25" spans="1:6" ht="14.4" customHeight="1" x14ac:dyDescent="0.3">
      <c r="A25" s="553" t="s">
        <v>1128</v>
      </c>
      <c r="B25" s="541"/>
      <c r="C25" s="534">
        <v>0</v>
      </c>
      <c r="D25" s="541">
        <v>298.98</v>
      </c>
      <c r="E25" s="534">
        <v>1</v>
      </c>
      <c r="F25" s="542">
        <v>298.98</v>
      </c>
    </row>
    <row r="26" spans="1:6" ht="14.4" customHeight="1" x14ac:dyDescent="0.3">
      <c r="A26" s="553" t="s">
        <v>1129</v>
      </c>
      <c r="B26" s="541"/>
      <c r="C26" s="534">
        <v>0</v>
      </c>
      <c r="D26" s="541">
        <v>164.94</v>
      </c>
      <c r="E26" s="534">
        <v>1</v>
      </c>
      <c r="F26" s="542">
        <v>164.94</v>
      </c>
    </row>
    <row r="27" spans="1:6" ht="14.4" customHeight="1" x14ac:dyDescent="0.3">
      <c r="A27" s="553" t="s">
        <v>1130</v>
      </c>
      <c r="B27" s="541"/>
      <c r="C27" s="534">
        <v>0</v>
      </c>
      <c r="D27" s="541">
        <v>63.75</v>
      </c>
      <c r="E27" s="534">
        <v>1</v>
      </c>
      <c r="F27" s="542">
        <v>63.75</v>
      </c>
    </row>
    <row r="28" spans="1:6" ht="14.4" customHeight="1" x14ac:dyDescent="0.3">
      <c r="A28" s="553" t="s">
        <v>1131</v>
      </c>
      <c r="B28" s="541"/>
      <c r="C28" s="534">
        <v>0</v>
      </c>
      <c r="D28" s="541">
        <v>366.53</v>
      </c>
      <c r="E28" s="534">
        <v>1</v>
      </c>
      <c r="F28" s="542">
        <v>366.53</v>
      </c>
    </row>
    <row r="29" spans="1:6" ht="14.4" customHeight="1" x14ac:dyDescent="0.3">
      <c r="A29" s="553" t="s">
        <v>1132</v>
      </c>
      <c r="B29" s="541"/>
      <c r="C29" s="534">
        <v>0</v>
      </c>
      <c r="D29" s="541">
        <v>41.63</v>
      </c>
      <c r="E29" s="534">
        <v>1</v>
      </c>
      <c r="F29" s="542">
        <v>41.63</v>
      </c>
    </row>
    <row r="30" spans="1:6" ht="14.4" customHeight="1" thickBot="1" x14ac:dyDescent="0.35">
      <c r="A30" s="554" t="s">
        <v>1133</v>
      </c>
      <c r="B30" s="545">
        <v>0</v>
      </c>
      <c r="C30" s="546"/>
      <c r="D30" s="545"/>
      <c r="E30" s="546"/>
      <c r="F30" s="547">
        <v>0</v>
      </c>
    </row>
    <row r="31" spans="1:6" ht="14.4" customHeight="1" thickBot="1" x14ac:dyDescent="0.35">
      <c r="A31" s="548" t="s">
        <v>3</v>
      </c>
      <c r="B31" s="549">
        <v>359.25</v>
      </c>
      <c r="C31" s="550">
        <v>1.9834357579374691E-2</v>
      </c>
      <c r="D31" s="549">
        <v>17753.260000000006</v>
      </c>
      <c r="E31" s="550">
        <v>0.98016564242062532</v>
      </c>
      <c r="F31" s="551">
        <v>18112.510000000006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{9609A586-486E-453E-9EFE-7AF2919D3370}</x14:id>
        </ext>
      </extLst>
    </cfRule>
  </conditionalFormatting>
  <conditionalFormatting sqref="F15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{2DB1A397-AF7C-4C5F-A8F6-E59AD5B99240}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09A586-486E-453E-9EFE-7AF2919D33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2DB1A397-AF7C-4C5F-A8F6-E59AD5B992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55" t="s">
        <v>1150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17"/>
      <c r="M1" s="317"/>
    </row>
    <row r="2" spans="1:13" ht="14.4" customHeight="1" thickBot="1" x14ac:dyDescent="0.35">
      <c r="A2" s="239" t="s">
        <v>252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9</v>
      </c>
      <c r="G3" s="43">
        <f>SUBTOTAL(9,G6:G1048576)</f>
        <v>359.25</v>
      </c>
      <c r="H3" s="44">
        <f>IF(M3=0,0,G3/M3)</f>
        <v>1.9834357579374691E-2</v>
      </c>
      <c r="I3" s="43">
        <f>SUBTOTAL(9,I6:I1048576)</f>
        <v>86</v>
      </c>
      <c r="J3" s="43">
        <f>SUBTOTAL(9,J6:J1048576)</f>
        <v>17753.260000000002</v>
      </c>
      <c r="K3" s="44">
        <f>IF(M3=0,0,J3/M3)</f>
        <v>0.98016564242062509</v>
      </c>
      <c r="L3" s="43">
        <f>SUBTOTAL(9,L6:L1048576)</f>
        <v>95</v>
      </c>
      <c r="M3" s="45">
        <f>SUBTOTAL(9,M6:M1048576)</f>
        <v>18112.510000000006</v>
      </c>
    </row>
    <row r="4" spans="1:13" ht="14.4" customHeight="1" thickBot="1" x14ac:dyDescent="0.35">
      <c r="A4" s="41"/>
      <c r="B4" s="41"/>
      <c r="C4" s="41"/>
      <c r="D4" s="41"/>
      <c r="E4" s="42"/>
      <c r="F4" s="359" t="s">
        <v>134</v>
      </c>
      <c r="G4" s="360"/>
      <c r="H4" s="361"/>
      <c r="I4" s="362" t="s">
        <v>133</v>
      </c>
      <c r="J4" s="360"/>
      <c r="K4" s="361"/>
      <c r="L4" s="363" t="s">
        <v>3</v>
      </c>
      <c r="M4" s="364"/>
    </row>
    <row r="5" spans="1:13" ht="14.4" customHeight="1" thickBot="1" x14ac:dyDescent="0.35">
      <c r="A5" s="556" t="s">
        <v>139</v>
      </c>
      <c r="B5" s="557" t="s">
        <v>135</v>
      </c>
      <c r="C5" s="557" t="s">
        <v>71</v>
      </c>
      <c r="D5" s="557" t="s">
        <v>136</v>
      </c>
      <c r="E5" s="557" t="s">
        <v>137</v>
      </c>
      <c r="F5" s="558" t="s">
        <v>28</v>
      </c>
      <c r="G5" s="558" t="s">
        <v>14</v>
      </c>
      <c r="H5" s="538" t="s">
        <v>138</v>
      </c>
      <c r="I5" s="537" t="s">
        <v>28</v>
      </c>
      <c r="J5" s="558" t="s">
        <v>14</v>
      </c>
      <c r="K5" s="538" t="s">
        <v>138</v>
      </c>
      <c r="L5" s="537" t="s">
        <v>28</v>
      </c>
      <c r="M5" s="559" t="s">
        <v>14</v>
      </c>
    </row>
    <row r="6" spans="1:13" ht="14.4" customHeight="1" x14ac:dyDescent="0.3">
      <c r="A6" s="513" t="s">
        <v>629</v>
      </c>
      <c r="B6" s="514" t="s">
        <v>1134</v>
      </c>
      <c r="C6" s="514" t="s">
        <v>701</v>
      </c>
      <c r="D6" s="514" t="s">
        <v>702</v>
      </c>
      <c r="E6" s="514" t="s">
        <v>703</v>
      </c>
      <c r="F6" s="119"/>
      <c r="G6" s="119"/>
      <c r="H6" s="519">
        <v>0</v>
      </c>
      <c r="I6" s="119">
        <v>1</v>
      </c>
      <c r="J6" s="119">
        <v>41.63</v>
      </c>
      <c r="K6" s="519">
        <v>1</v>
      </c>
      <c r="L6" s="119">
        <v>1</v>
      </c>
      <c r="M6" s="540">
        <v>41.63</v>
      </c>
    </row>
    <row r="7" spans="1:13" ht="14.4" customHeight="1" x14ac:dyDescent="0.3">
      <c r="A7" s="528" t="s">
        <v>629</v>
      </c>
      <c r="B7" s="529" t="s">
        <v>1135</v>
      </c>
      <c r="C7" s="529" t="s">
        <v>681</v>
      </c>
      <c r="D7" s="529" t="s">
        <v>682</v>
      </c>
      <c r="E7" s="529" t="s">
        <v>683</v>
      </c>
      <c r="F7" s="541"/>
      <c r="G7" s="541"/>
      <c r="H7" s="534"/>
      <c r="I7" s="541">
        <v>1</v>
      </c>
      <c r="J7" s="541">
        <v>0</v>
      </c>
      <c r="K7" s="534"/>
      <c r="L7" s="541">
        <v>1</v>
      </c>
      <c r="M7" s="542">
        <v>0</v>
      </c>
    </row>
    <row r="8" spans="1:13" ht="14.4" customHeight="1" x14ac:dyDescent="0.3">
      <c r="A8" s="528" t="s">
        <v>629</v>
      </c>
      <c r="B8" s="529" t="s">
        <v>1135</v>
      </c>
      <c r="C8" s="529" t="s">
        <v>684</v>
      </c>
      <c r="D8" s="529" t="s">
        <v>682</v>
      </c>
      <c r="E8" s="529" t="s">
        <v>685</v>
      </c>
      <c r="F8" s="541"/>
      <c r="G8" s="541"/>
      <c r="H8" s="534">
        <v>0</v>
      </c>
      <c r="I8" s="541">
        <v>3</v>
      </c>
      <c r="J8" s="541">
        <v>1222.6500000000001</v>
      </c>
      <c r="K8" s="534">
        <v>1</v>
      </c>
      <c r="L8" s="541">
        <v>3</v>
      </c>
      <c r="M8" s="542">
        <v>1222.6500000000001</v>
      </c>
    </row>
    <row r="9" spans="1:13" ht="14.4" customHeight="1" x14ac:dyDescent="0.3">
      <c r="A9" s="528" t="s">
        <v>629</v>
      </c>
      <c r="B9" s="529" t="s">
        <v>1135</v>
      </c>
      <c r="C9" s="529" t="s">
        <v>686</v>
      </c>
      <c r="D9" s="529" t="s">
        <v>682</v>
      </c>
      <c r="E9" s="529" t="s">
        <v>687</v>
      </c>
      <c r="F9" s="541"/>
      <c r="G9" s="541"/>
      <c r="H9" s="534">
        <v>0</v>
      </c>
      <c r="I9" s="541">
        <v>2</v>
      </c>
      <c r="J9" s="541">
        <v>1086.78</v>
      </c>
      <c r="K9" s="534">
        <v>1</v>
      </c>
      <c r="L9" s="541">
        <v>2</v>
      </c>
      <c r="M9" s="542">
        <v>1086.78</v>
      </c>
    </row>
    <row r="10" spans="1:13" ht="14.4" customHeight="1" x14ac:dyDescent="0.3">
      <c r="A10" s="528" t="s">
        <v>629</v>
      </c>
      <c r="B10" s="529" t="s">
        <v>1135</v>
      </c>
      <c r="C10" s="529" t="s">
        <v>688</v>
      </c>
      <c r="D10" s="529" t="s">
        <v>682</v>
      </c>
      <c r="E10" s="529" t="s">
        <v>689</v>
      </c>
      <c r="F10" s="541"/>
      <c r="G10" s="541"/>
      <c r="H10" s="534">
        <v>0</v>
      </c>
      <c r="I10" s="541">
        <v>1</v>
      </c>
      <c r="J10" s="541">
        <v>163.01</v>
      </c>
      <c r="K10" s="534">
        <v>1</v>
      </c>
      <c r="L10" s="541">
        <v>1</v>
      </c>
      <c r="M10" s="542">
        <v>163.01</v>
      </c>
    </row>
    <row r="11" spans="1:13" ht="14.4" customHeight="1" x14ac:dyDescent="0.3">
      <c r="A11" s="528" t="s">
        <v>629</v>
      </c>
      <c r="B11" s="529" t="s">
        <v>1135</v>
      </c>
      <c r="C11" s="529" t="s">
        <v>690</v>
      </c>
      <c r="D11" s="529" t="s">
        <v>682</v>
      </c>
      <c r="E11" s="529" t="s">
        <v>691</v>
      </c>
      <c r="F11" s="541">
        <v>2</v>
      </c>
      <c r="G11" s="541">
        <v>0</v>
      </c>
      <c r="H11" s="534"/>
      <c r="I11" s="541"/>
      <c r="J11" s="541"/>
      <c r="K11" s="534"/>
      <c r="L11" s="541">
        <v>2</v>
      </c>
      <c r="M11" s="542">
        <v>0</v>
      </c>
    </row>
    <row r="12" spans="1:13" ht="14.4" customHeight="1" x14ac:dyDescent="0.3">
      <c r="A12" s="528" t="s">
        <v>629</v>
      </c>
      <c r="B12" s="529" t="s">
        <v>1136</v>
      </c>
      <c r="C12" s="529" t="s">
        <v>719</v>
      </c>
      <c r="D12" s="529" t="s">
        <v>720</v>
      </c>
      <c r="E12" s="529" t="s">
        <v>721</v>
      </c>
      <c r="F12" s="541"/>
      <c r="G12" s="541"/>
      <c r="H12" s="534">
        <v>0</v>
      </c>
      <c r="I12" s="541">
        <v>1</v>
      </c>
      <c r="J12" s="541">
        <v>366.53</v>
      </c>
      <c r="K12" s="534">
        <v>1</v>
      </c>
      <c r="L12" s="541">
        <v>1</v>
      </c>
      <c r="M12" s="542">
        <v>366.53</v>
      </c>
    </row>
    <row r="13" spans="1:13" ht="14.4" customHeight="1" x14ac:dyDescent="0.3">
      <c r="A13" s="528" t="s">
        <v>629</v>
      </c>
      <c r="B13" s="529" t="s">
        <v>1137</v>
      </c>
      <c r="C13" s="529" t="s">
        <v>676</v>
      </c>
      <c r="D13" s="529" t="s">
        <v>677</v>
      </c>
      <c r="E13" s="529" t="s">
        <v>657</v>
      </c>
      <c r="F13" s="541"/>
      <c r="G13" s="541"/>
      <c r="H13" s="534">
        <v>0</v>
      </c>
      <c r="I13" s="541">
        <v>1</v>
      </c>
      <c r="J13" s="541">
        <v>21.13</v>
      </c>
      <c r="K13" s="534">
        <v>1</v>
      </c>
      <c r="L13" s="541">
        <v>1</v>
      </c>
      <c r="M13" s="542">
        <v>21.13</v>
      </c>
    </row>
    <row r="14" spans="1:13" ht="14.4" customHeight="1" x14ac:dyDescent="0.3">
      <c r="A14" s="528" t="s">
        <v>629</v>
      </c>
      <c r="B14" s="529" t="s">
        <v>1137</v>
      </c>
      <c r="C14" s="529" t="s">
        <v>678</v>
      </c>
      <c r="D14" s="529" t="s">
        <v>677</v>
      </c>
      <c r="E14" s="529" t="s">
        <v>679</v>
      </c>
      <c r="F14" s="541"/>
      <c r="G14" s="541"/>
      <c r="H14" s="534">
        <v>0</v>
      </c>
      <c r="I14" s="541">
        <v>1</v>
      </c>
      <c r="J14" s="541">
        <v>105.64</v>
      </c>
      <c r="K14" s="534">
        <v>1</v>
      </c>
      <c r="L14" s="541">
        <v>1</v>
      </c>
      <c r="M14" s="542">
        <v>105.64</v>
      </c>
    </row>
    <row r="15" spans="1:13" ht="14.4" customHeight="1" x14ac:dyDescent="0.3">
      <c r="A15" s="528" t="s">
        <v>629</v>
      </c>
      <c r="B15" s="529" t="s">
        <v>1138</v>
      </c>
      <c r="C15" s="529" t="s">
        <v>642</v>
      </c>
      <c r="D15" s="529" t="s">
        <v>643</v>
      </c>
      <c r="E15" s="529" t="s">
        <v>644</v>
      </c>
      <c r="F15" s="541">
        <v>1</v>
      </c>
      <c r="G15" s="541">
        <v>0</v>
      </c>
      <c r="H15" s="534"/>
      <c r="I15" s="541"/>
      <c r="J15" s="541"/>
      <c r="K15" s="534"/>
      <c r="L15" s="541">
        <v>1</v>
      </c>
      <c r="M15" s="542">
        <v>0</v>
      </c>
    </row>
    <row r="16" spans="1:13" ht="14.4" customHeight="1" x14ac:dyDescent="0.3">
      <c r="A16" s="528" t="s">
        <v>629</v>
      </c>
      <c r="B16" s="529" t="s">
        <v>1138</v>
      </c>
      <c r="C16" s="529" t="s">
        <v>645</v>
      </c>
      <c r="D16" s="529" t="s">
        <v>643</v>
      </c>
      <c r="E16" s="529" t="s">
        <v>646</v>
      </c>
      <c r="F16" s="541"/>
      <c r="G16" s="541"/>
      <c r="H16" s="534">
        <v>0</v>
      </c>
      <c r="I16" s="541">
        <v>5</v>
      </c>
      <c r="J16" s="541">
        <v>771.80000000000007</v>
      </c>
      <c r="K16" s="534">
        <v>1</v>
      </c>
      <c r="L16" s="541">
        <v>5</v>
      </c>
      <c r="M16" s="542">
        <v>771.80000000000007</v>
      </c>
    </row>
    <row r="17" spans="1:13" ht="14.4" customHeight="1" x14ac:dyDescent="0.3">
      <c r="A17" s="528" t="s">
        <v>629</v>
      </c>
      <c r="B17" s="529" t="s">
        <v>1138</v>
      </c>
      <c r="C17" s="529" t="s">
        <v>647</v>
      </c>
      <c r="D17" s="529" t="s">
        <v>648</v>
      </c>
      <c r="E17" s="529" t="s">
        <v>649</v>
      </c>
      <c r="F17" s="541"/>
      <c r="G17" s="541"/>
      <c r="H17" s="534">
        <v>0</v>
      </c>
      <c r="I17" s="541">
        <v>1</v>
      </c>
      <c r="J17" s="541">
        <v>149.52000000000001</v>
      </c>
      <c r="K17" s="534">
        <v>1</v>
      </c>
      <c r="L17" s="541">
        <v>1</v>
      </c>
      <c r="M17" s="542">
        <v>149.52000000000001</v>
      </c>
    </row>
    <row r="18" spans="1:13" ht="14.4" customHeight="1" x14ac:dyDescent="0.3">
      <c r="A18" s="528" t="s">
        <v>629</v>
      </c>
      <c r="B18" s="529" t="s">
        <v>1138</v>
      </c>
      <c r="C18" s="529" t="s">
        <v>653</v>
      </c>
      <c r="D18" s="529" t="s">
        <v>643</v>
      </c>
      <c r="E18" s="529" t="s">
        <v>649</v>
      </c>
      <c r="F18" s="541"/>
      <c r="G18" s="541"/>
      <c r="H18" s="534">
        <v>0</v>
      </c>
      <c r="I18" s="541">
        <v>2</v>
      </c>
      <c r="J18" s="541">
        <v>450.12</v>
      </c>
      <c r="K18" s="534">
        <v>1</v>
      </c>
      <c r="L18" s="541">
        <v>2</v>
      </c>
      <c r="M18" s="542">
        <v>450.12</v>
      </c>
    </row>
    <row r="19" spans="1:13" ht="14.4" customHeight="1" x14ac:dyDescent="0.3">
      <c r="A19" s="528" t="s">
        <v>629</v>
      </c>
      <c r="B19" s="529" t="s">
        <v>1139</v>
      </c>
      <c r="C19" s="529" t="s">
        <v>693</v>
      </c>
      <c r="D19" s="529" t="s">
        <v>694</v>
      </c>
      <c r="E19" s="529" t="s">
        <v>695</v>
      </c>
      <c r="F19" s="541"/>
      <c r="G19" s="541"/>
      <c r="H19" s="534">
        <v>0</v>
      </c>
      <c r="I19" s="541">
        <v>1</v>
      </c>
      <c r="J19" s="541">
        <v>36.54</v>
      </c>
      <c r="K19" s="534">
        <v>1</v>
      </c>
      <c r="L19" s="541">
        <v>1</v>
      </c>
      <c r="M19" s="542">
        <v>36.54</v>
      </c>
    </row>
    <row r="20" spans="1:13" ht="14.4" customHeight="1" x14ac:dyDescent="0.3">
      <c r="A20" s="528" t="s">
        <v>631</v>
      </c>
      <c r="B20" s="529" t="s">
        <v>1135</v>
      </c>
      <c r="C20" s="529" t="s">
        <v>686</v>
      </c>
      <c r="D20" s="529" t="s">
        <v>682</v>
      </c>
      <c r="E20" s="529" t="s">
        <v>687</v>
      </c>
      <c r="F20" s="541"/>
      <c r="G20" s="541"/>
      <c r="H20" s="534">
        <v>0</v>
      </c>
      <c r="I20" s="541">
        <v>1</v>
      </c>
      <c r="J20" s="541">
        <v>543.39</v>
      </c>
      <c r="K20" s="534">
        <v>1</v>
      </c>
      <c r="L20" s="541">
        <v>1</v>
      </c>
      <c r="M20" s="542">
        <v>543.39</v>
      </c>
    </row>
    <row r="21" spans="1:13" ht="14.4" customHeight="1" x14ac:dyDescent="0.3">
      <c r="A21" s="528" t="s">
        <v>631</v>
      </c>
      <c r="B21" s="529" t="s">
        <v>1137</v>
      </c>
      <c r="C21" s="529" t="s">
        <v>676</v>
      </c>
      <c r="D21" s="529" t="s">
        <v>677</v>
      </c>
      <c r="E21" s="529" t="s">
        <v>657</v>
      </c>
      <c r="F21" s="541"/>
      <c r="G21" s="541"/>
      <c r="H21" s="534">
        <v>0</v>
      </c>
      <c r="I21" s="541">
        <v>4</v>
      </c>
      <c r="J21" s="541">
        <v>84.52</v>
      </c>
      <c r="K21" s="534">
        <v>1</v>
      </c>
      <c r="L21" s="541">
        <v>4</v>
      </c>
      <c r="M21" s="542">
        <v>84.52</v>
      </c>
    </row>
    <row r="22" spans="1:13" ht="14.4" customHeight="1" x14ac:dyDescent="0.3">
      <c r="A22" s="528" t="s">
        <v>631</v>
      </c>
      <c r="B22" s="529" t="s">
        <v>1138</v>
      </c>
      <c r="C22" s="529" t="s">
        <v>645</v>
      </c>
      <c r="D22" s="529" t="s">
        <v>643</v>
      </c>
      <c r="E22" s="529" t="s">
        <v>646</v>
      </c>
      <c r="F22" s="541"/>
      <c r="G22" s="541"/>
      <c r="H22" s="534">
        <v>0</v>
      </c>
      <c r="I22" s="541">
        <v>1</v>
      </c>
      <c r="J22" s="541">
        <v>154.36000000000001</v>
      </c>
      <c r="K22" s="534">
        <v>1</v>
      </c>
      <c r="L22" s="541">
        <v>1</v>
      </c>
      <c r="M22" s="542">
        <v>154.36000000000001</v>
      </c>
    </row>
    <row r="23" spans="1:13" ht="14.4" customHeight="1" x14ac:dyDescent="0.3">
      <c r="A23" s="528" t="s">
        <v>631</v>
      </c>
      <c r="B23" s="529" t="s">
        <v>1138</v>
      </c>
      <c r="C23" s="529" t="s">
        <v>653</v>
      </c>
      <c r="D23" s="529" t="s">
        <v>643</v>
      </c>
      <c r="E23" s="529" t="s">
        <v>649</v>
      </c>
      <c r="F23" s="541"/>
      <c r="G23" s="541"/>
      <c r="H23" s="534">
        <v>0</v>
      </c>
      <c r="I23" s="541">
        <v>1</v>
      </c>
      <c r="J23" s="541">
        <v>225.06</v>
      </c>
      <c r="K23" s="534">
        <v>1</v>
      </c>
      <c r="L23" s="541">
        <v>1</v>
      </c>
      <c r="M23" s="542">
        <v>225.06</v>
      </c>
    </row>
    <row r="24" spans="1:13" ht="14.4" customHeight="1" x14ac:dyDescent="0.3">
      <c r="A24" s="528" t="s">
        <v>631</v>
      </c>
      <c r="B24" s="529" t="s">
        <v>1139</v>
      </c>
      <c r="C24" s="529" t="s">
        <v>813</v>
      </c>
      <c r="D24" s="529" t="s">
        <v>694</v>
      </c>
      <c r="E24" s="529" t="s">
        <v>814</v>
      </c>
      <c r="F24" s="541"/>
      <c r="G24" s="541"/>
      <c r="H24" s="534">
        <v>0</v>
      </c>
      <c r="I24" s="541">
        <v>1</v>
      </c>
      <c r="J24" s="541">
        <v>18.260000000000002</v>
      </c>
      <c r="K24" s="534">
        <v>1</v>
      </c>
      <c r="L24" s="541">
        <v>1</v>
      </c>
      <c r="M24" s="542">
        <v>18.260000000000002</v>
      </c>
    </row>
    <row r="25" spans="1:13" ht="14.4" customHeight="1" x14ac:dyDescent="0.3">
      <c r="A25" s="528" t="s">
        <v>637</v>
      </c>
      <c r="B25" s="529" t="s">
        <v>1135</v>
      </c>
      <c r="C25" s="529" t="s">
        <v>1093</v>
      </c>
      <c r="D25" s="529" t="s">
        <v>682</v>
      </c>
      <c r="E25" s="529" t="s">
        <v>1094</v>
      </c>
      <c r="F25" s="541"/>
      <c r="G25" s="541"/>
      <c r="H25" s="534">
        <v>0</v>
      </c>
      <c r="I25" s="541">
        <v>1</v>
      </c>
      <c r="J25" s="541">
        <v>815.1</v>
      </c>
      <c r="K25" s="534">
        <v>1</v>
      </c>
      <c r="L25" s="541">
        <v>1</v>
      </c>
      <c r="M25" s="542">
        <v>815.1</v>
      </c>
    </row>
    <row r="26" spans="1:13" ht="14.4" customHeight="1" x14ac:dyDescent="0.3">
      <c r="A26" s="528" t="s">
        <v>637</v>
      </c>
      <c r="B26" s="529" t="s">
        <v>1138</v>
      </c>
      <c r="C26" s="529" t="s">
        <v>645</v>
      </c>
      <c r="D26" s="529" t="s">
        <v>643</v>
      </c>
      <c r="E26" s="529" t="s">
        <v>646</v>
      </c>
      <c r="F26" s="541"/>
      <c r="G26" s="541"/>
      <c r="H26" s="534">
        <v>0</v>
      </c>
      <c r="I26" s="541">
        <v>2</v>
      </c>
      <c r="J26" s="541">
        <v>308.72000000000003</v>
      </c>
      <c r="K26" s="534">
        <v>1</v>
      </c>
      <c r="L26" s="541">
        <v>2</v>
      </c>
      <c r="M26" s="542">
        <v>308.72000000000003</v>
      </c>
    </row>
    <row r="27" spans="1:13" ht="14.4" customHeight="1" x14ac:dyDescent="0.3">
      <c r="A27" s="528" t="s">
        <v>637</v>
      </c>
      <c r="B27" s="529" t="s">
        <v>1140</v>
      </c>
      <c r="C27" s="529" t="s">
        <v>1103</v>
      </c>
      <c r="D27" s="529" t="s">
        <v>1104</v>
      </c>
      <c r="E27" s="529" t="s">
        <v>1105</v>
      </c>
      <c r="F27" s="541"/>
      <c r="G27" s="541"/>
      <c r="H27" s="534">
        <v>0</v>
      </c>
      <c r="I27" s="541">
        <v>1</v>
      </c>
      <c r="J27" s="541">
        <v>156.61000000000001</v>
      </c>
      <c r="K27" s="534">
        <v>1</v>
      </c>
      <c r="L27" s="541">
        <v>1</v>
      </c>
      <c r="M27" s="542">
        <v>156.61000000000001</v>
      </c>
    </row>
    <row r="28" spans="1:13" ht="14.4" customHeight="1" x14ac:dyDescent="0.3">
      <c r="A28" s="528" t="s">
        <v>637</v>
      </c>
      <c r="B28" s="529" t="s">
        <v>1141</v>
      </c>
      <c r="C28" s="529" t="s">
        <v>1100</v>
      </c>
      <c r="D28" s="529" t="s">
        <v>1101</v>
      </c>
      <c r="E28" s="529" t="s">
        <v>1102</v>
      </c>
      <c r="F28" s="541"/>
      <c r="G28" s="541"/>
      <c r="H28" s="534">
        <v>0</v>
      </c>
      <c r="I28" s="541">
        <v>3</v>
      </c>
      <c r="J28" s="541">
        <v>298.98</v>
      </c>
      <c r="K28" s="534">
        <v>1</v>
      </c>
      <c r="L28" s="541">
        <v>3</v>
      </c>
      <c r="M28" s="542">
        <v>298.98</v>
      </c>
    </row>
    <row r="29" spans="1:13" ht="14.4" customHeight="1" x14ac:dyDescent="0.3">
      <c r="A29" s="528" t="s">
        <v>636</v>
      </c>
      <c r="B29" s="529" t="s">
        <v>1142</v>
      </c>
      <c r="C29" s="529" t="s">
        <v>1047</v>
      </c>
      <c r="D29" s="529" t="s">
        <v>1048</v>
      </c>
      <c r="E29" s="529" t="s">
        <v>1049</v>
      </c>
      <c r="F29" s="541"/>
      <c r="G29" s="541"/>
      <c r="H29" s="534"/>
      <c r="I29" s="541">
        <v>1</v>
      </c>
      <c r="J29" s="541">
        <v>0</v>
      </c>
      <c r="K29" s="534"/>
      <c r="L29" s="541">
        <v>1</v>
      </c>
      <c r="M29" s="542">
        <v>0</v>
      </c>
    </row>
    <row r="30" spans="1:13" ht="14.4" customHeight="1" x14ac:dyDescent="0.3">
      <c r="A30" s="528" t="s">
        <v>636</v>
      </c>
      <c r="B30" s="529" t="s">
        <v>1135</v>
      </c>
      <c r="C30" s="529" t="s">
        <v>684</v>
      </c>
      <c r="D30" s="529" t="s">
        <v>682</v>
      </c>
      <c r="E30" s="529" t="s">
        <v>685</v>
      </c>
      <c r="F30" s="541"/>
      <c r="G30" s="541"/>
      <c r="H30" s="534">
        <v>0</v>
      </c>
      <c r="I30" s="541">
        <v>1</v>
      </c>
      <c r="J30" s="541">
        <v>407.55</v>
      </c>
      <c r="K30" s="534">
        <v>1</v>
      </c>
      <c r="L30" s="541">
        <v>1</v>
      </c>
      <c r="M30" s="542">
        <v>407.55</v>
      </c>
    </row>
    <row r="31" spans="1:13" ht="14.4" customHeight="1" x14ac:dyDescent="0.3">
      <c r="A31" s="528" t="s">
        <v>636</v>
      </c>
      <c r="B31" s="529" t="s">
        <v>1135</v>
      </c>
      <c r="C31" s="529" t="s">
        <v>686</v>
      </c>
      <c r="D31" s="529" t="s">
        <v>682</v>
      </c>
      <c r="E31" s="529" t="s">
        <v>687</v>
      </c>
      <c r="F31" s="541"/>
      <c r="G31" s="541"/>
      <c r="H31" s="534">
        <v>0</v>
      </c>
      <c r="I31" s="541">
        <v>2</v>
      </c>
      <c r="J31" s="541">
        <v>1086.78</v>
      </c>
      <c r="K31" s="534">
        <v>1</v>
      </c>
      <c r="L31" s="541">
        <v>2</v>
      </c>
      <c r="M31" s="542">
        <v>1086.78</v>
      </c>
    </row>
    <row r="32" spans="1:13" ht="14.4" customHeight="1" x14ac:dyDescent="0.3">
      <c r="A32" s="528" t="s">
        <v>636</v>
      </c>
      <c r="B32" s="529" t="s">
        <v>1135</v>
      </c>
      <c r="C32" s="529" t="s">
        <v>1041</v>
      </c>
      <c r="D32" s="529" t="s">
        <v>1042</v>
      </c>
      <c r="E32" s="529" t="s">
        <v>1043</v>
      </c>
      <c r="F32" s="541"/>
      <c r="G32" s="541"/>
      <c r="H32" s="534">
        <v>0</v>
      </c>
      <c r="I32" s="541">
        <v>1</v>
      </c>
      <c r="J32" s="541">
        <v>1385.62</v>
      </c>
      <c r="K32" s="534">
        <v>1</v>
      </c>
      <c r="L32" s="541">
        <v>1</v>
      </c>
      <c r="M32" s="542">
        <v>1385.62</v>
      </c>
    </row>
    <row r="33" spans="1:13" ht="14.4" customHeight="1" x14ac:dyDescent="0.3">
      <c r="A33" s="528" t="s">
        <v>636</v>
      </c>
      <c r="B33" s="529" t="s">
        <v>1135</v>
      </c>
      <c r="C33" s="529" t="s">
        <v>1044</v>
      </c>
      <c r="D33" s="529" t="s">
        <v>1042</v>
      </c>
      <c r="E33" s="529" t="s">
        <v>1045</v>
      </c>
      <c r="F33" s="541"/>
      <c r="G33" s="541"/>
      <c r="H33" s="534">
        <v>0</v>
      </c>
      <c r="I33" s="541">
        <v>1</v>
      </c>
      <c r="J33" s="541">
        <v>1847.49</v>
      </c>
      <c r="K33" s="534">
        <v>1</v>
      </c>
      <c r="L33" s="541">
        <v>1</v>
      </c>
      <c r="M33" s="542">
        <v>1847.49</v>
      </c>
    </row>
    <row r="34" spans="1:13" ht="14.4" customHeight="1" x14ac:dyDescent="0.3">
      <c r="A34" s="528" t="s">
        <v>636</v>
      </c>
      <c r="B34" s="529" t="s">
        <v>1143</v>
      </c>
      <c r="C34" s="529" t="s">
        <v>1038</v>
      </c>
      <c r="D34" s="529" t="s">
        <v>1039</v>
      </c>
      <c r="E34" s="529" t="s">
        <v>1040</v>
      </c>
      <c r="F34" s="541"/>
      <c r="G34" s="541"/>
      <c r="H34" s="534">
        <v>0</v>
      </c>
      <c r="I34" s="541">
        <v>1</v>
      </c>
      <c r="J34" s="541">
        <v>164.94</v>
      </c>
      <c r="K34" s="534">
        <v>1</v>
      </c>
      <c r="L34" s="541">
        <v>1</v>
      </c>
      <c r="M34" s="542">
        <v>164.94</v>
      </c>
    </row>
    <row r="35" spans="1:13" ht="14.4" customHeight="1" x14ac:dyDescent="0.3">
      <c r="A35" s="528" t="s">
        <v>636</v>
      </c>
      <c r="B35" s="529" t="s">
        <v>1144</v>
      </c>
      <c r="C35" s="529" t="s">
        <v>1055</v>
      </c>
      <c r="D35" s="529" t="s">
        <v>1056</v>
      </c>
      <c r="E35" s="529" t="s">
        <v>1057</v>
      </c>
      <c r="F35" s="541">
        <v>1</v>
      </c>
      <c r="G35" s="541">
        <v>0</v>
      </c>
      <c r="H35" s="534"/>
      <c r="I35" s="541"/>
      <c r="J35" s="541"/>
      <c r="K35" s="534"/>
      <c r="L35" s="541">
        <v>1</v>
      </c>
      <c r="M35" s="542">
        <v>0</v>
      </c>
    </row>
    <row r="36" spans="1:13" ht="14.4" customHeight="1" x14ac:dyDescent="0.3">
      <c r="A36" s="528" t="s">
        <v>636</v>
      </c>
      <c r="B36" s="529" t="s">
        <v>1137</v>
      </c>
      <c r="C36" s="529" t="s">
        <v>676</v>
      </c>
      <c r="D36" s="529" t="s">
        <v>677</v>
      </c>
      <c r="E36" s="529" t="s">
        <v>657</v>
      </c>
      <c r="F36" s="541"/>
      <c r="G36" s="541"/>
      <c r="H36" s="534">
        <v>0</v>
      </c>
      <c r="I36" s="541">
        <v>6</v>
      </c>
      <c r="J36" s="541">
        <v>126.78</v>
      </c>
      <c r="K36" s="534">
        <v>1</v>
      </c>
      <c r="L36" s="541">
        <v>6</v>
      </c>
      <c r="M36" s="542">
        <v>126.78</v>
      </c>
    </row>
    <row r="37" spans="1:13" ht="14.4" customHeight="1" x14ac:dyDescent="0.3">
      <c r="A37" s="528" t="s">
        <v>636</v>
      </c>
      <c r="B37" s="529" t="s">
        <v>1137</v>
      </c>
      <c r="C37" s="529" t="s">
        <v>678</v>
      </c>
      <c r="D37" s="529" t="s">
        <v>677</v>
      </c>
      <c r="E37" s="529" t="s">
        <v>679</v>
      </c>
      <c r="F37" s="541"/>
      <c r="G37" s="541"/>
      <c r="H37" s="534">
        <v>0</v>
      </c>
      <c r="I37" s="541">
        <v>1</v>
      </c>
      <c r="J37" s="541">
        <v>105.64</v>
      </c>
      <c r="K37" s="534">
        <v>1</v>
      </c>
      <c r="L37" s="541">
        <v>1</v>
      </c>
      <c r="M37" s="542">
        <v>105.64</v>
      </c>
    </row>
    <row r="38" spans="1:13" ht="14.4" customHeight="1" x14ac:dyDescent="0.3">
      <c r="A38" s="528" t="s">
        <v>636</v>
      </c>
      <c r="B38" s="529" t="s">
        <v>1138</v>
      </c>
      <c r="C38" s="529" t="s">
        <v>645</v>
      </c>
      <c r="D38" s="529" t="s">
        <v>643</v>
      </c>
      <c r="E38" s="529" t="s">
        <v>646</v>
      </c>
      <c r="F38" s="541"/>
      <c r="G38" s="541"/>
      <c r="H38" s="534">
        <v>0</v>
      </c>
      <c r="I38" s="541">
        <v>6</v>
      </c>
      <c r="J38" s="541">
        <v>926.16000000000008</v>
      </c>
      <c r="K38" s="534">
        <v>1</v>
      </c>
      <c r="L38" s="541">
        <v>6</v>
      </c>
      <c r="M38" s="542">
        <v>926.16000000000008</v>
      </c>
    </row>
    <row r="39" spans="1:13" ht="14.4" customHeight="1" x14ac:dyDescent="0.3">
      <c r="A39" s="528" t="s">
        <v>636</v>
      </c>
      <c r="B39" s="529" t="s">
        <v>1138</v>
      </c>
      <c r="C39" s="529" t="s">
        <v>647</v>
      </c>
      <c r="D39" s="529" t="s">
        <v>648</v>
      </c>
      <c r="E39" s="529" t="s">
        <v>649</v>
      </c>
      <c r="F39" s="541"/>
      <c r="G39" s="541"/>
      <c r="H39" s="534">
        <v>0</v>
      </c>
      <c r="I39" s="541">
        <v>2</v>
      </c>
      <c r="J39" s="541">
        <v>299.04000000000002</v>
      </c>
      <c r="K39" s="534">
        <v>1</v>
      </c>
      <c r="L39" s="541">
        <v>2</v>
      </c>
      <c r="M39" s="542">
        <v>299.04000000000002</v>
      </c>
    </row>
    <row r="40" spans="1:13" ht="14.4" customHeight="1" x14ac:dyDescent="0.3">
      <c r="A40" s="528" t="s">
        <v>636</v>
      </c>
      <c r="B40" s="529" t="s">
        <v>1139</v>
      </c>
      <c r="C40" s="529" t="s">
        <v>693</v>
      </c>
      <c r="D40" s="529" t="s">
        <v>694</v>
      </c>
      <c r="E40" s="529" t="s">
        <v>695</v>
      </c>
      <c r="F40" s="541"/>
      <c r="G40" s="541"/>
      <c r="H40" s="534">
        <v>0</v>
      </c>
      <c r="I40" s="541">
        <v>4</v>
      </c>
      <c r="J40" s="541">
        <v>146.16</v>
      </c>
      <c r="K40" s="534">
        <v>1</v>
      </c>
      <c r="L40" s="541">
        <v>4</v>
      </c>
      <c r="M40" s="542">
        <v>146.16</v>
      </c>
    </row>
    <row r="41" spans="1:13" ht="14.4" customHeight="1" x14ac:dyDescent="0.3">
      <c r="A41" s="528" t="s">
        <v>636</v>
      </c>
      <c r="B41" s="529" t="s">
        <v>1140</v>
      </c>
      <c r="C41" s="529" t="s">
        <v>1061</v>
      </c>
      <c r="D41" s="529" t="s">
        <v>1062</v>
      </c>
      <c r="E41" s="529" t="s">
        <v>1063</v>
      </c>
      <c r="F41" s="541">
        <v>1</v>
      </c>
      <c r="G41" s="541">
        <v>0</v>
      </c>
      <c r="H41" s="534"/>
      <c r="I41" s="541"/>
      <c r="J41" s="541"/>
      <c r="K41" s="534"/>
      <c r="L41" s="541">
        <v>1</v>
      </c>
      <c r="M41" s="542">
        <v>0</v>
      </c>
    </row>
    <row r="42" spans="1:13" ht="14.4" customHeight="1" x14ac:dyDescent="0.3">
      <c r="A42" s="528" t="s">
        <v>636</v>
      </c>
      <c r="B42" s="529" t="s">
        <v>1145</v>
      </c>
      <c r="C42" s="529" t="s">
        <v>1032</v>
      </c>
      <c r="D42" s="529" t="s">
        <v>1033</v>
      </c>
      <c r="E42" s="529" t="s">
        <v>1034</v>
      </c>
      <c r="F42" s="541">
        <v>1</v>
      </c>
      <c r="G42" s="541">
        <v>115.26</v>
      </c>
      <c r="H42" s="534">
        <v>1</v>
      </c>
      <c r="I42" s="541"/>
      <c r="J42" s="541"/>
      <c r="K42" s="534">
        <v>0</v>
      </c>
      <c r="L42" s="541">
        <v>1</v>
      </c>
      <c r="M42" s="542">
        <v>115.26</v>
      </c>
    </row>
    <row r="43" spans="1:13" ht="14.4" customHeight="1" x14ac:dyDescent="0.3">
      <c r="A43" s="528" t="s">
        <v>636</v>
      </c>
      <c r="B43" s="529" t="s">
        <v>1145</v>
      </c>
      <c r="C43" s="529" t="s">
        <v>1035</v>
      </c>
      <c r="D43" s="529" t="s">
        <v>1033</v>
      </c>
      <c r="E43" s="529" t="s">
        <v>1036</v>
      </c>
      <c r="F43" s="541">
        <v>1</v>
      </c>
      <c r="G43" s="541">
        <v>207.45</v>
      </c>
      <c r="H43" s="534">
        <v>1</v>
      </c>
      <c r="I43" s="541"/>
      <c r="J43" s="541"/>
      <c r="K43" s="534">
        <v>0</v>
      </c>
      <c r="L43" s="541">
        <v>1</v>
      </c>
      <c r="M43" s="542">
        <v>207.45</v>
      </c>
    </row>
    <row r="44" spans="1:13" ht="14.4" customHeight="1" x14ac:dyDescent="0.3">
      <c r="A44" s="528" t="s">
        <v>632</v>
      </c>
      <c r="B44" s="529" t="s">
        <v>1135</v>
      </c>
      <c r="C44" s="529" t="s">
        <v>686</v>
      </c>
      <c r="D44" s="529" t="s">
        <v>682</v>
      </c>
      <c r="E44" s="529" t="s">
        <v>687</v>
      </c>
      <c r="F44" s="541"/>
      <c r="G44" s="541"/>
      <c r="H44" s="534">
        <v>0</v>
      </c>
      <c r="I44" s="541">
        <v>1</v>
      </c>
      <c r="J44" s="541">
        <v>543.39</v>
      </c>
      <c r="K44" s="534">
        <v>1</v>
      </c>
      <c r="L44" s="541">
        <v>1</v>
      </c>
      <c r="M44" s="542">
        <v>543.39</v>
      </c>
    </row>
    <row r="45" spans="1:13" ht="14.4" customHeight="1" x14ac:dyDescent="0.3">
      <c r="A45" s="528" t="s">
        <v>632</v>
      </c>
      <c r="B45" s="529" t="s">
        <v>1138</v>
      </c>
      <c r="C45" s="529" t="s">
        <v>645</v>
      </c>
      <c r="D45" s="529" t="s">
        <v>643</v>
      </c>
      <c r="E45" s="529" t="s">
        <v>646</v>
      </c>
      <c r="F45" s="541"/>
      <c r="G45" s="541"/>
      <c r="H45" s="534">
        <v>0</v>
      </c>
      <c r="I45" s="541">
        <v>6</v>
      </c>
      <c r="J45" s="541">
        <v>926.16000000000008</v>
      </c>
      <c r="K45" s="534">
        <v>1</v>
      </c>
      <c r="L45" s="541">
        <v>6</v>
      </c>
      <c r="M45" s="542">
        <v>926.16000000000008</v>
      </c>
    </row>
    <row r="46" spans="1:13" ht="14.4" customHeight="1" x14ac:dyDescent="0.3">
      <c r="A46" s="528" t="s">
        <v>632</v>
      </c>
      <c r="B46" s="529" t="s">
        <v>1139</v>
      </c>
      <c r="C46" s="529" t="s">
        <v>693</v>
      </c>
      <c r="D46" s="529" t="s">
        <v>694</v>
      </c>
      <c r="E46" s="529" t="s">
        <v>695</v>
      </c>
      <c r="F46" s="541"/>
      <c r="G46" s="541"/>
      <c r="H46" s="534">
        <v>0</v>
      </c>
      <c r="I46" s="541">
        <v>1</v>
      </c>
      <c r="J46" s="541">
        <v>36.54</v>
      </c>
      <c r="K46" s="534">
        <v>1</v>
      </c>
      <c r="L46" s="541">
        <v>1</v>
      </c>
      <c r="M46" s="542">
        <v>36.54</v>
      </c>
    </row>
    <row r="47" spans="1:13" ht="14.4" customHeight="1" x14ac:dyDescent="0.3">
      <c r="A47" s="528" t="s">
        <v>633</v>
      </c>
      <c r="B47" s="529" t="s">
        <v>1137</v>
      </c>
      <c r="C47" s="529" t="s">
        <v>676</v>
      </c>
      <c r="D47" s="529" t="s">
        <v>677</v>
      </c>
      <c r="E47" s="529" t="s">
        <v>657</v>
      </c>
      <c r="F47" s="541"/>
      <c r="G47" s="541"/>
      <c r="H47" s="534">
        <v>0</v>
      </c>
      <c r="I47" s="541">
        <v>1</v>
      </c>
      <c r="J47" s="541">
        <v>21.13</v>
      </c>
      <c r="K47" s="534">
        <v>1</v>
      </c>
      <c r="L47" s="541">
        <v>1</v>
      </c>
      <c r="M47" s="542">
        <v>21.13</v>
      </c>
    </row>
    <row r="48" spans="1:13" ht="14.4" customHeight="1" x14ac:dyDescent="0.3">
      <c r="A48" s="528" t="s">
        <v>633</v>
      </c>
      <c r="B48" s="529" t="s">
        <v>1139</v>
      </c>
      <c r="C48" s="529" t="s">
        <v>927</v>
      </c>
      <c r="D48" s="529" t="s">
        <v>694</v>
      </c>
      <c r="E48" s="529" t="s">
        <v>928</v>
      </c>
      <c r="F48" s="541">
        <v>1</v>
      </c>
      <c r="G48" s="541">
        <v>36.54</v>
      </c>
      <c r="H48" s="534">
        <v>1</v>
      </c>
      <c r="I48" s="541"/>
      <c r="J48" s="541"/>
      <c r="K48" s="534">
        <v>0</v>
      </c>
      <c r="L48" s="541">
        <v>1</v>
      </c>
      <c r="M48" s="542">
        <v>36.54</v>
      </c>
    </row>
    <row r="49" spans="1:13" ht="14.4" customHeight="1" x14ac:dyDescent="0.3">
      <c r="A49" s="528" t="s">
        <v>633</v>
      </c>
      <c r="B49" s="529" t="s">
        <v>1146</v>
      </c>
      <c r="C49" s="529" t="s">
        <v>914</v>
      </c>
      <c r="D49" s="529" t="s">
        <v>915</v>
      </c>
      <c r="E49" s="529" t="s">
        <v>916</v>
      </c>
      <c r="F49" s="541"/>
      <c r="G49" s="541"/>
      <c r="H49" s="534">
        <v>0</v>
      </c>
      <c r="I49" s="541">
        <v>1</v>
      </c>
      <c r="J49" s="541">
        <v>65.989999999999995</v>
      </c>
      <c r="K49" s="534">
        <v>1</v>
      </c>
      <c r="L49" s="541">
        <v>1</v>
      </c>
      <c r="M49" s="542">
        <v>65.989999999999995</v>
      </c>
    </row>
    <row r="50" spans="1:13" ht="14.4" customHeight="1" x14ac:dyDescent="0.3">
      <c r="A50" s="528" t="s">
        <v>633</v>
      </c>
      <c r="B50" s="529" t="s">
        <v>1147</v>
      </c>
      <c r="C50" s="529" t="s">
        <v>935</v>
      </c>
      <c r="D50" s="529" t="s">
        <v>936</v>
      </c>
      <c r="E50" s="529" t="s">
        <v>937</v>
      </c>
      <c r="F50" s="541"/>
      <c r="G50" s="541"/>
      <c r="H50" s="534">
        <v>0</v>
      </c>
      <c r="I50" s="541">
        <v>1</v>
      </c>
      <c r="J50" s="541">
        <v>63.75</v>
      </c>
      <c r="K50" s="534">
        <v>1</v>
      </c>
      <c r="L50" s="541">
        <v>1</v>
      </c>
      <c r="M50" s="542">
        <v>63.75</v>
      </c>
    </row>
    <row r="51" spans="1:13" ht="14.4" customHeight="1" x14ac:dyDescent="0.3">
      <c r="A51" s="528" t="s">
        <v>635</v>
      </c>
      <c r="B51" s="529" t="s">
        <v>1137</v>
      </c>
      <c r="C51" s="529" t="s">
        <v>676</v>
      </c>
      <c r="D51" s="529" t="s">
        <v>677</v>
      </c>
      <c r="E51" s="529" t="s">
        <v>657</v>
      </c>
      <c r="F51" s="541"/>
      <c r="G51" s="541"/>
      <c r="H51" s="534">
        <v>0</v>
      </c>
      <c r="I51" s="541">
        <v>1</v>
      </c>
      <c r="J51" s="541">
        <v>21.13</v>
      </c>
      <c r="K51" s="534">
        <v>1</v>
      </c>
      <c r="L51" s="541">
        <v>1</v>
      </c>
      <c r="M51" s="542">
        <v>21.13</v>
      </c>
    </row>
    <row r="52" spans="1:13" ht="14.4" customHeight="1" x14ac:dyDescent="0.3">
      <c r="A52" s="528" t="s">
        <v>635</v>
      </c>
      <c r="B52" s="529" t="s">
        <v>1138</v>
      </c>
      <c r="C52" s="529" t="s">
        <v>645</v>
      </c>
      <c r="D52" s="529" t="s">
        <v>643</v>
      </c>
      <c r="E52" s="529" t="s">
        <v>646</v>
      </c>
      <c r="F52" s="541"/>
      <c r="G52" s="541"/>
      <c r="H52" s="534">
        <v>0</v>
      </c>
      <c r="I52" s="541">
        <v>3</v>
      </c>
      <c r="J52" s="541">
        <v>463.08000000000004</v>
      </c>
      <c r="K52" s="534">
        <v>1</v>
      </c>
      <c r="L52" s="541">
        <v>3</v>
      </c>
      <c r="M52" s="542">
        <v>463.08000000000004</v>
      </c>
    </row>
    <row r="53" spans="1:13" ht="14.4" customHeight="1" x14ac:dyDescent="0.3">
      <c r="A53" s="528" t="s">
        <v>635</v>
      </c>
      <c r="B53" s="529" t="s">
        <v>1138</v>
      </c>
      <c r="C53" s="529" t="s">
        <v>653</v>
      </c>
      <c r="D53" s="529" t="s">
        <v>643</v>
      </c>
      <c r="E53" s="529" t="s">
        <v>649</v>
      </c>
      <c r="F53" s="541"/>
      <c r="G53" s="541"/>
      <c r="H53" s="534">
        <v>0</v>
      </c>
      <c r="I53" s="541">
        <v>1</v>
      </c>
      <c r="J53" s="541">
        <v>225.06</v>
      </c>
      <c r="K53" s="534">
        <v>1</v>
      </c>
      <c r="L53" s="541">
        <v>1</v>
      </c>
      <c r="M53" s="542">
        <v>225.06</v>
      </c>
    </row>
    <row r="54" spans="1:13" ht="14.4" customHeight="1" x14ac:dyDescent="0.3">
      <c r="A54" s="528" t="s">
        <v>634</v>
      </c>
      <c r="B54" s="529" t="s">
        <v>1148</v>
      </c>
      <c r="C54" s="529" t="s">
        <v>952</v>
      </c>
      <c r="D54" s="529" t="s">
        <v>953</v>
      </c>
      <c r="E54" s="529" t="s">
        <v>954</v>
      </c>
      <c r="F54" s="541">
        <v>1</v>
      </c>
      <c r="G54" s="541">
        <v>0</v>
      </c>
      <c r="H54" s="534"/>
      <c r="I54" s="541"/>
      <c r="J54" s="541"/>
      <c r="K54" s="534"/>
      <c r="L54" s="541">
        <v>1</v>
      </c>
      <c r="M54" s="542">
        <v>0</v>
      </c>
    </row>
    <row r="55" spans="1:13" ht="14.4" customHeight="1" x14ac:dyDescent="0.3">
      <c r="A55" s="528" t="s">
        <v>634</v>
      </c>
      <c r="B55" s="529" t="s">
        <v>1149</v>
      </c>
      <c r="C55" s="529" t="s">
        <v>956</v>
      </c>
      <c r="D55" s="529" t="s">
        <v>957</v>
      </c>
      <c r="E55" s="529" t="s">
        <v>958</v>
      </c>
      <c r="F55" s="541"/>
      <c r="G55" s="541"/>
      <c r="H55" s="534">
        <v>0</v>
      </c>
      <c r="I55" s="541">
        <v>1</v>
      </c>
      <c r="J55" s="541">
        <v>291.82</v>
      </c>
      <c r="K55" s="534">
        <v>1</v>
      </c>
      <c r="L55" s="541">
        <v>1</v>
      </c>
      <c r="M55" s="542">
        <v>291.82</v>
      </c>
    </row>
    <row r="56" spans="1:13" ht="14.4" customHeight="1" x14ac:dyDescent="0.3">
      <c r="A56" s="528" t="s">
        <v>634</v>
      </c>
      <c r="B56" s="529" t="s">
        <v>1138</v>
      </c>
      <c r="C56" s="529" t="s">
        <v>645</v>
      </c>
      <c r="D56" s="529" t="s">
        <v>643</v>
      </c>
      <c r="E56" s="529" t="s">
        <v>646</v>
      </c>
      <c r="F56" s="541"/>
      <c r="G56" s="541"/>
      <c r="H56" s="534">
        <v>0</v>
      </c>
      <c r="I56" s="541">
        <v>1</v>
      </c>
      <c r="J56" s="541">
        <v>154.36000000000001</v>
      </c>
      <c r="K56" s="534">
        <v>1</v>
      </c>
      <c r="L56" s="541">
        <v>1</v>
      </c>
      <c r="M56" s="542">
        <v>154.36000000000001</v>
      </c>
    </row>
    <row r="57" spans="1:13" ht="14.4" customHeight="1" x14ac:dyDescent="0.3">
      <c r="A57" s="528" t="s">
        <v>634</v>
      </c>
      <c r="B57" s="529" t="s">
        <v>1138</v>
      </c>
      <c r="C57" s="529" t="s">
        <v>647</v>
      </c>
      <c r="D57" s="529" t="s">
        <v>648</v>
      </c>
      <c r="E57" s="529" t="s">
        <v>649</v>
      </c>
      <c r="F57" s="541"/>
      <c r="G57" s="541"/>
      <c r="H57" s="534">
        <v>0</v>
      </c>
      <c r="I57" s="541">
        <v>2</v>
      </c>
      <c r="J57" s="541">
        <v>299.04000000000002</v>
      </c>
      <c r="K57" s="534">
        <v>1</v>
      </c>
      <c r="L57" s="541">
        <v>2</v>
      </c>
      <c r="M57" s="542">
        <v>299.04000000000002</v>
      </c>
    </row>
    <row r="58" spans="1:13" ht="14.4" customHeight="1" thickBot="1" x14ac:dyDescent="0.35">
      <c r="A58" s="520" t="s">
        <v>634</v>
      </c>
      <c r="B58" s="521" t="s">
        <v>1138</v>
      </c>
      <c r="C58" s="521" t="s">
        <v>653</v>
      </c>
      <c r="D58" s="521" t="s">
        <v>643</v>
      </c>
      <c r="E58" s="521" t="s">
        <v>649</v>
      </c>
      <c r="F58" s="543"/>
      <c r="G58" s="543"/>
      <c r="H58" s="526">
        <v>0</v>
      </c>
      <c r="I58" s="543">
        <v>5</v>
      </c>
      <c r="J58" s="543">
        <v>1125.3000000000002</v>
      </c>
      <c r="K58" s="526">
        <v>1</v>
      </c>
      <c r="L58" s="543">
        <v>5</v>
      </c>
      <c r="M58" s="544">
        <v>1125.3000000000002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143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443</v>
      </c>
      <c r="B5" s="441" t="s">
        <v>444</v>
      </c>
      <c r="C5" s="442" t="s">
        <v>445</v>
      </c>
      <c r="D5" s="442" t="s">
        <v>445</v>
      </c>
      <c r="E5" s="442"/>
      <c r="F5" s="442" t="s">
        <v>445</v>
      </c>
      <c r="G5" s="442" t="s">
        <v>445</v>
      </c>
      <c r="H5" s="442" t="s">
        <v>445</v>
      </c>
      <c r="I5" s="443" t="s">
        <v>445</v>
      </c>
      <c r="J5" s="444" t="s">
        <v>69</v>
      </c>
    </row>
    <row r="6" spans="1:10" ht="14.4" customHeight="1" x14ac:dyDescent="0.3">
      <c r="A6" s="440" t="s">
        <v>443</v>
      </c>
      <c r="B6" s="441" t="s">
        <v>264</v>
      </c>
      <c r="C6" s="442">
        <v>5.66357</v>
      </c>
      <c r="D6" s="442">
        <v>10.25656</v>
      </c>
      <c r="E6" s="442"/>
      <c r="F6" s="442">
        <v>7.0156999999999998</v>
      </c>
      <c r="G6" s="442">
        <v>23.333339765299002</v>
      </c>
      <c r="H6" s="442">
        <v>-16.317639765299003</v>
      </c>
      <c r="I6" s="443">
        <v>0.30067277426070166</v>
      </c>
      <c r="J6" s="444" t="s">
        <v>1</v>
      </c>
    </row>
    <row r="7" spans="1:10" ht="14.4" customHeight="1" x14ac:dyDescent="0.3">
      <c r="A7" s="440" t="s">
        <v>443</v>
      </c>
      <c r="B7" s="441" t="s">
        <v>265</v>
      </c>
      <c r="C7" s="442">
        <v>126.95652</v>
      </c>
      <c r="D7" s="442">
        <v>0</v>
      </c>
      <c r="E7" s="442"/>
      <c r="F7" s="442">
        <v>53.517150000000001</v>
      </c>
      <c r="G7" s="442">
        <v>83.333356304639338</v>
      </c>
      <c r="H7" s="442">
        <v>-29.816206304639337</v>
      </c>
      <c r="I7" s="443">
        <v>0.64220562297237738</v>
      </c>
      <c r="J7" s="444" t="s">
        <v>1</v>
      </c>
    </row>
    <row r="8" spans="1:10" ht="14.4" customHeight="1" x14ac:dyDescent="0.3">
      <c r="A8" s="440" t="s">
        <v>443</v>
      </c>
      <c r="B8" s="441" t="s">
        <v>266</v>
      </c>
      <c r="C8" s="442">
        <v>120.41524</v>
      </c>
      <c r="D8" s="442">
        <v>110.09156000000002</v>
      </c>
      <c r="E8" s="442"/>
      <c r="F8" s="442">
        <v>100.456</v>
      </c>
      <c r="G8" s="442">
        <v>166.66671260927868</v>
      </c>
      <c r="H8" s="442">
        <v>-66.210712609278673</v>
      </c>
      <c r="I8" s="443">
        <v>0.60273583385244867</v>
      </c>
      <c r="J8" s="444" t="s">
        <v>1</v>
      </c>
    </row>
    <row r="9" spans="1:10" ht="14.4" customHeight="1" x14ac:dyDescent="0.3">
      <c r="A9" s="440" t="s">
        <v>443</v>
      </c>
      <c r="B9" s="441" t="s">
        <v>267</v>
      </c>
      <c r="C9" s="442" t="s">
        <v>445</v>
      </c>
      <c r="D9" s="442">
        <v>0</v>
      </c>
      <c r="E9" s="442"/>
      <c r="F9" s="442">
        <v>0</v>
      </c>
      <c r="G9" s="442">
        <v>15.000004134835001</v>
      </c>
      <c r="H9" s="442">
        <v>-15.000004134835001</v>
      </c>
      <c r="I9" s="443">
        <v>0</v>
      </c>
      <c r="J9" s="444" t="s">
        <v>1</v>
      </c>
    </row>
    <row r="10" spans="1:10" ht="14.4" customHeight="1" x14ac:dyDescent="0.3">
      <c r="A10" s="440" t="s">
        <v>443</v>
      </c>
      <c r="B10" s="441" t="s">
        <v>268</v>
      </c>
      <c r="C10" s="442">
        <v>29.753369999999997</v>
      </c>
      <c r="D10" s="442">
        <v>59.166930000000001</v>
      </c>
      <c r="E10" s="442"/>
      <c r="F10" s="442">
        <v>34.048000000000002</v>
      </c>
      <c r="G10" s="442">
        <v>146.49107295406498</v>
      </c>
      <c r="H10" s="442">
        <v>-112.44307295406497</v>
      </c>
      <c r="I10" s="443">
        <v>0.23242371916189317</v>
      </c>
      <c r="J10" s="444" t="s">
        <v>1</v>
      </c>
    </row>
    <row r="11" spans="1:10" ht="14.4" customHeight="1" x14ac:dyDescent="0.3">
      <c r="A11" s="440" t="s">
        <v>443</v>
      </c>
      <c r="B11" s="441" t="s">
        <v>269</v>
      </c>
      <c r="C11" s="442">
        <v>64.241560000000007</v>
      </c>
      <c r="D11" s="442">
        <v>30.358120000000003</v>
      </c>
      <c r="E11" s="442"/>
      <c r="F11" s="442">
        <v>69.213700000000003</v>
      </c>
      <c r="G11" s="442">
        <v>98.084866833201005</v>
      </c>
      <c r="H11" s="442">
        <v>-28.871166833201002</v>
      </c>
      <c r="I11" s="443">
        <v>0.70565115939548462</v>
      </c>
      <c r="J11" s="444" t="s">
        <v>1</v>
      </c>
    </row>
    <row r="12" spans="1:10" ht="14.4" customHeight="1" x14ac:dyDescent="0.3">
      <c r="A12" s="440" t="s">
        <v>443</v>
      </c>
      <c r="B12" s="441" t="s">
        <v>270</v>
      </c>
      <c r="C12" s="442">
        <v>0</v>
      </c>
      <c r="D12" s="442">
        <v>0</v>
      </c>
      <c r="E12" s="442"/>
      <c r="F12" s="442">
        <v>8.1699999999999995E-2</v>
      </c>
      <c r="G12" s="442">
        <v>0.66666685043700002</v>
      </c>
      <c r="H12" s="442">
        <v>-0.58496685043700003</v>
      </c>
      <c r="I12" s="443">
        <v>0.12254996621842777</v>
      </c>
      <c r="J12" s="444" t="s">
        <v>1</v>
      </c>
    </row>
    <row r="13" spans="1:10" ht="14.4" customHeight="1" x14ac:dyDescent="0.3">
      <c r="A13" s="440" t="s">
        <v>443</v>
      </c>
      <c r="B13" s="441" t="s">
        <v>271</v>
      </c>
      <c r="C13" s="442">
        <v>148.60295000000002</v>
      </c>
      <c r="D13" s="442">
        <v>173.3288</v>
      </c>
      <c r="E13" s="442"/>
      <c r="F13" s="442">
        <v>125.29358999999999</v>
      </c>
      <c r="G13" s="442">
        <v>186.26471327187966</v>
      </c>
      <c r="H13" s="442">
        <v>-60.971123271879662</v>
      </c>
      <c r="I13" s="443">
        <v>0.67266412300603762</v>
      </c>
      <c r="J13" s="444" t="s">
        <v>1</v>
      </c>
    </row>
    <row r="14" spans="1:10" ht="14.4" customHeight="1" x14ac:dyDescent="0.3">
      <c r="A14" s="440" t="s">
        <v>443</v>
      </c>
      <c r="B14" s="441" t="s">
        <v>272</v>
      </c>
      <c r="C14" s="442">
        <v>0.36399999999999999</v>
      </c>
      <c r="D14" s="442">
        <v>1.5315300000000001</v>
      </c>
      <c r="E14" s="442"/>
      <c r="F14" s="442">
        <v>0.16</v>
      </c>
      <c r="G14" s="442">
        <v>3.3333342521850002</v>
      </c>
      <c r="H14" s="442">
        <v>-3.1733342521850001</v>
      </c>
      <c r="I14" s="443">
        <v>4.7999986768539643E-2</v>
      </c>
      <c r="J14" s="444" t="s">
        <v>1</v>
      </c>
    </row>
    <row r="15" spans="1:10" ht="14.4" customHeight="1" x14ac:dyDescent="0.3">
      <c r="A15" s="440" t="s">
        <v>443</v>
      </c>
      <c r="B15" s="441" t="s">
        <v>273</v>
      </c>
      <c r="C15" s="442">
        <v>15.64615</v>
      </c>
      <c r="D15" s="442">
        <v>8.1454000000000004</v>
      </c>
      <c r="E15" s="442"/>
      <c r="F15" s="442">
        <v>3.8451</v>
      </c>
      <c r="G15" s="442">
        <v>20.000005513112999</v>
      </c>
      <c r="H15" s="442">
        <v>-16.154905513113</v>
      </c>
      <c r="I15" s="443">
        <v>0.19225494700383763</v>
      </c>
      <c r="J15" s="444" t="s">
        <v>1</v>
      </c>
    </row>
    <row r="16" spans="1:10" ht="14.4" customHeight="1" x14ac:dyDescent="0.3">
      <c r="A16" s="440" t="s">
        <v>443</v>
      </c>
      <c r="B16" s="441" t="s">
        <v>274</v>
      </c>
      <c r="C16" s="442">
        <v>2.9982099999999998</v>
      </c>
      <c r="D16" s="442">
        <v>12.27826</v>
      </c>
      <c r="E16" s="442"/>
      <c r="F16" s="442">
        <v>12.330299999999999</v>
      </c>
      <c r="G16" s="442">
        <v>33.374822435681004</v>
      </c>
      <c r="H16" s="442">
        <v>-21.044522435681003</v>
      </c>
      <c r="I16" s="443">
        <v>0.36944915658390687</v>
      </c>
      <c r="J16" s="444" t="s">
        <v>1</v>
      </c>
    </row>
    <row r="17" spans="1:10" ht="14.4" customHeight="1" x14ac:dyDescent="0.3">
      <c r="A17" s="440" t="s">
        <v>443</v>
      </c>
      <c r="B17" s="441" t="s">
        <v>446</v>
      </c>
      <c r="C17" s="442">
        <v>514.64157</v>
      </c>
      <c r="D17" s="442">
        <v>405.15716000000003</v>
      </c>
      <c r="E17" s="442"/>
      <c r="F17" s="442">
        <v>405.96124000000009</v>
      </c>
      <c r="G17" s="442">
        <v>776.54889492461359</v>
      </c>
      <c r="H17" s="442">
        <v>-370.5876549246135</v>
      </c>
      <c r="I17" s="443">
        <v>0.52277614797122374</v>
      </c>
      <c r="J17" s="444" t="s">
        <v>447</v>
      </c>
    </row>
    <row r="19" spans="1:10" ht="14.4" customHeight="1" x14ac:dyDescent="0.3">
      <c r="A19" s="440" t="s">
        <v>443</v>
      </c>
      <c r="B19" s="441" t="s">
        <v>444</v>
      </c>
      <c r="C19" s="442" t="s">
        <v>445</v>
      </c>
      <c r="D19" s="442" t="s">
        <v>445</v>
      </c>
      <c r="E19" s="442"/>
      <c r="F19" s="442" t="s">
        <v>445</v>
      </c>
      <c r="G19" s="442" t="s">
        <v>445</v>
      </c>
      <c r="H19" s="442" t="s">
        <v>445</v>
      </c>
      <c r="I19" s="443" t="s">
        <v>445</v>
      </c>
      <c r="J19" s="444" t="s">
        <v>69</v>
      </c>
    </row>
    <row r="20" spans="1:10" ht="14.4" customHeight="1" x14ac:dyDescent="0.3">
      <c r="A20" s="440" t="s">
        <v>448</v>
      </c>
      <c r="B20" s="441" t="s">
        <v>449</v>
      </c>
      <c r="C20" s="442" t="s">
        <v>445</v>
      </c>
      <c r="D20" s="442" t="s">
        <v>445</v>
      </c>
      <c r="E20" s="442"/>
      <c r="F20" s="442" t="s">
        <v>445</v>
      </c>
      <c r="G20" s="442" t="s">
        <v>445</v>
      </c>
      <c r="H20" s="442" t="s">
        <v>445</v>
      </c>
      <c r="I20" s="443" t="s">
        <v>445</v>
      </c>
      <c r="J20" s="444" t="s">
        <v>0</v>
      </c>
    </row>
    <row r="21" spans="1:10" ht="14.4" customHeight="1" x14ac:dyDescent="0.3">
      <c r="A21" s="440" t="s">
        <v>448</v>
      </c>
      <c r="B21" s="441" t="s">
        <v>268</v>
      </c>
      <c r="C21" s="442">
        <v>15.332879999999999</v>
      </c>
      <c r="D21" s="442">
        <v>49.713560000000001</v>
      </c>
      <c r="E21" s="442"/>
      <c r="F21" s="442">
        <v>12.537090000000001</v>
      </c>
      <c r="G21" s="442">
        <v>102.22792913697266</v>
      </c>
      <c r="H21" s="442">
        <v>-89.690839136972656</v>
      </c>
      <c r="I21" s="443">
        <v>0.1226385989214539</v>
      </c>
      <c r="J21" s="444" t="s">
        <v>1</v>
      </c>
    </row>
    <row r="22" spans="1:10" ht="14.4" customHeight="1" x14ac:dyDescent="0.3">
      <c r="A22" s="440" t="s">
        <v>448</v>
      </c>
      <c r="B22" s="441" t="s">
        <v>269</v>
      </c>
      <c r="C22" s="442">
        <v>5.5287399999999991</v>
      </c>
      <c r="D22" s="442">
        <v>9.8675500000000014</v>
      </c>
      <c r="E22" s="442"/>
      <c r="F22" s="442">
        <v>15.26294</v>
      </c>
      <c r="G22" s="442">
        <v>18.447717934289333</v>
      </c>
      <c r="H22" s="442">
        <v>-3.1847779342893325</v>
      </c>
      <c r="I22" s="443">
        <v>0.82736195633337994</v>
      </c>
      <c r="J22" s="444" t="s">
        <v>1</v>
      </c>
    </row>
    <row r="23" spans="1:10" ht="14.4" customHeight="1" x14ac:dyDescent="0.3">
      <c r="A23" s="440" t="s">
        <v>448</v>
      </c>
      <c r="B23" s="441" t="s">
        <v>270</v>
      </c>
      <c r="C23" s="442">
        <v>0</v>
      </c>
      <c r="D23" s="442">
        <v>0</v>
      </c>
      <c r="E23" s="442"/>
      <c r="F23" s="442">
        <v>8.1699999999999995E-2</v>
      </c>
      <c r="G23" s="442">
        <v>0.66666685043700002</v>
      </c>
      <c r="H23" s="442">
        <v>-0.58496685043700003</v>
      </c>
      <c r="I23" s="443">
        <v>0.12254996621842777</v>
      </c>
      <c r="J23" s="444" t="s">
        <v>1</v>
      </c>
    </row>
    <row r="24" spans="1:10" ht="14.4" customHeight="1" x14ac:dyDescent="0.3">
      <c r="A24" s="440" t="s">
        <v>448</v>
      </c>
      <c r="B24" s="441" t="s">
        <v>271</v>
      </c>
      <c r="C24" s="442" t="s">
        <v>445</v>
      </c>
      <c r="D24" s="442" t="s">
        <v>445</v>
      </c>
      <c r="E24" s="442"/>
      <c r="F24" s="442">
        <v>9.4684699999999999</v>
      </c>
      <c r="G24" s="442">
        <v>0</v>
      </c>
      <c r="H24" s="442">
        <v>9.4684699999999999</v>
      </c>
      <c r="I24" s="443" t="s">
        <v>445</v>
      </c>
      <c r="J24" s="444" t="s">
        <v>1</v>
      </c>
    </row>
    <row r="25" spans="1:10" ht="14.4" customHeight="1" x14ac:dyDescent="0.3">
      <c r="A25" s="440" t="s">
        <v>448</v>
      </c>
      <c r="B25" s="441" t="s">
        <v>272</v>
      </c>
      <c r="C25" s="442">
        <v>0.30399999999999999</v>
      </c>
      <c r="D25" s="442">
        <v>0.217</v>
      </c>
      <c r="E25" s="442"/>
      <c r="F25" s="442">
        <v>9.8000000000000004E-2</v>
      </c>
      <c r="G25" s="442">
        <v>1.2715971758013334</v>
      </c>
      <c r="H25" s="442">
        <v>-1.1735971758013333</v>
      </c>
      <c r="I25" s="443">
        <v>7.7068431626739417E-2</v>
      </c>
      <c r="J25" s="444" t="s">
        <v>1</v>
      </c>
    </row>
    <row r="26" spans="1:10" ht="14.4" customHeight="1" x14ac:dyDescent="0.3">
      <c r="A26" s="440" t="s">
        <v>448</v>
      </c>
      <c r="B26" s="441" t="s">
        <v>273</v>
      </c>
      <c r="C26" s="442">
        <v>5.7149000000000001</v>
      </c>
      <c r="D26" s="442">
        <v>5.2000999999999999</v>
      </c>
      <c r="E26" s="442"/>
      <c r="F26" s="442">
        <v>0</v>
      </c>
      <c r="G26" s="442">
        <v>7.4519159753199995</v>
      </c>
      <c r="H26" s="442">
        <v>-7.4519159753199995</v>
      </c>
      <c r="I26" s="443">
        <v>0</v>
      </c>
      <c r="J26" s="444" t="s">
        <v>1</v>
      </c>
    </row>
    <row r="27" spans="1:10" ht="14.4" customHeight="1" x14ac:dyDescent="0.3">
      <c r="A27" s="440" t="s">
        <v>448</v>
      </c>
      <c r="B27" s="441" t="s">
        <v>450</v>
      </c>
      <c r="C27" s="442">
        <v>26.880519999999997</v>
      </c>
      <c r="D27" s="442">
        <v>64.99821</v>
      </c>
      <c r="E27" s="442"/>
      <c r="F27" s="442">
        <v>37.4482</v>
      </c>
      <c r="G27" s="442">
        <v>130.06582707282033</v>
      </c>
      <c r="H27" s="442">
        <v>-92.617627072820326</v>
      </c>
      <c r="I27" s="443">
        <v>0.28791728652164544</v>
      </c>
      <c r="J27" s="444" t="s">
        <v>451</v>
      </c>
    </row>
    <row r="28" spans="1:10" ht="14.4" customHeight="1" x14ac:dyDescent="0.3">
      <c r="A28" s="440" t="s">
        <v>445</v>
      </c>
      <c r="B28" s="441" t="s">
        <v>445</v>
      </c>
      <c r="C28" s="442" t="s">
        <v>445</v>
      </c>
      <c r="D28" s="442" t="s">
        <v>445</v>
      </c>
      <c r="E28" s="442"/>
      <c r="F28" s="442" t="s">
        <v>445</v>
      </c>
      <c r="G28" s="442" t="s">
        <v>445</v>
      </c>
      <c r="H28" s="442" t="s">
        <v>445</v>
      </c>
      <c r="I28" s="443" t="s">
        <v>445</v>
      </c>
      <c r="J28" s="444" t="s">
        <v>452</v>
      </c>
    </row>
    <row r="29" spans="1:10" ht="14.4" customHeight="1" x14ac:dyDescent="0.3">
      <c r="A29" s="440" t="s">
        <v>453</v>
      </c>
      <c r="B29" s="441" t="s">
        <v>454</v>
      </c>
      <c r="C29" s="442" t="s">
        <v>445</v>
      </c>
      <c r="D29" s="442" t="s">
        <v>445</v>
      </c>
      <c r="E29" s="442"/>
      <c r="F29" s="442" t="s">
        <v>445</v>
      </c>
      <c r="G29" s="442" t="s">
        <v>445</v>
      </c>
      <c r="H29" s="442" t="s">
        <v>445</v>
      </c>
      <c r="I29" s="443" t="s">
        <v>445</v>
      </c>
      <c r="J29" s="444" t="s">
        <v>0</v>
      </c>
    </row>
    <row r="30" spans="1:10" ht="14.4" customHeight="1" x14ac:dyDescent="0.3">
      <c r="A30" s="440" t="s">
        <v>453</v>
      </c>
      <c r="B30" s="441" t="s">
        <v>265</v>
      </c>
      <c r="C30" s="442">
        <v>126.95652</v>
      </c>
      <c r="D30" s="442">
        <v>0</v>
      </c>
      <c r="E30" s="442"/>
      <c r="F30" s="442">
        <v>53.517150000000001</v>
      </c>
      <c r="G30" s="442">
        <v>83.333356304639338</v>
      </c>
      <c r="H30" s="442">
        <v>-29.816206304639337</v>
      </c>
      <c r="I30" s="443">
        <v>0.64220562297237738</v>
      </c>
      <c r="J30" s="444" t="s">
        <v>1</v>
      </c>
    </row>
    <row r="31" spans="1:10" ht="14.4" customHeight="1" x14ac:dyDescent="0.3">
      <c r="A31" s="440" t="s">
        <v>453</v>
      </c>
      <c r="B31" s="441" t="s">
        <v>266</v>
      </c>
      <c r="C31" s="442">
        <v>120.41524</v>
      </c>
      <c r="D31" s="442">
        <v>110.09156000000002</v>
      </c>
      <c r="E31" s="442"/>
      <c r="F31" s="442">
        <v>100.456</v>
      </c>
      <c r="G31" s="442">
        <v>166.66671260927868</v>
      </c>
      <c r="H31" s="442">
        <v>-66.210712609278673</v>
      </c>
      <c r="I31" s="443">
        <v>0.60273583385244867</v>
      </c>
      <c r="J31" s="444" t="s">
        <v>1</v>
      </c>
    </row>
    <row r="32" spans="1:10" ht="14.4" customHeight="1" x14ac:dyDescent="0.3">
      <c r="A32" s="440" t="s">
        <v>453</v>
      </c>
      <c r="B32" s="441" t="s">
        <v>267</v>
      </c>
      <c r="C32" s="442" t="s">
        <v>445</v>
      </c>
      <c r="D32" s="442">
        <v>0</v>
      </c>
      <c r="E32" s="442"/>
      <c r="F32" s="442">
        <v>0</v>
      </c>
      <c r="G32" s="442">
        <v>15.000004134835001</v>
      </c>
      <c r="H32" s="442">
        <v>-15.000004134835001</v>
      </c>
      <c r="I32" s="443">
        <v>0</v>
      </c>
      <c r="J32" s="444" t="s">
        <v>1</v>
      </c>
    </row>
    <row r="33" spans="1:10" ht="14.4" customHeight="1" x14ac:dyDescent="0.3">
      <c r="A33" s="440" t="s">
        <v>453</v>
      </c>
      <c r="B33" s="441" t="s">
        <v>268</v>
      </c>
      <c r="C33" s="442">
        <v>1.83317</v>
      </c>
      <c r="D33" s="442">
        <v>8.4600799999999996</v>
      </c>
      <c r="E33" s="442"/>
      <c r="F33" s="442">
        <v>21.510909999999999</v>
      </c>
      <c r="G33" s="442">
        <v>43.68807765529067</v>
      </c>
      <c r="H33" s="442">
        <v>-22.17716765529067</v>
      </c>
      <c r="I33" s="443">
        <v>0.49237483438218999</v>
      </c>
      <c r="J33" s="444" t="s">
        <v>1</v>
      </c>
    </row>
    <row r="34" spans="1:10" ht="14.4" customHeight="1" x14ac:dyDescent="0.3">
      <c r="A34" s="440" t="s">
        <v>453</v>
      </c>
      <c r="B34" s="441" t="s">
        <v>269</v>
      </c>
      <c r="C34" s="442">
        <v>49.969360000000002</v>
      </c>
      <c r="D34" s="442">
        <v>9.6728900000000007</v>
      </c>
      <c r="E34" s="442"/>
      <c r="F34" s="442">
        <v>49.87227</v>
      </c>
      <c r="G34" s="442">
        <v>19.938977552828668</v>
      </c>
      <c r="H34" s="442">
        <v>29.933292447171333</v>
      </c>
      <c r="I34" s="443">
        <v>2.5012451048637048</v>
      </c>
      <c r="J34" s="444" t="s">
        <v>1</v>
      </c>
    </row>
    <row r="35" spans="1:10" ht="14.4" customHeight="1" x14ac:dyDescent="0.3">
      <c r="A35" s="440" t="s">
        <v>453</v>
      </c>
      <c r="B35" s="441" t="s">
        <v>271</v>
      </c>
      <c r="C35" s="442">
        <v>41.542140000000003</v>
      </c>
      <c r="D35" s="442">
        <v>70.412540000000007</v>
      </c>
      <c r="E35" s="442"/>
      <c r="F35" s="442">
        <v>35.620040000000003</v>
      </c>
      <c r="G35" s="442">
        <v>69.206890680104337</v>
      </c>
      <c r="H35" s="442">
        <v>-33.586850680104334</v>
      </c>
      <c r="I35" s="443">
        <v>0.51468921157933323</v>
      </c>
      <c r="J35" s="444" t="s">
        <v>1</v>
      </c>
    </row>
    <row r="36" spans="1:10" ht="14.4" customHeight="1" x14ac:dyDescent="0.3">
      <c r="A36" s="440" t="s">
        <v>453</v>
      </c>
      <c r="B36" s="441" t="s">
        <v>272</v>
      </c>
      <c r="C36" s="442">
        <v>0.06</v>
      </c>
      <c r="D36" s="442">
        <v>1.31453</v>
      </c>
      <c r="E36" s="442"/>
      <c r="F36" s="442">
        <v>6.2E-2</v>
      </c>
      <c r="G36" s="442">
        <v>2.0617370763836669</v>
      </c>
      <c r="H36" s="442">
        <v>-1.9997370763836668</v>
      </c>
      <c r="I36" s="443">
        <v>3.0071729664361176E-2</v>
      </c>
      <c r="J36" s="444" t="s">
        <v>1</v>
      </c>
    </row>
    <row r="37" spans="1:10" ht="14.4" customHeight="1" x14ac:dyDescent="0.3">
      <c r="A37" s="440" t="s">
        <v>453</v>
      </c>
      <c r="B37" s="441" t="s">
        <v>273</v>
      </c>
      <c r="C37" s="442">
        <v>9.9312500000000004</v>
      </c>
      <c r="D37" s="442">
        <v>2.9453</v>
      </c>
      <c r="E37" s="442"/>
      <c r="F37" s="442">
        <v>3.8451</v>
      </c>
      <c r="G37" s="442">
        <v>12.548089537792999</v>
      </c>
      <c r="H37" s="442">
        <v>-8.7029895377929982</v>
      </c>
      <c r="I37" s="443">
        <v>0.30642911723088401</v>
      </c>
      <c r="J37" s="444" t="s">
        <v>1</v>
      </c>
    </row>
    <row r="38" spans="1:10" ht="14.4" customHeight="1" x14ac:dyDescent="0.3">
      <c r="A38" s="440" t="s">
        <v>453</v>
      </c>
      <c r="B38" s="441" t="s">
        <v>455</v>
      </c>
      <c r="C38" s="442">
        <v>350.70767999999998</v>
      </c>
      <c r="D38" s="442">
        <v>202.89690000000002</v>
      </c>
      <c r="E38" s="442"/>
      <c r="F38" s="442">
        <v>264.88347000000005</v>
      </c>
      <c r="G38" s="442">
        <v>412.44384555115334</v>
      </c>
      <c r="H38" s="442">
        <v>-147.5603755511533</v>
      </c>
      <c r="I38" s="443">
        <v>0.64222917339458241</v>
      </c>
      <c r="J38" s="444" t="s">
        <v>451</v>
      </c>
    </row>
    <row r="39" spans="1:10" ht="14.4" customHeight="1" x14ac:dyDescent="0.3">
      <c r="A39" s="440" t="s">
        <v>445</v>
      </c>
      <c r="B39" s="441" t="s">
        <v>445</v>
      </c>
      <c r="C39" s="442" t="s">
        <v>445</v>
      </c>
      <c r="D39" s="442" t="s">
        <v>445</v>
      </c>
      <c r="E39" s="442"/>
      <c r="F39" s="442" t="s">
        <v>445</v>
      </c>
      <c r="G39" s="442" t="s">
        <v>445</v>
      </c>
      <c r="H39" s="442" t="s">
        <v>445</v>
      </c>
      <c r="I39" s="443" t="s">
        <v>445</v>
      </c>
      <c r="J39" s="444" t="s">
        <v>452</v>
      </c>
    </row>
    <row r="40" spans="1:10" ht="14.4" customHeight="1" x14ac:dyDescent="0.3">
      <c r="A40" s="440" t="s">
        <v>456</v>
      </c>
      <c r="B40" s="441" t="s">
        <v>457</v>
      </c>
      <c r="C40" s="442" t="s">
        <v>445</v>
      </c>
      <c r="D40" s="442" t="s">
        <v>445</v>
      </c>
      <c r="E40" s="442"/>
      <c r="F40" s="442" t="s">
        <v>445</v>
      </c>
      <c r="G40" s="442" t="s">
        <v>445</v>
      </c>
      <c r="H40" s="442" t="s">
        <v>445</v>
      </c>
      <c r="I40" s="443" t="s">
        <v>445</v>
      </c>
      <c r="J40" s="444" t="s">
        <v>0</v>
      </c>
    </row>
    <row r="41" spans="1:10" ht="14.4" customHeight="1" x14ac:dyDescent="0.3">
      <c r="A41" s="440" t="s">
        <v>456</v>
      </c>
      <c r="B41" s="441" t="s">
        <v>264</v>
      </c>
      <c r="C41" s="442">
        <v>5.66357</v>
      </c>
      <c r="D41" s="442">
        <v>10.25656</v>
      </c>
      <c r="E41" s="442"/>
      <c r="F41" s="442">
        <v>7.0156999999999998</v>
      </c>
      <c r="G41" s="442">
        <v>23.333339765299002</v>
      </c>
      <c r="H41" s="442">
        <v>-16.317639765299003</v>
      </c>
      <c r="I41" s="443">
        <v>0.30067277426070166</v>
      </c>
      <c r="J41" s="444" t="s">
        <v>1</v>
      </c>
    </row>
    <row r="42" spans="1:10" ht="14.4" customHeight="1" x14ac:dyDescent="0.3">
      <c r="A42" s="440" t="s">
        <v>456</v>
      </c>
      <c r="B42" s="441" t="s">
        <v>268</v>
      </c>
      <c r="C42" s="442">
        <v>12.587319999999998</v>
      </c>
      <c r="D42" s="442">
        <v>0.99329000000000001</v>
      </c>
      <c r="E42" s="442"/>
      <c r="F42" s="442">
        <v>0</v>
      </c>
      <c r="G42" s="442">
        <v>0.5750661618016667</v>
      </c>
      <c r="H42" s="442">
        <v>-0.5750661618016667</v>
      </c>
      <c r="I42" s="443">
        <v>0</v>
      </c>
      <c r="J42" s="444" t="s">
        <v>1</v>
      </c>
    </row>
    <row r="43" spans="1:10" ht="14.4" customHeight="1" x14ac:dyDescent="0.3">
      <c r="A43" s="440" t="s">
        <v>456</v>
      </c>
      <c r="B43" s="441" t="s">
        <v>269</v>
      </c>
      <c r="C43" s="442">
        <v>8.7434600000000007</v>
      </c>
      <c r="D43" s="442">
        <v>10.817679999999999</v>
      </c>
      <c r="E43" s="442"/>
      <c r="F43" s="442">
        <v>4.0784899999999995</v>
      </c>
      <c r="G43" s="442">
        <v>59.698171346083001</v>
      </c>
      <c r="H43" s="442">
        <v>-55.619681346082999</v>
      </c>
      <c r="I43" s="443">
        <v>6.8318508055399643E-2</v>
      </c>
      <c r="J43" s="444" t="s">
        <v>1</v>
      </c>
    </row>
    <row r="44" spans="1:10" ht="14.4" customHeight="1" x14ac:dyDescent="0.3">
      <c r="A44" s="440" t="s">
        <v>456</v>
      </c>
      <c r="B44" s="441" t="s">
        <v>271</v>
      </c>
      <c r="C44" s="442">
        <v>107.06081</v>
      </c>
      <c r="D44" s="442">
        <v>102.91625999999999</v>
      </c>
      <c r="E44" s="442"/>
      <c r="F44" s="442">
        <v>80.205079999999995</v>
      </c>
      <c r="G44" s="442">
        <v>117.05782259177533</v>
      </c>
      <c r="H44" s="442">
        <v>-36.852742591775339</v>
      </c>
      <c r="I44" s="443">
        <v>0.68517488386662784</v>
      </c>
      <c r="J44" s="444" t="s">
        <v>1</v>
      </c>
    </row>
    <row r="45" spans="1:10" ht="14.4" customHeight="1" x14ac:dyDescent="0.3">
      <c r="A45" s="440" t="s">
        <v>456</v>
      </c>
      <c r="B45" s="441" t="s">
        <v>274</v>
      </c>
      <c r="C45" s="442">
        <v>2.9982099999999998</v>
      </c>
      <c r="D45" s="442">
        <v>12.27826</v>
      </c>
      <c r="E45" s="442"/>
      <c r="F45" s="442">
        <v>12.330299999999999</v>
      </c>
      <c r="G45" s="442">
        <v>33.374822435681004</v>
      </c>
      <c r="H45" s="442">
        <v>-21.044522435681003</v>
      </c>
      <c r="I45" s="443">
        <v>0.36944915658390687</v>
      </c>
      <c r="J45" s="444" t="s">
        <v>1</v>
      </c>
    </row>
    <row r="46" spans="1:10" ht="14.4" customHeight="1" x14ac:dyDescent="0.3">
      <c r="A46" s="440" t="s">
        <v>456</v>
      </c>
      <c r="B46" s="441" t="s">
        <v>458</v>
      </c>
      <c r="C46" s="442">
        <v>137.05337</v>
      </c>
      <c r="D46" s="442">
        <v>137.26204999999999</v>
      </c>
      <c r="E46" s="442"/>
      <c r="F46" s="442">
        <v>103.62956999999999</v>
      </c>
      <c r="G46" s="442">
        <v>234.03922230064001</v>
      </c>
      <c r="H46" s="442">
        <v>-130.40965230064</v>
      </c>
      <c r="I46" s="443">
        <v>0.44278719174207665</v>
      </c>
      <c r="J46" s="444" t="s">
        <v>451</v>
      </c>
    </row>
    <row r="47" spans="1:10" ht="14.4" customHeight="1" x14ac:dyDescent="0.3">
      <c r="A47" s="440" t="s">
        <v>445</v>
      </c>
      <c r="B47" s="441" t="s">
        <v>445</v>
      </c>
      <c r="C47" s="442" t="s">
        <v>445</v>
      </c>
      <c r="D47" s="442" t="s">
        <v>445</v>
      </c>
      <c r="E47" s="442"/>
      <c r="F47" s="442" t="s">
        <v>445</v>
      </c>
      <c r="G47" s="442" t="s">
        <v>445</v>
      </c>
      <c r="H47" s="442" t="s">
        <v>445</v>
      </c>
      <c r="I47" s="443" t="s">
        <v>445</v>
      </c>
      <c r="J47" s="444" t="s">
        <v>452</v>
      </c>
    </row>
    <row r="48" spans="1:10" ht="14.4" customHeight="1" x14ac:dyDescent="0.3">
      <c r="A48" s="440" t="s">
        <v>443</v>
      </c>
      <c r="B48" s="441" t="s">
        <v>446</v>
      </c>
      <c r="C48" s="442">
        <v>514.64157</v>
      </c>
      <c r="D48" s="442">
        <v>405.15715999999992</v>
      </c>
      <c r="E48" s="442"/>
      <c r="F48" s="442">
        <v>405.96124000000003</v>
      </c>
      <c r="G48" s="442">
        <v>776.54889492461382</v>
      </c>
      <c r="H48" s="442">
        <v>-370.58765492461379</v>
      </c>
      <c r="I48" s="443">
        <v>0.52277614797122351</v>
      </c>
      <c r="J48" s="444" t="s">
        <v>447</v>
      </c>
    </row>
  </sheetData>
  <mergeCells count="3">
    <mergeCell ref="A1:I1"/>
    <mergeCell ref="F3:I3"/>
    <mergeCell ref="C4:D4"/>
  </mergeCells>
  <conditionalFormatting sqref="F18 F49:F65537">
    <cfRule type="cellIs" dxfId="23" priority="18" stopIfTrue="1" operator="greaterThan">
      <formula>1</formula>
    </cfRule>
  </conditionalFormatting>
  <conditionalFormatting sqref="H5:H17">
    <cfRule type="expression" dxfId="22" priority="14">
      <formula>$H5&gt;0</formula>
    </cfRule>
  </conditionalFormatting>
  <conditionalFormatting sqref="I5:I17">
    <cfRule type="expression" dxfId="21" priority="15">
      <formula>$I5&gt;1</formula>
    </cfRule>
  </conditionalFormatting>
  <conditionalFormatting sqref="B5:B17">
    <cfRule type="expression" dxfId="20" priority="11">
      <formula>OR($J5="NS",$J5="SumaNS",$J5="Účet")</formula>
    </cfRule>
  </conditionalFormatting>
  <conditionalFormatting sqref="F5:I17 B5:D17">
    <cfRule type="expression" dxfId="19" priority="17">
      <formula>AND($J5&lt;&gt;"",$J5&lt;&gt;"mezeraKL")</formula>
    </cfRule>
  </conditionalFormatting>
  <conditionalFormatting sqref="B5:D17 F5:I1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7" priority="13">
      <formula>OR($J5="SumaNS",$J5="NS")</formula>
    </cfRule>
  </conditionalFormatting>
  <conditionalFormatting sqref="A5:A17">
    <cfRule type="expression" dxfId="16" priority="9">
      <formula>AND($J5&lt;&gt;"mezeraKL",$J5&lt;&gt;"")</formula>
    </cfRule>
  </conditionalFormatting>
  <conditionalFormatting sqref="A5:A17">
    <cfRule type="expression" dxfId="15" priority="10">
      <formula>AND($J5&lt;&gt;"",$J5&lt;&gt;"mezeraKL")</formula>
    </cfRule>
  </conditionalFormatting>
  <conditionalFormatting sqref="H19:H48">
    <cfRule type="expression" dxfId="14" priority="5">
      <formula>$H19&gt;0</formula>
    </cfRule>
  </conditionalFormatting>
  <conditionalFormatting sqref="A19:A48">
    <cfRule type="expression" dxfId="13" priority="2">
      <formula>AND($J19&lt;&gt;"mezeraKL",$J19&lt;&gt;"")</formula>
    </cfRule>
  </conditionalFormatting>
  <conditionalFormatting sqref="I19:I48">
    <cfRule type="expression" dxfId="12" priority="6">
      <formula>$I19&gt;1</formula>
    </cfRule>
  </conditionalFormatting>
  <conditionalFormatting sqref="B19:B48">
    <cfRule type="expression" dxfId="11" priority="1">
      <formula>OR($J19="NS",$J19="SumaNS",$J19="Účet")</formula>
    </cfRule>
  </conditionalFormatting>
  <conditionalFormatting sqref="A19:D48 F19:I48">
    <cfRule type="expression" dxfId="10" priority="8">
      <formula>AND($J19&lt;&gt;"",$J19&lt;&gt;"mezeraKL")</formula>
    </cfRule>
  </conditionalFormatting>
  <conditionalFormatting sqref="B19:D48 F19:I48">
    <cfRule type="expression" dxfId="9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8 F19:I48">
    <cfRule type="expression" dxfId="8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53" t="s">
        <v>1371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49"/>
      <c r="D3" s="350"/>
      <c r="E3" s="350"/>
      <c r="F3" s="350"/>
      <c r="G3" s="350"/>
      <c r="H3" s="145" t="s">
        <v>132</v>
      </c>
      <c r="I3" s="99">
        <f>IF(J3&lt;&gt;0,K3/J3,0)</f>
        <v>12.212783393501802</v>
      </c>
      <c r="J3" s="99">
        <f>SUBTOTAL(9,J5:J1048576)</f>
        <v>33240</v>
      </c>
      <c r="K3" s="100">
        <f>SUBTOTAL(9,K5:K1048576)</f>
        <v>405952.91999999987</v>
      </c>
    </row>
    <row r="4" spans="1:11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71</v>
      </c>
      <c r="H4" s="447" t="s">
        <v>11</v>
      </c>
      <c r="I4" s="448" t="s">
        <v>146</v>
      </c>
      <c r="J4" s="448" t="s">
        <v>13</v>
      </c>
      <c r="K4" s="449" t="s">
        <v>160</v>
      </c>
    </row>
    <row r="5" spans="1:11" ht="14.4" customHeight="1" x14ac:dyDescent="0.3">
      <c r="A5" s="513" t="s">
        <v>443</v>
      </c>
      <c r="B5" s="514" t="s">
        <v>444</v>
      </c>
      <c r="C5" s="517" t="s">
        <v>453</v>
      </c>
      <c r="D5" s="560" t="s">
        <v>613</v>
      </c>
      <c r="E5" s="517" t="s">
        <v>1351</v>
      </c>
      <c r="F5" s="560" t="s">
        <v>1352</v>
      </c>
      <c r="G5" s="517" t="s">
        <v>1151</v>
      </c>
      <c r="H5" s="517" t="s">
        <v>1152</v>
      </c>
      <c r="I5" s="119">
        <v>0.43</v>
      </c>
      <c r="J5" s="119">
        <v>10000</v>
      </c>
      <c r="K5" s="540">
        <v>4300</v>
      </c>
    </row>
    <row r="6" spans="1:11" ht="14.4" customHeight="1" x14ac:dyDescent="0.3">
      <c r="A6" s="528" t="s">
        <v>443</v>
      </c>
      <c r="B6" s="529" t="s">
        <v>444</v>
      </c>
      <c r="C6" s="532" t="s">
        <v>453</v>
      </c>
      <c r="D6" s="561" t="s">
        <v>613</v>
      </c>
      <c r="E6" s="532" t="s">
        <v>1351</v>
      </c>
      <c r="F6" s="561" t="s">
        <v>1352</v>
      </c>
      <c r="G6" s="532" t="s">
        <v>1153</v>
      </c>
      <c r="H6" s="532" t="s">
        <v>1154</v>
      </c>
      <c r="I6" s="541">
        <v>0.85</v>
      </c>
      <c r="J6" s="541">
        <v>200</v>
      </c>
      <c r="K6" s="542">
        <v>170</v>
      </c>
    </row>
    <row r="7" spans="1:11" ht="14.4" customHeight="1" x14ac:dyDescent="0.3">
      <c r="A7" s="528" t="s">
        <v>443</v>
      </c>
      <c r="B7" s="529" t="s">
        <v>444</v>
      </c>
      <c r="C7" s="532" t="s">
        <v>453</v>
      </c>
      <c r="D7" s="561" t="s">
        <v>613</v>
      </c>
      <c r="E7" s="532" t="s">
        <v>1351</v>
      </c>
      <c r="F7" s="561" t="s">
        <v>1352</v>
      </c>
      <c r="G7" s="532" t="s">
        <v>1155</v>
      </c>
      <c r="H7" s="532" t="s">
        <v>1156</v>
      </c>
      <c r="I7" s="541">
        <v>1.51</v>
      </c>
      <c r="J7" s="541">
        <v>200</v>
      </c>
      <c r="K7" s="542">
        <v>302</v>
      </c>
    </row>
    <row r="8" spans="1:11" ht="14.4" customHeight="1" x14ac:dyDescent="0.3">
      <c r="A8" s="528" t="s">
        <v>443</v>
      </c>
      <c r="B8" s="529" t="s">
        <v>444</v>
      </c>
      <c r="C8" s="532" t="s">
        <v>453</v>
      </c>
      <c r="D8" s="561" t="s">
        <v>613</v>
      </c>
      <c r="E8" s="532" t="s">
        <v>1351</v>
      </c>
      <c r="F8" s="561" t="s">
        <v>1352</v>
      </c>
      <c r="G8" s="532" t="s">
        <v>1157</v>
      </c>
      <c r="H8" s="532" t="s">
        <v>1158</v>
      </c>
      <c r="I8" s="541">
        <v>2.06</v>
      </c>
      <c r="J8" s="541">
        <v>100</v>
      </c>
      <c r="K8" s="542">
        <v>206</v>
      </c>
    </row>
    <row r="9" spans="1:11" ht="14.4" customHeight="1" x14ac:dyDescent="0.3">
      <c r="A9" s="528" t="s">
        <v>443</v>
      </c>
      <c r="B9" s="529" t="s">
        <v>444</v>
      </c>
      <c r="C9" s="532" t="s">
        <v>453</v>
      </c>
      <c r="D9" s="561" t="s">
        <v>613</v>
      </c>
      <c r="E9" s="532" t="s">
        <v>1351</v>
      </c>
      <c r="F9" s="561" t="s">
        <v>1352</v>
      </c>
      <c r="G9" s="532" t="s">
        <v>1159</v>
      </c>
      <c r="H9" s="532" t="s">
        <v>1160</v>
      </c>
      <c r="I9" s="541">
        <v>0.91</v>
      </c>
      <c r="J9" s="541">
        <v>250</v>
      </c>
      <c r="K9" s="542">
        <v>227.5</v>
      </c>
    </row>
    <row r="10" spans="1:11" ht="14.4" customHeight="1" x14ac:dyDescent="0.3">
      <c r="A10" s="528" t="s">
        <v>443</v>
      </c>
      <c r="B10" s="529" t="s">
        <v>444</v>
      </c>
      <c r="C10" s="532" t="s">
        <v>453</v>
      </c>
      <c r="D10" s="561" t="s">
        <v>613</v>
      </c>
      <c r="E10" s="532" t="s">
        <v>1351</v>
      </c>
      <c r="F10" s="561" t="s">
        <v>1352</v>
      </c>
      <c r="G10" s="532" t="s">
        <v>1161</v>
      </c>
      <c r="H10" s="532" t="s">
        <v>1162</v>
      </c>
      <c r="I10" s="541">
        <v>40.340000000000003</v>
      </c>
      <c r="J10" s="541">
        <v>20</v>
      </c>
      <c r="K10" s="542">
        <v>806.77</v>
      </c>
    </row>
    <row r="11" spans="1:11" ht="14.4" customHeight="1" x14ac:dyDescent="0.3">
      <c r="A11" s="528" t="s">
        <v>443</v>
      </c>
      <c r="B11" s="529" t="s">
        <v>444</v>
      </c>
      <c r="C11" s="532" t="s">
        <v>453</v>
      </c>
      <c r="D11" s="561" t="s">
        <v>613</v>
      </c>
      <c r="E11" s="532" t="s">
        <v>1351</v>
      </c>
      <c r="F11" s="561" t="s">
        <v>1352</v>
      </c>
      <c r="G11" s="532" t="s">
        <v>1163</v>
      </c>
      <c r="H11" s="532" t="s">
        <v>1164</v>
      </c>
      <c r="I11" s="541">
        <v>2.875</v>
      </c>
      <c r="J11" s="541">
        <v>150</v>
      </c>
      <c r="K11" s="542">
        <v>431</v>
      </c>
    </row>
    <row r="12" spans="1:11" ht="14.4" customHeight="1" x14ac:dyDescent="0.3">
      <c r="A12" s="528" t="s">
        <v>443</v>
      </c>
      <c r="B12" s="529" t="s">
        <v>444</v>
      </c>
      <c r="C12" s="532" t="s">
        <v>453</v>
      </c>
      <c r="D12" s="561" t="s">
        <v>613</v>
      </c>
      <c r="E12" s="532" t="s">
        <v>1351</v>
      </c>
      <c r="F12" s="561" t="s">
        <v>1352</v>
      </c>
      <c r="G12" s="532" t="s">
        <v>1165</v>
      </c>
      <c r="H12" s="532" t="s">
        <v>1166</v>
      </c>
      <c r="I12" s="541">
        <v>4.79</v>
      </c>
      <c r="J12" s="541">
        <v>252</v>
      </c>
      <c r="K12" s="542">
        <v>1207.5</v>
      </c>
    </row>
    <row r="13" spans="1:11" ht="14.4" customHeight="1" x14ac:dyDescent="0.3">
      <c r="A13" s="528" t="s">
        <v>443</v>
      </c>
      <c r="B13" s="529" t="s">
        <v>444</v>
      </c>
      <c r="C13" s="532" t="s">
        <v>453</v>
      </c>
      <c r="D13" s="561" t="s">
        <v>613</v>
      </c>
      <c r="E13" s="532" t="s">
        <v>1351</v>
      </c>
      <c r="F13" s="561" t="s">
        <v>1352</v>
      </c>
      <c r="G13" s="532" t="s">
        <v>1167</v>
      </c>
      <c r="H13" s="532" t="s">
        <v>1168</v>
      </c>
      <c r="I13" s="541">
        <v>7.92</v>
      </c>
      <c r="J13" s="541">
        <v>100</v>
      </c>
      <c r="K13" s="542">
        <v>792.26</v>
      </c>
    </row>
    <row r="14" spans="1:11" ht="14.4" customHeight="1" x14ac:dyDescent="0.3">
      <c r="A14" s="528" t="s">
        <v>443</v>
      </c>
      <c r="B14" s="529" t="s">
        <v>444</v>
      </c>
      <c r="C14" s="532" t="s">
        <v>453</v>
      </c>
      <c r="D14" s="561" t="s">
        <v>613</v>
      </c>
      <c r="E14" s="532" t="s">
        <v>1351</v>
      </c>
      <c r="F14" s="561" t="s">
        <v>1352</v>
      </c>
      <c r="G14" s="532" t="s">
        <v>1169</v>
      </c>
      <c r="H14" s="532" t="s">
        <v>1170</v>
      </c>
      <c r="I14" s="541">
        <v>69</v>
      </c>
      <c r="J14" s="541">
        <v>10</v>
      </c>
      <c r="K14" s="542">
        <v>690</v>
      </c>
    </row>
    <row r="15" spans="1:11" ht="14.4" customHeight="1" x14ac:dyDescent="0.3">
      <c r="A15" s="528" t="s">
        <v>443</v>
      </c>
      <c r="B15" s="529" t="s">
        <v>444</v>
      </c>
      <c r="C15" s="532" t="s">
        <v>453</v>
      </c>
      <c r="D15" s="561" t="s">
        <v>613</v>
      </c>
      <c r="E15" s="532" t="s">
        <v>1351</v>
      </c>
      <c r="F15" s="561" t="s">
        <v>1352</v>
      </c>
      <c r="G15" s="532" t="s">
        <v>1171</v>
      </c>
      <c r="H15" s="532" t="s">
        <v>1172</v>
      </c>
      <c r="I15" s="541">
        <v>517.5</v>
      </c>
      <c r="J15" s="541">
        <v>20</v>
      </c>
      <c r="K15" s="542">
        <v>10350</v>
      </c>
    </row>
    <row r="16" spans="1:11" ht="14.4" customHeight="1" x14ac:dyDescent="0.3">
      <c r="A16" s="528" t="s">
        <v>443</v>
      </c>
      <c r="B16" s="529" t="s">
        <v>444</v>
      </c>
      <c r="C16" s="532" t="s">
        <v>453</v>
      </c>
      <c r="D16" s="561" t="s">
        <v>613</v>
      </c>
      <c r="E16" s="532" t="s">
        <v>1351</v>
      </c>
      <c r="F16" s="561" t="s">
        <v>1352</v>
      </c>
      <c r="G16" s="532" t="s">
        <v>1173</v>
      </c>
      <c r="H16" s="532" t="s">
        <v>1174</v>
      </c>
      <c r="I16" s="541">
        <v>73.2</v>
      </c>
      <c r="J16" s="541">
        <v>5</v>
      </c>
      <c r="K16" s="542">
        <v>366</v>
      </c>
    </row>
    <row r="17" spans="1:11" ht="14.4" customHeight="1" x14ac:dyDescent="0.3">
      <c r="A17" s="528" t="s">
        <v>443</v>
      </c>
      <c r="B17" s="529" t="s">
        <v>444</v>
      </c>
      <c r="C17" s="532" t="s">
        <v>453</v>
      </c>
      <c r="D17" s="561" t="s">
        <v>613</v>
      </c>
      <c r="E17" s="532" t="s">
        <v>1351</v>
      </c>
      <c r="F17" s="561" t="s">
        <v>1352</v>
      </c>
      <c r="G17" s="532" t="s">
        <v>1175</v>
      </c>
      <c r="H17" s="532" t="s">
        <v>1176</v>
      </c>
      <c r="I17" s="541">
        <v>2.9</v>
      </c>
      <c r="J17" s="541">
        <v>200</v>
      </c>
      <c r="K17" s="542">
        <v>579.6</v>
      </c>
    </row>
    <row r="18" spans="1:11" ht="14.4" customHeight="1" x14ac:dyDescent="0.3">
      <c r="A18" s="528" t="s">
        <v>443</v>
      </c>
      <c r="B18" s="529" t="s">
        <v>444</v>
      </c>
      <c r="C18" s="532" t="s">
        <v>453</v>
      </c>
      <c r="D18" s="561" t="s">
        <v>613</v>
      </c>
      <c r="E18" s="532" t="s">
        <v>1351</v>
      </c>
      <c r="F18" s="561" t="s">
        <v>1352</v>
      </c>
      <c r="G18" s="532" t="s">
        <v>1177</v>
      </c>
      <c r="H18" s="532" t="s">
        <v>1178</v>
      </c>
      <c r="I18" s="541">
        <v>53.77</v>
      </c>
      <c r="J18" s="541">
        <v>12</v>
      </c>
      <c r="K18" s="542">
        <v>645.28</v>
      </c>
    </row>
    <row r="19" spans="1:11" ht="14.4" customHeight="1" x14ac:dyDescent="0.3">
      <c r="A19" s="528" t="s">
        <v>443</v>
      </c>
      <c r="B19" s="529" t="s">
        <v>444</v>
      </c>
      <c r="C19" s="532" t="s">
        <v>453</v>
      </c>
      <c r="D19" s="561" t="s">
        <v>613</v>
      </c>
      <c r="E19" s="532" t="s">
        <v>1351</v>
      </c>
      <c r="F19" s="561" t="s">
        <v>1352</v>
      </c>
      <c r="G19" s="532" t="s">
        <v>1179</v>
      </c>
      <c r="H19" s="532" t="s">
        <v>1180</v>
      </c>
      <c r="I19" s="541">
        <v>109.25</v>
      </c>
      <c r="J19" s="541">
        <v>4</v>
      </c>
      <c r="K19" s="542">
        <v>437</v>
      </c>
    </row>
    <row r="20" spans="1:11" ht="14.4" customHeight="1" x14ac:dyDescent="0.3">
      <c r="A20" s="528" t="s">
        <v>443</v>
      </c>
      <c r="B20" s="529" t="s">
        <v>444</v>
      </c>
      <c r="C20" s="532" t="s">
        <v>453</v>
      </c>
      <c r="D20" s="561" t="s">
        <v>613</v>
      </c>
      <c r="E20" s="532" t="s">
        <v>1353</v>
      </c>
      <c r="F20" s="561" t="s">
        <v>1354</v>
      </c>
      <c r="G20" s="532" t="s">
        <v>1181</v>
      </c>
      <c r="H20" s="532" t="s">
        <v>1182</v>
      </c>
      <c r="I20" s="541">
        <v>2.91</v>
      </c>
      <c r="J20" s="541">
        <v>100</v>
      </c>
      <c r="K20" s="542">
        <v>291</v>
      </c>
    </row>
    <row r="21" spans="1:11" ht="14.4" customHeight="1" x14ac:dyDescent="0.3">
      <c r="A21" s="528" t="s">
        <v>443</v>
      </c>
      <c r="B21" s="529" t="s">
        <v>444</v>
      </c>
      <c r="C21" s="532" t="s">
        <v>453</v>
      </c>
      <c r="D21" s="561" t="s">
        <v>613</v>
      </c>
      <c r="E21" s="532" t="s">
        <v>1353</v>
      </c>
      <c r="F21" s="561" t="s">
        <v>1354</v>
      </c>
      <c r="G21" s="532" t="s">
        <v>1183</v>
      </c>
      <c r="H21" s="532" t="s">
        <v>1184</v>
      </c>
      <c r="I21" s="541">
        <v>0.47</v>
      </c>
      <c r="J21" s="541">
        <v>300</v>
      </c>
      <c r="K21" s="542">
        <v>141</v>
      </c>
    </row>
    <row r="22" spans="1:11" ht="14.4" customHeight="1" x14ac:dyDescent="0.3">
      <c r="A22" s="528" t="s">
        <v>443</v>
      </c>
      <c r="B22" s="529" t="s">
        <v>444</v>
      </c>
      <c r="C22" s="532" t="s">
        <v>453</v>
      </c>
      <c r="D22" s="561" t="s">
        <v>613</v>
      </c>
      <c r="E22" s="532" t="s">
        <v>1353</v>
      </c>
      <c r="F22" s="561" t="s">
        <v>1354</v>
      </c>
      <c r="G22" s="532" t="s">
        <v>1185</v>
      </c>
      <c r="H22" s="532" t="s">
        <v>1186</v>
      </c>
      <c r="I22" s="541">
        <v>0.67</v>
      </c>
      <c r="J22" s="541">
        <v>900</v>
      </c>
      <c r="K22" s="542">
        <v>603</v>
      </c>
    </row>
    <row r="23" spans="1:11" ht="14.4" customHeight="1" x14ac:dyDescent="0.3">
      <c r="A23" s="528" t="s">
        <v>443</v>
      </c>
      <c r="B23" s="529" t="s">
        <v>444</v>
      </c>
      <c r="C23" s="532" t="s">
        <v>453</v>
      </c>
      <c r="D23" s="561" t="s">
        <v>613</v>
      </c>
      <c r="E23" s="532" t="s">
        <v>1353</v>
      </c>
      <c r="F23" s="561" t="s">
        <v>1354</v>
      </c>
      <c r="G23" s="532" t="s">
        <v>1187</v>
      </c>
      <c r="H23" s="532" t="s">
        <v>1188</v>
      </c>
      <c r="I23" s="541">
        <v>2.17</v>
      </c>
      <c r="J23" s="541">
        <v>200</v>
      </c>
      <c r="K23" s="542">
        <v>434.96</v>
      </c>
    </row>
    <row r="24" spans="1:11" ht="14.4" customHeight="1" x14ac:dyDescent="0.3">
      <c r="A24" s="528" t="s">
        <v>443</v>
      </c>
      <c r="B24" s="529" t="s">
        <v>444</v>
      </c>
      <c r="C24" s="532" t="s">
        <v>453</v>
      </c>
      <c r="D24" s="561" t="s">
        <v>613</v>
      </c>
      <c r="E24" s="532" t="s">
        <v>1353</v>
      </c>
      <c r="F24" s="561" t="s">
        <v>1354</v>
      </c>
      <c r="G24" s="532" t="s">
        <v>1189</v>
      </c>
      <c r="H24" s="532" t="s">
        <v>1190</v>
      </c>
      <c r="I24" s="541">
        <v>4</v>
      </c>
      <c r="J24" s="541">
        <v>100</v>
      </c>
      <c r="K24" s="542">
        <v>400</v>
      </c>
    </row>
    <row r="25" spans="1:11" ht="14.4" customHeight="1" x14ac:dyDescent="0.3">
      <c r="A25" s="528" t="s">
        <v>443</v>
      </c>
      <c r="B25" s="529" t="s">
        <v>444</v>
      </c>
      <c r="C25" s="532" t="s">
        <v>453</v>
      </c>
      <c r="D25" s="561" t="s">
        <v>613</v>
      </c>
      <c r="E25" s="532" t="s">
        <v>1353</v>
      </c>
      <c r="F25" s="561" t="s">
        <v>1354</v>
      </c>
      <c r="G25" s="532" t="s">
        <v>1191</v>
      </c>
      <c r="H25" s="532" t="s">
        <v>1192</v>
      </c>
      <c r="I25" s="541">
        <v>2.1800000000000002</v>
      </c>
      <c r="J25" s="541">
        <v>200</v>
      </c>
      <c r="K25" s="542">
        <v>436</v>
      </c>
    </row>
    <row r="26" spans="1:11" ht="14.4" customHeight="1" x14ac:dyDescent="0.3">
      <c r="A26" s="528" t="s">
        <v>443</v>
      </c>
      <c r="B26" s="529" t="s">
        <v>444</v>
      </c>
      <c r="C26" s="532" t="s">
        <v>453</v>
      </c>
      <c r="D26" s="561" t="s">
        <v>613</v>
      </c>
      <c r="E26" s="532" t="s">
        <v>1353</v>
      </c>
      <c r="F26" s="561" t="s">
        <v>1354</v>
      </c>
      <c r="G26" s="532" t="s">
        <v>1193</v>
      </c>
      <c r="H26" s="532" t="s">
        <v>1194</v>
      </c>
      <c r="I26" s="541">
        <v>191</v>
      </c>
      <c r="J26" s="541">
        <v>10</v>
      </c>
      <c r="K26" s="542">
        <v>1910</v>
      </c>
    </row>
    <row r="27" spans="1:11" ht="14.4" customHeight="1" x14ac:dyDescent="0.3">
      <c r="A27" s="528" t="s">
        <v>443</v>
      </c>
      <c r="B27" s="529" t="s">
        <v>444</v>
      </c>
      <c r="C27" s="532" t="s">
        <v>453</v>
      </c>
      <c r="D27" s="561" t="s">
        <v>613</v>
      </c>
      <c r="E27" s="532" t="s">
        <v>1353</v>
      </c>
      <c r="F27" s="561" t="s">
        <v>1354</v>
      </c>
      <c r="G27" s="532" t="s">
        <v>1195</v>
      </c>
      <c r="H27" s="532" t="s">
        <v>1196</v>
      </c>
      <c r="I27" s="541">
        <v>2.9033333333333338</v>
      </c>
      <c r="J27" s="541">
        <v>800</v>
      </c>
      <c r="K27" s="542">
        <v>2321</v>
      </c>
    </row>
    <row r="28" spans="1:11" ht="14.4" customHeight="1" x14ac:dyDescent="0.3">
      <c r="A28" s="528" t="s">
        <v>443</v>
      </c>
      <c r="B28" s="529" t="s">
        <v>444</v>
      </c>
      <c r="C28" s="532" t="s">
        <v>453</v>
      </c>
      <c r="D28" s="561" t="s">
        <v>613</v>
      </c>
      <c r="E28" s="532" t="s">
        <v>1353</v>
      </c>
      <c r="F28" s="561" t="s">
        <v>1354</v>
      </c>
      <c r="G28" s="532" t="s">
        <v>1197</v>
      </c>
      <c r="H28" s="532" t="s">
        <v>1198</v>
      </c>
      <c r="I28" s="541">
        <v>40.034999999999997</v>
      </c>
      <c r="J28" s="541">
        <v>100</v>
      </c>
      <c r="K28" s="542">
        <v>4003.3</v>
      </c>
    </row>
    <row r="29" spans="1:11" ht="14.4" customHeight="1" x14ac:dyDescent="0.3">
      <c r="A29" s="528" t="s">
        <v>443</v>
      </c>
      <c r="B29" s="529" t="s">
        <v>444</v>
      </c>
      <c r="C29" s="532" t="s">
        <v>453</v>
      </c>
      <c r="D29" s="561" t="s">
        <v>613</v>
      </c>
      <c r="E29" s="532" t="s">
        <v>1353</v>
      </c>
      <c r="F29" s="561" t="s">
        <v>1354</v>
      </c>
      <c r="G29" s="532" t="s">
        <v>1199</v>
      </c>
      <c r="H29" s="532" t="s">
        <v>1200</v>
      </c>
      <c r="I29" s="541">
        <v>15.01</v>
      </c>
      <c r="J29" s="541">
        <v>20</v>
      </c>
      <c r="K29" s="542">
        <v>300.2</v>
      </c>
    </row>
    <row r="30" spans="1:11" ht="14.4" customHeight="1" x14ac:dyDescent="0.3">
      <c r="A30" s="528" t="s">
        <v>443</v>
      </c>
      <c r="B30" s="529" t="s">
        <v>444</v>
      </c>
      <c r="C30" s="532" t="s">
        <v>453</v>
      </c>
      <c r="D30" s="561" t="s">
        <v>613</v>
      </c>
      <c r="E30" s="532" t="s">
        <v>1353</v>
      </c>
      <c r="F30" s="561" t="s">
        <v>1354</v>
      </c>
      <c r="G30" s="532" t="s">
        <v>1201</v>
      </c>
      <c r="H30" s="532" t="s">
        <v>1202</v>
      </c>
      <c r="I30" s="541">
        <v>12.1</v>
      </c>
      <c r="J30" s="541">
        <v>20</v>
      </c>
      <c r="K30" s="542">
        <v>242</v>
      </c>
    </row>
    <row r="31" spans="1:11" ht="14.4" customHeight="1" x14ac:dyDescent="0.3">
      <c r="A31" s="528" t="s">
        <v>443</v>
      </c>
      <c r="B31" s="529" t="s">
        <v>444</v>
      </c>
      <c r="C31" s="532" t="s">
        <v>453</v>
      </c>
      <c r="D31" s="561" t="s">
        <v>613</v>
      </c>
      <c r="E31" s="532" t="s">
        <v>1353</v>
      </c>
      <c r="F31" s="561" t="s">
        <v>1354</v>
      </c>
      <c r="G31" s="532" t="s">
        <v>1203</v>
      </c>
      <c r="H31" s="532" t="s">
        <v>1204</v>
      </c>
      <c r="I31" s="541">
        <v>2.34</v>
      </c>
      <c r="J31" s="541">
        <v>50</v>
      </c>
      <c r="K31" s="542">
        <v>117</v>
      </c>
    </row>
    <row r="32" spans="1:11" ht="14.4" customHeight="1" x14ac:dyDescent="0.3">
      <c r="A32" s="528" t="s">
        <v>443</v>
      </c>
      <c r="B32" s="529" t="s">
        <v>444</v>
      </c>
      <c r="C32" s="532" t="s">
        <v>453</v>
      </c>
      <c r="D32" s="561" t="s">
        <v>613</v>
      </c>
      <c r="E32" s="532" t="s">
        <v>1353</v>
      </c>
      <c r="F32" s="561" t="s">
        <v>1354</v>
      </c>
      <c r="G32" s="532" t="s">
        <v>1205</v>
      </c>
      <c r="H32" s="532" t="s">
        <v>1206</v>
      </c>
      <c r="I32" s="541">
        <v>6.32</v>
      </c>
      <c r="J32" s="541">
        <v>100</v>
      </c>
      <c r="K32" s="542">
        <v>631.62</v>
      </c>
    </row>
    <row r="33" spans="1:11" ht="14.4" customHeight="1" x14ac:dyDescent="0.3">
      <c r="A33" s="528" t="s">
        <v>443</v>
      </c>
      <c r="B33" s="529" t="s">
        <v>444</v>
      </c>
      <c r="C33" s="532" t="s">
        <v>453</v>
      </c>
      <c r="D33" s="561" t="s">
        <v>613</v>
      </c>
      <c r="E33" s="532" t="s">
        <v>1353</v>
      </c>
      <c r="F33" s="561" t="s">
        <v>1354</v>
      </c>
      <c r="G33" s="532" t="s">
        <v>1207</v>
      </c>
      <c r="H33" s="532" t="s">
        <v>1208</v>
      </c>
      <c r="I33" s="541">
        <v>5.3900000000000006</v>
      </c>
      <c r="J33" s="541">
        <v>400</v>
      </c>
      <c r="K33" s="542">
        <v>2156.0500000000002</v>
      </c>
    </row>
    <row r="34" spans="1:11" ht="14.4" customHeight="1" x14ac:dyDescent="0.3">
      <c r="A34" s="528" t="s">
        <v>443</v>
      </c>
      <c r="B34" s="529" t="s">
        <v>444</v>
      </c>
      <c r="C34" s="532" t="s">
        <v>453</v>
      </c>
      <c r="D34" s="561" t="s">
        <v>613</v>
      </c>
      <c r="E34" s="532" t="s">
        <v>1353</v>
      </c>
      <c r="F34" s="561" t="s">
        <v>1354</v>
      </c>
      <c r="G34" s="532" t="s">
        <v>1209</v>
      </c>
      <c r="H34" s="532" t="s">
        <v>1210</v>
      </c>
      <c r="I34" s="541">
        <v>12.52</v>
      </c>
      <c r="J34" s="541">
        <v>35</v>
      </c>
      <c r="K34" s="542">
        <v>438.2</v>
      </c>
    </row>
    <row r="35" spans="1:11" ht="14.4" customHeight="1" x14ac:dyDescent="0.3">
      <c r="A35" s="528" t="s">
        <v>443</v>
      </c>
      <c r="B35" s="529" t="s">
        <v>444</v>
      </c>
      <c r="C35" s="532" t="s">
        <v>453</v>
      </c>
      <c r="D35" s="561" t="s">
        <v>613</v>
      </c>
      <c r="E35" s="532" t="s">
        <v>1353</v>
      </c>
      <c r="F35" s="561" t="s">
        <v>1354</v>
      </c>
      <c r="G35" s="532" t="s">
        <v>1211</v>
      </c>
      <c r="H35" s="532" t="s">
        <v>1212</v>
      </c>
      <c r="I35" s="541">
        <v>20.149999999999999</v>
      </c>
      <c r="J35" s="541">
        <v>35</v>
      </c>
      <c r="K35" s="542">
        <v>705.13</v>
      </c>
    </row>
    <row r="36" spans="1:11" ht="14.4" customHeight="1" x14ac:dyDescent="0.3">
      <c r="A36" s="528" t="s">
        <v>443</v>
      </c>
      <c r="B36" s="529" t="s">
        <v>444</v>
      </c>
      <c r="C36" s="532" t="s">
        <v>453</v>
      </c>
      <c r="D36" s="561" t="s">
        <v>613</v>
      </c>
      <c r="E36" s="532" t="s">
        <v>1353</v>
      </c>
      <c r="F36" s="561" t="s">
        <v>1354</v>
      </c>
      <c r="G36" s="532" t="s">
        <v>1213</v>
      </c>
      <c r="H36" s="532" t="s">
        <v>1214</v>
      </c>
      <c r="I36" s="541">
        <v>83.8</v>
      </c>
      <c r="J36" s="541">
        <v>24</v>
      </c>
      <c r="K36" s="542">
        <v>2011.31</v>
      </c>
    </row>
    <row r="37" spans="1:11" ht="14.4" customHeight="1" x14ac:dyDescent="0.3">
      <c r="A37" s="528" t="s">
        <v>443</v>
      </c>
      <c r="B37" s="529" t="s">
        <v>444</v>
      </c>
      <c r="C37" s="532" t="s">
        <v>453</v>
      </c>
      <c r="D37" s="561" t="s">
        <v>613</v>
      </c>
      <c r="E37" s="532" t="s">
        <v>1353</v>
      </c>
      <c r="F37" s="561" t="s">
        <v>1354</v>
      </c>
      <c r="G37" s="532" t="s">
        <v>1215</v>
      </c>
      <c r="H37" s="532" t="s">
        <v>1216</v>
      </c>
      <c r="I37" s="541">
        <v>1395.13</v>
      </c>
      <c r="J37" s="541">
        <v>2</v>
      </c>
      <c r="K37" s="542">
        <v>2790.26</v>
      </c>
    </row>
    <row r="38" spans="1:11" ht="14.4" customHeight="1" x14ac:dyDescent="0.3">
      <c r="A38" s="528" t="s">
        <v>443</v>
      </c>
      <c r="B38" s="529" t="s">
        <v>444</v>
      </c>
      <c r="C38" s="532" t="s">
        <v>453</v>
      </c>
      <c r="D38" s="561" t="s">
        <v>613</v>
      </c>
      <c r="E38" s="532" t="s">
        <v>1353</v>
      </c>
      <c r="F38" s="561" t="s">
        <v>1354</v>
      </c>
      <c r="G38" s="532" t="s">
        <v>1217</v>
      </c>
      <c r="H38" s="532" t="s">
        <v>1218</v>
      </c>
      <c r="I38" s="541">
        <v>1726.67</v>
      </c>
      <c r="J38" s="541">
        <v>2</v>
      </c>
      <c r="K38" s="542">
        <v>3453.34</v>
      </c>
    </row>
    <row r="39" spans="1:11" ht="14.4" customHeight="1" x14ac:dyDescent="0.3">
      <c r="A39" s="528" t="s">
        <v>443</v>
      </c>
      <c r="B39" s="529" t="s">
        <v>444</v>
      </c>
      <c r="C39" s="532" t="s">
        <v>453</v>
      </c>
      <c r="D39" s="561" t="s">
        <v>613</v>
      </c>
      <c r="E39" s="532" t="s">
        <v>1353</v>
      </c>
      <c r="F39" s="561" t="s">
        <v>1354</v>
      </c>
      <c r="G39" s="532" t="s">
        <v>1219</v>
      </c>
      <c r="H39" s="532" t="s">
        <v>1220</v>
      </c>
      <c r="I39" s="541">
        <v>1315.27</v>
      </c>
      <c r="J39" s="541">
        <v>2</v>
      </c>
      <c r="K39" s="542">
        <v>2630.54</v>
      </c>
    </row>
    <row r="40" spans="1:11" ht="14.4" customHeight="1" x14ac:dyDescent="0.3">
      <c r="A40" s="528" t="s">
        <v>443</v>
      </c>
      <c r="B40" s="529" t="s">
        <v>444</v>
      </c>
      <c r="C40" s="532" t="s">
        <v>453</v>
      </c>
      <c r="D40" s="561" t="s">
        <v>613</v>
      </c>
      <c r="E40" s="532" t="s">
        <v>1353</v>
      </c>
      <c r="F40" s="561" t="s">
        <v>1354</v>
      </c>
      <c r="G40" s="532" t="s">
        <v>1221</v>
      </c>
      <c r="H40" s="532" t="s">
        <v>1222</v>
      </c>
      <c r="I40" s="541">
        <v>1295.9100000000001</v>
      </c>
      <c r="J40" s="541">
        <v>2</v>
      </c>
      <c r="K40" s="542">
        <v>2591.8200000000002</v>
      </c>
    </row>
    <row r="41" spans="1:11" ht="14.4" customHeight="1" x14ac:dyDescent="0.3">
      <c r="A41" s="528" t="s">
        <v>443</v>
      </c>
      <c r="B41" s="529" t="s">
        <v>444</v>
      </c>
      <c r="C41" s="532" t="s">
        <v>453</v>
      </c>
      <c r="D41" s="561" t="s">
        <v>613</v>
      </c>
      <c r="E41" s="532" t="s">
        <v>1353</v>
      </c>
      <c r="F41" s="561" t="s">
        <v>1354</v>
      </c>
      <c r="G41" s="532" t="s">
        <v>1223</v>
      </c>
      <c r="H41" s="532" t="s">
        <v>1224</v>
      </c>
      <c r="I41" s="541">
        <v>1395.13</v>
      </c>
      <c r="J41" s="541">
        <v>2</v>
      </c>
      <c r="K41" s="542">
        <v>2790.26</v>
      </c>
    </row>
    <row r="42" spans="1:11" ht="14.4" customHeight="1" x14ac:dyDescent="0.3">
      <c r="A42" s="528" t="s">
        <v>443</v>
      </c>
      <c r="B42" s="529" t="s">
        <v>444</v>
      </c>
      <c r="C42" s="532" t="s">
        <v>453</v>
      </c>
      <c r="D42" s="561" t="s">
        <v>613</v>
      </c>
      <c r="E42" s="532" t="s">
        <v>1353</v>
      </c>
      <c r="F42" s="561" t="s">
        <v>1354</v>
      </c>
      <c r="G42" s="532" t="s">
        <v>1225</v>
      </c>
      <c r="H42" s="532" t="s">
        <v>1226</v>
      </c>
      <c r="I42" s="541">
        <v>4144.25</v>
      </c>
      <c r="J42" s="541">
        <v>2</v>
      </c>
      <c r="K42" s="542">
        <v>8288.5</v>
      </c>
    </row>
    <row r="43" spans="1:11" ht="14.4" customHeight="1" x14ac:dyDescent="0.3">
      <c r="A43" s="528" t="s">
        <v>443</v>
      </c>
      <c r="B43" s="529" t="s">
        <v>444</v>
      </c>
      <c r="C43" s="532" t="s">
        <v>453</v>
      </c>
      <c r="D43" s="561" t="s">
        <v>613</v>
      </c>
      <c r="E43" s="532" t="s">
        <v>1353</v>
      </c>
      <c r="F43" s="561" t="s">
        <v>1354</v>
      </c>
      <c r="G43" s="532" t="s">
        <v>1227</v>
      </c>
      <c r="H43" s="532" t="s">
        <v>1228</v>
      </c>
      <c r="I43" s="541">
        <v>1845.25</v>
      </c>
      <c r="J43" s="541">
        <v>2</v>
      </c>
      <c r="K43" s="542">
        <v>3690.5</v>
      </c>
    </row>
    <row r="44" spans="1:11" ht="14.4" customHeight="1" x14ac:dyDescent="0.3">
      <c r="A44" s="528" t="s">
        <v>443</v>
      </c>
      <c r="B44" s="529" t="s">
        <v>444</v>
      </c>
      <c r="C44" s="532" t="s">
        <v>453</v>
      </c>
      <c r="D44" s="561" t="s">
        <v>613</v>
      </c>
      <c r="E44" s="532" t="s">
        <v>1353</v>
      </c>
      <c r="F44" s="561" t="s">
        <v>1354</v>
      </c>
      <c r="G44" s="532" t="s">
        <v>1229</v>
      </c>
      <c r="H44" s="532" t="s">
        <v>1230</v>
      </c>
      <c r="I44" s="541">
        <v>3247.64</v>
      </c>
      <c r="J44" s="541">
        <v>2</v>
      </c>
      <c r="K44" s="542">
        <v>6495.28</v>
      </c>
    </row>
    <row r="45" spans="1:11" ht="14.4" customHeight="1" x14ac:dyDescent="0.3">
      <c r="A45" s="528" t="s">
        <v>443</v>
      </c>
      <c r="B45" s="529" t="s">
        <v>444</v>
      </c>
      <c r="C45" s="532" t="s">
        <v>453</v>
      </c>
      <c r="D45" s="561" t="s">
        <v>613</v>
      </c>
      <c r="E45" s="532" t="s">
        <v>1355</v>
      </c>
      <c r="F45" s="561" t="s">
        <v>1356</v>
      </c>
      <c r="G45" s="532" t="s">
        <v>1231</v>
      </c>
      <c r="H45" s="532" t="s">
        <v>1232</v>
      </c>
      <c r="I45" s="541">
        <v>8497.39</v>
      </c>
      <c r="J45" s="541">
        <v>2</v>
      </c>
      <c r="K45" s="542">
        <v>16994.78</v>
      </c>
    </row>
    <row r="46" spans="1:11" ht="14.4" customHeight="1" x14ac:dyDescent="0.3">
      <c r="A46" s="528" t="s">
        <v>443</v>
      </c>
      <c r="B46" s="529" t="s">
        <v>444</v>
      </c>
      <c r="C46" s="532" t="s">
        <v>453</v>
      </c>
      <c r="D46" s="561" t="s">
        <v>613</v>
      </c>
      <c r="E46" s="532" t="s">
        <v>1355</v>
      </c>
      <c r="F46" s="561" t="s">
        <v>1356</v>
      </c>
      <c r="G46" s="532" t="s">
        <v>1233</v>
      </c>
      <c r="H46" s="532" t="s">
        <v>1234</v>
      </c>
      <c r="I46" s="541">
        <v>15652.8</v>
      </c>
      <c r="J46" s="541">
        <v>1</v>
      </c>
      <c r="K46" s="542">
        <v>15652.8</v>
      </c>
    </row>
    <row r="47" spans="1:11" ht="14.4" customHeight="1" x14ac:dyDescent="0.3">
      <c r="A47" s="528" t="s">
        <v>443</v>
      </c>
      <c r="B47" s="529" t="s">
        <v>444</v>
      </c>
      <c r="C47" s="532" t="s">
        <v>453</v>
      </c>
      <c r="D47" s="561" t="s">
        <v>613</v>
      </c>
      <c r="E47" s="532" t="s">
        <v>1355</v>
      </c>
      <c r="F47" s="561" t="s">
        <v>1356</v>
      </c>
      <c r="G47" s="532" t="s">
        <v>1235</v>
      </c>
      <c r="H47" s="532" t="s">
        <v>1236</v>
      </c>
      <c r="I47" s="541">
        <v>10434.780000000001</v>
      </c>
      <c r="J47" s="541">
        <v>2</v>
      </c>
      <c r="K47" s="542">
        <v>20869.57</v>
      </c>
    </row>
    <row r="48" spans="1:11" ht="14.4" customHeight="1" x14ac:dyDescent="0.3">
      <c r="A48" s="528" t="s">
        <v>443</v>
      </c>
      <c r="B48" s="529" t="s">
        <v>444</v>
      </c>
      <c r="C48" s="532" t="s">
        <v>453</v>
      </c>
      <c r="D48" s="561" t="s">
        <v>613</v>
      </c>
      <c r="E48" s="532" t="s">
        <v>1357</v>
      </c>
      <c r="F48" s="561" t="s">
        <v>1358</v>
      </c>
      <c r="G48" s="532" t="s">
        <v>1237</v>
      </c>
      <c r="H48" s="532" t="s">
        <v>1238</v>
      </c>
      <c r="I48" s="541">
        <v>91.89</v>
      </c>
      <c r="J48" s="541">
        <v>36</v>
      </c>
      <c r="K48" s="542">
        <v>3307.86</v>
      </c>
    </row>
    <row r="49" spans="1:11" ht="14.4" customHeight="1" x14ac:dyDescent="0.3">
      <c r="A49" s="528" t="s">
        <v>443</v>
      </c>
      <c r="B49" s="529" t="s">
        <v>444</v>
      </c>
      <c r="C49" s="532" t="s">
        <v>453</v>
      </c>
      <c r="D49" s="561" t="s">
        <v>613</v>
      </c>
      <c r="E49" s="532" t="s">
        <v>1357</v>
      </c>
      <c r="F49" s="561" t="s">
        <v>1358</v>
      </c>
      <c r="G49" s="532" t="s">
        <v>1239</v>
      </c>
      <c r="H49" s="532" t="s">
        <v>1240</v>
      </c>
      <c r="I49" s="541">
        <v>94.82</v>
      </c>
      <c r="J49" s="541">
        <v>36</v>
      </c>
      <c r="K49" s="542">
        <v>3413.43</v>
      </c>
    </row>
    <row r="50" spans="1:11" ht="14.4" customHeight="1" x14ac:dyDescent="0.3">
      <c r="A50" s="528" t="s">
        <v>443</v>
      </c>
      <c r="B50" s="529" t="s">
        <v>444</v>
      </c>
      <c r="C50" s="532" t="s">
        <v>453</v>
      </c>
      <c r="D50" s="561" t="s">
        <v>613</v>
      </c>
      <c r="E50" s="532" t="s">
        <v>1357</v>
      </c>
      <c r="F50" s="561" t="s">
        <v>1358</v>
      </c>
      <c r="G50" s="532" t="s">
        <v>1241</v>
      </c>
      <c r="H50" s="532" t="s">
        <v>1242</v>
      </c>
      <c r="I50" s="541">
        <v>78.2</v>
      </c>
      <c r="J50" s="541">
        <v>24</v>
      </c>
      <c r="K50" s="542">
        <v>1876.8</v>
      </c>
    </row>
    <row r="51" spans="1:11" ht="14.4" customHeight="1" x14ac:dyDescent="0.3">
      <c r="A51" s="528" t="s">
        <v>443</v>
      </c>
      <c r="B51" s="529" t="s">
        <v>444</v>
      </c>
      <c r="C51" s="532" t="s">
        <v>453</v>
      </c>
      <c r="D51" s="561" t="s">
        <v>613</v>
      </c>
      <c r="E51" s="532" t="s">
        <v>1357</v>
      </c>
      <c r="F51" s="561" t="s">
        <v>1358</v>
      </c>
      <c r="G51" s="532" t="s">
        <v>1243</v>
      </c>
      <c r="H51" s="532" t="s">
        <v>1244</v>
      </c>
      <c r="I51" s="541">
        <v>118.11</v>
      </c>
      <c r="J51" s="541">
        <v>24</v>
      </c>
      <c r="K51" s="542">
        <v>2834.69</v>
      </c>
    </row>
    <row r="52" spans="1:11" ht="14.4" customHeight="1" x14ac:dyDescent="0.3">
      <c r="A52" s="528" t="s">
        <v>443</v>
      </c>
      <c r="B52" s="529" t="s">
        <v>444</v>
      </c>
      <c r="C52" s="532" t="s">
        <v>453</v>
      </c>
      <c r="D52" s="561" t="s">
        <v>613</v>
      </c>
      <c r="E52" s="532" t="s">
        <v>1357</v>
      </c>
      <c r="F52" s="561" t="s">
        <v>1358</v>
      </c>
      <c r="G52" s="532" t="s">
        <v>1245</v>
      </c>
      <c r="H52" s="532" t="s">
        <v>1246</v>
      </c>
      <c r="I52" s="541">
        <v>403.71</v>
      </c>
      <c r="J52" s="541">
        <v>12</v>
      </c>
      <c r="K52" s="542">
        <v>4844.49</v>
      </c>
    </row>
    <row r="53" spans="1:11" ht="14.4" customHeight="1" x14ac:dyDescent="0.3">
      <c r="A53" s="528" t="s">
        <v>443</v>
      </c>
      <c r="B53" s="529" t="s">
        <v>444</v>
      </c>
      <c r="C53" s="532" t="s">
        <v>453</v>
      </c>
      <c r="D53" s="561" t="s">
        <v>613</v>
      </c>
      <c r="E53" s="532" t="s">
        <v>1357</v>
      </c>
      <c r="F53" s="561" t="s">
        <v>1358</v>
      </c>
      <c r="G53" s="532" t="s">
        <v>1247</v>
      </c>
      <c r="H53" s="532" t="s">
        <v>1248</v>
      </c>
      <c r="I53" s="541">
        <v>80.16</v>
      </c>
      <c r="J53" s="541">
        <v>12</v>
      </c>
      <c r="K53" s="542">
        <v>961.86</v>
      </c>
    </row>
    <row r="54" spans="1:11" ht="14.4" customHeight="1" x14ac:dyDescent="0.3">
      <c r="A54" s="528" t="s">
        <v>443</v>
      </c>
      <c r="B54" s="529" t="s">
        <v>444</v>
      </c>
      <c r="C54" s="532" t="s">
        <v>453</v>
      </c>
      <c r="D54" s="561" t="s">
        <v>613</v>
      </c>
      <c r="E54" s="532" t="s">
        <v>1357</v>
      </c>
      <c r="F54" s="561" t="s">
        <v>1358</v>
      </c>
      <c r="G54" s="532" t="s">
        <v>1249</v>
      </c>
      <c r="H54" s="532" t="s">
        <v>1250</v>
      </c>
      <c r="I54" s="541">
        <v>132.94</v>
      </c>
      <c r="J54" s="541">
        <v>72</v>
      </c>
      <c r="K54" s="542">
        <v>9571.68</v>
      </c>
    </row>
    <row r="55" spans="1:11" ht="14.4" customHeight="1" x14ac:dyDescent="0.3">
      <c r="A55" s="528" t="s">
        <v>443</v>
      </c>
      <c r="B55" s="529" t="s">
        <v>444</v>
      </c>
      <c r="C55" s="532" t="s">
        <v>453</v>
      </c>
      <c r="D55" s="561" t="s">
        <v>613</v>
      </c>
      <c r="E55" s="532" t="s">
        <v>1357</v>
      </c>
      <c r="F55" s="561" t="s">
        <v>1358</v>
      </c>
      <c r="G55" s="532" t="s">
        <v>1251</v>
      </c>
      <c r="H55" s="532" t="s">
        <v>1252</v>
      </c>
      <c r="I55" s="541">
        <v>133.91999999999999</v>
      </c>
      <c r="J55" s="541">
        <v>24</v>
      </c>
      <c r="K55" s="542">
        <v>3214.02</v>
      </c>
    </row>
    <row r="56" spans="1:11" ht="14.4" customHeight="1" x14ac:dyDescent="0.3">
      <c r="A56" s="528" t="s">
        <v>443</v>
      </c>
      <c r="B56" s="529" t="s">
        <v>444</v>
      </c>
      <c r="C56" s="532" t="s">
        <v>453</v>
      </c>
      <c r="D56" s="561" t="s">
        <v>613</v>
      </c>
      <c r="E56" s="532" t="s">
        <v>1357</v>
      </c>
      <c r="F56" s="561" t="s">
        <v>1358</v>
      </c>
      <c r="G56" s="532" t="s">
        <v>1253</v>
      </c>
      <c r="H56" s="532" t="s">
        <v>1254</v>
      </c>
      <c r="I56" s="541">
        <v>155.41999999999999</v>
      </c>
      <c r="J56" s="541">
        <v>36</v>
      </c>
      <c r="K56" s="542">
        <v>5595.21</v>
      </c>
    </row>
    <row r="57" spans="1:11" ht="14.4" customHeight="1" x14ac:dyDescent="0.3">
      <c r="A57" s="528" t="s">
        <v>443</v>
      </c>
      <c r="B57" s="529" t="s">
        <v>444</v>
      </c>
      <c r="C57" s="532" t="s">
        <v>453</v>
      </c>
      <c r="D57" s="561" t="s">
        <v>613</v>
      </c>
      <c r="E57" s="532" t="s">
        <v>1359</v>
      </c>
      <c r="F57" s="561" t="s">
        <v>1360</v>
      </c>
      <c r="G57" s="532" t="s">
        <v>1255</v>
      </c>
      <c r="H57" s="532" t="s">
        <v>1256</v>
      </c>
      <c r="I57" s="541">
        <v>0.31</v>
      </c>
      <c r="J57" s="541">
        <v>200</v>
      </c>
      <c r="K57" s="542">
        <v>62</v>
      </c>
    </row>
    <row r="58" spans="1:11" ht="14.4" customHeight="1" x14ac:dyDescent="0.3">
      <c r="A58" s="528" t="s">
        <v>443</v>
      </c>
      <c r="B58" s="529" t="s">
        <v>444</v>
      </c>
      <c r="C58" s="532" t="s">
        <v>453</v>
      </c>
      <c r="D58" s="561" t="s">
        <v>613</v>
      </c>
      <c r="E58" s="532" t="s">
        <v>1361</v>
      </c>
      <c r="F58" s="561" t="s">
        <v>1362</v>
      </c>
      <c r="G58" s="532" t="s">
        <v>1257</v>
      </c>
      <c r="H58" s="532" t="s">
        <v>1258</v>
      </c>
      <c r="I58" s="541">
        <v>10.55</v>
      </c>
      <c r="J58" s="541">
        <v>80</v>
      </c>
      <c r="K58" s="542">
        <v>844.1</v>
      </c>
    </row>
    <row r="59" spans="1:11" ht="14.4" customHeight="1" x14ac:dyDescent="0.3">
      <c r="A59" s="528" t="s">
        <v>443</v>
      </c>
      <c r="B59" s="529" t="s">
        <v>444</v>
      </c>
      <c r="C59" s="532" t="s">
        <v>453</v>
      </c>
      <c r="D59" s="561" t="s">
        <v>613</v>
      </c>
      <c r="E59" s="532" t="s">
        <v>1361</v>
      </c>
      <c r="F59" s="561" t="s">
        <v>1362</v>
      </c>
      <c r="G59" s="532" t="s">
        <v>1259</v>
      </c>
      <c r="H59" s="532" t="s">
        <v>1260</v>
      </c>
      <c r="I59" s="541">
        <v>7.5049999999999999</v>
      </c>
      <c r="J59" s="541">
        <v>200</v>
      </c>
      <c r="K59" s="542">
        <v>1501</v>
      </c>
    </row>
    <row r="60" spans="1:11" ht="14.4" customHeight="1" x14ac:dyDescent="0.3">
      <c r="A60" s="528" t="s">
        <v>443</v>
      </c>
      <c r="B60" s="529" t="s">
        <v>444</v>
      </c>
      <c r="C60" s="532" t="s">
        <v>453</v>
      </c>
      <c r="D60" s="561" t="s">
        <v>613</v>
      </c>
      <c r="E60" s="532" t="s">
        <v>1361</v>
      </c>
      <c r="F60" s="561" t="s">
        <v>1362</v>
      </c>
      <c r="G60" s="532" t="s">
        <v>1261</v>
      </c>
      <c r="H60" s="532" t="s">
        <v>1262</v>
      </c>
      <c r="I60" s="541">
        <v>7.5</v>
      </c>
      <c r="J60" s="541">
        <v>100</v>
      </c>
      <c r="K60" s="542">
        <v>750</v>
      </c>
    </row>
    <row r="61" spans="1:11" ht="14.4" customHeight="1" x14ac:dyDescent="0.3">
      <c r="A61" s="528" t="s">
        <v>443</v>
      </c>
      <c r="B61" s="529" t="s">
        <v>444</v>
      </c>
      <c r="C61" s="532" t="s">
        <v>453</v>
      </c>
      <c r="D61" s="561" t="s">
        <v>613</v>
      </c>
      <c r="E61" s="532" t="s">
        <v>1361</v>
      </c>
      <c r="F61" s="561" t="s">
        <v>1362</v>
      </c>
      <c r="G61" s="532" t="s">
        <v>1263</v>
      </c>
      <c r="H61" s="532" t="s">
        <v>1264</v>
      </c>
      <c r="I61" s="541">
        <v>7.5</v>
      </c>
      <c r="J61" s="541">
        <v>100</v>
      </c>
      <c r="K61" s="542">
        <v>750</v>
      </c>
    </row>
    <row r="62" spans="1:11" ht="14.4" customHeight="1" x14ac:dyDescent="0.3">
      <c r="A62" s="528" t="s">
        <v>443</v>
      </c>
      <c r="B62" s="529" t="s">
        <v>444</v>
      </c>
      <c r="C62" s="532" t="s">
        <v>453</v>
      </c>
      <c r="D62" s="561" t="s">
        <v>613</v>
      </c>
      <c r="E62" s="532" t="s">
        <v>1363</v>
      </c>
      <c r="F62" s="561" t="s">
        <v>1364</v>
      </c>
      <c r="G62" s="532" t="s">
        <v>1265</v>
      </c>
      <c r="H62" s="532" t="s">
        <v>1266</v>
      </c>
      <c r="I62" s="541">
        <v>9850</v>
      </c>
      <c r="J62" s="541">
        <v>2</v>
      </c>
      <c r="K62" s="542">
        <v>19700</v>
      </c>
    </row>
    <row r="63" spans="1:11" ht="14.4" customHeight="1" x14ac:dyDescent="0.3">
      <c r="A63" s="528" t="s">
        <v>443</v>
      </c>
      <c r="B63" s="529" t="s">
        <v>444</v>
      </c>
      <c r="C63" s="532" t="s">
        <v>453</v>
      </c>
      <c r="D63" s="561" t="s">
        <v>613</v>
      </c>
      <c r="E63" s="532" t="s">
        <v>1363</v>
      </c>
      <c r="F63" s="561" t="s">
        <v>1364</v>
      </c>
      <c r="G63" s="532" t="s">
        <v>1267</v>
      </c>
      <c r="H63" s="532" t="s">
        <v>1268</v>
      </c>
      <c r="I63" s="541">
        <v>9850</v>
      </c>
      <c r="J63" s="541">
        <v>1</v>
      </c>
      <c r="K63" s="542">
        <v>9850</v>
      </c>
    </row>
    <row r="64" spans="1:11" ht="14.4" customHeight="1" x14ac:dyDescent="0.3">
      <c r="A64" s="528" t="s">
        <v>443</v>
      </c>
      <c r="B64" s="529" t="s">
        <v>444</v>
      </c>
      <c r="C64" s="532" t="s">
        <v>453</v>
      </c>
      <c r="D64" s="561" t="s">
        <v>613</v>
      </c>
      <c r="E64" s="532" t="s">
        <v>1363</v>
      </c>
      <c r="F64" s="561" t="s">
        <v>1364</v>
      </c>
      <c r="G64" s="532" t="s">
        <v>1269</v>
      </c>
      <c r="H64" s="532" t="s">
        <v>1270</v>
      </c>
      <c r="I64" s="541">
        <v>7990</v>
      </c>
      <c r="J64" s="541">
        <v>2</v>
      </c>
      <c r="K64" s="542">
        <v>15980</v>
      </c>
    </row>
    <row r="65" spans="1:11" ht="14.4" customHeight="1" x14ac:dyDescent="0.3">
      <c r="A65" s="528" t="s">
        <v>443</v>
      </c>
      <c r="B65" s="529" t="s">
        <v>444</v>
      </c>
      <c r="C65" s="532" t="s">
        <v>453</v>
      </c>
      <c r="D65" s="561" t="s">
        <v>613</v>
      </c>
      <c r="E65" s="532" t="s">
        <v>1363</v>
      </c>
      <c r="F65" s="561" t="s">
        <v>1364</v>
      </c>
      <c r="G65" s="532" t="s">
        <v>1271</v>
      </c>
      <c r="H65" s="532" t="s">
        <v>1272</v>
      </c>
      <c r="I65" s="541">
        <v>7990</v>
      </c>
      <c r="J65" s="541">
        <v>1</v>
      </c>
      <c r="K65" s="542">
        <v>7990</v>
      </c>
    </row>
    <row r="66" spans="1:11" ht="14.4" customHeight="1" x14ac:dyDescent="0.3">
      <c r="A66" s="528" t="s">
        <v>443</v>
      </c>
      <c r="B66" s="529" t="s">
        <v>444</v>
      </c>
      <c r="C66" s="532" t="s">
        <v>453</v>
      </c>
      <c r="D66" s="561" t="s">
        <v>613</v>
      </c>
      <c r="E66" s="532" t="s">
        <v>1363</v>
      </c>
      <c r="F66" s="561" t="s">
        <v>1364</v>
      </c>
      <c r="G66" s="532" t="s">
        <v>1273</v>
      </c>
      <c r="H66" s="532" t="s">
        <v>1274</v>
      </c>
      <c r="I66" s="541">
        <v>7990</v>
      </c>
      <c r="J66" s="541">
        <v>1</v>
      </c>
      <c r="K66" s="542">
        <v>7990</v>
      </c>
    </row>
    <row r="67" spans="1:11" ht="14.4" customHeight="1" x14ac:dyDescent="0.3">
      <c r="A67" s="528" t="s">
        <v>443</v>
      </c>
      <c r="B67" s="529" t="s">
        <v>444</v>
      </c>
      <c r="C67" s="532" t="s">
        <v>453</v>
      </c>
      <c r="D67" s="561" t="s">
        <v>613</v>
      </c>
      <c r="E67" s="532" t="s">
        <v>1363</v>
      </c>
      <c r="F67" s="561" t="s">
        <v>1364</v>
      </c>
      <c r="G67" s="532" t="s">
        <v>1275</v>
      </c>
      <c r="H67" s="532" t="s">
        <v>1276</v>
      </c>
      <c r="I67" s="541">
        <v>9772</v>
      </c>
      <c r="J67" s="541">
        <v>2</v>
      </c>
      <c r="K67" s="542">
        <v>19544</v>
      </c>
    </row>
    <row r="68" spans="1:11" ht="14.4" customHeight="1" x14ac:dyDescent="0.3">
      <c r="A68" s="528" t="s">
        <v>443</v>
      </c>
      <c r="B68" s="529" t="s">
        <v>444</v>
      </c>
      <c r="C68" s="532" t="s">
        <v>453</v>
      </c>
      <c r="D68" s="561" t="s">
        <v>613</v>
      </c>
      <c r="E68" s="532" t="s">
        <v>1363</v>
      </c>
      <c r="F68" s="561" t="s">
        <v>1364</v>
      </c>
      <c r="G68" s="532" t="s">
        <v>1277</v>
      </c>
      <c r="H68" s="532" t="s">
        <v>1278</v>
      </c>
      <c r="I68" s="541">
        <v>5101</v>
      </c>
      <c r="J68" s="541">
        <v>2</v>
      </c>
      <c r="K68" s="542">
        <v>10202</v>
      </c>
    </row>
    <row r="69" spans="1:11" ht="14.4" customHeight="1" x14ac:dyDescent="0.3">
      <c r="A69" s="528" t="s">
        <v>443</v>
      </c>
      <c r="B69" s="529" t="s">
        <v>444</v>
      </c>
      <c r="C69" s="532" t="s">
        <v>453</v>
      </c>
      <c r="D69" s="561" t="s">
        <v>613</v>
      </c>
      <c r="E69" s="532" t="s">
        <v>1363</v>
      </c>
      <c r="F69" s="561" t="s">
        <v>1364</v>
      </c>
      <c r="G69" s="532" t="s">
        <v>1279</v>
      </c>
      <c r="H69" s="532" t="s">
        <v>1280</v>
      </c>
      <c r="I69" s="541">
        <v>9200</v>
      </c>
      <c r="J69" s="541">
        <v>1</v>
      </c>
      <c r="K69" s="542">
        <v>9200</v>
      </c>
    </row>
    <row r="70" spans="1:11" ht="14.4" customHeight="1" x14ac:dyDescent="0.3">
      <c r="A70" s="528" t="s">
        <v>443</v>
      </c>
      <c r="B70" s="529" t="s">
        <v>444</v>
      </c>
      <c r="C70" s="532" t="s">
        <v>456</v>
      </c>
      <c r="D70" s="561" t="s">
        <v>614</v>
      </c>
      <c r="E70" s="532" t="s">
        <v>1353</v>
      </c>
      <c r="F70" s="561" t="s">
        <v>1354</v>
      </c>
      <c r="G70" s="532" t="s">
        <v>1281</v>
      </c>
      <c r="H70" s="532" t="s">
        <v>1282</v>
      </c>
      <c r="I70" s="541">
        <v>344.44</v>
      </c>
      <c r="J70" s="541">
        <v>10</v>
      </c>
      <c r="K70" s="542">
        <v>3444.4</v>
      </c>
    </row>
    <row r="71" spans="1:11" ht="14.4" customHeight="1" x14ac:dyDescent="0.3">
      <c r="A71" s="528" t="s">
        <v>443</v>
      </c>
      <c r="B71" s="529" t="s">
        <v>444</v>
      </c>
      <c r="C71" s="532" t="s">
        <v>456</v>
      </c>
      <c r="D71" s="561" t="s">
        <v>614</v>
      </c>
      <c r="E71" s="532" t="s">
        <v>1353</v>
      </c>
      <c r="F71" s="561" t="s">
        <v>1354</v>
      </c>
      <c r="G71" s="532" t="s">
        <v>1283</v>
      </c>
      <c r="H71" s="532" t="s">
        <v>1284</v>
      </c>
      <c r="I71" s="541">
        <v>211.36</v>
      </c>
      <c r="J71" s="541">
        <v>3</v>
      </c>
      <c r="K71" s="542">
        <v>634.09</v>
      </c>
    </row>
    <row r="72" spans="1:11" ht="14.4" customHeight="1" x14ac:dyDescent="0.3">
      <c r="A72" s="528" t="s">
        <v>443</v>
      </c>
      <c r="B72" s="529" t="s">
        <v>444</v>
      </c>
      <c r="C72" s="532" t="s">
        <v>456</v>
      </c>
      <c r="D72" s="561" t="s">
        <v>614</v>
      </c>
      <c r="E72" s="532" t="s">
        <v>1365</v>
      </c>
      <c r="F72" s="561" t="s">
        <v>1366</v>
      </c>
      <c r="G72" s="532" t="s">
        <v>1285</v>
      </c>
      <c r="H72" s="532" t="s">
        <v>1286</v>
      </c>
      <c r="I72" s="541">
        <v>448.36</v>
      </c>
      <c r="J72" s="541">
        <v>2</v>
      </c>
      <c r="K72" s="542">
        <v>896.72</v>
      </c>
    </row>
    <row r="73" spans="1:11" ht="14.4" customHeight="1" x14ac:dyDescent="0.3">
      <c r="A73" s="528" t="s">
        <v>443</v>
      </c>
      <c r="B73" s="529" t="s">
        <v>444</v>
      </c>
      <c r="C73" s="532" t="s">
        <v>456</v>
      </c>
      <c r="D73" s="561" t="s">
        <v>614</v>
      </c>
      <c r="E73" s="532" t="s">
        <v>1365</v>
      </c>
      <c r="F73" s="561" t="s">
        <v>1366</v>
      </c>
      <c r="G73" s="532" t="s">
        <v>1287</v>
      </c>
      <c r="H73" s="532" t="s">
        <v>1288</v>
      </c>
      <c r="I73" s="541">
        <v>448.36</v>
      </c>
      <c r="J73" s="541">
        <v>2</v>
      </c>
      <c r="K73" s="542">
        <v>896.72</v>
      </c>
    </row>
    <row r="74" spans="1:11" ht="14.4" customHeight="1" x14ac:dyDescent="0.3">
      <c r="A74" s="528" t="s">
        <v>443</v>
      </c>
      <c r="B74" s="529" t="s">
        <v>444</v>
      </c>
      <c r="C74" s="532" t="s">
        <v>456</v>
      </c>
      <c r="D74" s="561" t="s">
        <v>614</v>
      </c>
      <c r="E74" s="532" t="s">
        <v>1365</v>
      </c>
      <c r="F74" s="561" t="s">
        <v>1366</v>
      </c>
      <c r="G74" s="532" t="s">
        <v>1289</v>
      </c>
      <c r="H74" s="532" t="s">
        <v>1290</v>
      </c>
      <c r="I74" s="541">
        <v>85.56</v>
      </c>
      <c r="J74" s="541">
        <v>10</v>
      </c>
      <c r="K74" s="542">
        <v>855.6</v>
      </c>
    </row>
    <row r="75" spans="1:11" ht="14.4" customHeight="1" x14ac:dyDescent="0.3">
      <c r="A75" s="528" t="s">
        <v>443</v>
      </c>
      <c r="B75" s="529" t="s">
        <v>444</v>
      </c>
      <c r="C75" s="532" t="s">
        <v>456</v>
      </c>
      <c r="D75" s="561" t="s">
        <v>614</v>
      </c>
      <c r="E75" s="532" t="s">
        <v>1365</v>
      </c>
      <c r="F75" s="561" t="s">
        <v>1366</v>
      </c>
      <c r="G75" s="532" t="s">
        <v>1291</v>
      </c>
      <c r="H75" s="532" t="s">
        <v>1292</v>
      </c>
      <c r="I75" s="541">
        <v>3918.29</v>
      </c>
      <c r="J75" s="541">
        <v>1</v>
      </c>
      <c r="K75" s="542">
        <v>3918.29</v>
      </c>
    </row>
    <row r="76" spans="1:11" ht="14.4" customHeight="1" x14ac:dyDescent="0.3">
      <c r="A76" s="528" t="s">
        <v>443</v>
      </c>
      <c r="B76" s="529" t="s">
        <v>444</v>
      </c>
      <c r="C76" s="532" t="s">
        <v>456</v>
      </c>
      <c r="D76" s="561" t="s">
        <v>614</v>
      </c>
      <c r="E76" s="532" t="s">
        <v>1365</v>
      </c>
      <c r="F76" s="561" t="s">
        <v>1366</v>
      </c>
      <c r="G76" s="532" t="s">
        <v>1293</v>
      </c>
      <c r="H76" s="532" t="s">
        <v>1294</v>
      </c>
      <c r="I76" s="541">
        <v>448.37</v>
      </c>
      <c r="J76" s="541">
        <v>1</v>
      </c>
      <c r="K76" s="542">
        <v>448.37</v>
      </c>
    </row>
    <row r="77" spans="1:11" ht="14.4" customHeight="1" x14ac:dyDescent="0.3">
      <c r="A77" s="528" t="s">
        <v>443</v>
      </c>
      <c r="B77" s="529" t="s">
        <v>444</v>
      </c>
      <c r="C77" s="532" t="s">
        <v>456</v>
      </c>
      <c r="D77" s="561" t="s">
        <v>614</v>
      </c>
      <c r="E77" s="532" t="s">
        <v>1367</v>
      </c>
      <c r="F77" s="561" t="s">
        <v>1368</v>
      </c>
      <c r="G77" s="532" t="s">
        <v>1295</v>
      </c>
      <c r="H77" s="532" t="s">
        <v>1296</v>
      </c>
      <c r="I77" s="541">
        <v>440.1</v>
      </c>
      <c r="J77" s="541">
        <v>28</v>
      </c>
      <c r="K77" s="542">
        <v>12321.98</v>
      </c>
    </row>
    <row r="78" spans="1:11" ht="14.4" customHeight="1" x14ac:dyDescent="0.3">
      <c r="A78" s="528" t="s">
        <v>443</v>
      </c>
      <c r="B78" s="529" t="s">
        <v>444</v>
      </c>
      <c r="C78" s="532" t="s">
        <v>456</v>
      </c>
      <c r="D78" s="561" t="s">
        <v>614</v>
      </c>
      <c r="E78" s="532" t="s">
        <v>1357</v>
      </c>
      <c r="F78" s="561" t="s">
        <v>1358</v>
      </c>
      <c r="G78" s="532" t="s">
        <v>1297</v>
      </c>
      <c r="H78" s="532" t="s">
        <v>1298</v>
      </c>
      <c r="I78" s="541">
        <v>50.48</v>
      </c>
      <c r="J78" s="541">
        <v>108</v>
      </c>
      <c r="K78" s="542">
        <v>5451.35</v>
      </c>
    </row>
    <row r="79" spans="1:11" ht="14.4" customHeight="1" x14ac:dyDescent="0.3">
      <c r="A79" s="528" t="s">
        <v>443</v>
      </c>
      <c r="B79" s="529" t="s">
        <v>444</v>
      </c>
      <c r="C79" s="532" t="s">
        <v>456</v>
      </c>
      <c r="D79" s="561" t="s">
        <v>614</v>
      </c>
      <c r="E79" s="532" t="s">
        <v>1357</v>
      </c>
      <c r="F79" s="561" t="s">
        <v>1358</v>
      </c>
      <c r="G79" s="532" t="s">
        <v>1241</v>
      </c>
      <c r="H79" s="532" t="s">
        <v>1242</v>
      </c>
      <c r="I79" s="541">
        <v>78.2</v>
      </c>
      <c r="J79" s="541">
        <v>72</v>
      </c>
      <c r="K79" s="542">
        <v>5630.4</v>
      </c>
    </row>
    <row r="80" spans="1:11" ht="14.4" customHeight="1" x14ac:dyDescent="0.3">
      <c r="A80" s="528" t="s">
        <v>443</v>
      </c>
      <c r="B80" s="529" t="s">
        <v>444</v>
      </c>
      <c r="C80" s="532" t="s">
        <v>456</v>
      </c>
      <c r="D80" s="561" t="s">
        <v>614</v>
      </c>
      <c r="E80" s="532" t="s">
        <v>1357</v>
      </c>
      <c r="F80" s="561" t="s">
        <v>1358</v>
      </c>
      <c r="G80" s="532" t="s">
        <v>1247</v>
      </c>
      <c r="H80" s="532" t="s">
        <v>1248</v>
      </c>
      <c r="I80" s="541">
        <v>80.16</v>
      </c>
      <c r="J80" s="541">
        <v>72</v>
      </c>
      <c r="K80" s="542">
        <v>5771.16</v>
      </c>
    </row>
    <row r="81" spans="1:11" ht="14.4" customHeight="1" x14ac:dyDescent="0.3">
      <c r="A81" s="528" t="s">
        <v>443</v>
      </c>
      <c r="B81" s="529" t="s">
        <v>444</v>
      </c>
      <c r="C81" s="532" t="s">
        <v>456</v>
      </c>
      <c r="D81" s="561" t="s">
        <v>614</v>
      </c>
      <c r="E81" s="532" t="s">
        <v>1357</v>
      </c>
      <c r="F81" s="561" t="s">
        <v>1358</v>
      </c>
      <c r="G81" s="532" t="s">
        <v>1299</v>
      </c>
      <c r="H81" s="532" t="s">
        <v>1300</v>
      </c>
      <c r="I81" s="541">
        <v>47.74</v>
      </c>
      <c r="J81" s="541">
        <v>108</v>
      </c>
      <c r="K81" s="542">
        <v>5156.37</v>
      </c>
    </row>
    <row r="82" spans="1:11" ht="14.4" customHeight="1" x14ac:dyDescent="0.3">
      <c r="A82" s="528" t="s">
        <v>443</v>
      </c>
      <c r="B82" s="529" t="s">
        <v>444</v>
      </c>
      <c r="C82" s="532" t="s">
        <v>456</v>
      </c>
      <c r="D82" s="561" t="s">
        <v>614</v>
      </c>
      <c r="E82" s="532" t="s">
        <v>1357</v>
      </c>
      <c r="F82" s="561" t="s">
        <v>1358</v>
      </c>
      <c r="G82" s="532" t="s">
        <v>1301</v>
      </c>
      <c r="H82" s="532" t="s">
        <v>1302</v>
      </c>
      <c r="I82" s="541">
        <v>50.63</v>
      </c>
      <c r="J82" s="541">
        <v>108</v>
      </c>
      <c r="K82" s="542">
        <v>5468.53</v>
      </c>
    </row>
    <row r="83" spans="1:11" ht="14.4" customHeight="1" x14ac:dyDescent="0.3">
      <c r="A83" s="528" t="s">
        <v>443</v>
      </c>
      <c r="B83" s="529" t="s">
        <v>444</v>
      </c>
      <c r="C83" s="532" t="s">
        <v>456</v>
      </c>
      <c r="D83" s="561" t="s">
        <v>614</v>
      </c>
      <c r="E83" s="532" t="s">
        <v>1357</v>
      </c>
      <c r="F83" s="561" t="s">
        <v>1358</v>
      </c>
      <c r="G83" s="532" t="s">
        <v>1303</v>
      </c>
      <c r="H83" s="532" t="s">
        <v>1304</v>
      </c>
      <c r="I83" s="541">
        <v>111.44</v>
      </c>
      <c r="J83" s="541">
        <v>48</v>
      </c>
      <c r="K83" s="542">
        <v>5348.88</v>
      </c>
    </row>
    <row r="84" spans="1:11" ht="14.4" customHeight="1" x14ac:dyDescent="0.3">
      <c r="A84" s="528" t="s">
        <v>443</v>
      </c>
      <c r="B84" s="529" t="s">
        <v>444</v>
      </c>
      <c r="C84" s="532" t="s">
        <v>456</v>
      </c>
      <c r="D84" s="561" t="s">
        <v>614</v>
      </c>
      <c r="E84" s="532" t="s">
        <v>1357</v>
      </c>
      <c r="F84" s="561" t="s">
        <v>1358</v>
      </c>
      <c r="G84" s="532" t="s">
        <v>1305</v>
      </c>
      <c r="H84" s="532" t="s">
        <v>1306</v>
      </c>
      <c r="I84" s="541">
        <v>132.63</v>
      </c>
      <c r="J84" s="541">
        <v>72</v>
      </c>
      <c r="K84" s="542">
        <v>9549.14</v>
      </c>
    </row>
    <row r="85" spans="1:11" ht="14.4" customHeight="1" x14ac:dyDescent="0.3">
      <c r="A85" s="528" t="s">
        <v>443</v>
      </c>
      <c r="B85" s="529" t="s">
        <v>444</v>
      </c>
      <c r="C85" s="532" t="s">
        <v>456</v>
      </c>
      <c r="D85" s="561" t="s">
        <v>614</v>
      </c>
      <c r="E85" s="532" t="s">
        <v>1357</v>
      </c>
      <c r="F85" s="561" t="s">
        <v>1358</v>
      </c>
      <c r="G85" s="532" t="s">
        <v>1307</v>
      </c>
      <c r="H85" s="532" t="s">
        <v>1308</v>
      </c>
      <c r="I85" s="541">
        <v>112.41</v>
      </c>
      <c r="J85" s="541">
        <v>108</v>
      </c>
      <c r="K85" s="542">
        <v>12140.55</v>
      </c>
    </row>
    <row r="86" spans="1:11" ht="14.4" customHeight="1" x14ac:dyDescent="0.3">
      <c r="A86" s="528" t="s">
        <v>443</v>
      </c>
      <c r="B86" s="529" t="s">
        <v>444</v>
      </c>
      <c r="C86" s="532" t="s">
        <v>456</v>
      </c>
      <c r="D86" s="561" t="s">
        <v>614</v>
      </c>
      <c r="E86" s="532" t="s">
        <v>1357</v>
      </c>
      <c r="F86" s="561" t="s">
        <v>1358</v>
      </c>
      <c r="G86" s="532" t="s">
        <v>1309</v>
      </c>
      <c r="H86" s="532" t="s">
        <v>1310</v>
      </c>
      <c r="I86" s="541">
        <v>356.79</v>
      </c>
      <c r="J86" s="541">
        <v>72</v>
      </c>
      <c r="K86" s="542">
        <v>25688.7</v>
      </c>
    </row>
    <row r="87" spans="1:11" ht="14.4" customHeight="1" x14ac:dyDescent="0.3">
      <c r="A87" s="528" t="s">
        <v>443</v>
      </c>
      <c r="B87" s="529" t="s">
        <v>444</v>
      </c>
      <c r="C87" s="532" t="s">
        <v>448</v>
      </c>
      <c r="D87" s="561" t="s">
        <v>612</v>
      </c>
      <c r="E87" s="532" t="s">
        <v>1351</v>
      </c>
      <c r="F87" s="561" t="s">
        <v>1352</v>
      </c>
      <c r="G87" s="532" t="s">
        <v>1311</v>
      </c>
      <c r="H87" s="532" t="s">
        <v>1312</v>
      </c>
      <c r="I87" s="541">
        <v>0.47</v>
      </c>
      <c r="J87" s="541">
        <v>2000</v>
      </c>
      <c r="K87" s="542">
        <v>940</v>
      </c>
    </row>
    <row r="88" spans="1:11" ht="14.4" customHeight="1" x14ac:dyDescent="0.3">
      <c r="A88" s="528" t="s">
        <v>443</v>
      </c>
      <c r="B88" s="529" t="s">
        <v>444</v>
      </c>
      <c r="C88" s="532" t="s">
        <v>448</v>
      </c>
      <c r="D88" s="561" t="s">
        <v>612</v>
      </c>
      <c r="E88" s="532" t="s">
        <v>1351</v>
      </c>
      <c r="F88" s="561" t="s">
        <v>1352</v>
      </c>
      <c r="G88" s="532" t="s">
        <v>1313</v>
      </c>
      <c r="H88" s="532" t="s">
        <v>1314</v>
      </c>
      <c r="I88" s="541">
        <v>2.5099999999999998</v>
      </c>
      <c r="J88" s="541">
        <v>100</v>
      </c>
      <c r="K88" s="542">
        <v>251</v>
      </c>
    </row>
    <row r="89" spans="1:11" ht="14.4" customHeight="1" x14ac:dyDescent="0.3">
      <c r="A89" s="528" t="s">
        <v>443</v>
      </c>
      <c r="B89" s="529" t="s">
        <v>444</v>
      </c>
      <c r="C89" s="532" t="s">
        <v>448</v>
      </c>
      <c r="D89" s="561" t="s">
        <v>612</v>
      </c>
      <c r="E89" s="532" t="s">
        <v>1351</v>
      </c>
      <c r="F89" s="561" t="s">
        <v>1352</v>
      </c>
      <c r="G89" s="532" t="s">
        <v>1315</v>
      </c>
      <c r="H89" s="532" t="s">
        <v>1316</v>
      </c>
      <c r="I89" s="541">
        <v>3.9649999999999999</v>
      </c>
      <c r="J89" s="541">
        <v>200</v>
      </c>
      <c r="K89" s="542">
        <v>793</v>
      </c>
    </row>
    <row r="90" spans="1:11" ht="14.4" customHeight="1" x14ac:dyDescent="0.3">
      <c r="A90" s="528" t="s">
        <v>443</v>
      </c>
      <c r="B90" s="529" t="s">
        <v>444</v>
      </c>
      <c r="C90" s="532" t="s">
        <v>448</v>
      </c>
      <c r="D90" s="561" t="s">
        <v>612</v>
      </c>
      <c r="E90" s="532" t="s">
        <v>1351</v>
      </c>
      <c r="F90" s="561" t="s">
        <v>1352</v>
      </c>
      <c r="G90" s="532" t="s">
        <v>1151</v>
      </c>
      <c r="H90" s="532" t="s">
        <v>1152</v>
      </c>
      <c r="I90" s="541">
        <v>0.43</v>
      </c>
      <c r="J90" s="541">
        <v>10000</v>
      </c>
      <c r="K90" s="542">
        <v>4300</v>
      </c>
    </row>
    <row r="91" spans="1:11" ht="14.4" customHeight="1" x14ac:dyDescent="0.3">
      <c r="A91" s="528" t="s">
        <v>443</v>
      </c>
      <c r="B91" s="529" t="s">
        <v>444</v>
      </c>
      <c r="C91" s="532" t="s">
        <v>448</v>
      </c>
      <c r="D91" s="561" t="s">
        <v>612</v>
      </c>
      <c r="E91" s="532" t="s">
        <v>1351</v>
      </c>
      <c r="F91" s="561" t="s">
        <v>1352</v>
      </c>
      <c r="G91" s="532" t="s">
        <v>1317</v>
      </c>
      <c r="H91" s="532" t="s">
        <v>1318</v>
      </c>
      <c r="I91" s="541">
        <v>30.18</v>
      </c>
      <c r="J91" s="541">
        <v>25</v>
      </c>
      <c r="K91" s="542">
        <v>754.5</v>
      </c>
    </row>
    <row r="92" spans="1:11" ht="14.4" customHeight="1" x14ac:dyDescent="0.3">
      <c r="A92" s="528" t="s">
        <v>443</v>
      </c>
      <c r="B92" s="529" t="s">
        <v>444</v>
      </c>
      <c r="C92" s="532" t="s">
        <v>448</v>
      </c>
      <c r="D92" s="561" t="s">
        <v>612</v>
      </c>
      <c r="E92" s="532" t="s">
        <v>1351</v>
      </c>
      <c r="F92" s="561" t="s">
        <v>1352</v>
      </c>
      <c r="G92" s="532" t="s">
        <v>1319</v>
      </c>
      <c r="H92" s="532" t="s">
        <v>1320</v>
      </c>
      <c r="I92" s="541">
        <v>0.66</v>
      </c>
      <c r="J92" s="541">
        <v>500</v>
      </c>
      <c r="K92" s="542">
        <v>330</v>
      </c>
    </row>
    <row r="93" spans="1:11" ht="14.4" customHeight="1" x14ac:dyDescent="0.3">
      <c r="A93" s="528" t="s">
        <v>443</v>
      </c>
      <c r="B93" s="529" t="s">
        <v>444</v>
      </c>
      <c r="C93" s="532" t="s">
        <v>448</v>
      </c>
      <c r="D93" s="561" t="s">
        <v>612</v>
      </c>
      <c r="E93" s="532" t="s">
        <v>1351</v>
      </c>
      <c r="F93" s="561" t="s">
        <v>1352</v>
      </c>
      <c r="G93" s="532" t="s">
        <v>1321</v>
      </c>
      <c r="H93" s="532" t="s">
        <v>1322</v>
      </c>
      <c r="I93" s="541">
        <v>1.2149999999999999</v>
      </c>
      <c r="J93" s="541">
        <v>2300</v>
      </c>
      <c r="K93" s="542">
        <v>2796</v>
      </c>
    </row>
    <row r="94" spans="1:11" ht="14.4" customHeight="1" x14ac:dyDescent="0.3">
      <c r="A94" s="528" t="s">
        <v>443</v>
      </c>
      <c r="B94" s="529" t="s">
        <v>444</v>
      </c>
      <c r="C94" s="532" t="s">
        <v>448</v>
      </c>
      <c r="D94" s="561" t="s">
        <v>612</v>
      </c>
      <c r="E94" s="532" t="s">
        <v>1351</v>
      </c>
      <c r="F94" s="561" t="s">
        <v>1352</v>
      </c>
      <c r="G94" s="532" t="s">
        <v>1323</v>
      </c>
      <c r="H94" s="532" t="s">
        <v>1324</v>
      </c>
      <c r="I94" s="541">
        <v>23.92</v>
      </c>
      <c r="J94" s="541">
        <v>30</v>
      </c>
      <c r="K94" s="542">
        <v>717.6</v>
      </c>
    </row>
    <row r="95" spans="1:11" ht="14.4" customHeight="1" x14ac:dyDescent="0.3">
      <c r="A95" s="528" t="s">
        <v>443</v>
      </c>
      <c r="B95" s="529" t="s">
        <v>444</v>
      </c>
      <c r="C95" s="532" t="s">
        <v>448</v>
      </c>
      <c r="D95" s="561" t="s">
        <v>612</v>
      </c>
      <c r="E95" s="532" t="s">
        <v>1351</v>
      </c>
      <c r="F95" s="561" t="s">
        <v>1352</v>
      </c>
      <c r="G95" s="532" t="s">
        <v>1153</v>
      </c>
      <c r="H95" s="532" t="s">
        <v>1154</v>
      </c>
      <c r="I95" s="541">
        <v>0.85</v>
      </c>
      <c r="J95" s="541">
        <v>120</v>
      </c>
      <c r="K95" s="542">
        <v>102</v>
      </c>
    </row>
    <row r="96" spans="1:11" ht="14.4" customHeight="1" x14ac:dyDescent="0.3">
      <c r="A96" s="528" t="s">
        <v>443</v>
      </c>
      <c r="B96" s="529" t="s">
        <v>444</v>
      </c>
      <c r="C96" s="532" t="s">
        <v>448</v>
      </c>
      <c r="D96" s="561" t="s">
        <v>612</v>
      </c>
      <c r="E96" s="532" t="s">
        <v>1351</v>
      </c>
      <c r="F96" s="561" t="s">
        <v>1352</v>
      </c>
      <c r="G96" s="532" t="s">
        <v>1155</v>
      </c>
      <c r="H96" s="532" t="s">
        <v>1156</v>
      </c>
      <c r="I96" s="541">
        <v>1.51</v>
      </c>
      <c r="J96" s="541">
        <v>120</v>
      </c>
      <c r="K96" s="542">
        <v>181.2</v>
      </c>
    </row>
    <row r="97" spans="1:11" ht="14.4" customHeight="1" x14ac:dyDescent="0.3">
      <c r="A97" s="528" t="s">
        <v>443</v>
      </c>
      <c r="B97" s="529" t="s">
        <v>444</v>
      </c>
      <c r="C97" s="532" t="s">
        <v>448</v>
      </c>
      <c r="D97" s="561" t="s">
        <v>612</v>
      </c>
      <c r="E97" s="532" t="s">
        <v>1351</v>
      </c>
      <c r="F97" s="561" t="s">
        <v>1352</v>
      </c>
      <c r="G97" s="532" t="s">
        <v>1157</v>
      </c>
      <c r="H97" s="532" t="s">
        <v>1158</v>
      </c>
      <c r="I97" s="541">
        <v>2.06</v>
      </c>
      <c r="J97" s="541">
        <v>100</v>
      </c>
      <c r="K97" s="542">
        <v>206</v>
      </c>
    </row>
    <row r="98" spans="1:11" ht="14.4" customHeight="1" x14ac:dyDescent="0.3">
      <c r="A98" s="528" t="s">
        <v>443</v>
      </c>
      <c r="B98" s="529" t="s">
        <v>444</v>
      </c>
      <c r="C98" s="532" t="s">
        <v>448</v>
      </c>
      <c r="D98" s="561" t="s">
        <v>612</v>
      </c>
      <c r="E98" s="532" t="s">
        <v>1351</v>
      </c>
      <c r="F98" s="561" t="s">
        <v>1352</v>
      </c>
      <c r="G98" s="532" t="s">
        <v>1163</v>
      </c>
      <c r="H98" s="532" t="s">
        <v>1164</v>
      </c>
      <c r="I98" s="541">
        <v>2.88</v>
      </c>
      <c r="J98" s="541">
        <v>50</v>
      </c>
      <c r="K98" s="542">
        <v>144</v>
      </c>
    </row>
    <row r="99" spans="1:11" ht="14.4" customHeight="1" x14ac:dyDescent="0.3">
      <c r="A99" s="528" t="s">
        <v>443</v>
      </c>
      <c r="B99" s="529" t="s">
        <v>444</v>
      </c>
      <c r="C99" s="532" t="s">
        <v>448</v>
      </c>
      <c r="D99" s="561" t="s">
        <v>612</v>
      </c>
      <c r="E99" s="532" t="s">
        <v>1351</v>
      </c>
      <c r="F99" s="561" t="s">
        <v>1352</v>
      </c>
      <c r="G99" s="532" t="s">
        <v>1165</v>
      </c>
      <c r="H99" s="532" t="s">
        <v>1166</v>
      </c>
      <c r="I99" s="541">
        <v>4.79</v>
      </c>
      <c r="J99" s="541">
        <v>36</v>
      </c>
      <c r="K99" s="542">
        <v>172.44</v>
      </c>
    </row>
    <row r="100" spans="1:11" ht="14.4" customHeight="1" x14ac:dyDescent="0.3">
      <c r="A100" s="528" t="s">
        <v>443</v>
      </c>
      <c r="B100" s="529" t="s">
        <v>444</v>
      </c>
      <c r="C100" s="532" t="s">
        <v>448</v>
      </c>
      <c r="D100" s="561" t="s">
        <v>612</v>
      </c>
      <c r="E100" s="532" t="s">
        <v>1351</v>
      </c>
      <c r="F100" s="561" t="s">
        <v>1352</v>
      </c>
      <c r="G100" s="532" t="s">
        <v>1325</v>
      </c>
      <c r="H100" s="532" t="s">
        <v>1326</v>
      </c>
      <c r="I100" s="541">
        <v>1.05</v>
      </c>
      <c r="J100" s="541">
        <v>500</v>
      </c>
      <c r="K100" s="542">
        <v>522.75</v>
      </c>
    </row>
    <row r="101" spans="1:11" ht="14.4" customHeight="1" x14ac:dyDescent="0.3">
      <c r="A101" s="528" t="s">
        <v>443</v>
      </c>
      <c r="B101" s="529" t="s">
        <v>444</v>
      </c>
      <c r="C101" s="532" t="s">
        <v>448</v>
      </c>
      <c r="D101" s="561" t="s">
        <v>612</v>
      </c>
      <c r="E101" s="532" t="s">
        <v>1351</v>
      </c>
      <c r="F101" s="561" t="s">
        <v>1352</v>
      </c>
      <c r="G101" s="532" t="s">
        <v>1327</v>
      </c>
      <c r="H101" s="532" t="s">
        <v>1328</v>
      </c>
      <c r="I101" s="541">
        <v>16.329999999999998</v>
      </c>
      <c r="J101" s="541">
        <v>20</v>
      </c>
      <c r="K101" s="542">
        <v>326.60000000000002</v>
      </c>
    </row>
    <row r="102" spans="1:11" ht="14.4" customHeight="1" x14ac:dyDescent="0.3">
      <c r="A102" s="528" t="s">
        <v>443</v>
      </c>
      <c r="B102" s="529" t="s">
        <v>444</v>
      </c>
      <c r="C102" s="532" t="s">
        <v>448</v>
      </c>
      <c r="D102" s="561" t="s">
        <v>612</v>
      </c>
      <c r="E102" s="532" t="s">
        <v>1353</v>
      </c>
      <c r="F102" s="561" t="s">
        <v>1354</v>
      </c>
      <c r="G102" s="532" t="s">
        <v>1201</v>
      </c>
      <c r="H102" s="532" t="s">
        <v>1202</v>
      </c>
      <c r="I102" s="541">
        <v>12.1</v>
      </c>
      <c r="J102" s="541">
        <v>20</v>
      </c>
      <c r="K102" s="542">
        <v>242</v>
      </c>
    </row>
    <row r="103" spans="1:11" ht="14.4" customHeight="1" x14ac:dyDescent="0.3">
      <c r="A103" s="528" t="s">
        <v>443</v>
      </c>
      <c r="B103" s="529" t="s">
        <v>444</v>
      </c>
      <c r="C103" s="532" t="s">
        <v>448</v>
      </c>
      <c r="D103" s="561" t="s">
        <v>612</v>
      </c>
      <c r="E103" s="532" t="s">
        <v>1353</v>
      </c>
      <c r="F103" s="561" t="s">
        <v>1354</v>
      </c>
      <c r="G103" s="532" t="s">
        <v>1329</v>
      </c>
      <c r="H103" s="532" t="s">
        <v>1330</v>
      </c>
      <c r="I103" s="541">
        <v>21.24</v>
      </c>
      <c r="J103" s="541">
        <v>50</v>
      </c>
      <c r="K103" s="542">
        <v>1062</v>
      </c>
    </row>
    <row r="104" spans="1:11" ht="14.4" customHeight="1" x14ac:dyDescent="0.3">
      <c r="A104" s="528" t="s">
        <v>443</v>
      </c>
      <c r="B104" s="529" t="s">
        <v>444</v>
      </c>
      <c r="C104" s="532" t="s">
        <v>448</v>
      </c>
      <c r="D104" s="561" t="s">
        <v>612</v>
      </c>
      <c r="E104" s="532" t="s">
        <v>1353</v>
      </c>
      <c r="F104" s="561" t="s">
        <v>1354</v>
      </c>
      <c r="G104" s="532" t="s">
        <v>1331</v>
      </c>
      <c r="H104" s="532" t="s">
        <v>1332</v>
      </c>
      <c r="I104" s="541">
        <v>30.86</v>
      </c>
      <c r="J104" s="541">
        <v>25</v>
      </c>
      <c r="K104" s="542">
        <v>771.38</v>
      </c>
    </row>
    <row r="105" spans="1:11" ht="14.4" customHeight="1" x14ac:dyDescent="0.3">
      <c r="A105" s="528" t="s">
        <v>443</v>
      </c>
      <c r="B105" s="529" t="s">
        <v>444</v>
      </c>
      <c r="C105" s="532" t="s">
        <v>448</v>
      </c>
      <c r="D105" s="561" t="s">
        <v>612</v>
      </c>
      <c r="E105" s="532" t="s">
        <v>1353</v>
      </c>
      <c r="F105" s="561" t="s">
        <v>1354</v>
      </c>
      <c r="G105" s="532" t="s">
        <v>1333</v>
      </c>
      <c r="H105" s="532" t="s">
        <v>1334</v>
      </c>
      <c r="I105" s="541">
        <v>904.18</v>
      </c>
      <c r="J105" s="541">
        <v>1</v>
      </c>
      <c r="K105" s="542">
        <v>904.18</v>
      </c>
    </row>
    <row r="106" spans="1:11" ht="14.4" customHeight="1" x14ac:dyDescent="0.3">
      <c r="A106" s="528" t="s">
        <v>443</v>
      </c>
      <c r="B106" s="529" t="s">
        <v>444</v>
      </c>
      <c r="C106" s="532" t="s">
        <v>448</v>
      </c>
      <c r="D106" s="561" t="s">
        <v>612</v>
      </c>
      <c r="E106" s="532" t="s">
        <v>1353</v>
      </c>
      <c r="F106" s="561" t="s">
        <v>1354</v>
      </c>
      <c r="G106" s="532" t="s">
        <v>1335</v>
      </c>
      <c r="H106" s="532" t="s">
        <v>1336</v>
      </c>
      <c r="I106" s="541">
        <v>1209.95</v>
      </c>
      <c r="J106" s="541">
        <v>2</v>
      </c>
      <c r="K106" s="542">
        <v>2419.9</v>
      </c>
    </row>
    <row r="107" spans="1:11" ht="14.4" customHeight="1" x14ac:dyDescent="0.3">
      <c r="A107" s="528" t="s">
        <v>443</v>
      </c>
      <c r="B107" s="529" t="s">
        <v>444</v>
      </c>
      <c r="C107" s="532" t="s">
        <v>448</v>
      </c>
      <c r="D107" s="561" t="s">
        <v>612</v>
      </c>
      <c r="E107" s="532" t="s">
        <v>1353</v>
      </c>
      <c r="F107" s="561" t="s">
        <v>1354</v>
      </c>
      <c r="G107" s="532" t="s">
        <v>1337</v>
      </c>
      <c r="H107" s="532" t="s">
        <v>1338</v>
      </c>
      <c r="I107" s="541">
        <v>2940.5</v>
      </c>
      <c r="J107" s="541">
        <v>1</v>
      </c>
      <c r="K107" s="542">
        <v>2940.5</v>
      </c>
    </row>
    <row r="108" spans="1:11" ht="14.4" customHeight="1" x14ac:dyDescent="0.3">
      <c r="A108" s="528" t="s">
        <v>443</v>
      </c>
      <c r="B108" s="529" t="s">
        <v>444</v>
      </c>
      <c r="C108" s="532" t="s">
        <v>448</v>
      </c>
      <c r="D108" s="561" t="s">
        <v>612</v>
      </c>
      <c r="E108" s="532" t="s">
        <v>1353</v>
      </c>
      <c r="F108" s="561" t="s">
        <v>1354</v>
      </c>
      <c r="G108" s="532" t="s">
        <v>1339</v>
      </c>
      <c r="H108" s="532" t="s">
        <v>1340</v>
      </c>
      <c r="I108" s="541">
        <v>1477.98</v>
      </c>
      <c r="J108" s="541">
        <v>1</v>
      </c>
      <c r="K108" s="542">
        <v>1477.98</v>
      </c>
    </row>
    <row r="109" spans="1:11" ht="14.4" customHeight="1" x14ac:dyDescent="0.3">
      <c r="A109" s="528" t="s">
        <v>443</v>
      </c>
      <c r="B109" s="529" t="s">
        <v>444</v>
      </c>
      <c r="C109" s="532" t="s">
        <v>448</v>
      </c>
      <c r="D109" s="561" t="s">
        <v>612</v>
      </c>
      <c r="E109" s="532" t="s">
        <v>1353</v>
      </c>
      <c r="F109" s="561" t="s">
        <v>1354</v>
      </c>
      <c r="G109" s="532" t="s">
        <v>1341</v>
      </c>
      <c r="H109" s="532" t="s">
        <v>1342</v>
      </c>
      <c r="I109" s="541">
        <v>2420</v>
      </c>
      <c r="J109" s="541">
        <v>1</v>
      </c>
      <c r="K109" s="542">
        <v>2420</v>
      </c>
    </row>
    <row r="110" spans="1:11" ht="14.4" customHeight="1" x14ac:dyDescent="0.3">
      <c r="A110" s="528" t="s">
        <v>443</v>
      </c>
      <c r="B110" s="529" t="s">
        <v>444</v>
      </c>
      <c r="C110" s="532" t="s">
        <v>448</v>
      </c>
      <c r="D110" s="561" t="s">
        <v>612</v>
      </c>
      <c r="E110" s="532" t="s">
        <v>1353</v>
      </c>
      <c r="F110" s="561" t="s">
        <v>1354</v>
      </c>
      <c r="G110" s="532" t="s">
        <v>1343</v>
      </c>
      <c r="H110" s="532" t="s">
        <v>1344</v>
      </c>
      <c r="I110" s="541">
        <v>3025</v>
      </c>
      <c r="J110" s="541">
        <v>1</v>
      </c>
      <c r="K110" s="542">
        <v>3025</v>
      </c>
    </row>
    <row r="111" spans="1:11" ht="14.4" customHeight="1" x14ac:dyDescent="0.3">
      <c r="A111" s="528" t="s">
        <v>443</v>
      </c>
      <c r="B111" s="529" t="s">
        <v>444</v>
      </c>
      <c r="C111" s="532" t="s">
        <v>448</v>
      </c>
      <c r="D111" s="561" t="s">
        <v>612</v>
      </c>
      <c r="E111" s="532" t="s">
        <v>1369</v>
      </c>
      <c r="F111" s="561" t="s">
        <v>1370</v>
      </c>
      <c r="G111" s="532" t="s">
        <v>1345</v>
      </c>
      <c r="H111" s="532" t="s">
        <v>1346</v>
      </c>
      <c r="I111" s="541">
        <v>8.17</v>
      </c>
      <c r="J111" s="541">
        <v>10</v>
      </c>
      <c r="K111" s="542">
        <v>81.7</v>
      </c>
    </row>
    <row r="112" spans="1:11" ht="14.4" customHeight="1" x14ac:dyDescent="0.3">
      <c r="A112" s="528" t="s">
        <v>443</v>
      </c>
      <c r="B112" s="529" t="s">
        <v>444</v>
      </c>
      <c r="C112" s="532" t="s">
        <v>448</v>
      </c>
      <c r="D112" s="561" t="s">
        <v>612</v>
      </c>
      <c r="E112" s="532" t="s">
        <v>1357</v>
      </c>
      <c r="F112" s="561" t="s">
        <v>1358</v>
      </c>
      <c r="G112" s="532" t="s">
        <v>1239</v>
      </c>
      <c r="H112" s="532" t="s">
        <v>1240</v>
      </c>
      <c r="I112" s="541">
        <v>94.82</v>
      </c>
      <c r="J112" s="541">
        <v>36</v>
      </c>
      <c r="K112" s="542">
        <v>3413.43</v>
      </c>
    </row>
    <row r="113" spans="1:11" ht="14.4" customHeight="1" x14ac:dyDescent="0.3">
      <c r="A113" s="528" t="s">
        <v>443</v>
      </c>
      <c r="B113" s="529" t="s">
        <v>444</v>
      </c>
      <c r="C113" s="532" t="s">
        <v>448</v>
      </c>
      <c r="D113" s="561" t="s">
        <v>612</v>
      </c>
      <c r="E113" s="532" t="s">
        <v>1357</v>
      </c>
      <c r="F113" s="561" t="s">
        <v>1358</v>
      </c>
      <c r="G113" s="532" t="s">
        <v>1241</v>
      </c>
      <c r="H113" s="532" t="s">
        <v>1242</v>
      </c>
      <c r="I113" s="541">
        <v>78.2</v>
      </c>
      <c r="J113" s="541">
        <v>12</v>
      </c>
      <c r="K113" s="542">
        <v>938.4</v>
      </c>
    </row>
    <row r="114" spans="1:11" ht="14.4" customHeight="1" x14ac:dyDescent="0.3">
      <c r="A114" s="528" t="s">
        <v>443</v>
      </c>
      <c r="B114" s="529" t="s">
        <v>444</v>
      </c>
      <c r="C114" s="532" t="s">
        <v>448</v>
      </c>
      <c r="D114" s="561" t="s">
        <v>612</v>
      </c>
      <c r="E114" s="532" t="s">
        <v>1357</v>
      </c>
      <c r="F114" s="561" t="s">
        <v>1358</v>
      </c>
      <c r="G114" s="532" t="s">
        <v>1247</v>
      </c>
      <c r="H114" s="532" t="s">
        <v>1248</v>
      </c>
      <c r="I114" s="541">
        <v>80.16</v>
      </c>
      <c r="J114" s="541">
        <v>12</v>
      </c>
      <c r="K114" s="542">
        <v>961.92</v>
      </c>
    </row>
    <row r="115" spans="1:11" ht="14.4" customHeight="1" x14ac:dyDescent="0.3">
      <c r="A115" s="528" t="s">
        <v>443</v>
      </c>
      <c r="B115" s="529" t="s">
        <v>444</v>
      </c>
      <c r="C115" s="532" t="s">
        <v>448</v>
      </c>
      <c r="D115" s="561" t="s">
        <v>612</v>
      </c>
      <c r="E115" s="532" t="s">
        <v>1357</v>
      </c>
      <c r="F115" s="561" t="s">
        <v>1358</v>
      </c>
      <c r="G115" s="532" t="s">
        <v>1347</v>
      </c>
      <c r="H115" s="532" t="s">
        <v>1348</v>
      </c>
      <c r="I115" s="541">
        <v>115.41</v>
      </c>
      <c r="J115" s="541">
        <v>36</v>
      </c>
      <c r="K115" s="542">
        <v>4154.72</v>
      </c>
    </row>
    <row r="116" spans="1:11" ht="14.4" customHeight="1" thickBot="1" x14ac:dyDescent="0.35">
      <c r="A116" s="520" t="s">
        <v>443</v>
      </c>
      <c r="B116" s="521" t="s">
        <v>444</v>
      </c>
      <c r="C116" s="524" t="s">
        <v>448</v>
      </c>
      <c r="D116" s="562" t="s">
        <v>612</v>
      </c>
      <c r="E116" s="524" t="s">
        <v>1359</v>
      </c>
      <c r="F116" s="562" t="s">
        <v>1360</v>
      </c>
      <c r="G116" s="524" t="s">
        <v>1349</v>
      </c>
      <c r="H116" s="524" t="s">
        <v>1350</v>
      </c>
      <c r="I116" s="543">
        <v>0.49</v>
      </c>
      <c r="J116" s="543">
        <v>200</v>
      </c>
      <c r="K116" s="544">
        <v>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88" t="s">
        <v>107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1" ht="15" thickBot="1" x14ac:dyDescent="0.35">
      <c r="A2" s="239" t="s">
        <v>252</v>
      </c>
      <c r="B2" s="240"/>
      <c r="C2" s="240"/>
      <c r="D2" s="240"/>
      <c r="E2" s="240"/>
      <c r="F2" s="240"/>
      <c r="G2" s="240"/>
      <c r="H2" s="240"/>
      <c r="I2" s="240"/>
    </row>
    <row r="3" spans="1:11" x14ac:dyDescent="0.3">
      <c r="A3" s="256" t="s">
        <v>197</v>
      </c>
      <c r="B3" s="386" t="s">
        <v>180</v>
      </c>
      <c r="C3" s="241">
        <v>99</v>
      </c>
      <c r="D3" s="259">
        <v>100</v>
      </c>
      <c r="E3" s="259">
        <v>101</v>
      </c>
      <c r="F3" s="259">
        <v>302</v>
      </c>
      <c r="G3" s="259">
        <v>303</v>
      </c>
      <c r="H3" s="259">
        <v>304</v>
      </c>
      <c r="I3" s="259">
        <v>305</v>
      </c>
      <c r="J3" s="577">
        <v>930</v>
      </c>
      <c r="K3" s="592"/>
    </row>
    <row r="4" spans="1:11" ht="24.6" outlineLevel="1" thickBot="1" x14ac:dyDescent="0.35">
      <c r="A4" s="257">
        <v>2016</v>
      </c>
      <c r="B4" s="387"/>
      <c r="C4" s="242" t="s">
        <v>181</v>
      </c>
      <c r="D4" s="260" t="s">
        <v>222</v>
      </c>
      <c r="E4" s="260" t="s">
        <v>223</v>
      </c>
      <c r="F4" s="260" t="s">
        <v>224</v>
      </c>
      <c r="G4" s="260" t="s">
        <v>225</v>
      </c>
      <c r="H4" s="260" t="s">
        <v>226</v>
      </c>
      <c r="I4" s="260" t="s">
        <v>227</v>
      </c>
      <c r="J4" s="578" t="s">
        <v>199</v>
      </c>
      <c r="K4" s="592"/>
    </row>
    <row r="5" spans="1:11" x14ac:dyDescent="0.3">
      <c r="A5" s="243" t="s">
        <v>182</v>
      </c>
      <c r="B5" s="273"/>
      <c r="C5" s="274"/>
      <c r="D5" s="274"/>
      <c r="E5" s="274"/>
      <c r="F5" s="274"/>
      <c r="G5" s="274"/>
      <c r="H5" s="274"/>
      <c r="I5" s="274"/>
      <c r="J5" s="579"/>
      <c r="K5" s="592"/>
    </row>
    <row r="6" spans="1:11" ht="15" collapsed="1" thickBot="1" x14ac:dyDescent="0.35">
      <c r="A6" s="244" t="s">
        <v>73</v>
      </c>
      <c r="B6" s="275">
        <f xml:space="preserve">
TRUNC(IF($A$4&lt;=12,SUMIFS('ON Data'!F:F,'ON Data'!$D:$D,$A$4,'ON Data'!$E:$E,1),SUMIFS('ON Data'!F:F,'ON Data'!$E:$E,1)/'ON Data'!$D$3),1)</f>
        <v>12.9</v>
      </c>
      <c r="C6" s="276">
        <f xml:space="preserve">
TRUNC(IF($A$4&lt;=12,SUMIFS('ON Data'!I:I,'ON Data'!$D:$D,$A$4,'ON Data'!$E:$E,1),SUMIFS('ON Data'!I:I,'ON Data'!$E:$E,1)/'ON Data'!$D$3),1)</f>
        <v>0.5</v>
      </c>
      <c r="D6" s="276">
        <f xml:space="preserve">
TRUNC(IF($A$4&lt;=12,SUMIFS('ON Data'!J:J,'ON Data'!$D:$D,$A$4,'ON Data'!$E:$E,1),SUMIFS('ON Data'!J:J,'ON Data'!$E:$E,1)/'ON Data'!$D$3),1)</f>
        <v>1.2</v>
      </c>
      <c r="E6" s="276">
        <f xml:space="preserve">
TRUNC(IF($A$4&lt;=12,SUMIFS('ON Data'!K:K,'ON Data'!$D:$D,$A$4,'ON Data'!$E:$E,1),SUMIFS('ON Data'!K:K,'ON Data'!$E:$E,1)/'ON Data'!$D$3),1)</f>
        <v>4.7</v>
      </c>
      <c r="F6" s="276">
        <f xml:space="preserve">
TRUNC(IF($A$4&lt;=12,SUMIFS('ON Data'!O:O,'ON Data'!$D:$D,$A$4,'ON Data'!$E:$E,1),SUMIFS('ON Data'!O:O,'ON Data'!$E:$E,1)/'ON Data'!$D$3),1)</f>
        <v>0</v>
      </c>
      <c r="G6" s="276">
        <f xml:space="preserve">
TRUNC(IF($A$4&lt;=12,SUMIFS('ON Data'!P:P,'ON Data'!$D:$D,$A$4,'ON Data'!$E:$E,1),SUMIFS('ON Data'!P:P,'ON Data'!$E:$E,1)/'ON Data'!$D$3),1)</f>
        <v>2</v>
      </c>
      <c r="H6" s="276">
        <f xml:space="preserve">
TRUNC(IF($A$4&lt;=12,SUMIFS('ON Data'!Q:Q,'ON Data'!$D:$D,$A$4,'ON Data'!$E:$E,1),SUMIFS('ON Data'!Q:Q,'ON Data'!$E:$E,1)/'ON Data'!$D$3),1)</f>
        <v>2</v>
      </c>
      <c r="I6" s="276">
        <f xml:space="preserve">
TRUNC(IF($A$4&lt;=12,SUMIFS('ON Data'!R:R,'ON Data'!$D:$D,$A$4,'ON Data'!$E:$E,1),SUMIFS('ON Data'!R:R,'ON Data'!$E:$E,1)/'ON Data'!$D$3),1)</f>
        <v>1</v>
      </c>
      <c r="J6" s="580">
        <f xml:space="preserve">
TRUNC(IF($A$4&lt;=12,SUMIFS('ON Data'!AW:AW,'ON Data'!$D:$D,$A$4,'ON Data'!$E:$E,1),SUMIFS('ON Data'!AW:AW,'ON Data'!$E:$E,1)/'ON Data'!$D$3),1)</f>
        <v>1.5</v>
      </c>
      <c r="K6" s="592"/>
    </row>
    <row r="7" spans="1:11" ht="15" hidden="1" outlineLevel="1" thickBot="1" x14ac:dyDescent="0.35">
      <c r="A7" s="244" t="s">
        <v>108</v>
      </c>
      <c r="B7" s="275"/>
      <c r="C7" s="276"/>
      <c r="D7" s="276"/>
      <c r="E7" s="276"/>
      <c r="F7" s="276"/>
      <c r="G7" s="276"/>
      <c r="H7" s="276"/>
      <c r="I7" s="276"/>
      <c r="J7" s="580"/>
      <c r="K7" s="592"/>
    </row>
    <row r="8" spans="1:11" ht="15" hidden="1" outlineLevel="1" thickBot="1" x14ac:dyDescent="0.35">
      <c r="A8" s="244" t="s">
        <v>75</v>
      </c>
      <c r="B8" s="275"/>
      <c r="C8" s="276"/>
      <c r="D8" s="276"/>
      <c r="E8" s="276"/>
      <c r="F8" s="276"/>
      <c r="G8" s="276"/>
      <c r="H8" s="276"/>
      <c r="I8" s="276"/>
      <c r="J8" s="580"/>
      <c r="K8" s="592"/>
    </row>
    <row r="9" spans="1:11" ht="15" hidden="1" outlineLevel="1" thickBot="1" x14ac:dyDescent="0.35">
      <c r="A9" s="245" t="s">
        <v>68</v>
      </c>
      <c r="B9" s="277"/>
      <c r="C9" s="278"/>
      <c r="D9" s="278"/>
      <c r="E9" s="278"/>
      <c r="F9" s="278"/>
      <c r="G9" s="278"/>
      <c r="H9" s="278"/>
      <c r="I9" s="278"/>
      <c r="J9" s="581"/>
      <c r="K9" s="592"/>
    </row>
    <row r="10" spans="1:11" x14ac:dyDescent="0.3">
      <c r="A10" s="246" t="s">
        <v>183</v>
      </c>
      <c r="B10" s="261"/>
      <c r="C10" s="262"/>
      <c r="D10" s="262"/>
      <c r="E10" s="262"/>
      <c r="F10" s="262"/>
      <c r="G10" s="262"/>
      <c r="H10" s="262"/>
      <c r="I10" s="262"/>
      <c r="J10" s="582"/>
      <c r="K10" s="592"/>
    </row>
    <row r="11" spans="1:11" x14ac:dyDescent="0.3">
      <c r="A11" s="247" t="s">
        <v>184</v>
      </c>
      <c r="B11" s="263">
        <f xml:space="preserve">
IF($A$4&lt;=12,SUMIFS('ON Data'!F:F,'ON Data'!$D:$D,$A$4,'ON Data'!$E:$E,2),SUMIFS('ON Data'!F:F,'ON Data'!$E:$E,2))</f>
        <v>8232.4</v>
      </c>
      <c r="C11" s="264">
        <f xml:space="preserve">
IF($A$4&lt;=12,SUMIFS('ON Data'!I:I,'ON Data'!$D:$D,$A$4,'ON Data'!$E:$E,2),SUMIFS('ON Data'!I:I,'ON Data'!$E:$E,2))</f>
        <v>352</v>
      </c>
      <c r="D11" s="264">
        <f xml:space="preserve">
IF($A$4&lt;=12,SUMIFS('ON Data'!J:J,'ON Data'!$D:$D,$A$4,'ON Data'!$E:$E,2),SUMIFS('ON Data'!J:J,'ON Data'!$E:$E,2))</f>
        <v>848</v>
      </c>
      <c r="E11" s="264">
        <f xml:space="preserve">
IF($A$4&lt;=12,SUMIFS('ON Data'!K:K,'ON Data'!$D:$D,$A$4,'ON Data'!$E:$E,2),SUMIFS('ON Data'!K:K,'ON Data'!$E:$E,2))</f>
        <v>2864.4</v>
      </c>
      <c r="F11" s="264">
        <f xml:space="preserve">
IF($A$4&lt;=12,SUMIFS('ON Data'!O:O,'ON Data'!$D:$D,$A$4,'ON Data'!$E:$E,2),SUMIFS('ON Data'!O:O,'ON Data'!$E:$E,2))</f>
        <v>0</v>
      </c>
      <c r="G11" s="264">
        <f xml:space="preserve">
IF($A$4&lt;=12,SUMIFS('ON Data'!P:P,'ON Data'!$D:$D,$A$4,'ON Data'!$E:$E,2),SUMIFS('ON Data'!P:P,'ON Data'!$E:$E,2))</f>
        <v>1248</v>
      </c>
      <c r="H11" s="264">
        <f xml:space="preserve">
IF($A$4&lt;=12,SUMIFS('ON Data'!Q:Q,'ON Data'!$D:$D,$A$4,'ON Data'!$E:$E,2),SUMIFS('ON Data'!Q:Q,'ON Data'!$E:$E,2))</f>
        <v>1328</v>
      </c>
      <c r="I11" s="264">
        <f xml:space="preserve">
IF($A$4&lt;=12,SUMIFS('ON Data'!R:R,'ON Data'!$D:$D,$A$4,'ON Data'!$E:$E,2),SUMIFS('ON Data'!R:R,'ON Data'!$E:$E,2))</f>
        <v>648</v>
      </c>
      <c r="J11" s="583">
        <f xml:space="preserve">
IF($A$4&lt;=12,SUMIFS('ON Data'!AW:AW,'ON Data'!$D:$D,$A$4,'ON Data'!$E:$E,2),SUMIFS('ON Data'!AW:AW,'ON Data'!$E:$E,2))</f>
        <v>944</v>
      </c>
      <c r="K11" s="592"/>
    </row>
    <row r="12" spans="1:11" x14ac:dyDescent="0.3">
      <c r="A12" s="247" t="s">
        <v>185</v>
      </c>
      <c r="B12" s="263">
        <f xml:space="preserve">
IF($A$4&lt;=12,SUMIFS('ON Data'!F:F,'ON Data'!$D:$D,$A$4,'ON Data'!$E:$E,3),SUMIFS('ON Data'!F:F,'ON Data'!$E:$E,3))</f>
        <v>20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0</v>
      </c>
      <c r="E12" s="264">
        <f xml:space="preserve">
IF($A$4&lt;=12,SUMIFS('ON Data'!K:K,'ON Data'!$D:$D,$A$4,'ON Data'!$E:$E,3),SUMIFS('ON Data'!K:K,'ON Data'!$E:$E,3))</f>
        <v>20</v>
      </c>
      <c r="F12" s="264">
        <f xml:space="preserve">
IF($A$4&lt;=12,SUMIFS('ON Data'!O:O,'ON Data'!$D:$D,$A$4,'ON Data'!$E:$E,3),SUMIFS('ON Data'!O:O,'ON Data'!$E:$E,3))</f>
        <v>0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583">
        <f xml:space="preserve">
IF($A$4&lt;=12,SUMIFS('ON Data'!AW:AW,'ON Data'!$D:$D,$A$4,'ON Data'!$E:$E,3),SUMIFS('ON Data'!AW:AW,'ON Data'!$E:$E,3))</f>
        <v>0</v>
      </c>
      <c r="K12" s="592"/>
    </row>
    <row r="13" spans="1:11" x14ac:dyDescent="0.3">
      <c r="A13" s="247" t="s">
        <v>192</v>
      </c>
      <c r="B13" s="263">
        <f xml:space="preserve">
IF($A$4&lt;=12,SUMIFS('ON Data'!F:F,'ON Data'!$D:$D,$A$4,'ON Data'!$E:$E,4),SUMIFS('ON Data'!F:F,'ON Data'!$E:$E,4))</f>
        <v>393</v>
      </c>
      <c r="C13" s="264">
        <f xml:space="preserve">
IF($A$4&lt;=12,SUMIFS('ON Data'!I:I,'ON Data'!$D:$D,$A$4,'ON Data'!$E:$E,4),SUMIFS('ON Data'!I:I,'ON Data'!$E:$E,4))</f>
        <v>20</v>
      </c>
      <c r="D13" s="264">
        <f xml:space="preserve">
IF($A$4&lt;=12,SUMIFS('ON Data'!J:J,'ON Data'!$D:$D,$A$4,'ON Data'!$E:$E,4),SUMIFS('ON Data'!J:J,'ON Data'!$E:$E,4))</f>
        <v>99</v>
      </c>
      <c r="E13" s="264">
        <f xml:space="preserve">
IF($A$4&lt;=12,SUMIFS('ON Data'!K:K,'ON Data'!$D:$D,$A$4,'ON Data'!$E:$E,4),SUMIFS('ON Data'!K:K,'ON Data'!$E:$E,4))</f>
        <v>274</v>
      </c>
      <c r="F13" s="264">
        <f xml:space="preserve">
IF($A$4&lt;=12,SUMIFS('ON Data'!O:O,'ON Data'!$D:$D,$A$4,'ON Data'!$E:$E,4),SUMIFS('ON Data'!O:O,'ON Data'!$E:$E,4))</f>
        <v>0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583">
        <f xml:space="preserve">
IF($A$4&lt;=12,SUMIFS('ON Data'!AW:AW,'ON Data'!$D:$D,$A$4,'ON Data'!$E:$E,4),SUMIFS('ON Data'!AW:AW,'ON Data'!$E:$E,4))</f>
        <v>0</v>
      </c>
      <c r="K13" s="592"/>
    </row>
    <row r="14" spans="1:11" ht="15" thickBot="1" x14ac:dyDescent="0.35">
      <c r="A14" s="248" t="s">
        <v>186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584">
        <f xml:space="preserve">
IF($A$4&lt;=12,SUMIFS('ON Data'!AW:AW,'ON Data'!$D:$D,$A$4,'ON Data'!$E:$E,5),SUMIFS('ON Data'!AW:AW,'ON Data'!$E:$E,5))</f>
        <v>0</v>
      </c>
      <c r="K14" s="592"/>
    </row>
    <row r="15" spans="1:11" x14ac:dyDescent="0.3">
      <c r="A15" s="166" t="s">
        <v>196</v>
      </c>
      <c r="B15" s="267"/>
      <c r="C15" s="268"/>
      <c r="D15" s="268"/>
      <c r="E15" s="268"/>
      <c r="F15" s="268"/>
      <c r="G15" s="268"/>
      <c r="H15" s="268"/>
      <c r="I15" s="268"/>
      <c r="J15" s="585"/>
      <c r="K15" s="592"/>
    </row>
    <row r="16" spans="1:11" x14ac:dyDescent="0.3">
      <c r="A16" s="249" t="s">
        <v>187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Data'!O:O,'ON Data'!$D:$D,$A$4,'ON Data'!$E:$E,7),SUMIFS('ON Data'!O:O,'ON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583">
        <f xml:space="preserve">
IF($A$4&lt;=12,SUMIFS('ON Data'!AW:AW,'ON Data'!$D:$D,$A$4,'ON Data'!$E:$E,7),SUMIFS('ON Data'!AW:AW,'ON Data'!$E:$E,7))</f>
        <v>0</v>
      </c>
      <c r="K16" s="592"/>
    </row>
    <row r="17" spans="1:11" x14ac:dyDescent="0.3">
      <c r="A17" s="249" t="s">
        <v>188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Data'!O:O,'ON Data'!$D:$D,$A$4,'ON Data'!$E:$E,8),SUMIFS('ON Data'!O:O,'ON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583">
        <f xml:space="preserve">
IF($A$4&lt;=12,SUMIFS('ON Data'!AW:AW,'ON Data'!$D:$D,$A$4,'ON Data'!$E:$E,8),SUMIFS('ON Data'!AW:AW,'ON Data'!$E:$E,8))</f>
        <v>0</v>
      </c>
      <c r="K17" s="592"/>
    </row>
    <row r="18" spans="1:11" x14ac:dyDescent="0.3">
      <c r="A18" s="249" t="s">
        <v>189</v>
      </c>
      <c r="B18" s="263">
        <f xml:space="preserve">
B19-B16-B17</f>
        <v>82365</v>
      </c>
      <c r="C18" s="264">
        <f t="shared" ref="C18:E18" si="0" xml:space="preserve">
C19-C16-C17</f>
        <v>0</v>
      </c>
      <c r="D18" s="264">
        <f t="shared" si="0"/>
        <v>950</v>
      </c>
      <c r="E18" s="264">
        <f t="shared" si="0"/>
        <v>69615</v>
      </c>
      <c r="F18" s="264">
        <f t="shared" ref="F18:I18" si="1" xml:space="preserve">
F19-F16-F17</f>
        <v>0</v>
      </c>
      <c r="G18" s="264">
        <f t="shared" si="1"/>
        <v>0</v>
      </c>
      <c r="H18" s="264">
        <f t="shared" si="1"/>
        <v>0</v>
      </c>
      <c r="I18" s="264">
        <f t="shared" si="1"/>
        <v>9100</v>
      </c>
      <c r="J18" s="583">
        <f t="shared" ref="J18" si="2" xml:space="preserve">
J19-J16-J17</f>
        <v>2700</v>
      </c>
      <c r="K18" s="592"/>
    </row>
    <row r="19" spans="1:11" ht="15" thickBot="1" x14ac:dyDescent="0.35">
      <c r="A19" s="250" t="s">
        <v>190</v>
      </c>
      <c r="B19" s="269">
        <f xml:space="preserve">
IF($A$4&lt;=12,SUMIFS('ON Data'!F:F,'ON Data'!$D:$D,$A$4,'ON Data'!$E:$E,9),SUMIFS('ON Data'!F:F,'ON Data'!$E:$E,9))</f>
        <v>82365</v>
      </c>
      <c r="C19" s="270">
        <f xml:space="preserve">
IF($A$4&lt;=12,SUMIFS('ON Data'!I:I,'ON Data'!$D:$D,$A$4,'ON Data'!$E:$E,9),SUMIFS('ON Data'!I:I,'ON Data'!$E:$E,9))</f>
        <v>0</v>
      </c>
      <c r="D19" s="270">
        <f xml:space="preserve">
IF($A$4&lt;=12,SUMIFS('ON Data'!J:J,'ON Data'!$D:$D,$A$4,'ON Data'!$E:$E,9),SUMIFS('ON Data'!J:J,'ON Data'!$E:$E,9))</f>
        <v>950</v>
      </c>
      <c r="E19" s="270">
        <f xml:space="preserve">
IF($A$4&lt;=12,SUMIFS('ON Data'!K:K,'ON Data'!$D:$D,$A$4,'ON Data'!$E:$E,9),SUMIFS('ON Data'!K:K,'ON Data'!$E:$E,9))</f>
        <v>69615</v>
      </c>
      <c r="F19" s="270">
        <f xml:space="preserve">
IF($A$4&lt;=12,SUMIFS('ON Data'!O:O,'ON Data'!$D:$D,$A$4,'ON Data'!$E:$E,9),SUMIFS('ON Data'!O:O,'ON Data'!$E:$E,9))</f>
        <v>0</v>
      </c>
      <c r="G19" s="270">
        <f xml:space="preserve">
IF($A$4&lt;=12,SUMIFS('ON Data'!P:P,'ON Data'!$D:$D,$A$4,'ON Data'!$E:$E,9),SUMIFS('ON Data'!P:P,'ON Data'!$E:$E,9))</f>
        <v>0</v>
      </c>
      <c r="H19" s="270">
        <f xml:space="preserve">
IF($A$4&lt;=12,SUMIFS('ON Data'!Q:Q,'ON Data'!$D:$D,$A$4,'ON Data'!$E:$E,9),SUMIFS('ON Data'!Q:Q,'ON Data'!$E:$E,9))</f>
        <v>0</v>
      </c>
      <c r="I19" s="270">
        <f xml:space="preserve">
IF($A$4&lt;=12,SUMIFS('ON Data'!R:R,'ON Data'!$D:$D,$A$4,'ON Data'!$E:$E,9),SUMIFS('ON Data'!R:R,'ON Data'!$E:$E,9))</f>
        <v>9100</v>
      </c>
      <c r="J19" s="586">
        <f xml:space="preserve">
IF($A$4&lt;=12,SUMIFS('ON Data'!AW:AW,'ON Data'!$D:$D,$A$4,'ON Data'!$E:$E,9),SUMIFS('ON Data'!AW:AW,'ON Data'!$E:$E,9))</f>
        <v>2700</v>
      </c>
      <c r="K19" s="592"/>
    </row>
    <row r="20" spans="1:11" ht="15" collapsed="1" thickBot="1" x14ac:dyDescent="0.35">
      <c r="A20" s="251" t="s">
        <v>73</v>
      </c>
      <c r="B20" s="271">
        <f xml:space="preserve">
IF($A$4&lt;=12,SUMIFS('ON Data'!F:F,'ON Data'!$D:$D,$A$4,'ON Data'!$E:$E,6),SUMIFS('ON Data'!F:F,'ON Data'!$E:$E,6))</f>
        <v>2653994</v>
      </c>
      <c r="C20" s="272">
        <f xml:space="preserve">
IF($A$4&lt;=12,SUMIFS('ON Data'!I:I,'ON Data'!$D:$D,$A$4,'ON Data'!$E:$E,6),SUMIFS('ON Data'!I:I,'ON Data'!$E:$E,6))</f>
        <v>63738</v>
      </c>
      <c r="D20" s="272">
        <f xml:space="preserve">
IF($A$4&lt;=12,SUMIFS('ON Data'!J:J,'ON Data'!$D:$D,$A$4,'ON Data'!$E:$E,6),SUMIFS('ON Data'!J:J,'ON Data'!$E:$E,6))</f>
        <v>247419</v>
      </c>
      <c r="E20" s="272">
        <f xml:space="preserve">
IF($A$4&lt;=12,SUMIFS('ON Data'!K:K,'ON Data'!$D:$D,$A$4,'ON Data'!$E:$E,6),SUMIFS('ON Data'!K:K,'ON Data'!$E:$E,6))</f>
        <v>1609923</v>
      </c>
      <c r="F20" s="272">
        <f xml:space="preserve">
IF($A$4&lt;=12,SUMIFS('ON Data'!O:O,'ON Data'!$D:$D,$A$4,'ON Data'!$E:$E,6),SUMIFS('ON Data'!O:O,'ON Data'!$E:$E,6))</f>
        <v>0</v>
      </c>
      <c r="G20" s="272">
        <f xml:space="preserve">
IF($A$4&lt;=12,SUMIFS('ON Data'!P:P,'ON Data'!$D:$D,$A$4,'ON Data'!$E:$E,6),SUMIFS('ON Data'!P:P,'ON Data'!$E:$E,6))</f>
        <v>214409</v>
      </c>
      <c r="H20" s="272">
        <f xml:space="preserve">
IF($A$4&lt;=12,SUMIFS('ON Data'!Q:Q,'ON Data'!$D:$D,$A$4,'ON Data'!$E:$E,6),SUMIFS('ON Data'!Q:Q,'ON Data'!$E:$E,6))</f>
        <v>207899</v>
      </c>
      <c r="I20" s="272">
        <f xml:space="preserve">
IF($A$4&lt;=12,SUMIFS('ON Data'!R:R,'ON Data'!$D:$D,$A$4,'ON Data'!$E:$E,6),SUMIFS('ON Data'!R:R,'ON Data'!$E:$E,6))</f>
        <v>171422</v>
      </c>
      <c r="J20" s="587">
        <f xml:space="preserve">
IF($A$4&lt;=12,SUMIFS('ON Data'!AW:AW,'ON Data'!$D:$D,$A$4,'ON Data'!$E:$E,6),SUMIFS('ON Data'!AW:AW,'ON Data'!$E:$E,6))</f>
        <v>139184</v>
      </c>
      <c r="K20" s="592"/>
    </row>
    <row r="21" spans="1:11" ht="15" hidden="1" outlineLevel="1" thickBot="1" x14ac:dyDescent="0.35">
      <c r="A21" s="244" t="s">
        <v>108</v>
      </c>
      <c r="B21" s="263">
        <f xml:space="preserve">
IF($A$4&lt;=12,SUMIFS('ON Data'!F:F,'ON Data'!$D:$D,$A$4,'ON Data'!$E:$E,12),SUMIFS('ON Data'!F:F,'ON Data'!$E:$E,12))</f>
        <v>0</v>
      </c>
      <c r="C21" s="264">
        <f xml:space="preserve">
IF($A$4&lt;=12,SUMIFS('ON Data'!I:I,'ON Data'!$D:$D,$A$4,'ON Data'!$E:$E,12),SUMIFS('ON Data'!I:I,'ON Data'!$E:$E,12))</f>
        <v>0</v>
      </c>
      <c r="D21" s="264">
        <f xml:space="preserve">
IF($A$4&lt;=12,SUMIFS('ON Data'!J:J,'ON Data'!$D:$D,$A$4,'ON Data'!$E:$E,12),SUMIFS('ON Data'!J:J,'ON Data'!$E:$E,12))</f>
        <v>0</v>
      </c>
      <c r="E21" s="264">
        <f xml:space="preserve">
IF($A$4&lt;=12,SUMIFS('ON Data'!K:K,'ON Data'!$D:$D,$A$4,'ON Data'!$E:$E,12),SUMIFS('ON Data'!K:K,'ON Data'!$E:$E,12))</f>
        <v>0</v>
      </c>
      <c r="F21" s="264">
        <f xml:space="preserve">
IF($A$4&lt;=12,SUMIFS('ON Data'!O:O,'ON Data'!$D:$D,$A$4,'ON Data'!$E:$E,12),SUMIFS('ON Data'!O:O,'ON Data'!$E:$E,12))</f>
        <v>0</v>
      </c>
      <c r="G21" s="264">
        <f xml:space="preserve">
IF($A$4&lt;=12,SUMIFS('ON Data'!P:P,'ON Data'!$D:$D,$A$4,'ON Data'!$E:$E,12),SUMIFS('ON Data'!P:P,'ON Data'!$E:$E,12))</f>
        <v>0</v>
      </c>
      <c r="H21" s="264">
        <f xml:space="preserve">
IF($A$4&lt;=12,SUMIFS('ON Data'!Q:Q,'ON Data'!$D:$D,$A$4,'ON Data'!$E:$E,12),SUMIFS('ON Data'!Q:Q,'ON Data'!$E:$E,12))</f>
        <v>0</v>
      </c>
      <c r="I21" s="264">
        <f xml:space="preserve">
IF($A$4&lt;=12,SUMIFS('ON Data'!R:R,'ON Data'!$D:$D,$A$4,'ON Data'!$E:$E,12),SUMIFS('ON Data'!R:R,'ON Data'!$E:$E,12))</f>
        <v>0</v>
      </c>
      <c r="K21" s="592"/>
    </row>
    <row r="22" spans="1:11" ht="15" hidden="1" outlineLevel="1" thickBot="1" x14ac:dyDescent="0.35">
      <c r="A22" s="244" t="s">
        <v>75</v>
      </c>
      <c r="B22" s="310" t="str">
        <f xml:space="preserve">
IF(OR(B21="",B21=0),"",B20/B21)</f>
        <v/>
      </c>
      <c r="C22" s="311" t="str">
        <f t="shared" ref="C22:E22" si="3" xml:space="preserve">
IF(OR(C21="",C21=0),"",C20/C21)</f>
        <v/>
      </c>
      <c r="D22" s="311" t="str">
        <f t="shared" si="3"/>
        <v/>
      </c>
      <c r="E22" s="311" t="str">
        <f t="shared" si="3"/>
        <v/>
      </c>
      <c r="F22" s="311" t="str">
        <f t="shared" ref="F22:I22" si="4" xml:space="preserve">
IF(OR(F21="",F21=0),"",F20/F21)</f>
        <v/>
      </c>
      <c r="G22" s="311" t="str">
        <f t="shared" si="4"/>
        <v/>
      </c>
      <c r="H22" s="311" t="str">
        <f t="shared" si="4"/>
        <v/>
      </c>
      <c r="I22" s="311" t="str">
        <f t="shared" si="4"/>
        <v/>
      </c>
      <c r="K22" s="592"/>
    </row>
    <row r="23" spans="1:11" ht="15" hidden="1" outlineLevel="1" thickBot="1" x14ac:dyDescent="0.35">
      <c r="A23" s="252" t="s">
        <v>68</v>
      </c>
      <c r="B23" s="265">
        <f xml:space="preserve">
IF(B21="","",B20-B21)</f>
        <v>2653994</v>
      </c>
      <c r="C23" s="266">
        <f t="shared" ref="C23:E23" si="5" xml:space="preserve">
IF(C21="","",C20-C21)</f>
        <v>63738</v>
      </c>
      <c r="D23" s="266">
        <f t="shared" si="5"/>
        <v>247419</v>
      </c>
      <c r="E23" s="266">
        <f t="shared" si="5"/>
        <v>1609923</v>
      </c>
      <c r="F23" s="266">
        <f t="shared" ref="F23:I23" si="6" xml:space="preserve">
IF(F21="","",F20-F21)</f>
        <v>0</v>
      </c>
      <c r="G23" s="266">
        <f t="shared" si="6"/>
        <v>214409</v>
      </c>
      <c r="H23" s="266">
        <f t="shared" si="6"/>
        <v>207899</v>
      </c>
      <c r="I23" s="266">
        <f t="shared" si="6"/>
        <v>171422</v>
      </c>
      <c r="K23" s="592"/>
    </row>
    <row r="24" spans="1:11" x14ac:dyDescent="0.3">
      <c r="A24" s="246" t="s">
        <v>191</v>
      </c>
      <c r="B24" s="283" t="s">
        <v>3</v>
      </c>
      <c r="C24" s="593"/>
      <c r="D24" s="563"/>
      <c r="E24" s="564"/>
      <c r="F24" s="565" t="s">
        <v>202</v>
      </c>
      <c r="G24" s="566"/>
      <c r="H24" s="566"/>
      <c r="I24" s="566"/>
      <c r="J24" s="588" t="s">
        <v>203</v>
      </c>
      <c r="K24" s="592"/>
    </row>
    <row r="25" spans="1:11" x14ac:dyDescent="0.3">
      <c r="A25" s="247" t="s">
        <v>73</v>
      </c>
      <c r="B25" s="263">
        <f xml:space="preserve">
SUM(C25:J25)</f>
        <v>0</v>
      </c>
      <c r="C25" s="594"/>
      <c r="D25" s="567"/>
      <c r="E25" s="568"/>
      <c r="F25" s="569">
        <f xml:space="preserve">
IF($A$4&lt;=12,SUMIFS('ON Data'!O:O,'ON Data'!$D:$D,$A$4,'ON Data'!$E:$E,10),SUMIFS('ON Data'!O:O,'ON Data'!$E:$E,10))</f>
        <v>0</v>
      </c>
      <c r="G25" s="568"/>
      <c r="H25" s="568"/>
      <c r="I25" s="568"/>
      <c r="J25" s="589">
        <f xml:space="preserve">
IF($A$4&lt;=12,SUMIFS('ON Data'!AW:AW,'ON Data'!$D:$D,$A$4,'ON Data'!$E:$E,10),SUMIFS('ON Data'!AW:AW,'ON Data'!$E:$E,10))</f>
        <v>0</v>
      </c>
      <c r="K25" s="592"/>
    </row>
    <row r="26" spans="1:11" x14ac:dyDescent="0.3">
      <c r="A26" s="253" t="s">
        <v>201</v>
      </c>
      <c r="B26" s="269">
        <f xml:space="preserve">
SUM(C26:J26)</f>
        <v>3333.3333333333335</v>
      </c>
      <c r="C26" s="594"/>
      <c r="D26" s="567"/>
      <c r="E26" s="568"/>
      <c r="F26" s="570">
        <f xml:space="preserve">
IF($A$4&lt;=12,SUMIFS('ON Data'!O:O,'ON Data'!$D:$D,$A$4,'ON Data'!$E:$E,11),SUMIFS('ON Data'!O:O,'ON Data'!$E:$E,11))</f>
        <v>3333.3333333333335</v>
      </c>
      <c r="G26" s="571"/>
      <c r="H26" s="571"/>
      <c r="I26" s="571"/>
      <c r="J26" s="589">
        <f xml:space="preserve">
IF($A$4&lt;=12,SUMIFS('ON Data'!AW:AW,'ON Data'!$D:$D,$A$4,'ON Data'!$E:$E,11),SUMIFS('ON Data'!AW:AW,'ON Data'!$E:$E,11))</f>
        <v>0</v>
      </c>
      <c r="K26" s="592"/>
    </row>
    <row r="27" spans="1:11" x14ac:dyDescent="0.3">
      <c r="A27" s="253" t="s">
        <v>75</v>
      </c>
      <c r="B27" s="284">
        <f xml:space="preserve">
IF(B26=0,0,B25/B26)</f>
        <v>0</v>
      </c>
      <c r="C27" s="595"/>
      <c r="D27" s="572"/>
      <c r="E27" s="568"/>
      <c r="F27" s="573">
        <f xml:space="preserve">
IF(F26=0,0,F25/F26)</f>
        <v>0</v>
      </c>
      <c r="G27" s="568"/>
      <c r="H27" s="568"/>
      <c r="I27" s="568"/>
      <c r="J27" s="590">
        <f xml:space="preserve">
IF(J26=0,0,J25/J26)</f>
        <v>0</v>
      </c>
      <c r="K27" s="592"/>
    </row>
    <row r="28" spans="1:11" ht="15" thickBot="1" x14ac:dyDescent="0.35">
      <c r="A28" s="253" t="s">
        <v>200</v>
      </c>
      <c r="B28" s="269">
        <f xml:space="preserve">
SUM(C28:J28)</f>
        <v>3333.3333333333335</v>
      </c>
      <c r="C28" s="596"/>
      <c r="D28" s="574"/>
      <c r="E28" s="575"/>
      <c r="F28" s="576">
        <f xml:space="preserve">
F26-F25</f>
        <v>3333.3333333333335</v>
      </c>
      <c r="G28" s="575"/>
      <c r="H28" s="575"/>
      <c r="I28" s="575"/>
      <c r="J28" s="591">
        <f xml:space="preserve">
J26-J25</f>
        <v>0</v>
      </c>
      <c r="K28" s="592"/>
    </row>
    <row r="29" spans="1:11" x14ac:dyDescent="0.3">
      <c r="A29" s="254"/>
      <c r="B29" s="254"/>
      <c r="C29" s="254"/>
      <c r="D29" s="255"/>
      <c r="E29" s="255"/>
      <c r="F29" s="255"/>
      <c r="G29" s="255"/>
      <c r="H29" s="255"/>
      <c r="I29" s="255"/>
    </row>
    <row r="30" spans="1:11" x14ac:dyDescent="0.3">
      <c r="A30" s="116" t="s">
        <v>161</v>
      </c>
      <c r="B30" s="133"/>
      <c r="C30" s="133"/>
      <c r="D30" s="133"/>
      <c r="E30" s="133"/>
      <c r="F30" s="133"/>
      <c r="G30" s="133"/>
      <c r="H30" s="133"/>
      <c r="I30" s="133"/>
    </row>
    <row r="31" spans="1:11" x14ac:dyDescent="0.3">
      <c r="A31" s="117" t="s">
        <v>198</v>
      </c>
      <c r="B31" s="133"/>
      <c r="C31" s="133"/>
      <c r="D31" s="133"/>
      <c r="E31" s="133"/>
      <c r="F31" s="133"/>
      <c r="G31" s="133"/>
      <c r="H31" s="133"/>
      <c r="I31" s="133"/>
    </row>
    <row r="32" spans="1:11" ht="14.4" customHeight="1" x14ac:dyDescent="0.3">
      <c r="A32" s="280" t="s">
        <v>195</v>
      </c>
      <c r="B32" s="281"/>
      <c r="C32" s="281"/>
      <c r="D32" s="281"/>
      <c r="E32" s="281"/>
      <c r="F32" s="281"/>
      <c r="G32" s="281"/>
      <c r="H32" s="281"/>
      <c r="I32" s="281"/>
    </row>
    <row r="33" spans="1:1" x14ac:dyDescent="0.3">
      <c r="A33" s="282" t="s">
        <v>228</v>
      </c>
    </row>
    <row r="34" spans="1:1" x14ac:dyDescent="0.3">
      <c r="A34" s="282" t="s">
        <v>229</v>
      </c>
    </row>
    <row r="35" spans="1:1" x14ac:dyDescent="0.3">
      <c r="A35" s="282" t="s">
        <v>230</v>
      </c>
    </row>
    <row r="36" spans="1:1" x14ac:dyDescent="0.3">
      <c r="A36" s="282" t="s">
        <v>204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B22:I22">
    <cfRule type="cellIs" dxfId="7" priority="6" operator="greaterThan">
      <formula>1</formula>
    </cfRule>
  </conditionalFormatting>
  <conditionalFormatting sqref="B23:I23">
    <cfRule type="cellIs" dxfId="6" priority="5" operator="greaterThan">
      <formula>0</formula>
    </cfRule>
  </conditionalFormatting>
  <conditionalFormatting sqref="J27">
    <cfRule type="cellIs" dxfId="5" priority="4" operator="greaterThan">
      <formula>1</formula>
    </cfRule>
  </conditionalFormatting>
  <conditionalFormatting sqref="J28">
    <cfRule type="cellIs" dxfId="4" priority="3" operator="lessThan">
      <formula>0</formula>
    </cfRule>
  </conditionalFormatting>
  <conditionalFormatting sqref="F28">
    <cfRule type="cellIs" dxfId="3" priority="1" operator="lessThan">
      <formula>0</formula>
    </cfRule>
  </conditionalFormatting>
  <conditionalFormatting sqref="F27">
    <cfRule type="cellIs" dxfId="2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2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1372</v>
      </c>
    </row>
    <row r="2" spans="1:49" x14ac:dyDescent="0.3">
      <c r="A2" s="239" t="s">
        <v>252</v>
      </c>
    </row>
    <row r="3" spans="1:49" x14ac:dyDescent="0.3">
      <c r="A3" s="235" t="s">
        <v>167</v>
      </c>
      <c r="B3" s="258">
        <v>2016</v>
      </c>
      <c r="D3" s="236">
        <f>MAX(D5:D1048576)</f>
        <v>4</v>
      </c>
      <c r="F3" s="236">
        <f>SUMIF($E5:$E1048576,"&lt;10",F5:F1048576)</f>
        <v>2745056.1999999997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64112</v>
      </c>
      <c r="J3" s="236">
        <f t="shared" si="0"/>
        <v>249321</v>
      </c>
      <c r="K3" s="236">
        <f t="shared" si="0"/>
        <v>1682715.2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215665</v>
      </c>
      <c r="Q3" s="236">
        <f t="shared" si="0"/>
        <v>209235</v>
      </c>
      <c r="R3" s="236">
        <f t="shared" si="0"/>
        <v>181174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142834</v>
      </c>
    </row>
    <row r="4" spans="1:49" x14ac:dyDescent="0.3">
      <c r="A4" s="235" t="s">
        <v>168</v>
      </c>
      <c r="B4" s="258">
        <v>1</v>
      </c>
      <c r="C4" s="237" t="s">
        <v>5</v>
      </c>
      <c r="D4" s="238" t="s">
        <v>67</v>
      </c>
      <c r="E4" s="238" t="s">
        <v>166</v>
      </c>
      <c r="F4" s="238" t="s">
        <v>3</v>
      </c>
      <c r="G4" s="238">
        <v>0</v>
      </c>
      <c r="H4" s="238">
        <v>25</v>
      </c>
      <c r="I4" s="238">
        <v>99</v>
      </c>
      <c r="J4" s="238">
        <v>100</v>
      </c>
      <c r="K4" s="238">
        <v>101</v>
      </c>
      <c r="L4" s="238">
        <v>102</v>
      </c>
      <c r="M4" s="238">
        <v>103</v>
      </c>
      <c r="N4" s="238">
        <v>203</v>
      </c>
      <c r="O4" s="238">
        <v>302</v>
      </c>
      <c r="P4" s="238">
        <v>303</v>
      </c>
      <c r="Q4" s="238">
        <v>304</v>
      </c>
      <c r="R4" s="238">
        <v>305</v>
      </c>
      <c r="S4" s="238">
        <v>306</v>
      </c>
      <c r="T4" s="238">
        <v>407</v>
      </c>
      <c r="U4" s="238">
        <v>408</v>
      </c>
      <c r="V4" s="238">
        <v>409</v>
      </c>
      <c r="W4" s="238">
        <v>410</v>
      </c>
      <c r="X4" s="238">
        <v>415</v>
      </c>
      <c r="Y4" s="238">
        <v>416</v>
      </c>
      <c r="Z4" s="238">
        <v>418</v>
      </c>
      <c r="AA4" s="238">
        <v>419</v>
      </c>
      <c r="AB4" s="238">
        <v>420</v>
      </c>
      <c r="AC4" s="238">
        <v>421</v>
      </c>
      <c r="AD4" s="238">
        <v>520</v>
      </c>
      <c r="AE4" s="238">
        <v>521</v>
      </c>
      <c r="AF4" s="238">
        <v>522</v>
      </c>
      <c r="AG4" s="238">
        <v>523</v>
      </c>
      <c r="AH4" s="238">
        <v>524</v>
      </c>
      <c r="AI4" s="238">
        <v>525</v>
      </c>
      <c r="AJ4" s="238">
        <v>526</v>
      </c>
      <c r="AK4" s="238">
        <v>527</v>
      </c>
      <c r="AL4" s="238">
        <v>528</v>
      </c>
      <c r="AM4" s="238">
        <v>629</v>
      </c>
      <c r="AN4" s="238">
        <v>630</v>
      </c>
      <c r="AO4" s="238">
        <v>636</v>
      </c>
      <c r="AP4" s="238">
        <v>637</v>
      </c>
      <c r="AQ4" s="238">
        <v>640</v>
      </c>
      <c r="AR4" s="238">
        <v>642</v>
      </c>
      <c r="AS4" s="238">
        <v>743</v>
      </c>
      <c r="AT4" s="238">
        <v>745</v>
      </c>
      <c r="AU4" s="238">
        <v>746</v>
      </c>
      <c r="AV4" s="238">
        <v>747</v>
      </c>
      <c r="AW4" s="238">
        <v>930</v>
      </c>
    </row>
    <row r="5" spans="1:49" x14ac:dyDescent="0.3">
      <c r="A5" s="235" t="s">
        <v>169</v>
      </c>
      <c r="B5" s="258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0</v>
      </c>
      <c r="I5" s="235">
        <v>0</v>
      </c>
      <c r="J5" s="235">
        <v>2</v>
      </c>
      <c r="K5" s="235">
        <v>4.45</v>
      </c>
      <c r="L5" s="235">
        <v>0</v>
      </c>
      <c r="M5" s="235">
        <v>0</v>
      </c>
      <c r="N5" s="235">
        <v>0</v>
      </c>
      <c r="O5" s="235">
        <v>0</v>
      </c>
      <c r="P5" s="235">
        <v>2</v>
      </c>
      <c r="Q5" s="235">
        <v>2</v>
      </c>
      <c r="R5" s="235">
        <v>1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1.5</v>
      </c>
    </row>
    <row r="6" spans="1:49" x14ac:dyDescent="0.3">
      <c r="A6" s="235" t="s">
        <v>170</v>
      </c>
      <c r="B6" s="258">
        <v>3</v>
      </c>
      <c r="C6" s="235">
        <v>29</v>
      </c>
      <c r="D6" s="235">
        <v>1</v>
      </c>
      <c r="E6" s="235">
        <v>2</v>
      </c>
      <c r="F6" s="235">
        <v>2068</v>
      </c>
      <c r="G6" s="235">
        <v>0</v>
      </c>
      <c r="H6" s="235">
        <v>0</v>
      </c>
      <c r="I6" s="235">
        <v>0</v>
      </c>
      <c r="J6" s="235">
        <v>328</v>
      </c>
      <c r="K6" s="235">
        <v>688</v>
      </c>
      <c r="L6" s="235">
        <v>0</v>
      </c>
      <c r="M6" s="235">
        <v>0</v>
      </c>
      <c r="N6" s="235">
        <v>0</v>
      </c>
      <c r="O6" s="235">
        <v>0</v>
      </c>
      <c r="P6" s="235">
        <v>312</v>
      </c>
      <c r="Q6" s="235">
        <v>336</v>
      </c>
      <c r="R6" s="235">
        <v>152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252</v>
      </c>
    </row>
    <row r="7" spans="1:49" x14ac:dyDescent="0.3">
      <c r="A7" s="235" t="s">
        <v>171</v>
      </c>
      <c r="B7" s="258">
        <v>4</v>
      </c>
      <c r="C7" s="235">
        <v>29</v>
      </c>
      <c r="D7" s="235">
        <v>1</v>
      </c>
      <c r="E7" s="235">
        <v>4</v>
      </c>
      <c r="F7" s="235">
        <v>115.5</v>
      </c>
      <c r="G7" s="235">
        <v>0</v>
      </c>
      <c r="H7" s="235">
        <v>0</v>
      </c>
      <c r="I7" s="235">
        <v>0</v>
      </c>
      <c r="J7" s="235">
        <v>39.5</v>
      </c>
      <c r="K7" s="235">
        <v>76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172</v>
      </c>
      <c r="B8" s="258">
        <v>5</v>
      </c>
      <c r="C8" s="235">
        <v>29</v>
      </c>
      <c r="D8" s="235">
        <v>1</v>
      </c>
      <c r="E8" s="235">
        <v>6</v>
      </c>
      <c r="F8" s="235">
        <v>675010</v>
      </c>
      <c r="G8" s="235">
        <v>0</v>
      </c>
      <c r="H8" s="235">
        <v>0</v>
      </c>
      <c r="I8" s="235">
        <v>0</v>
      </c>
      <c r="J8" s="235">
        <v>96389</v>
      </c>
      <c r="K8" s="235">
        <v>403537</v>
      </c>
      <c r="L8" s="235">
        <v>0</v>
      </c>
      <c r="M8" s="235">
        <v>0</v>
      </c>
      <c r="N8" s="235">
        <v>0</v>
      </c>
      <c r="O8" s="235">
        <v>0</v>
      </c>
      <c r="P8" s="235">
        <v>49275</v>
      </c>
      <c r="Q8" s="235">
        <v>48960</v>
      </c>
      <c r="R8" s="235">
        <v>42474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34375</v>
      </c>
    </row>
    <row r="9" spans="1:49" x14ac:dyDescent="0.3">
      <c r="A9" s="235" t="s">
        <v>173</v>
      </c>
      <c r="B9" s="258">
        <v>6</v>
      </c>
      <c r="C9" s="235">
        <v>29</v>
      </c>
      <c r="D9" s="235">
        <v>1</v>
      </c>
      <c r="E9" s="235">
        <v>9</v>
      </c>
      <c r="F9" s="235">
        <v>19065</v>
      </c>
      <c r="G9" s="235">
        <v>0</v>
      </c>
      <c r="H9" s="235">
        <v>0</v>
      </c>
      <c r="I9" s="235">
        <v>0</v>
      </c>
      <c r="J9" s="235">
        <v>0</v>
      </c>
      <c r="K9" s="235">
        <v>16865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1600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600</v>
      </c>
    </row>
    <row r="10" spans="1:49" x14ac:dyDescent="0.3">
      <c r="A10" s="235" t="s">
        <v>174</v>
      </c>
      <c r="B10" s="258">
        <v>7</v>
      </c>
      <c r="C10" s="235">
        <v>29</v>
      </c>
      <c r="D10" s="235">
        <v>1</v>
      </c>
      <c r="E10" s="235">
        <v>11</v>
      </c>
      <c r="F10" s="235">
        <v>2360.0508905852416</v>
      </c>
      <c r="G10" s="235">
        <v>0</v>
      </c>
      <c r="H10" s="235">
        <v>0</v>
      </c>
      <c r="I10" s="235">
        <v>0</v>
      </c>
      <c r="J10" s="235">
        <v>1526.7175572519084</v>
      </c>
      <c r="K10" s="235">
        <v>0</v>
      </c>
      <c r="L10" s="235">
        <v>0</v>
      </c>
      <c r="M10" s="235">
        <v>0</v>
      </c>
      <c r="N10" s="235">
        <v>0</v>
      </c>
      <c r="O10" s="235">
        <v>833.33333333333337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175</v>
      </c>
      <c r="B11" s="258">
        <v>8</v>
      </c>
      <c r="C11" s="235">
        <v>29</v>
      </c>
      <c r="D11" s="235">
        <v>2</v>
      </c>
      <c r="E11" s="235">
        <v>1</v>
      </c>
      <c r="F11" s="235">
        <v>12.95</v>
      </c>
      <c r="G11" s="235">
        <v>0</v>
      </c>
      <c r="H11" s="235">
        <v>0</v>
      </c>
      <c r="I11" s="235">
        <v>0</v>
      </c>
      <c r="J11" s="235">
        <v>1</v>
      </c>
      <c r="K11" s="235">
        <v>5.45</v>
      </c>
      <c r="L11" s="235">
        <v>0</v>
      </c>
      <c r="M11" s="235">
        <v>0</v>
      </c>
      <c r="N11" s="235">
        <v>0</v>
      </c>
      <c r="O11" s="235">
        <v>0</v>
      </c>
      <c r="P11" s="235">
        <v>2</v>
      </c>
      <c r="Q11" s="235">
        <v>2</v>
      </c>
      <c r="R11" s="235">
        <v>1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1.5</v>
      </c>
    </row>
    <row r="12" spans="1:49" x14ac:dyDescent="0.3">
      <c r="A12" s="235" t="s">
        <v>176</v>
      </c>
      <c r="B12" s="258">
        <v>9</v>
      </c>
      <c r="C12" s="235">
        <v>29</v>
      </c>
      <c r="D12" s="235">
        <v>2</v>
      </c>
      <c r="E12" s="235">
        <v>2</v>
      </c>
      <c r="F12" s="235">
        <v>1952.4</v>
      </c>
      <c r="G12" s="235">
        <v>0</v>
      </c>
      <c r="H12" s="235">
        <v>0</v>
      </c>
      <c r="I12" s="235">
        <v>0</v>
      </c>
      <c r="J12" s="235">
        <v>168</v>
      </c>
      <c r="K12" s="235">
        <v>776.4</v>
      </c>
      <c r="L12" s="235">
        <v>0</v>
      </c>
      <c r="M12" s="235">
        <v>0</v>
      </c>
      <c r="N12" s="235">
        <v>0</v>
      </c>
      <c r="O12" s="235">
        <v>0</v>
      </c>
      <c r="P12" s="235">
        <v>288</v>
      </c>
      <c r="Q12" s="235">
        <v>312</v>
      </c>
      <c r="R12" s="235">
        <v>160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248</v>
      </c>
    </row>
    <row r="13" spans="1:49" x14ac:dyDescent="0.3">
      <c r="A13" s="235" t="s">
        <v>177</v>
      </c>
      <c r="B13" s="258">
        <v>10</v>
      </c>
      <c r="C13" s="235">
        <v>29</v>
      </c>
      <c r="D13" s="235">
        <v>2</v>
      </c>
      <c r="E13" s="235">
        <v>4</v>
      </c>
      <c r="F13" s="235">
        <v>92</v>
      </c>
      <c r="G13" s="235">
        <v>0</v>
      </c>
      <c r="H13" s="235">
        <v>0</v>
      </c>
      <c r="I13" s="235">
        <v>0</v>
      </c>
      <c r="J13" s="235">
        <v>20</v>
      </c>
      <c r="K13" s="235">
        <v>72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178</v>
      </c>
      <c r="B14" s="258">
        <v>11</v>
      </c>
      <c r="C14" s="235">
        <v>29</v>
      </c>
      <c r="D14" s="235">
        <v>2</v>
      </c>
      <c r="E14" s="235">
        <v>6</v>
      </c>
      <c r="F14" s="235">
        <v>666401</v>
      </c>
      <c r="G14" s="235">
        <v>0</v>
      </c>
      <c r="H14" s="235">
        <v>0</v>
      </c>
      <c r="I14" s="235">
        <v>0</v>
      </c>
      <c r="J14" s="235">
        <v>47998</v>
      </c>
      <c r="K14" s="235">
        <v>440477</v>
      </c>
      <c r="L14" s="235">
        <v>0</v>
      </c>
      <c r="M14" s="235">
        <v>0</v>
      </c>
      <c r="N14" s="235">
        <v>0</v>
      </c>
      <c r="O14" s="235">
        <v>0</v>
      </c>
      <c r="P14" s="235">
        <v>49617</v>
      </c>
      <c r="Q14" s="235">
        <v>50938</v>
      </c>
      <c r="R14" s="235">
        <v>42873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34498</v>
      </c>
    </row>
    <row r="15" spans="1:49" x14ac:dyDescent="0.3">
      <c r="A15" s="235" t="s">
        <v>179</v>
      </c>
      <c r="B15" s="258">
        <v>12</v>
      </c>
      <c r="C15" s="235">
        <v>29</v>
      </c>
      <c r="D15" s="235">
        <v>2</v>
      </c>
      <c r="E15" s="235">
        <v>9</v>
      </c>
      <c r="F15" s="235">
        <v>24003</v>
      </c>
      <c r="G15" s="235">
        <v>0</v>
      </c>
      <c r="H15" s="235">
        <v>0</v>
      </c>
      <c r="I15" s="235">
        <v>0</v>
      </c>
      <c r="J15" s="235">
        <v>0</v>
      </c>
      <c r="K15" s="235">
        <v>20803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2500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700</v>
      </c>
    </row>
    <row r="16" spans="1:49" x14ac:dyDescent="0.3">
      <c r="A16" s="235" t="s">
        <v>167</v>
      </c>
      <c r="B16" s="258">
        <v>2016</v>
      </c>
      <c r="C16" s="235">
        <v>29</v>
      </c>
      <c r="D16" s="235">
        <v>2</v>
      </c>
      <c r="E16" s="235">
        <v>10</v>
      </c>
      <c r="F16" s="235">
        <v>18150</v>
      </c>
      <c r="G16" s="235">
        <v>0</v>
      </c>
      <c r="H16" s="235">
        <v>0</v>
      </c>
      <c r="I16" s="235">
        <v>0</v>
      </c>
      <c r="J16" s="235">
        <v>18150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11</v>
      </c>
      <c r="F17" s="235">
        <v>2360.0508905852416</v>
      </c>
      <c r="G17" s="235">
        <v>0</v>
      </c>
      <c r="H17" s="235">
        <v>0</v>
      </c>
      <c r="I17" s="235">
        <v>0</v>
      </c>
      <c r="J17" s="235">
        <v>1526.7175572519084</v>
      </c>
      <c r="K17" s="235">
        <v>0</v>
      </c>
      <c r="L17" s="235">
        <v>0</v>
      </c>
      <c r="M17" s="235">
        <v>0</v>
      </c>
      <c r="N17" s="235">
        <v>0</v>
      </c>
      <c r="O17" s="235">
        <v>833.33333333333337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3</v>
      </c>
      <c r="E18" s="235">
        <v>1</v>
      </c>
      <c r="F18" s="235">
        <v>12.95</v>
      </c>
      <c r="G18" s="235">
        <v>0</v>
      </c>
      <c r="H18" s="235">
        <v>0</v>
      </c>
      <c r="I18" s="235">
        <v>1</v>
      </c>
      <c r="J18" s="235">
        <v>1</v>
      </c>
      <c r="K18" s="235">
        <v>4.45</v>
      </c>
      <c r="L18" s="235">
        <v>0</v>
      </c>
      <c r="M18" s="235">
        <v>0</v>
      </c>
      <c r="N18" s="235">
        <v>0</v>
      </c>
      <c r="O18" s="235">
        <v>0</v>
      </c>
      <c r="P18" s="235">
        <v>2</v>
      </c>
      <c r="Q18" s="235">
        <v>2</v>
      </c>
      <c r="R18" s="235">
        <v>1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1.5</v>
      </c>
    </row>
    <row r="19" spans="3:49" x14ac:dyDescent="0.3">
      <c r="C19" s="235">
        <v>29</v>
      </c>
      <c r="D19" s="235">
        <v>3</v>
      </c>
      <c r="E19" s="235">
        <v>2</v>
      </c>
      <c r="F19" s="235">
        <v>2184</v>
      </c>
      <c r="G19" s="235">
        <v>0</v>
      </c>
      <c r="H19" s="235">
        <v>0</v>
      </c>
      <c r="I19" s="235">
        <v>184</v>
      </c>
      <c r="J19" s="235">
        <v>184</v>
      </c>
      <c r="K19" s="235">
        <v>656</v>
      </c>
      <c r="L19" s="235">
        <v>0</v>
      </c>
      <c r="M19" s="235">
        <v>0</v>
      </c>
      <c r="N19" s="235">
        <v>0</v>
      </c>
      <c r="O19" s="235">
        <v>0</v>
      </c>
      <c r="P19" s="235">
        <v>368</v>
      </c>
      <c r="Q19" s="235">
        <v>352</v>
      </c>
      <c r="R19" s="235">
        <v>168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272</v>
      </c>
    </row>
    <row r="20" spans="3:49" x14ac:dyDescent="0.3">
      <c r="C20" s="235">
        <v>29</v>
      </c>
      <c r="D20" s="235">
        <v>3</v>
      </c>
      <c r="E20" s="235">
        <v>3</v>
      </c>
      <c r="F20" s="235">
        <v>12</v>
      </c>
      <c r="G20" s="235">
        <v>0</v>
      </c>
      <c r="H20" s="235">
        <v>0</v>
      </c>
      <c r="I20" s="235">
        <v>0</v>
      </c>
      <c r="J20" s="235">
        <v>0</v>
      </c>
      <c r="K20" s="235">
        <v>12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73.5</v>
      </c>
      <c r="G21" s="235">
        <v>0</v>
      </c>
      <c r="H21" s="235">
        <v>0</v>
      </c>
      <c r="I21" s="235">
        <v>0</v>
      </c>
      <c r="J21" s="235">
        <v>19.5</v>
      </c>
      <c r="K21" s="235">
        <v>54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630037</v>
      </c>
      <c r="G22" s="235">
        <v>0</v>
      </c>
      <c r="H22" s="235">
        <v>0</v>
      </c>
      <c r="I22" s="235">
        <v>27840</v>
      </c>
      <c r="J22" s="235">
        <v>51103</v>
      </c>
      <c r="K22" s="235">
        <v>360069</v>
      </c>
      <c r="L22" s="235">
        <v>0</v>
      </c>
      <c r="M22" s="235">
        <v>0</v>
      </c>
      <c r="N22" s="235">
        <v>0</v>
      </c>
      <c r="O22" s="235">
        <v>0</v>
      </c>
      <c r="P22" s="235">
        <v>58480</v>
      </c>
      <c r="Q22" s="235">
        <v>54044</v>
      </c>
      <c r="R22" s="235">
        <v>43705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34796</v>
      </c>
    </row>
    <row r="23" spans="3:49" x14ac:dyDescent="0.3">
      <c r="C23" s="235">
        <v>29</v>
      </c>
      <c r="D23" s="235">
        <v>3</v>
      </c>
      <c r="E23" s="235">
        <v>9</v>
      </c>
      <c r="F23" s="235">
        <v>17126</v>
      </c>
      <c r="G23" s="235">
        <v>0</v>
      </c>
      <c r="H23" s="235">
        <v>0</v>
      </c>
      <c r="I23" s="235">
        <v>0</v>
      </c>
      <c r="J23" s="235">
        <v>0</v>
      </c>
      <c r="K23" s="235">
        <v>14026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2500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600</v>
      </c>
    </row>
    <row r="24" spans="3:49" x14ac:dyDescent="0.3">
      <c r="C24" s="235">
        <v>29</v>
      </c>
      <c r="D24" s="235">
        <v>3</v>
      </c>
      <c r="E24" s="235">
        <v>11</v>
      </c>
      <c r="F24" s="235">
        <v>2360.0508905852416</v>
      </c>
      <c r="G24" s="235">
        <v>0</v>
      </c>
      <c r="H24" s="235">
        <v>0</v>
      </c>
      <c r="I24" s="235">
        <v>0</v>
      </c>
      <c r="J24" s="235">
        <v>1526.7175572519084</v>
      </c>
      <c r="K24" s="235">
        <v>0</v>
      </c>
      <c r="L24" s="235">
        <v>0</v>
      </c>
      <c r="M24" s="235">
        <v>0</v>
      </c>
      <c r="N24" s="235">
        <v>0</v>
      </c>
      <c r="O24" s="235">
        <v>833.33333333333337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4</v>
      </c>
      <c r="E25" s="235">
        <v>1</v>
      </c>
      <c r="F25" s="235">
        <v>12.95</v>
      </c>
      <c r="G25" s="235">
        <v>0</v>
      </c>
      <c r="H25" s="235">
        <v>0</v>
      </c>
      <c r="I25" s="235">
        <v>1</v>
      </c>
      <c r="J25" s="235">
        <v>1</v>
      </c>
      <c r="K25" s="235">
        <v>4.45</v>
      </c>
      <c r="L25" s="235">
        <v>0</v>
      </c>
      <c r="M25" s="235">
        <v>0</v>
      </c>
      <c r="N25" s="235">
        <v>0</v>
      </c>
      <c r="O25" s="235">
        <v>0</v>
      </c>
      <c r="P25" s="235">
        <v>2</v>
      </c>
      <c r="Q25" s="235">
        <v>2</v>
      </c>
      <c r="R25" s="235">
        <v>1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1.5</v>
      </c>
    </row>
    <row r="26" spans="3:49" x14ac:dyDescent="0.3">
      <c r="C26" s="235">
        <v>29</v>
      </c>
      <c r="D26" s="235">
        <v>4</v>
      </c>
      <c r="E26" s="235">
        <v>2</v>
      </c>
      <c r="F26" s="235">
        <v>2028</v>
      </c>
      <c r="G26" s="235">
        <v>0</v>
      </c>
      <c r="H26" s="235">
        <v>0</v>
      </c>
      <c r="I26" s="235">
        <v>168</v>
      </c>
      <c r="J26" s="235">
        <v>168</v>
      </c>
      <c r="K26" s="235">
        <v>744</v>
      </c>
      <c r="L26" s="235">
        <v>0</v>
      </c>
      <c r="M26" s="235">
        <v>0</v>
      </c>
      <c r="N26" s="235">
        <v>0</v>
      </c>
      <c r="O26" s="235">
        <v>0</v>
      </c>
      <c r="P26" s="235">
        <v>280</v>
      </c>
      <c r="Q26" s="235">
        <v>328</v>
      </c>
      <c r="R26" s="235">
        <v>168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172</v>
      </c>
    </row>
    <row r="27" spans="3:49" x14ac:dyDescent="0.3">
      <c r="C27" s="235">
        <v>29</v>
      </c>
      <c r="D27" s="235">
        <v>4</v>
      </c>
      <c r="E27" s="235">
        <v>3</v>
      </c>
      <c r="F27" s="235">
        <v>8</v>
      </c>
      <c r="G27" s="235">
        <v>0</v>
      </c>
      <c r="H27" s="235">
        <v>0</v>
      </c>
      <c r="I27" s="235">
        <v>0</v>
      </c>
      <c r="J27" s="235">
        <v>0</v>
      </c>
      <c r="K27" s="235">
        <v>8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112</v>
      </c>
      <c r="G28" s="235">
        <v>0</v>
      </c>
      <c r="H28" s="235">
        <v>0</v>
      </c>
      <c r="I28" s="235">
        <v>20</v>
      </c>
      <c r="J28" s="235">
        <v>20</v>
      </c>
      <c r="K28" s="235">
        <v>72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682546</v>
      </c>
      <c r="G29" s="235">
        <v>0</v>
      </c>
      <c r="H29" s="235">
        <v>0</v>
      </c>
      <c r="I29" s="235">
        <v>35898</v>
      </c>
      <c r="J29" s="235">
        <v>51929</v>
      </c>
      <c r="K29" s="235">
        <v>405840</v>
      </c>
      <c r="L29" s="235">
        <v>0</v>
      </c>
      <c r="M29" s="235">
        <v>0</v>
      </c>
      <c r="N29" s="235">
        <v>0</v>
      </c>
      <c r="O29" s="235">
        <v>0</v>
      </c>
      <c r="P29" s="235">
        <v>57037</v>
      </c>
      <c r="Q29" s="235">
        <v>53957</v>
      </c>
      <c r="R29" s="235">
        <v>42370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35515</v>
      </c>
    </row>
    <row r="30" spans="3:49" x14ac:dyDescent="0.3">
      <c r="C30" s="235">
        <v>29</v>
      </c>
      <c r="D30" s="235">
        <v>4</v>
      </c>
      <c r="E30" s="235">
        <v>9</v>
      </c>
      <c r="F30" s="235">
        <v>22171</v>
      </c>
      <c r="G30" s="235">
        <v>0</v>
      </c>
      <c r="H30" s="235">
        <v>0</v>
      </c>
      <c r="I30" s="235">
        <v>0</v>
      </c>
      <c r="J30" s="235">
        <v>950</v>
      </c>
      <c r="K30" s="235">
        <v>17921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2500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800</v>
      </c>
    </row>
    <row r="31" spans="3:49" x14ac:dyDescent="0.3">
      <c r="C31" s="235">
        <v>29</v>
      </c>
      <c r="D31" s="235">
        <v>4</v>
      </c>
      <c r="E31" s="235">
        <v>10</v>
      </c>
      <c r="F31" s="235">
        <v>12500</v>
      </c>
      <c r="G31" s="235">
        <v>0</v>
      </c>
      <c r="H31" s="235">
        <v>0</v>
      </c>
      <c r="I31" s="235">
        <v>0</v>
      </c>
      <c r="J31" s="235">
        <v>12500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4</v>
      </c>
      <c r="E32" s="235">
        <v>11</v>
      </c>
      <c r="F32" s="235">
        <v>2360.0508905852416</v>
      </c>
      <c r="G32" s="235">
        <v>0</v>
      </c>
      <c r="H32" s="235">
        <v>0</v>
      </c>
      <c r="I32" s="235">
        <v>0</v>
      </c>
      <c r="J32" s="235">
        <v>1526.7175572519084</v>
      </c>
      <c r="K32" s="235">
        <v>0</v>
      </c>
      <c r="L32" s="235">
        <v>0</v>
      </c>
      <c r="M32" s="235">
        <v>0</v>
      </c>
      <c r="N32" s="235">
        <v>0</v>
      </c>
      <c r="O32" s="235">
        <v>833.33333333333337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89" t="s">
        <v>1374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1244636</v>
      </c>
      <c r="C3" s="226">
        <f t="shared" ref="C3:R3" si="0">SUBTOTAL(9,C6:C1048576)</f>
        <v>4</v>
      </c>
      <c r="D3" s="226">
        <f>SUBTOTAL(9,D6:D1048576)/2</f>
        <v>1450095.6800000002</v>
      </c>
      <c r="E3" s="226">
        <f t="shared" si="0"/>
        <v>4.7950289107343433</v>
      </c>
      <c r="F3" s="226">
        <f>SUBTOTAL(9,F6:F1048576)/2</f>
        <v>1385004.3</v>
      </c>
      <c r="G3" s="227">
        <f>IF(B3&lt;&gt;0,F3/B3,"")</f>
        <v>1.1127785955090486</v>
      </c>
      <c r="H3" s="228">
        <f t="shared" si="0"/>
        <v>12646.050000000007</v>
      </c>
      <c r="I3" s="226">
        <f t="shared" si="0"/>
        <v>1</v>
      </c>
      <c r="J3" s="226">
        <f t="shared" si="0"/>
        <v>15512.81</v>
      </c>
      <c r="K3" s="226">
        <f t="shared" si="0"/>
        <v>1.2266921291628605</v>
      </c>
      <c r="L3" s="226">
        <f t="shared" si="0"/>
        <v>13381.56</v>
      </c>
      <c r="M3" s="229">
        <f>IF(H3&lt;&gt;0,L3/H3,"")</f>
        <v>1.0581612440248134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221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thickBot="1" x14ac:dyDescent="0.35">
      <c r="A6" s="603" t="s">
        <v>1373</v>
      </c>
      <c r="B6" s="601">
        <v>1244636</v>
      </c>
      <c r="C6" s="602">
        <v>1</v>
      </c>
      <c r="D6" s="601">
        <v>1450095.6800000002</v>
      </c>
      <c r="E6" s="602">
        <v>1.1650761186403094</v>
      </c>
      <c r="F6" s="601">
        <v>1385004.3</v>
      </c>
      <c r="G6" s="295">
        <v>1.1127785955090486</v>
      </c>
      <c r="H6" s="601">
        <v>12646.050000000007</v>
      </c>
      <c r="I6" s="602">
        <v>1</v>
      </c>
      <c r="J6" s="601">
        <v>15512.81</v>
      </c>
      <c r="K6" s="602">
        <v>1.2266921291628605</v>
      </c>
      <c r="L6" s="601">
        <v>13381.56</v>
      </c>
      <c r="M6" s="295">
        <v>1.0581612440248134</v>
      </c>
      <c r="N6" s="601"/>
      <c r="O6" s="602"/>
      <c r="P6" s="601"/>
      <c r="Q6" s="602"/>
      <c r="R6" s="601"/>
      <c r="S6" s="296"/>
    </row>
    <row r="7" spans="1:19" ht="14.4" customHeight="1" thickBot="1" x14ac:dyDescent="0.35"/>
    <row r="8" spans="1:19" ht="14.4" customHeight="1" x14ac:dyDescent="0.3">
      <c r="A8" s="552" t="s">
        <v>448</v>
      </c>
      <c r="B8" s="604">
        <v>602140</v>
      </c>
      <c r="C8" s="451">
        <v>1</v>
      </c>
      <c r="D8" s="604">
        <v>641103.34</v>
      </c>
      <c r="E8" s="451">
        <v>1.0647081077490284</v>
      </c>
      <c r="F8" s="604">
        <v>677309</v>
      </c>
      <c r="G8" s="474">
        <v>1.1248364167801508</v>
      </c>
      <c r="H8" s="604"/>
      <c r="I8" s="451"/>
      <c r="J8" s="604"/>
      <c r="K8" s="451"/>
      <c r="L8" s="604"/>
      <c r="M8" s="474"/>
      <c r="N8" s="604"/>
      <c r="O8" s="451"/>
      <c r="P8" s="604"/>
      <c r="Q8" s="451"/>
      <c r="R8" s="604"/>
      <c r="S8" s="125"/>
    </row>
    <row r="9" spans="1:19" ht="14.4" customHeight="1" x14ac:dyDescent="0.3">
      <c r="A9" s="553" t="s">
        <v>453</v>
      </c>
      <c r="B9" s="605">
        <v>621411</v>
      </c>
      <c r="C9" s="529">
        <v>1</v>
      </c>
      <c r="D9" s="605">
        <v>781418.34000000008</v>
      </c>
      <c r="E9" s="529">
        <v>1.2574903566238771</v>
      </c>
      <c r="F9" s="605">
        <v>691515.29999999993</v>
      </c>
      <c r="G9" s="534">
        <v>1.1128147071744787</v>
      </c>
      <c r="H9" s="605"/>
      <c r="I9" s="529"/>
      <c r="J9" s="605"/>
      <c r="K9" s="529"/>
      <c r="L9" s="605"/>
      <c r="M9" s="534"/>
      <c r="N9" s="605"/>
      <c r="O9" s="529"/>
      <c r="P9" s="605"/>
      <c r="Q9" s="529"/>
      <c r="R9" s="605"/>
      <c r="S9" s="535"/>
    </row>
    <row r="10" spans="1:19" ht="14.4" customHeight="1" thickBot="1" x14ac:dyDescent="0.35">
      <c r="A10" s="607" t="s">
        <v>456</v>
      </c>
      <c r="B10" s="606">
        <v>21085</v>
      </c>
      <c r="C10" s="521">
        <v>1</v>
      </c>
      <c r="D10" s="606">
        <v>27574</v>
      </c>
      <c r="E10" s="521">
        <v>1.3077543277211288</v>
      </c>
      <c r="F10" s="606">
        <v>16180</v>
      </c>
      <c r="G10" s="526">
        <v>0.76737016836613703</v>
      </c>
      <c r="H10" s="606"/>
      <c r="I10" s="521"/>
      <c r="J10" s="606"/>
      <c r="K10" s="521"/>
      <c r="L10" s="606"/>
      <c r="M10" s="526"/>
      <c r="N10" s="606"/>
      <c r="O10" s="521"/>
      <c r="P10" s="606"/>
      <c r="Q10" s="521"/>
      <c r="R10" s="606"/>
      <c r="S10" s="527"/>
    </row>
    <row r="11" spans="1:19" ht="14.4" customHeight="1" x14ac:dyDescent="0.3">
      <c r="A11" s="493" t="s">
        <v>626</v>
      </c>
    </row>
    <row r="12" spans="1:19" ht="14.4" customHeight="1" x14ac:dyDescent="0.3">
      <c r="A12" s="494" t="s">
        <v>627</v>
      </c>
    </row>
    <row r="13" spans="1:19" ht="14.4" customHeight="1" x14ac:dyDescent="0.3">
      <c r="A13" s="493" t="s">
        <v>1375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7" t="s">
        <v>124</v>
      </c>
      <c r="B1" s="317"/>
      <c r="C1" s="318"/>
      <c r="D1" s="318"/>
      <c r="E1" s="318"/>
    </row>
    <row r="2" spans="1:5" ht="14.4" customHeight="1" thickBot="1" x14ac:dyDescent="0.35">
      <c r="A2" s="239" t="s">
        <v>252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4898.2641970255872</v>
      </c>
      <c r="D4" s="164">
        <f ca="1">IF(ISERROR(VLOOKUP("Náklady celkem",INDIRECT("HI!$A:$G"),5,0)),0,VLOOKUP("Náklady celkem",INDIRECT("HI!$A:$G"),5,0))</f>
        <v>4641.6967699999996</v>
      </c>
      <c r="E4" s="165">
        <f ca="1">IF(C4=0,0,D4/C4)</f>
        <v>0.94762074549155895</v>
      </c>
    </row>
    <row r="5" spans="1:5" ht="14.4" customHeight="1" x14ac:dyDescent="0.3">
      <c r="A5" s="166" t="s">
        <v>153</v>
      </c>
      <c r="B5" s="167"/>
      <c r="C5" s="168"/>
      <c r="D5" s="168"/>
      <c r="E5" s="169"/>
    </row>
    <row r="6" spans="1:5" ht="14.4" customHeight="1" x14ac:dyDescent="0.3">
      <c r="A6" s="170" t="s">
        <v>158</v>
      </c>
      <c r="B6" s="171"/>
      <c r="C6" s="172"/>
      <c r="D6" s="172"/>
      <c r="E6" s="169"/>
    </row>
    <row r="7" spans="1:5" ht="14.4" customHeight="1" x14ac:dyDescent="0.3">
      <c r="A7" s="3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64.606655525230678</v>
      </c>
      <c r="D7" s="172">
        <f>IF(ISERROR(HI!E5),"",HI!E5)</f>
        <v>40.933589999999995</v>
      </c>
      <c r="E7" s="169">
        <f t="shared" ref="E7:E14" si="0">IF(C7=0,0,D7/C7)</f>
        <v>0.63358162819640618</v>
      </c>
    </row>
    <row r="8" spans="1:5" ht="14.4" customHeight="1" x14ac:dyDescent="0.3">
      <c r="A8" s="304" t="str">
        <f>HYPERLINK("#'LŽ Statim'!A1","Podíl statimových žádanek (max. 30%)")</f>
        <v>Podíl statimových žádanek (max. 30%)</v>
      </c>
      <c r="B8" s="302" t="s">
        <v>216</v>
      </c>
      <c r="C8" s="303">
        <v>0.3</v>
      </c>
      <c r="D8" s="303">
        <f>IF('LŽ Statim'!G3="",0,'LŽ Statim'!G3)</f>
        <v>8.5470085470085479E-3</v>
      </c>
      <c r="E8" s="169">
        <f>IF(C8=0,0,D8/C8)</f>
        <v>2.8490028490028494E-2</v>
      </c>
    </row>
    <row r="9" spans="1:5" ht="14.4" customHeight="1" x14ac:dyDescent="0.3">
      <c r="A9" s="174" t="s">
        <v>154</v>
      </c>
      <c r="B9" s="171"/>
      <c r="C9" s="172"/>
      <c r="D9" s="172"/>
      <c r="E9" s="169"/>
    </row>
    <row r="10" spans="1:5" ht="14.4" customHeight="1" x14ac:dyDescent="0.3">
      <c r="A10" s="304" t="str">
        <f>HYPERLINK("#'Léky Recepty'!A1","Záchyt v lékárně (Úhrada Kč, min. 60%)")</f>
        <v>Záchyt v lékárně (Úhrada Kč, min. 60%)</v>
      </c>
      <c r="B10" s="171" t="s">
        <v>117</v>
      </c>
      <c r="C10" s="173">
        <v>0.6</v>
      </c>
      <c r="D10" s="173">
        <f>IF(ISERROR(VLOOKUP("Celkem",'Léky Recepty'!B:H,5,0)),0,VLOOKUP("Celkem",'Léky Recepty'!B:H,5,0))</f>
        <v>0.75397778050466024</v>
      </c>
      <c r="E10" s="169">
        <f t="shared" si="0"/>
        <v>1.2566296341744339</v>
      </c>
    </row>
    <row r="11" spans="1:5" ht="14.4" customHeight="1" x14ac:dyDescent="0.3">
      <c r="A11" s="304" t="str">
        <f>HYPERLINK("#'LRp PL'!A1","Plnění pozitivního listu (min. 80%)")</f>
        <v>Plnění pozitivního listu (min. 80%)</v>
      </c>
      <c r="B11" s="171" t="s">
        <v>147</v>
      </c>
      <c r="C11" s="173">
        <v>0.8</v>
      </c>
      <c r="D11" s="173">
        <f>IF(ISERROR(VLOOKUP("Celkem",'LRp PL'!A:F,5,0)),0,VLOOKUP("Celkem",'LRp PL'!A:F,5,0))</f>
        <v>0.98016564242062532</v>
      </c>
      <c r="E11" s="169">
        <f t="shared" si="0"/>
        <v>1.2252070530257815</v>
      </c>
    </row>
    <row r="12" spans="1:5" ht="14.4" customHeight="1" x14ac:dyDescent="0.3">
      <c r="A12" s="174" t="s">
        <v>155</v>
      </c>
      <c r="B12" s="171"/>
      <c r="C12" s="172"/>
      <c r="D12" s="172"/>
      <c r="E12" s="169"/>
    </row>
    <row r="13" spans="1:5" ht="14.4" customHeight="1" x14ac:dyDescent="0.3">
      <c r="A13" s="175" t="s">
        <v>159</v>
      </c>
      <c r="B13" s="171"/>
      <c r="C13" s="168"/>
      <c r="D13" s="168"/>
      <c r="E13" s="169"/>
    </row>
    <row r="14" spans="1:5" ht="14.4" customHeight="1" x14ac:dyDescent="0.3">
      <c r="A14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112</v>
      </c>
      <c r="C14" s="172">
        <f>IF(ISERROR(HI!F6),"",HI!F6)</f>
        <v>776.54889492461461</v>
      </c>
      <c r="D14" s="172">
        <f>IF(ISERROR(HI!E6),"",HI!E6)</f>
        <v>405.96123999999998</v>
      </c>
      <c r="E14" s="169">
        <f t="shared" si="0"/>
        <v>0.52277614797122296</v>
      </c>
    </row>
    <row r="15" spans="1:5" ht="14.4" customHeight="1" thickBot="1" x14ac:dyDescent="0.35">
      <c r="A15" s="177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3530.3343064897699</v>
      </c>
      <c r="D15" s="168">
        <f ca="1">IF(ISERROR(VLOOKUP("Osobní náklady (Kč) *",INDIRECT("HI!$A:$G"),5,0)),0,VLOOKUP("Osobní náklady (Kč) *",INDIRECT("HI!$A:$G"),5,0))</f>
        <v>3593.1810900000005</v>
      </c>
      <c r="E15" s="169">
        <f ca="1">IF(C15=0,0,D15/C15)</f>
        <v>1.0178019354695957</v>
      </c>
    </row>
    <row r="16" spans="1:5" ht="14.4" customHeight="1" thickBot="1" x14ac:dyDescent="0.35">
      <c r="A16" s="181"/>
      <c r="B16" s="182"/>
      <c r="C16" s="183"/>
      <c r="D16" s="183"/>
      <c r="E16" s="184"/>
    </row>
    <row r="17" spans="1:5" ht="14.4" customHeight="1" thickBot="1" x14ac:dyDescent="0.35">
      <c r="A17" s="185" t="str">
        <f>HYPERLINK("#HI!A1","VÝNOSY CELKEM (v tisících)")</f>
        <v>VÝNOSY CELKEM (v tisících)</v>
      </c>
      <c r="B17" s="186"/>
      <c r="C17" s="187">
        <f ca="1">IF(ISERROR(VLOOKUP("Výnosy celkem",INDIRECT("HI!$A:$G"),6,0)),0,VLOOKUP("Výnosy celkem",INDIRECT("HI!$A:$G"),6,0))</f>
        <v>1244.636</v>
      </c>
      <c r="D17" s="187">
        <f ca="1">IF(ISERROR(VLOOKUP("Výnosy celkem",INDIRECT("HI!$A:$G"),5,0)),0,VLOOKUP("Výnosy celkem",INDIRECT("HI!$A:$G"),5,0))</f>
        <v>1385.0043000000001</v>
      </c>
      <c r="E17" s="188">
        <f t="shared" ref="E17:E22" ca="1" si="1">IF(C17=0,0,D17/C17)</f>
        <v>1.1127785955090486</v>
      </c>
    </row>
    <row r="18" spans="1:5" ht="14.4" customHeight="1" x14ac:dyDescent="0.3">
      <c r="A18" s="189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1244.636</v>
      </c>
      <c r="D18" s="168">
        <f ca="1">IF(ISERROR(VLOOKUP("Ambulance *",INDIRECT("HI!$A:$G"),5,0)),0,VLOOKUP("Ambulance *",INDIRECT("HI!$A:$G"),5,0))</f>
        <v>1385.0043000000001</v>
      </c>
      <c r="E18" s="169">
        <f t="shared" ca="1" si="1"/>
        <v>1.1127785955090486</v>
      </c>
    </row>
    <row r="19" spans="1:5" ht="14.4" customHeight="1" x14ac:dyDescent="0.3">
      <c r="A19" s="190" t="str">
        <f>HYPERLINK("#'ZV Vykáz.-A'!A1","Zdravotní výkony vykázané u ambulantních pacientů (min. 100 %)")</f>
        <v>Zdravotní výkony vykázané u ambulantních pacientů (min. 100 %)</v>
      </c>
      <c r="B19" s="154" t="s">
        <v>126</v>
      </c>
      <c r="C19" s="173">
        <v>1</v>
      </c>
      <c r="D19" s="173">
        <f>IF(ISERROR(VLOOKUP("Celkem:",'ZV Vykáz.-A'!$A:$S,7,0)),"",VLOOKUP("Celkem:",'ZV Vykáz.-A'!$A:$S,7,0))</f>
        <v>1.1127785955090486</v>
      </c>
      <c r="E19" s="169">
        <f t="shared" si="1"/>
        <v>1.1127785955090486</v>
      </c>
    </row>
    <row r="20" spans="1:5" ht="14.4" customHeight="1" x14ac:dyDescent="0.3">
      <c r="A20" s="190" t="str">
        <f>HYPERLINK("#'ZV Vykáz.-H'!A1","Zdravotní výkony vykázané u hospitalizovaných pacientů (max. 85 %)")</f>
        <v>Zdravotní výkony vykázané u hospitalizovaných pacientů (max. 85 %)</v>
      </c>
      <c r="B20" s="154" t="s">
        <v>128</v>
      </c>
      <c r="C20" s="173">
        <v>0.85</v>
      </c>
      <c r="D20" s="173">
        <f>IF(ISERROR(VLOOKUP("Celkem:",'ZV Vykáz.-H'!$A:$S,7,0)),"",VLOOKUP("Celkem:",'ZV Vykáz.-H'!$A:$S,7,0))</f>
        <v>0.65829631565194668</v>
      </c>
      <c r="E20" s="169">
        <f t="shared" si="1"/>
        <v>0.77446625370817257</v>
      </c>
    </row>
    <row r="21" spans="1:5" ht="14.4" customHeight="1" x14ac:dyDescent="0.3">
      <c r="A21" s="191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123</v>
      </c>
      <c r="C22" s="173" t="e">
        <f>IF(#REF!&gt;1,95%,95%-2*ABS(#REF!-#REF!))</f>
        <v>#REF!</v>
      </c>
      <c r="D22" s="173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3" t="s">
        <v>156</v>
      </c>
      <c r="B23" s="178"/>
      <c r="C23" s="179"/>
      <c r="D23" s="179"/>
      <c r="E23" s="180"/>
    </row>
    <row r="24" spans="1:5" ht="14.4" customHeight="1" thickBot="1" x14ac:dyDescent="0.35">
      <c r="A24" s="194"/>
      <c r="B24" s="195"/>
      <c r="C24" s="196"/>
      <c r="D24" s="196"/>
      <c r="E24" s="197"/>
    </row>
    <row r="25" spans="1:5" ht="14.4" customHeight="1" thickBot="1" x14ac:dyDescent="0.35">
      <c r="A25" s="198" t="s">
        <v>157</v>
      </c>
      <c r="B25" s="199"/>
      <c r="C25" s="200"/>
      <c r="D25" s="200"/>
      <c r="E25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2" priority="20" operator="lessThan">
      <formula>1</formula>
    </cfRule>
  </conditionalFormatting>
  <conditionalFormatting sqref="E8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389" t="s">
        <v>1379</v>
      </c>
      <c r="B1" s="317"/>
      <c r="C1" s="317"/>
      <c r="D1" s="317"/>
      <c r="E1" s="317"/>
      <c r="F1" s="317"/>
      <c r="G1" s="317"/>
    </row>
    <row r="2" spans="1:7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07">
        <f t="shared" ref="B3:G3" si="0">SUBTOTAL(9,B6:B1048576)</f>
        <v>7694</v>
      </c>
      <c r="C3" s="308">
        <f t="shared" si="0"/>
        <v>8885</v>
      </c>
      <c r="D3" s="308">
        <f t="shared" si="0"/>
        <v>7210</v>
      </c>
      <c r="E3" s="228">
        <f t="shared" si="0"/>
        <v>1244636</v>
      </c>
      <c r="F3" s="226">
        <f t="shared" si="0"/>
        <v>1450095.6800000002</v>
      </c>
      <c r="G3" s="309">
        <f t="shared" si="0"/>
        <v>1385004.3000000003</v>
      </c>
    </row>
    <row r="4" spans="1:7" ht="14.4" customHeight="1" x14ac:dyDescent="0.3">
      <c r="A4" s="390" t="s">
        <v>139</v>
      </c>
      <c r="B4" s="391" t="s">
        <v>218</v>
      </c>
      <c r="C4" s="392"/>
      <c r="D4" s="392"/>
      <c r="E4" s="394" t="s">
        <v>100</v>
      </c>
      <c r="F4" s="395"/>
      <c r="G4" s="396"/>
    </row>
    <row r="5" spans="1:7" ht="14.4" customHeight="1" thickBot="1" x14ac:dyDescent="0.35">
      <c r="A5" s="597"/>
      <c r="B5" s="598">
        <v>2014</v>
      </c>
      <c r="C5" s="599">
        <v>2015</v>
      </c>
      <c r="D5" s="599">
        <v>2016</v>
      </c>
      <c r="E5" s="598">
        <v>2014</v>
      </c>
      <c r="F5" s="599">
        <v>2015</v>
      </c>
      <c r="G5" s="599">
        <v>2016</v>
      </c>
    </row>
    <row r="6" spans="1:7" ht="14.4" customHeight="1" x14ac:dyDescent="0.3">
      <c r="A6" s="552" t="s">
        <v>1376</v>
      </c>
      <c r="B6" s="454">
        <v>21</v>
      </c>
      <c r="C6" s="454">
        <v>2710</v>
      </c>
      <c r="D6" s="454">
        <v>639</v>
      </c>
      <c r="E6" s="604">
        <v>2145</v>
      </c>
      <c r="F6" s="604">
        <v>34472.009999999995</v>
      </c>
      <c r="G6" s="608">
        <v>137894.66</v>
      </c>
    </row>
    <row r="7" spans="1:7" ht="14.4" customHeight="1" x14ac:dyDescent="0.3">
      <c r="A7" s="553" t="s">
        <v>629</v>
      </c>
      <c r="B7" s="541">
        <v>610</v>
      </c>
      <c r="C7" s="541">
        <v>1378</v>
      </c>
      <c r="D7" s="541">
        <v>781</v>
      </c>
      <c r="E7" s="605">
        <v>115128</v>
      </c>
      <c r="F7" s="605">
        <v>348163</v>
      </c>
      <c r="G7" s="609">
        <v>188451.99</v>
      </c>
    </row>
    <row r="8" spans="1:7" ht="14.4" customHeight="1" x14ac:dyDescent="0.3">
      <c r="A8" s="553" t="s">
        <v>631</v>
      </c>
      <c r="B8" s="541">
        <v>1255</v>
      </c>
      <c r="C8" s="541">
        <v>747</v>
      </c>
      <c r="D8" s="541">
        <v>1075</v>
      </c>
      <c r="E8" s="605">
        <v>192014</v>
      </c>
      <c r="F8" s="605">
        <v>178176</v>
      </c>
      <c r="G8" s="609">
        <v>209856.66</v>
      </c>
    </row>
    <row r="9" spans="1:7" ht="14.4" customHeight="1" x14ac:dyDescent="0.3">
      <c r="A9" s="553" t="s">
        <v>1377</v>
      </c>
      <c r="B9" s="541">
        <v>803</v>
      </c>
      <c r="C9" s="541">
        <v>19</v>
      </c>
      <c r="D9" s="541">
        <v>26</v>
      </c>
      <c r="E9" s="605">
        <v>129162</v>
      </c>
      <c r="F9" s="605">
        <v>7493</v>
      </c>
      <c r="G9" s="609">
        <v>8095.66</v>
      </c>
    </row>
    <row r="10" spans="1:7" ht="14.4" customHeight="1" x14ac:dyDescent="0.3">
      <c r="A10" s="553" t="s">
        <v>1378</v>
      </c>
      <c r="B10" s="541">
        <v>1484</v>
      </c>
      <c r="C10" s="541">
        <v>523</v>
      </c>
      <c r="D10" s="541">
        <v>1876</v>
      </c>
      <c r="E10" s="605">
        <v>258571</v>
      </c>
      <c r="F10" s="605">
        <v>112274.67</v>
      </c>
      <c r="G10" s="609">
        <v>381966.66</v>
      </c>
    </row>
    <row r="11" spans="1:7" ht="14.4" customHeight="1" x14ac:dyDescent="0.3">
      <c r="A11" s="553" t="s">
        <v>632</v>
      </c>
      <c r="B11" s="541">
        <v>1042</v>
      </c>
      <c r="C11" s="541">
        <v>790</v>
      </c>
      <c r="D11" s="541">
        <v>528</v>
      </c>
      <c r="E11" s="605">
        <v>128718</v>
      </c>
      <c r="F11" s="605">
        <v>165135</v>
      </c>
      <c r="G11" s="609">
        <v>86840.010000000009</v>
      </c>
    </row>
    <row r="12" spans="1:7" ht="14.4" customHeight="1" x14ac:dyDescent="0.3">
      <c r="A12" s="553" t="s">
        <v>633</v>
      </c>
      <c r="B12" s="541">
        <v>754</v>
      </c>
      <c r="C12" s="541">
        <v>473</v>
      </c>
      <c r="D12" s="541">
        <v>576</v>
      </c>
      <c r="E12" s="605">
        <v>152047</v>
      </c>
      <c r="F12" s="605">
        <v>125743</v>
      </c>
      <c r="G12" s="609">
        <v>98732.33</v>
      </c>
    </row>
    <row r="13" spans="1:7" ht="14.4" customHeight="1" x14ac:dyDescent="0.3">
      <c r="A13" s="553" t="s">
        <v>635</v>
      </c>
      <c r="B13" s="541">
        <v>1059</v>
      </c>
      <c r="C13" s="541">
        <v>1634</v>
      </c>
      <c r="D13" s="541">
        <v>991</v>
      </c>
      <c r="E13" s="605">
        <v>181902</v>
      </c>
      <c r="F13" s="605">
        <v>331515</v>
      </c>
      <c r="G13" s="609">
        <v>149691.34</v>
      </c>
    </row>
    <row r="14" spans="1:7" ht="14.4" customHeight="1" thickBot="1" x14ac:dyDescent="0.35">
      <c r="A14" s="607" t="s">
        <v>634</v>
      </c>
      <c r="B14" s="543">
        <v>666</v>
      </c>
      <c r="C14" s="543">
        <v>611</v>
      </c>
      <c r="D14" s="543">
        <v>718</v>
      </c>
      <c r="E14" s="606">
        <v>84949</v>
      </c>
      <c r="F14" s="606">
        <v>147124</v>
      </c>
      <c r="G14" s="610">
        <v>123474.99</v>
      </c>
    </row>
    <row r="15" spans="1:7" ht="14.4" customHeight="1" x14ac:dyDescent="0.3">
      <c r="A15" s="493" t="s">
        <v>626</v>
      </c>
    </row>
    <row r="16" spans="1:7" ht="14.4" customHeight="1" x14ac:dyDescent="0.3">
      <c r="A16" s="494" t="s">
        <v>627</v>
      </c>
    </row>
    <row r="17" spans="1:1" ht="14.4" customHeight="1" x14ac:dyDescent="0.3">
      <c r="A17" s="493" t="s">
        <v>1375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6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1566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312"/>
      <c r="C2" s="134"/>
      <c r="D2" s="306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7776.4000000000005</v>
      </c>
      <c r="G3" s="104">
        <f t="shared" si="0"/>
        <v>1257282.0499999998</v>
      </c>
      <c r="H3" s="74"/>
      <c r="I3" s="74"/>
      <c r="J3" s="104">
        <f t="shared" si="0"/>
        <v>8982.9100000000017</v>
      </c>
      <c r="K3" s="104">
        <f t="shared" si="0"/>
        <v>1465608.4899999998</v>
      </c>
      <c r="L3" s="74"/>
      <c r="M3" s="74"/>
      <c r="N3" s="104">
        <f t="shared" si="0"/>
        <v>7287.6</v>
      </c>
      <c r="O3" s="104">
        <f t="shared" si="0"/>
        <v>1398385.8600000003</v>
      </c>
      <c r="P3" s="75">
        <f>IF(G3=0,0,O3/G3)</f>
        <v>1.112229240845362</v>
      </c>
      <c r="Q3" s="105">
        <f>IF(N3=0,0,O3/N3)</f>
        <v>191.88564959657504</v>
      </c>
    </row>
    <row r="4" spans="1:17" ht="14.4" customHeight="1" x14ac:dyDescent="0.3">
      <c r="A4" s="398" t="s">
        <v>96</v>
      </c>
      <c r="B4" s="405" t="s">
        <v>0</v>
      </c>
      <c r="C4" s="399" t="s">
        <v>97</v>
      </c>
      <c r="D4" s="404" t="s">
        <v>71</v>
      </c>
      <c r="E4" s="400" t="s">
        <v>70</v>
      </c>
      <c r="F4" s="401">
        <v>2014</v>
      </c>
      <c r="G4" s="402"/>
      <c r="H4" s="102"/>
      <c r="I4" s="102"/>
      <c r="J4" s="401">
        <v>2015</v>
      </c>
      <c r="K4" s="402"/>
      <c r="L4" s="102"/>
      <c r="M4" s="102"/>
      <c r="N4" s="401">
        <v>2016</v>
      </c>
      <c r="O4" s="402"/>
      <c r="P4" s="403" t="s">
        <v>2</v>
      </c>
      <c r="Q4" s="397" t="s">
        <v>99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3" t="s">
        <v>1380</v>
      </c>
      <c r="B6" s="451" t="s">
        <v>448</v>
      </c>
      <c r="C6" s="451" t="s">
        <v>1381</v>
      </c>
      <c r="D6" s="451" t="s">
        <v>1382</v>
      </c>
      <c r="E6" s="451" t="s">
        <v>1383</v>
      </c>
      <c r="F6" s="454">
        <v>0.2</v>
      </c>
      <c r="G6" s="454">
        <v>22.56</v>
      </c>
      <c r="H6" s="451">
        <v>1</v>
      </c>
      <c r="I6" s="451">
        <v>112.79999999999998</v>
      </c>
      <c r="J6" s="454">
        <v>0.60000000000000009</v>
      </c>
      <c r="K6" s="454">
        <v>69.66</v>
      </c>
      <c r="L6" s="451">
        <v>3.0877659574468086</v>
      </c>
      <c r="M6" s="451">
        <v>116.09999999999998</v>
      </c>
      <c r="N6" s="454"/>
      <c r="O6" s="454"/>
      <c r="P6" s="474"/>
      <c r="Q6" s="540"/>
    </row>
    <row r="7" spans="1:17" ht="14.4" customHeight="1" x14ac:dyDescent="0.3">
      <c r="A7" s="528" t="s">
        <v>1380</v>
      </c>
      <c r="B7" s="529" t="s">
        <v>448</v>
      </c>
      <c r="C7" s="529" t="s">
        <v>1381</v>
      </c>
      <c r="D7" s="529" t="s">
        <v>1384</v>
      </c>
      <c r="E7" s="529" t="s">
        <v>1385</v>
      </c>
      <c r="F7" s="541">
        <v>4.5000000000000009</v>
      </c>
      <c r="G7" s="541">
        <v>710.56000000000006</v>
      </c>
      <c r="H7" s="529">
        <v>1</v>
      </c>
      <c r="I7" s="529">
        <v>157.90222222222221</v>
      </c>
      <c r="J7" s="541">
        <v>1.5999999999999999</v>
      </c>
      <c r="K7" s="541">
        <v>241.61999999999998</v>
      </c>
      <c r="L7" s="529">
        <v>0.34004165728439534</v>
      </c>
      <c r="M7" s="529">
        <v>151.01249999999999</v>
      </c>
      <c r="N7" s="541">
        <v>0.60000000000000009</v>
      </c>
      <c r="O7" s="541">
        <v>90.6</v>
      </c>
      <c r="P7" s="534">
        <v>0.12750506642648049</v>
      </c>
      <c r="Q7" s="542">
        <v>150.99999999999997</v>
      </c>
    </row>
    <row r="8" spans="1:17" ht="14.4" customHeight="1" x14ac:dyDescent="0.3">
      <c r="A8" s="528" t="s">
        <v>1380</v>
      </c>
      <c r="B8" s="529" t="s">
        <v>448</v>
      </c>
      <c r="C8" s="529" t="s">
        <v>1381</v>
      </c>
      <c r="D8" s="529" t="s">
        <v>1386</v>
      </c>
      <c r="E8" s="529" t="s">
        <v>1387</v>
      </c>
      <c r="F8" s="541">
        <v>0.4</v>
      </c>
      <c r="G8" s="541">
        <v>106.04</v>
      </c>
      <c r="H8" s="529">
        <v>1</v>
      </c>
      <c r="I8" s="529">
        <v>265.10000000000002</v>
      </c>
      <c r="J8" s="541">
        <v>0.4</v>
      </c>
      <c r="K8" s="541">
        <v>101.42</v>
      </c>
      <c r="L8" s="529">
        <v>0.95643153526970948</v>
      </c>
      <c r="M8" s="529">
        <v>253.54999999999998</v>
      </c>
      <c r="N8" s="541">
        <v>0.2</v>
      </c>
      <c r="O8" s="541">
        <v>50.71</v>
      </c>
      <c r="P8" s="534">
        <v>0.47821576763485474</v>
      </c>
      <c r="Q8" s="542">
        <v>253.54999999999998</v>
      </c>
    </row>
    <row r="9" spans="1:17" ht="14.4" customHeight="1" x14ac:dyDescent="0.3">
      <c r="A9" s="528" t="s">
        <v>1380</v>
      </c>
      <c r="B9" s="529" t="s">
        <v>448</v>
      </c>
      <c r="C9" s="529" t="s">
        <v>1381</v>
      </c>
      <c r="D9" s="529" t="s">
        <v>1388</v>
      </c>
      <c r="E9" s="529" t="s">
        <v>1389</v>
      </c>
      <c r="F9" s="541">
        <v>0.1</v>
      </c>
      <c r="G9" s="541">
        <v>10.54</v>
      </c>
      <c r="H9" s="529">
        <v>1</v>
      </c>
      <c r="I9" s="529">
        <v>105.39999999999999</v>
      </c>
      <c r="J9" s="541"/>
      <c r="K9" s="541"/>
      <c r="L9" s="529"/>
      <c r="M9" s="529"/>
      <c r="N9" s="541">
        <v>0.2</v>
      </c>
      <c r="O9" s="541">
        <v>12.29</v>
      </c>
      <c r="P9" s="534">
        <v>1.1660341555977229</v>
      </c>
      <c r="Q9" s="542">
        <v>61.449999999999996</v>
      </c>
    </row>
    <row r="10" spans="1:17" ht="14.4" customHeight="1" x14ac:dyDescent="0.3">
      <c r="A10" s="528" t="s">
        <v>1380</v>
      </c>
      <c r="B10" s="529" t="s">
        <v>448</v>
      </c>
      <c r="C10" s="529" t="s">
        <v>1381</v>
      </c>
      <c r="D10" s="529" t="s">
        <v>1390</v>
      </c>
      <c r="E10" s="529" t="s">
        <v>1391</v>
      </c>
      <c r="F10" s="541">
        <v>0.2</v>
      </c>
      <c r="G10" s="541">
        <v>75.95</v>
      </c>
      <c r="H10" s="529">
        <v>1</v>
      </c>
      <c r="I10" s="529">
        <v>379.75</v>
      </c>
      <c r="J10" s="541"/>
      <c r="K10" s="541"/>
      <c r="L10" s="529"/>
      <c r="M10" s="529"/>
      <c r="N10" s="541"/>
      <c r="O10" s="541"/>
      <c r="P10" s="534"/>
      <c r="Q10" s="542"/>
    </row>
    <row r="11" spans="1:17" ht="14.4" customHeight="1" x14ac:dyDescent="0.3">
      <c r="A11" s="528" t="s">
        <v>1380</v>
      </c>
      <c r="B11" s="529" t="s">
        <v>448</v>
      </c>
      <c r="C11" s="529" t="s">
        <v>1381</v>
      </c>
      <c r="D11" s="529" t="s">
        <v>1392</v>
      </c>
      <c r="E11" s="529" t="s">
        <v>500</v>
      </c>
      <c r="F11" s="541">
        <v>0.2</v>
      </c>
      <c r="G11" s="541">
        <v>20.16</v>
      </c>
      <c r="H11" s="529">
        <v>1</v>
      </c>
      <c r="I11" s="529">
        <v>100.8</v>
      </c>
      <c r="J11" s="541"/>
      <c r="K11" s="541"/>
      <c r="L11" s="529"/>
      <c r="M11" s="529"/>
      <c r="N11" s="541"/>
      <c r="O11" s="541"/>
      <c r="P11" s="534"/>
      <c r="Q11" s="542"/>
    </row>
    <row r="12" spans="1:17" ht="14.4" customHeight="1" x14ac:dyDescent="0.3">
      <c r="A12" s="528" t="s">
        <v>1380</v>
      </c>
      <c r="B12" s="529" t="s">
        <v>448</v>
      </c>
      <c r="C12" s="529" t="s">
        <v>1381</v>
      </c>
      <c r="D12" s="529" t="s">
        <v>1393</v>
      </c>
      <c r="E12" s="529" t="s">
        <v>1394</v>
      </c>
      <c r="F12" s="541">
        <v>3</v>
      </c>
      <c r="G12" s="541">
        <v>454.68</v>
      </c>
      <c r="H12" s="529">
        <v>1</v>
      </c>
      <c r="I12" s="529">
        <v>151.56</v>
      </c>
      <c r="J12" s="541">
        <v>0.1</v>
      </c>
      <c r="K12" s="541">
        <v>14.49</v>
      </c>
      <c r="L12" s="529">
        <v>3.1868566904196358E-2</v>
      </c>
      <c r="M12" s="529">
        <v>144.9</v>
      </c>
      <c r="N12" s="541"/>
      <c r="O12" s="541"/>
      <c r="P12" s="534"/>
      <c r="Q12" s="542"/>
    </row>
    <row r="13" spans="1:17" ht="14.4" customHeight="1" x14ac:dyDescent="0.3">
      <c r="A13" s="528" t="s">
        <v>1380</v>
      </c>
      <c r="B13" s="529" t="s">
        <v>448</v>
      </c>
      <c r="C13" s="529" t="s">
        <v>1381</v>
      </c>
      <c r="D13" s="529" t="s">
        <v>1395</v>
      </c>
      <c r="E13" s="529" t="s">
        <v>656</v>
      </c>
      <c r="F13" s="541"/>
      <c r="G13" s="541"/>
      <c r="H13" s="529"/>
      <c r="I13" s="529"/>
      <c r="J13" s="541"/>
      <c r="K13" s="541"/>
      <c r="L13" s="529"/>
      <c r="M13" s="529"/>
      <c r="N13" s="541">
        <v>0.2</v>
      </c>
      <c r="O13" s="541">
        <v>52.81</v>
      </c>
      <c r="P13" s="534"/>
      <c r="Q13" s="542">
        <v>264.05</v>
      </c>
    </row>
    <row r="14" spans="1:17" ht="14.4" customHeight="1" x14ac:dyDescent="0.3">
      <c r="A14" s="528" t="s">
        <v>1380</v>
      </c>
      <c r="B14" s="529" t="s">
        <v>448</v>
      </c>
      <c r="C14" s="529" t="s">
        <v>1396</v>
      </c>
      <c r="D14" s="529" t="s">
        <v>1397</v>
      </c>
      <c r="E14" s="529" t="s">
        <v>1398</v>
      </c>
      <c r="F14" s="541">
        <v>4</v>
      </c>
      <c r="G14" s="541">
        <v>360.64</v>
      </c>
      <c r="H14" s="529">
        <v>1</v>
      </c>
      <c r="I14" s="529">
        <v>90.16</v>
      </c>
      <c r="J14" s="541"/>
      <c r="K14" s="541"/>
      <c r="L14" s="529"/>
      <c r="M14" s="529"/>
      <c r="N14" s="541"/>
      <c r="O14" s="541"/>
      <c r="P14" s="534"/>
      <c r="Q14" s="542"/>
    </row>
    <row r="15" spans="1:17" ht="14.4" customHeight="1" x14ac:dyDescent="0.3">
      <c r="A15" s="528" t="s">
        <v>1380</v>
      </c>
      <c r="B15" s="529" t="s">
        <v>448</v>
      </c>
      <c r="C15" s="529" t="s">
        <v>1396</v>
      </c>
      <c r="D15" s="529" t="s">
        <v>1399</v>
      </c>
      <c r="E15" s="529" t="s">
        <v>1400</v>
      </c>
      <c r="F15" s="541">
        <v>1</v>
      </c>
      <c r="G15" s="541">
        <v>58.6</v>
      </c>
      <c r="H15" s="529">
        <v>1</v>
      </c>
      <c r="I15" s="529">
        <v>58.6</v>
      </c>
      <c r="J15" s="541"/>
      <c r="K15" s="541"/>
      <c r="L15" s="529"/>
      <c r="M15" s="529"/>
      <c r="N15" s="541"/>
      <c r="O15" s="541"/>
      <c r="P15" s="534"/>
      <c r="Q15" s="542"/>
    </row>
    <row r="16" spans="1:17" ht="14.4" customHeight="1" x14ac:dyDescent="0.3">
      <c r="A16" s="528" t="s">
        <v>1380</v>
      </c>
      <c r="B16" s="529" t="s">
        <v>448</v>
      </c>
      <c r="C16" s="529" t="s">
        <v>1396</v>
      </c>
      <c r="D16" s="529" t="s">
        <v>1401</v>
      </c>
      <c r="E16" s="529" t="s">
        <v>1402</v>
      </c>
      <c r="F16" s="541">
        <v>2</v>
      </c>
      <c r="G16" s="541">
        <v>115.78</v>
      </c>
      <c r="H16" s="529">
        <v>1</v>
      </c>
      <c r="I16" s="529">
        <v>57.89</v>
      </c>
      <c r="J16" s="541"/>
      <c r="K16" s="541"/>
      <c r="L16" s="529"/>
      <c r="M16" s="529"/>
      <c r="N16" s="541"/>
      <c r="O16" s="541"/>
      <c r="P16" s="534"/>
      <c r="Q16" s="542"/>
    </row>
    <row r="17" spans="1:17" ht="14.4" customHeight="1" x14ac:dyDescent="0.3">
      <c r="A17" s="528" t="s">
        <v>1380</v>
      </c>
      <c r="B17" s="529" t="s">
        <v>448</v>
      </c>
      <c r="C17" s="529" t="s">
        <v>1403</v>
      </c>
      <c r="D17" s="529" t="s">
        <v>1404</v>
      </c>
      <c r="E17" s="529" t="s">
        <v>1405</v>
      </c>
      <c r="F17" s="541">
        <v>2</v>
      </c>
      <c r="G17" s="541">
        <v>146</v>
      </c>
      <c r="H17" s="529">
        <v>1</v>
      </c>
      <c r="I17" s="529">
        <v>73</v>
      </c>
      <c r="J17" s="541">
        <v>4</v>
      </c>
      <c r="K17" s="541">
        <v>296</v>
      </c>
      <c r="L17" s="529">
        <v>2.0273972602739727</v>
      </c>
      <c r="M17" s="529">
        <v>74</v>
      </c>
      <c r="N17" s="541">
        <v>10</v>
      </c>
      <c r="O17" s="541">
        <v>780</v>
      </c>
      <c r="P17" s="534">
        <v>5.3424657534246576</v>
      </c>
      <c r="Q17" s="542">
        <v>78</v>
      </c>
    </row>
    <row r="18" spans="1:17" ht="14.4" customHeight="1" x14ac:dyDescent="0.3">
      <c r="A18" s="528" t="s">
        <v>1380</v>
      </c>
      <c r="B18" s="529" t="s">
        <v>448</v>
      </c>
      <c r="C18" s="529" t="s">
        <v>1403</v>
      </c>
      <c r="D18" s="529" t="s">
        <v>1406</v>
      </c>
      <c r="E18" s="529" t="s">
        <v>1407</v>
      </c>
      <c r="F18" s="541">
        <v>1</v>
      </c>
      <c r="G18" s="541">
        <v>156</v>
      </c>
      <c r="H18" s="529">
        <v>1</v>
      </c>
      <c r="I18" s="529">
        <v>156</v>
      </c>
      <c r="J18" s="541"/>
      <c r="K18" s="541"/>
      <c r="L18" s="529"/>
      <c r="M18" s="529"/>
      <c r="N18" s="541"/>
      <c r="O18" s="541"/>
      <c r="P18" s="534"/>
      <c r="Q18" s="542"/>
    </row>
    <row r="19" spans="1:17" ht="14.4" customHeight="1" x14ac:dyDescent="0.3">
      <c r="A19" s="528" t="s">
        <v>1380</v>
      </c>
      <c r="B19" s="529" t="s">
        <v>448</v>
      </c>
      <c r="C19" s="529" t="s">
        <v>1403</v>
      </c>
      <c r="D19" s="529" t="s">
        <v>1408</v>
      </c>
      <c r="E19" s="529" t="s">
        <v>1409</v>
      </c>
      <c r="F19" s="541">
        <v>175</v>
      </c>
      <c r="G19" s="541">
        <v>14013</v>
      </c>
      <c r="H19" s="529">
        <v>1</v>
      </c>
      <c r="I19" s="529">
        <v>80.074285714285708</v>
      </c>
      <c r="J19" s="541">
        <v>345</v>
      </c>
      <c r="K19" s="541">
        <v>27945</v>
      </c>
      <c r="L19" s="529">
        <v>1.9942196531791907</v>
      </c>
      <c r="M19" s="529">
        <v>81</v>
      </c>
      <c r="N19" s="541">
        <v>151</v>
      </c>
      <c r="O19" s="541">
        <v>12533</v>
      </c>
      <c r="P19" s="534">
        <v>0.8943837864839792</v>
      </c>
      <c r="Q19" s="542">
        <v>83</v>
      </c>
    </row>
    <row r="20" spans="1:17" ht="14.4" customHeight="1" x14ac:dyDescent="0.3">
      <c r="A20" s="528" t="s">
        <v>1380</v>
      </c>
      <c r="B20" s="529" t="s">
        <v>448</v>
      </c>
      <c r="C20" s="529" t="s">
        <v>1403</v>
      </c>
      <c r="D20" s="529" t="s">
        <v>1410</v>
      </c>
      <c r="E20" s="529" t="s">
        <v>1411</v>
      </c>
      <c r="F20" s="541">
        <v>922</v>
      </c>
      <c r="G20" s="541">
        <v>95307</v>
      </c>
      <c r="H20" s="529">
        <v>1</v>
      </c>
      <c r="I20" s="529">
        <v>103.36984815618221</v>
      </c>
      <c r="J20" s="541">
        <v>734</v>
      </c>
      <c r="K20" s="541">
        <v>76336</v>
      </c>
      <c r="L20" s="529">
        <v>0.80094851375030163</v>
      </c>
      <c r="M20" s="529">
        <v>104</v>
      </c>
      <c r="N20" s="541">
        <v>786</v>
      </c>
      <c r="O20" s="541">
        <v>83316</v>
      </c>
      <c r="P20" s="534">
        <v>0.87418552677138095</v>
      </c>
      <c r="Q20" s="542">
        <v>106</v>
      </c>
    </row>
    <row r="21" spans="1:17" ht="14.4" customHeight="1" x14ac:dyDescent="0.3">
      <c r="A21" s="528" t="s">
        <v>1380</v>
      </c>
      <c r="B21" s="529" t="s">
        <v>448</v>
      </c>
      <c r="C21" s="529" t="s">
        <v>1403</v>
      </c>
      <c r="D21" s="529" t="s">
        <v>1412</v>
      </c>
      <c r="E21" s="529" t="s">
        <v>1413</v>
      </c>
      <c r="F21" s="541"/>
      <c r="G21" s="541"/>
      <c r="H21" s="529"/>
      <c r="I21" s="529"/>
      <c r="J21" s="541"/>
      <c r="K21" s="541"/>
      <c r="L21" s="529"/>
      <c r="M21" s="529"/>
      <c r="N21" s="541">
        <v>1</v>
      </c>
      <c r="O21" s="541">
        <v>222</v>
      </c>
      <c r="P21" s="534"/>
      <c r="Q21" s="542">
        <v>222</v>
      </c>
    </row>
    <row r="22" spans="1:17" ht="14.4" customHeight="1" x14ac:dyDescent="0.3">
      <c r="A22" s="528" t="s">
        <v>1380</v>
      </c>
      <c r="B22" s="529" t="s">
        <v>448</v>
      </c>
      <c r="C22" s="529" t="s">
        <v>1403</v>
      </c>
      <c r="D22" s="529" t="s">
        <v>1414</v>
      </c>
      <c r="E22" s="529" t="s">
        <v>1415</v>
      </c>
      <c r="F22" s="541">
        <v>813</v>
      </c>
      <c r="G22" s="541">
        <v>27860</v>
      </c>
      <c r="H22" s="529">
        <v>1</v>
      </c>
      <c r="I22" s="529">
        <v>34.268142681426816</v>
      </c>
      <c r="J22" s="541">
        <v>103</v>
      </c>
      <c r="K22" s="541">
        <v>3605</v>
      </c>
      <c r="L22" s="529">
        <v>0.12939698492462312</v>
      </c>
      <c r="M22" s="529">
        <v>35</v>
      </c>
      <c r="N22" s="541">
        <v>82</v>
      </c>
      <c r="O22" s="541">
        <v>3034</v>
      </c>
      <c r="P22" s="534">
        <v>0.10890165111270639</v>
      </c>
      <c r="Q22" s="542">
        <v>37</v>
      </c>
    </row>
    <row r="23" spans="1:17" ht="14.4" customHeight="1" x14ac:dyDescent="0.3">
      <c r="A23" s="528" t="s">
        <v>1380</v>
      </c>
      <c r="B23" s="529" t="s">
        <v>448</v>
      </c>
      <c r="C23" s="529" t="s">
        <v>1403</v>
      </c>
      <c r="D23" s="529" t="s">
        <v>1416</v>
      </c>
      <c r="E23" s="529" t="s">
        <v>1417</v>
      </c>
      <c r="F23" s="541"/>
      <c r="G23" s="541"/>
      <c r="H23" s="529"/>
      <c r="I23" s="529"/>
      <c r="J23" s="541">
        <v>2</v>
      </c>
      <c r="K23" s="541">
        <v>10</v>
      </c>
      <c r="L23" s="529"/>
      <c r="M23" s="529">
        <v>5</v>
      </c>
      <c r="N23" s="541"/>
      <c r="O23" s="541"/>
      <c r="P23" s="534"/>
      <c r="Q23" s="542"/>
    </row>
    <row r="24" spans="1:17" ht="14.4" customHeight="1" x14ac:dyDescent="0.3">
      <c r="A24" s="528" t="s">
        <v>1380</v>
      </c>
      <c r="B24" s="529" t="s">
        <v>448</v>
      </c>
      <c r="C24" s="529" t="s">
        <v>1403</v>
      </c>
      <c r="D24" s="529" t="s">
        <v>1418</v>
      </c>
      <c r="E24" s="529" t="s">
        <v>1419</v>
      </c>
      <c r="F24" s="541">
        <v>1</v>
      </c>
      <c r="G24" s="541">
        <v>5</v>
      </c>
      <c r="H24" s="529">
        <v>1</v>
      </c>
      <c r="I24" s="529">
        <v>5</v>
      </c>
      <c r="J24" s="541">
        <v>2</v>
      </c>
      <c r="K24" s="541">
        <v>10</v>
      </c>
      <c r="L24" s="529">
        <v>2</v>
      </c>
      <c r="M24" s="529">
        <v>5</v>
      </c>
      <c r="N24" s="541">
        <v>1</v>
      </c>
      <c r="O24" s="541">
        <v>5</v>
      </c>
      <c r="P24" s="534">
        <v>1</v>
      </c>
      <c r="Q24" s="542">
        <v>5</v>
      </c>
    </row>
    <row r="25" spans="1:17" ht="14.4" customHeight="1" x14ac:dyDescent="0.3">
      <c r="A25" s="528" t="s">
        <v>1380</v>
      </c>
      <c r="B25" s="529" t="s">
        <v>448</v>
      </c>
      <c r="C25" s="529" t="s">
        <v>1403</v>
      </c>
      <c r="D25" s="529" t="s">
        <v>1420</v>
      </c>
      <c r="E25" s="529" t="s">
        <v>1421</v>
      </c>
      <c r="F25" s="541">
        <v>16</v>
      </c>
      <c r="G25" s="541">
        <v>10208</v>
      </c>
      <c r="H25" s="529">
        <v>1</v>
      </c>
      <c r="I25" s="529">
        <v>638</v>
      </c>
      <c r="J25" s="541">
        <v>1</v>
      </c>
      <c r="K25" s="541">
        <v>642</v>
      </c>
      <c r="L25" s="529">
        <v>6.2891849529780566E-2</v>
      </c>
      <c r="M25" s="529">
        <v>642</v>
      </c>
      <c r="N25" s="541">
        <v>1</v>
      </c>
      <c r="O25" s="541">
        <v>665</v>
      </c>
      <c r="P25" s="534">
        <v>6.5144984326018812E-2</v>
      </c>
      <c r="Q25" s="542">
        <v>665</v>
      </c>
    </row>
    <row r="26" spans="1:17" ht="14.4" customHeight="1" x14ac:dyDescent="0.3">
      <c r="A26" s="528" t="s">
        <v>1380</v>
      </c>
      <c r="B26" s="529" t="s">
        <v>448</v>
      </c>
      <c r="C26" s="529" t="s">
        <v>1403</v>
      </c>
      <c r="D26" s="529" t="s">
        <v>1422</v>
      </c>
      <c r="E26" s="529" t="s">
        <v>1423</v>
      </c>
      <c r="F26" s="541">
        <v>1</v>
      </c>
      <c r="G26" s="541">
        <v>164</v>
      </c>
      <c r="H26" s="529">
        <v>1</v>
      </c>
      <c r="I26" s="529">
        <v>164</v>
      </c>
      <c r="J26" s="541"/>
      <c r="K26" s="541"/>
      <c r="L26" s="529"/>
      <c r="M26" s="529"/>
      <c r="N26" s="541"/>
      <c r="O26" s="541"/>
      <c r="P26" s="534"/>
      <c r="Q26" s="542"/>
    </row>
    <row r="27" spans="1:17" ht="14.4" customHeight="1" x14ac:dyDescent="0.3">
      <c r="A27" s="528" t="s">
        <v>1380</v>
      </c>
      <c r="B27" s="529" t="s">
        <v>448</v>
      </c>
      <c r="C27" s="529" t="s">
        <v>1403</v>
      </c>
      <c r="D27" s="529" t="s">
        <v>1424</v>
      </c>
      <c r="E27" s="529" t="s">
        <v>1425</v>
      </c>
      <c r="F27" s="541">
        <v>10</v>
      </c>
      <c r="G27" s="541">
        <v>1560</v>
      </c>
      <c r="H27" s="529">
        <v>1</v>
      </c>
      <c r="I27" s="529">
        <v>156</v>
      </c>
      <c r="J27" s="541">
        <v>3</v>
      </c>
      <c r="K27" s="541">
        <v>477</v>
      </c>
      <c r="L27" s="529">
        <v>0.30576923076923079</v>
      </c>
      <c r="M27" s="529">
        <v>159</v>
      </c>
      <c r="N27" s="541"/>
      <c r="O27" s="541"/>
      <c r="P27" s="534"/>
      <c r="Q27" s="542"/>
    </row>
    <row r="28" spans="1:17" ht="14.4" customHeight="1" x14ac:dyDescent="0.3">
      <c r="A28" s="528" t="s">
        <v>1380</v>
      </c>
      <c r="B28" s="529" t="s">
        <v>448</v>
      </c>
      <c r="C28" s="529" t="s">
        <v>1403</v>
      </c>
      <c r="D28" s="529" t="s">
        <v>1426</v>
      </c>
      <c r="E28" s="529" t="s">
        <v>1411</v>
      </c>
      <c r="F28" s="541">
        <v>1</v>
      </c>
      <c r="G28" s="541">
        <v>191</v>
      </c>
      <c r="H28" s="529">
        <v>1</v>
      </c>
      <c r="I28" s="529">
        <v>191</v>
      </c>
      <c r="J28" s="541"/>
      <c r="K28" s="541"/>
      <c r="L28" s="529"/>
      <c r="M28" s="529"/>
      <c r="N28" s="541"/>
      <c r="O28" s="541"/>
      <c r="P28" s="534"/>
      <c r="Q28" s="542"/>
    </row>
    <row r="29" spans="1:17" ht="14.4" customHeight="1" x14ac:dyDescent="0.3">
      <c r="A29" s="528" t="s">
        <v>1380</v>
      </c>
      <c r="B29" s="529" t="s">
        <v>448</v>
      </c>
      <c r="C29" s="529" t="s">
        <v>1403</v>
      </c>
      <c r="D29" s="529" t="s">
        <v>1427</v>
      </c>
      <c r="E29" s="529" t="s">
        <v>1428</v>
      </c>
      <c r="F29" s="541">
        <v>623</v>
      </c>
      <c r="G29" s="541">
        <v>144824</v>
      </c>
      <c r="H29" s="529">
        <v>1</v>
      </c>
      <c r="I29" s="529">
        <v>232.46227929373995</v>
      </c>
      <c r="J29" s="541">
        <v>614</v>
      </c>
      <c r="K29" s="541">
        <v>144290</v>
      </c>
      <c r="L29" s="529">
        <v>0.99631276583991601</v>
      </c>
      <c r="M29" s="529">
        <v>235</v>
      </c>
      <c r="N29" s="541">
        <v>649</v>
      </c>
      <c r="O29" s="541">
        <v>162899</v>
      </c>
      <c r="P29" s="534">
        <v>1.1248066618792465</v>
      </c>
      <c r="Q29" s="542">
        <v>251</v>
      </c>
    </row>
    <row r="30" spans="1:17" ht="14.4" customHeight="1" x14ac:dyDescent="0.3">
      <c r="A30" s="528" t="s">
        <v>1380</v>
      </c>
      <c r="B30" s="529" t="s">
        <v>448</v>
      </c>
      <c r="C30" s="529" t="s">
        <v>1403</v>
      </c>
      <c r="D30" s="529" t="s">
        <v>1429</v>
      </c>
      <c r="E30" s="529" t="s">
        <v>1430</v>
      </c>
      <c r="F30" s="541">
        <v>1554</v>
      </c>
      <c r="G30" s="541">
        <v>181154</v>
      </c>
      <c r="H30" s="529">
        <v>1</v>
      </c>
      <c r="I30" s="529">
        <v>116.57271557271557</v>
      </c>
      <c r="J30" s="541">
        <v>2304</v>
      </c>
      <c r="K30" s="541">
        <v>271872</v>
      </c>
      <c r="L30" s="529">
        <v>1.5007783432880313</v>
      </c>
      <c r="M30" s="529">
        <v>118</v>
      </c>
      <c r="N30" s="541">
        <v>2276</v>
      </c>
      <c r="O30" s="541">
        <v>286776</v>
      </c>
      <c r="P30" s="534">
        <v>1.5830508848824756</v>
      </c>
      <c r="Q30" s="542">
        <v>126</v>
      </c>
    </row>
    <row r="31" spans="1:17" ht="14.4" customHeight="1" x14ac:dyDescent="0.3">
      <c r="A31" s="528" t="s">
        <v>1380</v>
      </c>
      <c r="B31" s="529" t="s">
        <v>448</v>
      </c>
      <c r="C31" s="529" t="s">
        <v>1403</v>
      </c>
      <c r="D31" s="529" t="s">
        <v>1431</v>
      </c>
      <c r="E31" s="529" t="s">
        <v>1432</v>
      </c>
      <c r="F31" s="541">
        <v>8</v>
      </c>
      <c r="G31" s="541">
        <v>4228</v>
      </c>
      <c r="H31" s="529">
        <v>1</v>
      </c>
      <c r="I31" s="529">
        <v>528.5</v>
      </c>
      <c r="J31" s="541">
        <v>2</v>
      </c>
      <c r="K31" s="541">
        <v>1064</v>
      </c>
      <c r="L31" s="529">
        <v>0.25165562913907286</v>
      </c>
      <c r="M31" s="529">
        <v>532</v>
      </c>
      <c r="N31" s="541">
        <v>2</v>
      </c>
      <c r="O31" s="541">
        <v>1080</v>
      </c>
      <c r="P31" s="534">
        <v>0.25543992431409651</v>
      </c>
      <c r="Q31" s="542">
        <v>540</v>
      </c>
    </row>
    <row r="32" spans="1:17" ht="14.4" customHeight="1" x14ac:dyDescent="0.3">
      <c r="A32" s="528" t="s">
        <v>1380</v>
      </c>
      <c r="B32" s="529" t="s">
        <v>448</v>
      </c>
      <c r="C32" s="529" t="s">
        <v>1403</v>
      </c>
      <c r="D32" s="529" t="s">
        <v>1433</v>
      </c>
      <c r="E32" s="529" t="s">
        <v>1434</v>
      </c>
      <c r="F32" s="541">
        <v>15</v>
      </c>
      <c r="G32" s="541">
        <v>7219</v>
      </c>
      <c r="H32" s="529">
        <v>1</v>
      </c>
      <c r="I32" s="529">
        <v>481.26666666666665</v>
      </c>
      <c r="J32" s="541">
        <v>4</v>
      </c>
      <c r="K32" s="541">
        <v>1944</v>
      </c>
      <c r="L32" s="529">
        <v>0.26928937525973129</v>
      </c>
      <c r="M32" s="529">
        <v>486</v>
      </c>
      <c r="N32" s="541">
        <v>2</v>
      </c>
      <c r="O32" s="541">
        <v>1000</v>
      </c>
      <c r="P32" s="534">
        <v>0.13852334118298934</v>
      </c>
      <c r="Q32" s="542">
        <v>500</v>
      </c>
    </row>
    <row r="33" spans="1:17" ht="14.4" customHeight="1" x14ac:dyDescent="0.3">
      <c r="A33" s="528" t="s">
        <v>1380</v>
      </c>
      <c r="B33" s="529" t="s">
        <v>448</v>
      </c>
      <c r="C33" s="529" t="s">
        <v>1403</v>
      </c>
      <c r="D33" s="529" t="s">
        <v>1435</v>
      </c>
      <c r="E33" s="529" t="s">
        <v>1436</v>
      </c>
      <c r="F33" s="541">
        <v>14</v>
      </c>
      <c r="G33" s="541">
        <v>9246</v>
      </c>
      <c r="H33" s="529">
        <v>1</v>
      </c>
      <c r="I33" s="529">
        <v>660.42857142857144</v>
      </c>
      <c r="J33" s="541">
        <v>4</v>
      </c>
      <c r="K33" s="541">
        <v>2664</v>
      </c>
      <c r="L33" s="529">
        <v>0.28812459441920829</v>
      </c>
      <c r="M33" s="529">
        <v>666</v>
      </c>
      <c r="N33" s="541"/>
      <c r="O33" s="541"/>
      <c r="P33" s="534"/>
      <c r="Q33" s="542"/>
    </row>
    <row r="34" spans="1:17" ht="14.4" customHeight="1" x14ac:dyDescent="0.3">
      <c r="A34" s="528" t="s">
        <v>1380</v>
      </c>
      <c r="B34" s="529" t="s">
        <v>448</v>
      </c>
      <c r="C34" s="529" t="s">
        <v>1403</v>
      </c>
      <c r="D34" s="529" t="s">
        <v>1437</v>
      </c>
      <c r="E34" s="529" t="s">
        <v>1438</v>
      </c>
      <c r="F34" s="541">
        <v>13</v>
      </c>
      <c r="G34" s="541">
        <v>13045</v>
      </c>
      <c r="H34" s="529">
        <v>1</v>
      </c>
      <c r="I34" s="529">
        <v>1003.4615384615385</v>
      </c>
      <c r="J34" s="541">
        <v>4</v>
      </c>
      <c r="K34" s="541">
        <v>4048</v>
      </c>
      <c r="L34" s="529">
        <v>0.31031046377922578</v>
      </c>
      <c r="M34" s="529">
        <v>1012</v>
      </c>
      <c r="N34" s="541">
        <v>2</v>
      </c>
      <c r="O34" s="541">
        <v>2062</v>
      </c>
      <c r="P34" s="534">
        <v>0.15806822537370641</v>
      </c>
      <c r="Q34" s="542">
        <v>1031</v>
      </c>
    </row>
    <row r="35" spans="1:17" ht="14.4" customHeight="1" x14ac:dyDescent="0.3">
      <c r="A35" s="528" t="s">
        <v>1380</v>
      </c>
      <c r="B35" s="529" t="s">
        <v>448</v>
      </c>
      <c r="C35" s="529" t="s">
        <v>1403</v>
      </c>
      <c r="D35" s="529" t="s">
        <v>1439</v>
      </c>
      <c r="E35" s="529" t="s">
        <v>1440</v>
      </c>
      <c r="F35" s="541">
        <v>1</v>
      </c>
      <c r="G35" s="541">
        <v>942</v>
      </c>
      <c r="H35" s="529">
        <v>1</v>
      </c>
      <c r="I35" s="529">
        <v>942</v>
      </c>
      <c r="J35" s="541"/>
      <c r="K35" s="541"/>
      <c r="L35" s="529"/>
      <c r="M35" s="529"/>
      <c r="N35" s="541"/>
      <c r="O35" s="541"/>
      <c r="P35" s="534"/>
      <c r="Q35" s="542"/>
    </row>
    <row r="36" spans="1:17" ht="14.4" customHeight="1" x14ac:dyDescent="0.3">
      <c r="A36" s="528" t="s">
        <v>1380</v>
      </c>
      <c r="B36" s="529" t="s">
        <v>448</v>
      </c>
      <c r="C36" s="529" t="s">
        <v>1403</v>
      </c>
      <c r="D36" s="529" t="s">
        <v>1441</v>
      </c>
      <c r="E36" s="529" t="s">
        <v>1442</v>
      </c>
      <c r="F36" s="541">
        <v>0</v>
      </c>
      <c r="G36" s="541">
        <v>0</v>
      </c>
      <c r="H36" s="529"/>
      <c r="I36" s="529"/>
      <c r="J36" s="541"/>
      <c r="K36" s="541"/>
      <c r="L36" s="529"/>
      <c r="M36" s="529"/>
      <c r="N36" s="541"/>
      <c r="O36" s="541"/>
      <c r="P36" s="534"/>
      <c r="Q36" s="542"/>
    </row>
    <row r="37" spans="1:17" ht="14.4" customHeight="1" x14ac:dyDescent="0.3">
      <c r="A37" s="528" t="s">
        <v>1380</v>
      </c>
      <c r="B37" s="529" t="s">
        <v>448</v>
      </c>
      <c r="C37" s="529" t="s">
        <v>1403</v>
      </c>
      <c r="D37" s="529" t="s">
        <v>1443</v>
      </c>
      <c r="E37" s="529" t="s">
        <v>1444</v>
      </c>
      <c r="F37" s="541">
        <v>3</v>
      </c>
      <c r="G37" s="541">
        <v>0</v>
      </c>
      <c r="H37" s="529"/>
      <c r="I37" s="529">
        <v>0</v>
      </c>
      <c r="J37" s="541"/>
      <c r="K37" s="541"/>
      <c r="L37" s="529"/>
      <c r="M37" s="529"/>
      <c r="N37" s="541"/>
      <c r="O37" s="541"/>
      <c r="P37" s="534"/>
      <c r="Q37" s="542"/>
    </row>
    <row r="38" spans="1:17" ht="14.4" customHeight="1" x14ac:dyDescent="0.3">
      <c r="A38" s="528" t="s">
        <v>1380</v>
      </c>
      <c r="B38" s="529" t="s">
        <v>448</v>
      </c>
      <c r="C38" s="529" t="s">
        <v>1403</v>
      </c>
      <c r="D38" s="529" t="s">
        <v>1445</v>
      </c>
      <c r="E38" s="529" t="s">
        <v>1446</v>
      </c>
      <c r="F38" s="541">
        <v>1</v>
      </c>
      <c r="G38" s="541">
        <v>344</v>
      </c>
      <c r="H38" s="529">
        <v>1</v>
      </c>
      <c r="I38" s="529">
        <v>344</v>
      </c>
      <c r="J38" s="541"/>
      <c r="K38" s="541"/>
      <c r="L38" s="529"/>
      <c r="M38" s="529"/>
      <c r="N38" s="541"/>
      <c r="O38" s="541"/>
      <c r="P38" s="534"/>
      <c r="Q38" s="542"/>
    </row>
    <row r="39" spans="1:17" ht="14.4" customHeight="1" x14ac:dyDescent="0.3">
      <c r="A39" s="528" t="s">
        <v>1380</v>
      </c>
      <c r="B39" s="529" t="s">
        <v>448</v>
      </c>
      <c r="C39" s="529" t="s">
        <v>1403</v>
      </c>
      <c r="D39" s="529" t="s">
        <v>1447</v>
      </c>
      <c r="E39" s="529" t="s">
        <v>1448</v>
      </c>
      <c r="F39" s="541">
        <v>1690</v>
      </c>
      <c r="G39" s="541">
        <v>0</v>
      </c>
      <c r="H39" s="529"/>
      <c r="I39" s="529">
        <v>0</v>
      </c>
      <c r="J39" s="541">
        <v>2457</v>
      </c>
      <c r="K39" s="541">
        <v>22633.34</v>
      </c>
      <c r="L39" s="529"/>
      <c r="M39" s="529">
        <v>9.2117785917785913</v>
      </c>
      <c r="N39" s="541">
        <v>1239</v>
      </c>
      <c r="O39" s="541">
        <v>41300.000000000015</v>
      </c>
      <c r="P39" s="534"/>
      <c r="Q39" s="542">
        <v>33.333333333333343</v>
      </c>
    </row>
    <row r="40" spans="1:17" ht="14.4" customHeight="1" x14ac:dyDescent="0.3">
      <c r="A40" s="528" t="s">
        <v>1380</v>
      </c>
      <c r="B40" s="529" t="s">
        <v>448</v>
      </c>
      <c r="C40" s="529" t="s">
        <v>1403</v>
      </c>
      <c r="D40" s="529" t="s">
        <v>1449</v>
      </c>
      <c r="E40" s="529" t="s">
        <v>1450</v>
      </c>
      <c r="F40" s="541">
        <v>1</v>
      </c>
      <c r="G40" s="541">
        <v>0</v>
      </c>
      <c r="H40" s="529"/>
      <c r="I40" s="529">
        <v>0</v>
      </c>
      <c r="J40" s="541"/>
      <c r="K40" s="541"/>
      <c r="L40" s="529"/>
      <c r="M40" s="529"/>
      <c r="N40" s="541"/>
      <c r="O40" s="541"/>
      <c r="P40" s="534"/>
      <c r="Q40" s="542"/>
    </row>
    <row r="41" spans="1:17" ht="14.4" customHeight="1" x14ac:dyDescent="0.3">
      <c r="A41" s="528" t="s">
        <v>1380</v>
      </c>
      <c r="B41" s="529" t="s">
        <v>448</v>
      </c>
      <c r="C41" s="529" t="s">
        <v>1403</v>
      </c>
      <c r="D41" s="529" t="s">
        <v>1451</v>
      </c>
      <c r="E41" s="529" t="s">
        <v>1452</v>
      </c>
      <c r="F41" s="541">
        <v>170</v>
      </c>
      <c r="G41" s="541">
        <v>18118</v>
      </c>
      <c r="H41" s="529">
        <v>1</v>
      </c>
      <c r="I41" s="529">
        <v>106.5764705882353</v>
      </c>
      <c r="J41" s="541">
        <v>143</v>
      </c>
      <c r="K41" s="541">
        <v>15444</v>
      </c>
      <c r="L41" s="529">
        <v>0.85241196600066238</v>
      </c>
      <c r="M41" s="529">
        <v>108</v>
      </c>
      <c r="N41" s="541">
        <v>113</v>
      </c>
      <c r="O41" s="541">
        <v>13108</v>
      </c>
      <c r="P41" s="534">
        <v>0.72347941273871286</v>
      </c>
      <c r="Q41" s="542">
        <v>116</v>
      </c>
    </row>
    <row r="42" spans="1:17" ht="14.4" customHeight="1" x14ac:dyDescent="0.3">
      <c r="A42" s="528" t="s">
        <v>1380</v>
      </c>
      <c r="B42" s="529" t="s">
        <v>448</v>
      </c>
      <c r="C42" s="529" t="s">
        <v>1403</v>
      </c>
      <c r="D42" s="529" t="s">
        <v>1453</v>
      </c>
      <c r="E42" s="529" t="s">
        <v>1454</v>
      </c>
      <c r="F42" s="541"/>
      <c r="G42" s="541"/>
      <c r="H42" s="529"/>
      <c r="I42" s="529"/>
      <c r="J42" s="541">
        <v>1</v>
      </c>
      <c r="K42" s="541">
        <v>36</v>
      </c>
      <c r="L42" s="529"/>
      <c r="M42" s="529">
        <v>36</v>
      </c>
      <c r="N42" s="541"/>
      <c r="O42" s="541"/>
      <c r="P42" s="534"/>
      <c r="Q42" s="542"/>
    </row>
    <row r="43" spans="1:17" ht="14.4" customHeight="1" x14ac:dyDescent="0.3">
      <c r="A43" s="528" t="s">
        <v>1380</v>
      </c>
      <c r="B43" s="529" t="s">
        <v>448</v>
      </c>
      <c r="C43" s="529" t="s">
        <v>1403</v>
      </c>
      <c r="D43" s="529" t="s">
        <v>1455</v>
      </c>
      <c r="E43" s="529" t="s">
        <v>1456</v>
      </c>
      <c r="F43" s="541">
        <v>69</v>
      </c>
      <c r="G43" s="541">
        <v>5605</v>
      </c>
      <c r="H43" s="529">
        <v>1</v>
      </c>
      <c r="I43" s="529">
        <v>81.231884057971016</v>
      </c>
      <c r="J43" s="541">
        <v>32</v>
      </c>
      <c r="K43" s="541">
        <v>2624</v>
      </c>
      <c r="L43" s="529">
        <v>0.46815343443354146</v>
      </c>
      <c r="M43" s="529">
        <v>82</v>
      </c>
      <c r="N43" s="541">
        <v>14</v>
      </c>
      <c r="O43" s="541">
        <v>1204</v>
      </c>
      <c r="P43" s="534">
        <v>0.21480820695807315</v>
      </c>
      <c r="Q43" s="542">
        <v>86</v>
      </c>
    </row>
    <row r="44" spans="1:17" ht="14.4" customHeight="1" x14ac:dyDescent="0.3">
      <c r="A44" s="528" t="s">
        <v>1380</v>
      </c>
      <c r="B44" s="529" t="s">
        <v>448</v>
      </c>
      <c r="C44" s="529" t="s">
        <v>1403</v>
      </c>
      <c r="D44" s="529" t="s">
        <v>1457</v>
      </c>
      <c r="E44" s="529" t="s">
        <v>1458</v>
      </c>
      <c r="F44" s="541">
        <v>3</v>
      </c>
      <c r="G44" s="541">
        <v>92</v>
      </c>
      <c r="H44" s="529">
        <v>1</v>
      </c>
      <c r="I44" s="529">
        <v>30.666666666666668</v>
      </c>
      <c r="J44" s="541">
        <v>33</v>
      </c>
      <c r="K44" s="541">
        <v>1023</v>
      </c>
      <c r="L44" s="529">
        <v>11.119565217391305</v>
      </c>
      <c r="M44" s="529">
        <v>31</v>
      </c>
      <c r="N44" s="541">
        <v>26</v>
      </c>
      <c r="O44" s="541">
        <v>832</v>
      </c>
      <c r="P44" s="534">
        <v>9.0434782608695645</v>
      </c>
      <c r="Q44" s="542">
        <v>32</v>
      </c>
    </row>
    <row r="45" spans="1:17" ht="14.4" customHeight="1" x14ac:dyDescent="0.3">
      <c r="A45" s="528" t="s">
        <v>1380</v>
      </c>
      <c r="B45" s="529" t="s">
        <v>448</v>
      </c>
      <c r="C45" s="529" t="s">
        <v>1403</v>
      </c>
      <c r="D45" s="529" t="s">
        <v>1459</v>
      </c>
      <c r="E45" s="529" t="s">
        <v>1460</v>
      </c>
      <c r="F45" s="541">
        <v>6</v>
      </c>
      <c r="G45" s="541">
        <v>0</v>
      </c>
      <c r="H45" s="529"/>
      <c r="I45" s="529">
        <v>0</v>
      </c>
      <c r="J45" s="541">
        <v>10</v>
      </c>
      <c r="K45" s="541">
        <v>0</v>
      </c>
      <c r="L45" s="529"/>
      <c r="M45" s="529">
        <v>0</v>
      </c>
      <c r="N45" s="541"/>
      <c r="O45" s="541"/>
      <c r="P45" s="534"/>
      <c r="Q45" s="542"/>
    </row>
    <row r="46" spans="1:17" ht="14.4" customHeight="1" x14ac:dyDescent="0.3">
      <c r="A46" s="528" t="s">
        <v>1380</v>
      </c>
      <c r="B46" s="529" t="s">
        <v>448</v>
      </c>
      <c r="C46" s="529" t="s">
        <v>1403</v>
      </c>
      <c r="D46" s="529" t="s">
        <v>1461</v>
      </c>
      <c r="E46" s="529" t="s">
        <v>1462</v>
      </c>
      <c r="F46" s="541">
        <v>48</v>
      </c>
      <c r="G46" s="541">
        <v>23330</v>
      </c>
      <c r="H46" s="529">
        <v>1</v>
      </c>
      <c r="I46" s="529">
        <v>486.04166666666669</v>
      </c>
      <c r="J46" s="541">
        <v>35</v>
      </c>
      <c r="K46" s="541">
        <v>17220</v>
      </c>
      <c r="L46" s="529">
        <v>0.73810544363480501</v>
      </c>
      <c r="M46" s="529">
        <v>492</v>
      </c>
      <c r="N46" s="541">
        <v>70</v>
      </c>
      <c r="O46" s="541">
        <v>35350</v>
      </c>
      <c r="P46" s="534">
        <v>1.5152164594942135</v>
      </c>
      <c r="Q46" s="542">
        <v>505</v>
      </c>
    </row>
    <row r="47" spans="1:17" ht="14.4" customHeight="1" x14ac:dyDescent="0.3">
      <c r="A47" s="528" t="s">
        <v>1380</v>
      </c>
      <c r="B47" s="529" t="s">
        <v>448</v>
      </c>
      <c r="C47" s="529" t="s">
        <v>1403</v>
      </c>
      <c r="D47" s="529" t="s">
        <v>1463</v>
      </c>
      <c r="E47" s="529" t="s">
        <v>1464</v>
      </c>
      <c r="F47" s="541">
        <v>1</v>
      </c>
      <c r="G47" s="541">
        <v>128</v>
      </c>
      <c r="H47" s="529">
        <v>1</v>
      </c>
      <c r="I47" s="529">
        <v>128</v>
      </c>
      <c r="J47" s="541"/>
      <c r="K47" s="541"/>
      <c r="L47" s="529"/>
      <c r="M47" s="529"/>
      <c r="N47" s="541"/>
      <c r="O47" s="541"/>
      <c r="P47" s="534"/>
      <c r="Q47" s="542"/>
    </row>
    <row r="48" spans="1:17" ht="14.4" customHeight="1" x14ac:dyDescent="0.3">
      <c r="A48" s="528" t="s">
        <v>1380</v>
      </c>
      <c r="B48" s="529" t="s">
        <v>448</v>
      </c>
      <c r="C48" s="529" t="s">
        <v>1403</v>
      </c>
      <c r="D48" s="529" t="s">
        <v>1465</v>
      </c>
      <c r="E48" s="529" t="s">
        <v>1466</v>
      </c>
      <c r="F48" s="541">
        <v>1</v>
      </c>
      <c r="G48" s="541">
        <v>69</v>
      </c>
      <c r="H48" s="529">
        <v>1</v>
      </c>
      <c r="I48" s="529">
        <v>69</v>
      </c>
      <c r="J48" s="541">
        <v>3</v>
      </c>
      <c r="K48" s="541">
        <v>210</v>
      </c>
      <c r="L48" s="529">
        <v>3.0434782608695654</v>
      </c>
      <c r="M48" s="529">
        <v>70</v>
      </c>
      <c r="N48" s="541">
        <v>1</v>
      </c>
      <c r="O48" s="541">
        <v>74</v>
      </c>
      <c r="P48" s="534">
        <v>1.0724637681159421</v>
      </c>
      <c r="Q48" s="542">
        <v>74</v>
      </c>
    </row>
    <row r="49" spans="1:17" ht="14.4" customHeight="1" x14ac:dyDescent="0.3">
      <c r="A49" s="528" t="s">
        <v>1380</v>
      </c>
      <c r="B49" s="529" t="s">
        <v>448</v>
      </c>
      <c r="C49" s="529" t="s">
        <v>1403</v>
      </c>
      <c r="D49" s="529" t="s">
        <v>1467</v>
      </c>
      <c r="E49" s="529" t="s">
        <v>1432</v>
      </c>
      <c r="F49" s="541">
        <v>1</v>
      </c>
      <c r="G49" s="541">
        <v>668</v>
      </c>
      <c r="H49" s="529">
        <v>1</v>
      </c>
      <c r="I49" s="529">
        <v>668</v>
      </c>
      <c r="J49" s="541">
        <v>2</v>
      </c>
      <c r="K49" s="541">
        <v>1350</v>
      </c>
      <c r="L49" s="529">
        <v>2.0209580838323356</v>
      </c>
      <c r="M49" s="529">
        <v>675</v>
      </c>
      <c r="N49" s="541"/>
      <c r="O49" s="541"/>
      <c r="P49" s="534"/>
      <c r="Q49" s="542"/>
    </row>
    <row r="50" spans="1:17" ht="14.4" customHeight="1" x14ac:dyDescent="0.3">
      <c r="A50" s="528" t="s">
        <v>1380</v>
      </c>
      <c r="B50" s="529" t="s">
        <v>448</v>
      </c>
      <c r="C50" s="529" t="s">
        <v>1403</v>
      </c>
      <c r="D50" s="529" t="s">
        <v>1468</v>
      </c>
      <c r="E50" s="529" t="s">
        <v>1469</v>
      </c>
      <c r="F50" s="541">
        <v>6</v>
      </c>
      <c r="G50" s="541">
        <v>804</v>
      </c>
      <c r="H50" s="529">
        <v>1</v>
      </c>
      <c r="I50" s="529">
        <v>134</v>
      </c>
      <c r="J50" s="541">
        <v>1</v>
      </c>
      <c r="K50" s="541">
        <v>158</v>
      </c>
      <c r="L50" s="529">
        <v>0.19651741293532338</v>
      </c>
      <c r="M50" s="529">
        <v>158</v>
      </c>
      <c r="N50" s="541">
        <v>1</v>
      </c>
      <c r="O50" s="541">
        <v>162</v>
      </c>
      <c r="P50" s="534">
        <v>0.20149253731343283</v>
      </c>
      <c r="Q50" s="542">
        <v>162</v>
      </c>
    </row>
    <row r="51" spans="1:17" ht="14.4" customHeight="1" x14ac:dyDescent="0.3">
      <c r="A51" s="528" t="s">
        <v>1380</v>
      </c>
      <c r="B51" s="529" t="s">
        <v>448</v>
      </c>
      <c r="C51" s="529" t="s">
        <v>1403</v>
      </c>
      <c r="D51" s="529" t="s">
        <v>1470</v>
      </c>
      <c r="E51" s="529" t="s">
        <v>1471</v>
      </c>
      <c r="F51" s="541">
        <v>1</v>
      </c>
      <c r="G51" s="541">
        <v>572</v>
      </c>
      <c r="H51" s="529">
        <v>1</v>
      </c>
      <c r="I51" s="529">
        <v>572</v>
      </c>
      <c r="J51" s="541"/>
      <c r="K51" s="541"/>
      <c r="L51" s="529"/>
      <c r="M51" s="529"/>
      <c r="N51" s="541">
        <v>1</v>
      </c>
      <c r="O51" s="541">
        <v>599</v>
      </c>
      <c r="P51" s="534">
        <v>1.0472027972027973</v>
      </c>
      <c r="Q51" s="542">
        <v>599</v>
      </c>
    </row>
    <row r="52" spans="1:17" ht="14.4" customHeight="1" x14ac:dyDescent="0.3">
      <c r="A52" s="528" t="s">
        <v>1380</v>
      </c>
      <c r="B52" s="529" t="s">
        <v>448</v>
      </c>
      <c r="C52" s="529" t="s">
        <v>1403</v>
      </c>
      <c r="D52" s="529" t="s">
        <v>1472</v>
      </c>
      <c r="E52" s="529" t="s">
        <v>1473</v>
      </c>
      <c r="F52" s="541">
        <v>1</v>
      </c>
      <c r="G52" s="541">
        <v>435</v>
      </c>
      <c r="H52" s="529">
        <v>1</v>
      </c>
      <c r="I52" s="529">
        <v>435</v>
      </c>
      <c r="J52" s="541">
        <v>1</v>
      </c>
      <c r="K52" s="541">
        <v>436</v>
      </c>
      <c r="L52" s="529">
        <v>1.0022988505747126</v>
      </c>
      <c r="M52" s="529">
        <v>436</v>
      </c>
      <c r="N52" s="541"/>
      <c r="O52" s="541"/>
      <c r="P52" s="534"/>
      <c r="Q52" s="542"/>
    </row>
    <row r="53" spans="1:17" ht="14.4" customHeight="1" x14ac:dyDescent="0.3">
      <c r="A53" s="528" t="s">
        <v>1380</v>
      </c>
      <c r="B53" s="529" t="s">
        <v>448</v>
      </c>
      <c r="C53" s="529" t="s">
        <v>1403</v>
      </c>
      <c r="D53" s="529" t="s">
        <v>1474</v>
      </c>
      <c r="E53" s="529" t="s">
        <v>1475</v>
      </c>
      <c r="F53" s="541">
        <v>4</v>
      </c>
      <c r="G53" s="541">
        <v>4182</v>
      </c>
      <c r="H53" s="529">
        <v>1</v>
      </c>
      <c r="I53" s="529">
        <v>1045.5</v>
      </c>
      <c r="J53" s="541">
        <v>3</v>
      </c>
      <c r="K53" s="541">
        <v>3150</v>
      </c>
      <c r="L53" s="529">
        <v>0.75322812051649923</v>
      </c>
      <c r="M53" s="529">
        <v>1050</v>
      </c>
      <c r="N53" s="541"/>
      <c r="O53" s="541"/>
      <c r="P53" s="534"/>
      <c r="Q53" s="542"/>
    </row>
    <row r="54" spans="1:17" ht="14.4" customHeight="1" x14ac:dyDescent="0.3">
      <c r="A54" s="528" t="s">
        <v>1380</v>
      </c>
      <c r="B54" s="529" t="s">
        <v>448</v>
      </c>
      <c r="C54" s="529" t="s">
        <v>1403</v>
      </c>
      <c r="D54" s="529" t="s">
        <v>1476</v>
      </c>
      <c r="E54" s="529" t="s">
        <v>1477</v>
      </c>
      <c r="F54" s="541">
        <v>5</v>
      </c>
      <c r="G54" s="541">
        <v>591</v>
      </c>
      <c r="H54" s="529">
        <v>1</v>
      </c>
      <c r="I54" s="529">
        <v>118.2</v>
      </c>
      <c r="J54" s="541"/>
      <c r="K54" s="541"/>
      <c r="L54" s="529"/>
      <c r="M54" s="529"/>
      <c r="N54" s="541">
        <v>1</v>
      </c>
      <c r="O54" s="541">
        <v>123</v>
      </c>
      <c r="P54" s="534">
        <v>0.20812182741116753</v>
      </c>
      <c r="Q54" s="542">
        <v>123</v>
      </c>
    </row>
    <row r="55" spans="1:17" ht="14.4" customHeight="1" x14ac:dyDescent="0.3">
      <c r="A55" s="528" t="s">
        <v>1380</v>
      </c>
      <c r="B55" s="529" t="s">
        <v>448</v>
      </c>
      <c r="C55" s="529" t="s">
        <v>1403</v>
      </c>
      <c r="D55" s="529" t="s">
        <v>1478</v>
      </c>
      <c r="E55" s="529" t="s">
        <v>1479</v>
      </c>
      <c r="F55" s="541">
        <v>1</v>
      </c>
      <c r="G55" s="541">
        <v>57</v>
      </c>
      <c r="H55" s="529">
        <v>1</v>
      </c>
      <c r="I55" s="529">
        <v>57</v>
      </c>
      <c r="J55" s="541">
        <v>1</v>
      </c>
      <c r="K55" s="541">
        <v>57</v>
      </c>
      <c r="L55" s="529">
        <v>1</v>
      </c>
      <c r="M55" s="529">
        <v>57</v>
      </c>
      <c r="N55" s="541"/>
      <c r="O55" s="541"/>
      <c r="P55" s="534"/>
      <c r="Q55" s="542"/>
    </row>
    <row r="56" spans="1:17" ht="14.4" customHeight="1" x14ac:dyDescent="0.3">
      <c r="A56" s="528" t="s">
        <v>1380</v>
      </c>
      <c r="B56" s="529" t="s">
        <v>448</v>
      </c>
      <c r="C56" s="529" t="s">
        <v>1403</v>
      </c>
      <c r="D56" s="529" t="s">
        <v>1480</v>
      </c>
      <c r="E56" s="529" t="s">
        <v>1481</v>
      </c>
      <c r="F56" s="541">
        <v>1</v>
      </c>
      <c r="G56" s="541">
        <v>689</v>
      </c>
      <c r="H56" s="529">
        <v>1</v>
      </c>
      <c r="I56" s="529">
        <v>689</v>
      </c>
      <c r="J56" s="541"/>
      <c r="K56" s="541"/>
      <c r="L56" s="529"/>
      <c r="M56" s="529"/>
      <c r="N56" s="541"/>
      <c r="O56" s="541"/>
      <c r="P56" s="534"/>
      <c r="Q56" s="542"/>
    </row>
    <row r="57" spans="1:17" ht="14.4" customHeight="1" x14ac:dyDescent="0.3">
      <c r="A57" s="528" t="s">
        <v>1380</v>
      </c>
      <c r="B57" s="529" t="s">
        <v>448</v>
      </c>
      <c r="C57" s="529" t="s">
        <v>1403</v>
      </c>
      <c r="D57" s="529" t="s">
        <v>1482</v>
      </c>
      <c r="E57" s="529" t="s">
        <v>1483</v>
      </c>
      <c r="F57" s="541">
        <v>8</v>
      </c>
      <c r="G57" s="541">
        <v>706</v>
      </c>
      <c r="H57" s="529">
        <v>1</v>
      </c>
      <c r="I57" s="529">
        <v>88.25</v>
      </c>
      <c r="J57" s="541"/>
      <c r="K57" s="541"/>
      <c r="L57" s="529"/>
      <c r="M57" s="529"/>
      <c r="N57" s="541">
        <v>2</v>
      </c>
      <c r="O57" s="541">
        <v>182</v>
      </c>
      <c r="P57" s="534">
        <v>0.25779036827195467</v>
      </c>
      <c r="Q57" s="542">
        <v>91</v>
      </c>
    </row>
    <row r="58" spans="1:17" ht="14.4" customHeight="1" x14ac:dyDescent="0.3">
      <c r="A58" s="528" t="s">
        <v>1380</v>
      </c>
      <c r="B58" s="529" t="s">
        <v>448</v>
      </c>
      <c r="C58" s="529" t="s">
        <v>1403</v>
      </c>
      <c r="D58" s="529" t="s">
        <v>1484</v>
      </c>
      <c r="E58" s="529" t="s">
        <v>1485</v>
      </c>
      <c r="F58" s="541">
        <v>10</v>
      </c>
      <c r="G58" s="541">
        <v>1772</v>
      </c>
      <c r="H58" s="529">
        <v>1</v>
      </c>
      <c r="I58" s="529">
        <v>177.2</v>
      </c>
      <c r="J58" s="541">
        <v>4</v>
      </c>
      <c r="K58" s="541">
        <v>716</v>
      </c>
      <c r="L58" s="529">
        <v>0.40406320541760721</v>
      </c>
      <c r="M58" s="529">
        <v>179</v>
      </c>
      <c r="N58" s="541">
        <v>14</v>
      </c>
      <c r="O58" s="541">
        <v>2562</v>
      </c>
      <c r="P58" s="534">
        <v>1.4458239277652369</v>
      </c>
      <c r="Q58" s="542">
        <v>183</v>
      </c>
    </row>
    <row r="59" spans="1:17" ht="14.4" customHeight="1" x14ac:dyDescent="0.3">
      <c r="A59" s="528" t="s">
        <v>1380</v>
      </c>
      <c r="B59" s="529" t="s">
        <v>448</v>
      </c>
      <c r="C59" s="529" t="s">
        <v>1403</v>
      </c>
      <c r="D59" s="529" t="s">
        <v>1486</v>
      </c>
      <c r="E59" s="529" t="s">
        <v>1487</v>
      </c>
      <c r="F59" s="541">
        <v>1</v>
      </c>
      <c r="G59" s="541">
        <v>628</v>
      </c>
      <c r="H59" s="529">
        <v>1</v>
      </c>
      <c r="I59" s="529">
        <v>628</v>
      </c>
      <c r="J59" s="541">
        <v>2</v>
      </c>
      <c r="K59" s="541">
        <v>1270</v>
      </c>
      <c r="L59" s="529">
        <v>2.0222929936305731</v>
      </c>
      <c r="M59" s="529">
        <v>635</v>
      </c>
      <c r="N59" s="541">
        <v>6</v>
      </c>
      <c r="O59" s="541">
        <v>3888</v>
      </c>
      <c r="P59" s="534">
        <v>6.1910828025477711</v>
      </c>
      <c r="Q59" s="542">
        <v>648</v>
      </c>
    </row>
    <row r="60" spans="1:17" ht="14.4" customHeight="1" x14ac:dyDescent="0.3">
      <c r="A60" s="528" t="s">
        <v>1380</v>
      </c>
      <c r="B60" s="529" t="s">
        <v>448</v>
      </c>
      <c r="C60" s="529" t="s">
        <v>1403</v>
      </c>
      <c r="D60" s="529" t="s">
        <v>1488</v>
      </c>
      <c r="E60" s="529" t="s">
        <v>1489</v>
      </c>
      <c r="F60" s="541">
        <v>9</v>
      </c>
      <c r="G60" s="541">
        <v>1073</v>
      </c>
      <c r="H60" s="529">
        <v>1</v>
      </c>
      <c r="I60" s="529">
        <v>119.22222222222223</v>
      </c>
      <c r="J60" s="541">
        <v>27</v>
      </c>
      <c r="K60" s="541">
        <v>3267</v>
      </c>
      <c r="L60" s="529">
        <v>3.0447343895619756</v>
      </c>
      <c r="M60" s="529">
        <v>121</v>
      </c>
      <c r="N60" s="541">
        <v>31</v>
      </c>
      <c r="O60" s="541">
        <v>3813</v>
      </c>
      <c r="P60" s="534">
        <v>3.5535880708294503</v>
      </c>
      <c r="Q60" s="542">
        <v>123</v>
      </c>
    </row>
    <row r="61" spans="1:17" ht="14.4" customHeight="1" x14ac:dyDescent="0.3">
      <c r="A61" s="528" t="s">
        <v>1380</v>
      </c>
      <c r="B61" s="529" t="s">
        <v>448</v>
      </c>
      <c r="C61" s="529" t="s">
        <v>1403</v>
      </c>
      <c r="D61" s="529" t="s">
        <v>1490</v>
      </c>
      <c r="E61" s="529" t="s">
        <v>1491</v>
      </c>
      <c r="F61" s="541">
        <v>17</v>
      </c>
      <c r="G61" s="541">
        <v>6015</v>
      </c>
      <c r="H61" s="529">
        <v>1</v>
      </c>
      <c r="I61" s="529">
        <v>353.8235294117647</v>
      </c>
      <c r="J61" s="541">
        <v>32</v>
      </c>
      <c r="K61" s="541">
        <v>11392</v>
      </c>
      <c r="L61" s="529">
        <v>1.8939318370739817</v>
      </c>
      <c r="M61" s="529">
        <v>356</v>
      </c>
      <c r="N61" s="541">
        <v>16</v>
      </c>
      <c r="O61" s="541">
        <v>5824</v>
      </c>
      <c r="P61" s="534">
        <v>0.96824605153782206</v>
      </c>
      <c r="Q61" s="542">
        <v>364</v>
      </c>
    </row>
    <row r="62" spans="1:17" ht="14.4" customHeight="1" x14ac:dyDescent="0.3">
      <c r="A62" s="528" t="s">
        <v>1380</v>
      </c>
      <c r="B62" s="529" t="s">
        <v>448</v>
      </c>
      <c r="C62" s="529" t="s">
        <v>1403</v>
      </c>
      <c r="D62" s="529" t="s">
        <v>1492</v>
      </c>
      <c r="E62" s="529" t="s">
        <v>1493</v>
      </c>
      <c r="F62" s="541">
        <v>1</v>
      </c>
      <c r="G62" s="541">
        <v>116</v>
      </c>
      <c r="H62" s="529">
        <v>1</v>
      </c>
      <c r="I62" s="529">
        <v>116</v>
      </c>
      <c r="J62" s="541"/>
      <c r="K62" s="541"/>
      <c r="L62" s="529"/>
      <c r="M62" s="529"/>
      <c r="N62" s="541">
        <v>1</v>
      </c>
      <c r="O62" s="541">
        <v>120</v>
      </c>
      <c r="P62" s="534">
        <v>1.0344827586206897</v>
      </c>
      <c r="Q62" s="542">
        <v>120</v>
      </c>
    </row>
    <row r="63" spans="1:17" ht="14.4" customHeight="1" x14ac:dyDescent="0.3">
      <c r="A63" s="528" t="s">
        <v>1380</v>
      </c>
      <c r="B63" s="529" t="s">
        <v>448</v>
      </c>
      <c r="C63" s="529" t="s">
        <v>1403</v>
      </c>
      <c r="D63" s="529" t="s">
        <v>1494</v>
      </c>
      <c r="E63" s="529" t="s">
        <v>1495</v>
      </c>
      <c r="F63" s="541">
        <v>38</v>
      </c>
      <c r="G63" s="541">
        <v>7605</v>
      </c>
      <c r="H63" s="529">
        <v>1</v>
      </c>
      <c r="I63" s="529">
        <v>200.13157894736841</v>
      </c>
      <c r="J63" s="541">
        <v>21</v>
      </c>
      <c r="K63" s="541">
        <v>4242</v>
      </c>
      <c r="L63" s="529">
        <v>0.5577909270216963</v>
      </c>
      <c r="M63" s="529">
        <v>202</v>
      </c>
      <c r="N63" s="541">
        <v>18</v>
      </c>
      <c r="O63" s="541">
        <v>3744</v>
      </c>
      <c r="P63" s="534">
        <v>0.49230769230769234</v>
      </c>
      <c r="Q63" s="542">
        <v>208</v>
      </c>
    </row>
    <row r="64" spans="1:17" ht="14.4" customHeight="1" x14ac:dyDescent="0.3">
      <c r="A64" s="528" t="s">
        <v>1380</v>
      </c>
      <c r="B64" s="529" t="s">
        <v>448</v>
      </c>
      <c r="C64" s="529" t="s">
        <v>1403</v>
      </c>
      <c r="D64" s="529" t="s">
        <v>1496</v>
      </c>
      <c r="E64" s="529" t="s">
        <v>1497</v>
      </c>
      <c r="F64" s="541">
        <v>3</v>
      </c>
      <c r="G64" s="541">
        <v>724</v>
      </c>
      <c r="H64" s="529">
        <v>1</v>
      </c>
      <c r="I64" s="529">
        <v>241.33333333333334</v>
      </c>
      <c r="J64" s="541">
        <v>1</v>
      </c>
      <c r="K64" s="541">
        <v>243</v>
      </c>
      <c r="L64" s="529">
        <v>0.3356353591160221</v>
      </c>
      <c r="M64" s="529">
        <v>243</v>
      </c>
      <c r="N64" s="541">
        <v>1</v>
      </c>
      <c r="O64" s="541">
        <v>247</v>
      </c>
      <c r="P64" s="534">
        <v>0.34116022099447513</v>
      </c>
      <c r="Q64" s="542">
        <v>247</v>
      </c>
    </row>
    <row r="65" spans="1:17" ht="14.4" customHeight="1" x14ac:dyDescent="0.3">
      <c r="A65" s="528" t="s">
        <v>1380</v>
      </c>
      <c r="B65" s="529" t="s">
        <v>448</v>
      </c>
      <c r="C65" s="529" t="s">
        <v>1403</v>
      </c>
      <c r="D65" s="529" t="s">
        <v>1498</v>
      </c>
      <c r="E65" s="529" t="s">
        <v>1499</v>
      </c>
      <c r="F65" s="541">
        <v>1</v>
      </c>
      <c r="G65" s="541">
        <v>3499</v>
      </c>
      <c r="H65" s="529">
        <v>1</v>
      </c>
      <c r="I65" s="529">
        <v>3499</v>
      </c>
      <c r="J65" s="541"/>
      <c r="K65" s="541"/>
      <c r="L65" s="529"/>
      <c r="M65" s="529"/>
      <c r="N65" s="541"/>
      <c r="O65" s="541"/>
      <c r="P65" s="534"/>
      <c r="Q65" s="542"/>
    </row>
    <row r="66" spans="1:17" ht="14.4" customHeight="1" x14ac:dyDescent="0.3">
      <c r="A66" s="528" t="s">
        <v>1380</v>
      </c>
      <c r="B66" s="529" t="s">
        <v>448</v>
      </c>
      <c r="C66" s="529" t="s">
        <v>1403</v>
      </c>
      <c r="D66" s="529" t="s">
        <v>1500</v>
      </c>
      <c r="E66" s="529" t="s">
        <v>1501</v>
      </c>
      <c r="F66" s="541">
        <v>2</v>
      </c>
      <c r="G66" s="541">
        <v>1710</v>
      </c>
      <c r="H66" s="529">
        <v>1</v>
      </c>
      <c r="I66" s="529">
        <v>855</v>
      </c>
      <c r="J66" s="541"/>
      <c r="K66" s="541"/>
      <c r="L66" s="529"/>
      <c r="M66" s="529"/>
      <c r="N66" s="541"/>
      <c r="O66" s="541"/>
      <c r="P66" s="534"/>
      <c r="Q66" s="542"/>
    </row>
    <row r="67" spans="1:17" ht="14.4" customHeight="1" x14ac:dyDescent="0.3">
      <c r="A67" s="528" t="s">
        <v>1380</v>
      </c>
      <c r="B67" s="529" t="s">
        <v>448</v>
      </c>
      <c r="C67" s="529" t="s">
        <v>1403</v>
      </c>
      <c r="D67" s="529" t="s">
        <v>1502</v>
      </c>
      <c r="E67" s="529" t="s">
        <v>1503</v>
      </c>
      <c r="F67" s="541">
        <v>6</v>
      </c>
      <c r="G67" s="541">
        <v>1886</v>
      </c>
      <c r="H67" s="529">
        <v>1</v>
      </c>
      <c r="I67" s="529">
        <v>314.33333333333331</v>
      </c>
      <c r="J67" s="541"/>
      <c r="K67" s="541"/>
      <c r="L67" s="529"/>
      <c r="M67" s="529"/>
      <c r="N67" s="541"/>
      <c r="O67" s="541"/>
      <c r="P67" s="534"/>
      <c r="Q67" s="542"/>
    </row>
    <row r="68" spans="1:17" ht="14.4" customHeight="1" x14ac:dyDescent="0.3">
      <c r="A68" s="528" t="s">
        <v>1380</v>
      </c>
      <c r="B68" s="529" t="s">
        <v>448</v>
      </c>
      <c r="C68" s="529" t="s">
        <v>1403</v>
      </c>
      <c r="D68" s="529" t="s">
        <v>1504</v>
      </c>
      <c r="E68" s="529" t="s">
        <v>1505</v>
      </c>
      <c r="F68" s="541">
        <v>4</v>
      </c>
      <c r="G68" s="541">
        <v>3237</v>
      </c>
      <c r="H68" s="529">
        <v>1</v>
      </c>
      <c r="I68" s="529">
        <v>809.25</v>
      </c>
      <c r="J68" s="541">
        <v>2</v>
      </c>
      <c r="K68" s="541">
        <v>1630</v>
      </c>
      <c r="L68" s="529">
        <v>0.50355267222737099</v>
      </c>
      <c r="M68" s="529">
        <v>815</v>
      </c>
      <c r="N68" s="541"/>
      <c r="O68" s="541"/>
      <c r="P68" s="534"/>
      <c r="Q68" s="542"/>
    </row>
    <row r="69" spans="1:17" ht="14.4" customHeight="1" x14ac:dyDescent="0.3">
      <c r="A69" s="528" t="s">
        <v>1380</v>
      </c>
      <c r="B69" s="529" t="s">
        <v>448</v>
      </c>
      <c r="C69" s="529" t="s">
        <v>1403</v>
      </c>
      <c r="D69" s="529" t="s">
        <v>1506</v>
      </c>
      <c r="E69" s="529" t="s">
        <v>1507</v>
      </c>
      <c r="F69" s="541">
        <v>8</v>
      </c>
      <c r="G69" s="541">
        <v>6832</v>
      </c>
      <c r="H69" s="529">
        <v>1</v>
      </c>
      <c r="I69" s="529">
        <v>854</v>
      </c>
      <c r="J69" s="541">
        <v>19</v>
      </c>
      <c r="K69" s="541">
        <v>16378</v>
      </c>
      <c r="L69" s="529">
        <v>2.3972482435597189</v>
      </c>
      <c r="M69" s="529">
        <v>862</v>
      </c>
      <c r="N69" s="541">
        <v>6</v>
      </c>
      <c r="O69" s="541">
        <v>5262</v>
      </c>
      <c r="P69" s="534">
        <v>0.77019906323185017</v>
      </c>
      <c r="Q69" s="542">
        <v>877</v>
      </c>
    </row>
    <row r="70" spans="1:17" ht="14.4" customHeight="1" x14ac:dyDescent="0.3">
      <c r="A70" s="528" t="s">
        <v>1380</v>
      </c>
      <c r="B70" s="529" t="s">
        <v>448</v>
      </c>
      <c r="C70" s="529" t="s">
        <v>1403</v>
      </c>
      <c r="D70" s="529" t="s">
        <v>1508</v>
      </c>
      <c r="E70" s="529" t="s">
        <v>1509</v>
      </c>
      <c r="F70" s="541"/>
      <c r="G70" s="541"/>
      <c r="H70" s="529"/>
      <c r="I70" s="529"/>
      <c r="J70" s="541"/>
      <c r="K70" s="541"/>
      <c r="L70" s="529"/>
      <c r="M70" s="529"/>
      <c r="N70" s="541">
        <v>1</v>
      </c>
      <c r="O70" s="541">
        <v>1839</v>
      </c>
      <c r="P70" s="534"/>
      <c r="Q70" s="542">
        <v>1839</v>
      </c>
    </row>
    <row r="71" spans="1:17" ht="14.4" customHeight="1" x14ac:dyDescent="0.3">
      <c r="A71" s="528" t="s">
        <v>1380</v>
      </c>
      <c r="B71" s="529" t="s">
        <v>448</v>
      </c>
      <c r="C71" s="529" t="s">
        <v>1403</v>
      </c>
      <c r="D71" s="529" t="s">
        <v>1510</v>
      </c>
      <c r="E71" s="529" t="s">
        <v>1511</v>
      </c>
      <c r="F71" s="541">
        <v>6</v>
      </c>
      <c r="G71" s="541">
        <v>385</v>
      </c>
      <c r="H71" s="529">
        <v>1</v>
      </c>
      <c r="I71" s="529">
        <v>64.166666666666671</v>
      </c>
      <c r="J71" s="541">
        <v>4</v>
      </c>
      <c r="K71" s="541">
        <v>260</v>
      </c>
      <c r="L71" s="529">
        <v>0.67532467532467533</v>
      </c>
      <c r="M71" s="529">
        <v>65</v>
      </c>
      <c r="N71" s="541">
        <v>6</v>
      </c>
      <c r="O71" s="541">
        <v>402</v>
      </c>
      <c r="P71" s="534">
        <v>1.0441558441558441</v>
      </c>
      <c r="Q71" s="542">
        <v>67</v>
      </c>
    </row>
    <row r="72" spans="1:17" ht="14.4" customHeight="1" x14ac:dyDescent="0.3">
      <c r="A72" s="528" t="s">
        <v>1380</v>
      </c>
      <c r="B72" s="529" t="s">
        <v>448</v>
      </c>
      <c r="C72" s="529" t="s">
        <v>1403</v>
      </c>
      <c r="D72" s="529" t="s">
        <v>1512</v>
      </c>
      <c r="E72" s="529" t="s">
        <v>1513</v>
      </c>
      <c r="F72" s="541"/>
      <c r="G72" s="541"/>
      <c r="H72" s="529"/>
      <c r="I72" s="529"/>
      <c r="J72" s="541"/>
      <c r="K72" s="541"/>
      <c r="L72" s="529"/>
      <c r="M72" s="529"/>
      <c r="N72" s="541">
        <v>1</v>
      </c>
      <c r="O72" s="541">
        <v>909</v>
      </c>
      <c r="P72" s="534"/>
      <c r="Q72" s="542">
        <v>909</v>
      </c>
    </row>
    <row r="73" spans="1:17" ht="14.4" customHeight="1" x14ac:dyDescent="0.3">
      <c r="A73" s="528" t="s">
        <v>1380</v>
      </c>
      <c r="B73" s="529" t="s">
        <v>448</v>
      </c>
      <c r="C73" s="529" t="s">
        <v>1403</v>
      </c>
      <c r="D73" s="529" t="s">
        <v>1514</v>
      </c>
      <c r="E73" s="529" t="s">
        <v>1515</v>
      </c>
      <c r="F73" s="541"/>
      <c r="G73" s="541"/>
      <c r="H73" s="529"/>
      <c r="I73" s="529"/>
      <c r="J73" s="541">
        <v>2</v>
      </c>
      <c r="K73" s="541">
        <v>2054</v>
      </c>
      <c r="L73" s="529"/>
      <c r="M73" s="529">
        <v>1027</v>
      </c>
      <c r="N73" s="541">
        <v>1</v>
      </c>
      <c r="O73" s="541">
        <v>1060</v>
      </c>
      <c r="P73" s="534"/>
      <c r="Q73" s="542">
        <v>1060</v>
      </c>
    </row>
    <row r="74" spans="1:17" ht="14.4" customHeight="1" x14ac:dyDescent="0.3">
      <c r="A74" s="528" t="s">
        <v>1380</v>
      </c>
      <c r="B74" s="529" t="s">
        <v>448</v>
      </c>
      <c r="C74" s="529" t="s">
        <v>1403</v>
      </c>
      <c r="D74" s="529" t="s">
        <v>1516</v>
      </c>
      <c r="E74" s="529" t="s">
        <v>1517</v>
      </c>
      <c r="F74" s="541"/>
      <c r="G74" s="541"/>
      <c r="H74" s="529"/>
      <c r="I74" s="529"/>
      <c r="J74" s="541">
        <v>1</v>
      </c>
      <c r="K74" s="541">
        <v>107</v>
      </c>
      <c r="L74" s="529"/>
      <c r="M74" s="529">
        <v>107</v>
      </c>
      <c r="N74" s="541">
        <v>3</v>
      </c>
      <c r="O74" s="541">
        <v>333</v>
      </c>
      <c r="P74" s="534"/>
      <c r="Q74" s="542">
        <v>111</v>
      </c>
    </row>
    <row r="75" spans="1:17" ht="14.4" customHeight="1" x14ac:dyDescent="0.3">
      <c r="A75" s="528" t="s">
        <v>1380</v>
      </c>
      <c r="B75" s="529" t="s">
        <v>453</v>
      </c>
      <c r="C75" s="529" t="s">
        <v>1381</v>
      </c>
      <c r="D75" s="529" t="s">
        <v>1382</v>
      </c>
      <c r="E75" s="529" t="s">
        <v>1383</v>
      </c>
      <c r="F75" s="541">
        <v>10.7</v>
      </c>
      <c r="G75" s="541">
        <v>1206.9599999999998</v>
      </c>
      <c r="H75" s="529">
        <v>1</v>
      </c>
      <c r="I75" s="529">
        <v>112.79999999999998</v>
      </c>
      <c r="J75" s="541">
        <v>21.8</v>
      </c>
      <c r="K75" s="541">
        <v>2530.9800000000005</v>
      </c>
      <c r="L75" s="529">
        <v>2.0969874726585811</v>
      </c>
      <c r="M75" s="529">
        <v>116.10000000000002</v>
      </c>
      <c r="N75" s="541">
        <v>9.1999999999999993</v>
      </c>
      <c r="O75" s="541">
        <v>1068.1199999999999</v>
      </c>
      <c r="P75" s="534">
        <v>0.88496719029628157</v>
      </c>
      <c r="Q75" s="542">
        <v>116.1</v>
      </c>
    </row>
    <row r="76" spans="1:17" ht="14.4" customHeight="1" x14ac:dyDescent="0.3">
      <c r="A76" s="528" t="s">
        <v>1380</v>
      </c>
      <c r="B76" s="529" t="s">
        <v>453</v>
      </c>
      <c r="C76" s="529" t="s">
        <v>1381</v>
      </c>
      <c r="D76" s="529" t="s">
        <v>1384</v>
      </c>
      <c r="E76" s="529" t="s">
        <v>1385</v>
      </c>
      <c r="F76" s="541">
        <v>49.499999999999993</v>
      </c>
      <c r="G76" s="541">
        <v>7816.449999999998</v>
      </c>
      <c r="H76" s="529">
        <v>1</v>
      </c>
      <c r="I76" s="529">
        <v>157.9080808080808</v>
      </c>
      <c r="J76" s="541">
        <v>56.310000000000016</v>
      </c>
      <c r="K76" s="541">
        <v>8474.61</v>
      </c>
      <c r="L76" s="529">
        <v>1.0842019075155604</v>
      </c>
      <c r="M76" s="529">
        <v>150.49920085242405</v>
      </c>
      <c r="N76" s="541">
        <v>47.8</v>
      </c>
      <c r="O76" s="541">
        <v>7218.92</v>
      </c>
      <c r="P76" s="534">
        <v>0.9235548106877165</v>
      </c>
      <c r="Q76" s="542">
        <v>151.0234309623431</v>
      </c>
    </row>
    <row r="77" spans="1:17" ht="14.4" customHeight="1" x14ac:dyDescent="0.3">
      <c r="A77" s="528" t="s">
        <v>1380</v>
      </c>
      <c r="B77" s="529" t="s">
        <v>453</v>
      </c>
      <c r="C77" s="529" t="s">
        <v>1381</v>
      </c>
      <c r="D77" s="529" t="s">
        <v>1386</v>
      </c>
      <c r="E77" s="529" t="s">
        <v>1387</v>
      </c>
      <c r="F77" s="541">
        <v>6.0000000000000009</v>
      </c>
      <c r="G77" s="541">
        <v>1590.6</v>
      </c>
      <c r="H77" s="529">
        <v>1</v>
      </c>
      <c r="I77" s="529">
        <v>265.09999999999997</v>
      </c>
      <c r="J77" s="541">
        <v>14.8</v>
      </c>
      <c r="K77" s="541">
        <v>3752.5400000000004</v>
      </c>
      <c r="L77" s="529">
        <v>2.3591977869986174</v>
      </c>
      <c r="M77" s="529">
        <v>253.55</v>
      </c>
      <c r="N77" s="541">
        <v>18.299999999999994</v>
      </c>
      <c r="O77" s="541">
        <v>4639.9600000000009</v>
      </c>
      <c r="P77" s="534">
        <v>2.9171130391047413</v>
      </c>
      <c r="Q77" s="542">
        <v>253.54972677595643</v>
      </c>
    </row>
    <row r="78" spans="1:17" ht="14.4" customHeight="1" x14ac:dyDescent="0.3">
      <c r="A78" s="528" t="s">
        <v>1380</v>
      </c>
      <c r="B78" s="529" t="s">
        <v>453</v>
      </c>
      <c r="C78" s="529" t="s">
        <v>1381</v>
      </c>
      <c r="D78" s="529" t="s">
        <v>1518</v>
      </c>
      <c r="E78" s="529" t="s">
        <v>1519</v>
      </c>
      <c r="F78" s="541">
        <v>0.1</v>
      </c>
      <c r="G78" s="541">
        <v>40.42</v>
      </c>
      <c r="H78" s="529">
        <v>1</v>
      </c>
      <c r="I78" s="529">
        <v>404.2</v>
      </c>
      <c r="J78" s="541"/>
      <c r="K78" s="541"/>
      <c r="L78" s="529"/>
      <c r="M78" s="529"/>
      <c r="N78" s="541"/>
      <c r="O78" s="541"/>
      <c r="P78" s="534"/>
      <c r="Q78" s="542"/>
    </row>
    <row r="79" spans="1:17" ht="14.4" customHeight="1" x14ac:dyDescent="0.3">
      <c r="A79" s="528" t="s">
        <v>1380</v>
      </c>
      <c r="B79" s="529" t="s">
        <v>453</v>
      </c>
      <c r="C79" s="529" t="s">
        <v>1381</v>
      </c>
      <c r="D79" s="529" t="s">
        <v>1392</v>
      </c>
      <c r="E79" s="529" t="s">
        <v>500</v>
      </c>
      <c r="F79" s="541">
        <v>0.4</v>
      </c>
      <c r="G79" s="541">
        <v>40.32</v>
      </c>
      <c r="H79" s="529">
        <v>1</v>
      </c>
      <c r="I79" s="529">
        <v>100.8</v>
      </c>
      <c r="J79" s="541">
        <v>0.7</v>
      </c>
      <c r="K79" s="541">
        <v>94.85</v>
      </c>
      <c r="L79" s="529">
        <v>2.3524305555555554</v>
      </c>
      <c r="M79" s="529">
        <v>135.5</v>
      </c>
      <c r="N79" s="541"/>
      <c r="O79" s="541"/>
      <c r="P79" s="534"/>
      <c r="Q79" s="542"/>
    </row>
    <row r="80" spans="1:17" ht="14.4" customHeight="1" x14ac:dyDescent="0.3">
      <c r="A80" s="528" t="s">
        <v>1380</v>
      </c>
      <c r="B80" s="529" t="s">
        <v>453</v>
      </c>
      <c r="C80" s="529" t="s">
        <v>1381</v>
      </c>
      <c r="D80" s="529" t="s">
        <v>1393</v>
      </c>
      <c r="E80" s="529" t="s">
        <v>1394</v>
      </c>
      <c r="F80" s="541"/>
      <c r="G80" s="541"/>
      <c r="H80" s="529"/>
      <c r="I80" s="529"/>
      <c r="J80" s="541">
        <v>1</v>
      </c>
      <c r="K80" s="541">
        <v>144.97</v>
      </c>
      <c r="L80" s="529"/>
      <c r="M80" s="529">
        <v>144.97</v>
      </c>
      <c r="N80" s="541"/>
      <c r="O80" s="541"/>
      <c r="P80" s="534"/>
      <c r="Q80" s="542"/>
    </row>
    <row r="81" spans="1:17" ht="14.4" customHeight="1" x14ac:dyDescent="0.3">
      <c r="A81" s="528" t="s">
        <v>1380</v>
      </c>
      <c r="B81" s="529" t="s">
        <v>453</v>
      </c>
      <c r="C81" s="529" t="s">
        <v>1381</v>
      </c>
      <c r="D81" s="529" t="s">
        <v>1520</v>
      </c>
      <c r="E81" s="529" t="s">
        <v>463</v>
      </c>
      <c r="F81" s="541"/>
      <c r="G81" s="541"/>
      <c r="H81" s="529"/>
      <c r="I81" s="529"/>
      <c r="J81" s="541">
        <v>0.2</v>
      </c>
      <c r="K81" s="541">
        <v>6.76</v>
      </c>
      <c r="L81" s="529"/>
      <c r="M81" s="529">
        <v>33.799999999999997</v>
      </c>
      <c r="N81" s="541"/>
      <c r="O81" s="541"/>
      <c r="P81" s="534"/>
      <c r="Q81" s="542"/>
    </row>
    <row r="82" spans="1:17" ht="14.4" customHeight="1" x14ac:dyDescent="0.3">
      <c r="A82" s="528" t="s">
        <v>1380</v>
      </c>
      <c r="B82" s="529" t="s">
        <v>453</v>
      </c>
      <c r="C82" s="529" t="s">
        <v>1403</v>
      </c>
      <c r="D82" s="529" t="s">
        <v>1521</v>
      </c>
      <c r="E82" s="529" t="s">
        <v>1522</v>
      </c>
      <c r="F82" s="541">
        <v>1</v>
      </c>
      <c r="G82" s="541">
        <v>128</v>
      </c>
      <c r="H82" s="529">
        <v>1</v>
      </c>
      <c r="I82" s="529">
        <v>128</v>
      </c>
      <c r="J82" s="541"/>
      <c r="K82" s="541"/>
      <c r="L82" s="529"/>
      <c r="M82" s="529"/>
      <c r="N82" s="541"/>
      <c r="O82" s="541"/>
      <c r="P82" s="534"/>
      <c r="Q82" s="542"/>
    </row>
    <row r="83" spans="1:17" ht="14.4" customHeight="1" x14ac:dyDescent="0.3">
      <c r="A83" s="528" t="s">
        <v>1380</v>
      </c>
      <c r="B83" s="529" t="s">
        <v>453</v>
      </c>
      <c r="C83" s="529" t="s">
        <v>1403</v>
      </c>
      <c r="D83" s="529" t="s">
        <v>1404</v>
      </c>
      <c r="E83" s="529" t="s">
        <v>1405</v>
      </c>
      <c r="F83" s="541"/>
      <c r="G83" s="541"/>
      <c r="H83" s="529"/>
      <c r="I83" s="529"/>
      <c r="J83" s="541">
        <v>1</v>
      </c>
      <c r="K83" s="541">
        <v>74</v>
      </c>
      <c r="L83" s="529"/>
      <c r="M83" s="529">
        <v>74</v>
      </c>
      <c r="N83" s="541"/>
      <c r="O83" s="541"/>
      <c r="P83" s="534"/>
      <c r="Q83" s="542"/>
    </row>
    <row r="84" spans="1:17" ht="14.4" customHeight="1" x14ac:dyDescent="0.3">
      <c r="A84" s="528" t="s">
        <v>1380</v>
      </c>
      <c r="B84" s="529" t="s">
        <v>453</v>
      </c>
      <c r="C84" s="529" t="s">
        <v>1403</v>
      </c>
      <c r="D84" s="529" t="s">
        <v>1408</v>
      </c>
      <c r="E84" s="529" t="s">
        <v>1409</v>
      </c>
      <c r="F84" s="541"/>
      <c r="G84" s="541"/>
      <c r="H84" s="529"/>
      <c r="I84" s="529"/>
      <c r="J84" s="541">
        <v>2</v>
      </c>
      <c r="K84" s="541">
        <v>162</v>
      </c>
      <c r="L84" s="529"/>
      <c r="M84" s="529">
        <v>81</v>
      </c>
      <c r="N84" s="541">
        <v>2</v>
      </c>
      <c r="O84" s="541">
        <v>166</v>
      </c>
      <c r="P84" s="534"/>
      <c r="Q84" s="542">
        <v>83</v>
      </c>
    </row>
    <row r="85" spans="1:17" ht="14.4" customHeight="1" x14ac:dyDescent="0.3">
      <c r="A85" s="528" t="s">
        <v>1380</v>
      </c>
      <c r="B85" s="529" t="s">
        <v>453</v>
      </c>
      <c r="C85" s="529" t="s">
        <v>1403</v>
      </c>
      <c r="D85" s="529" t="s">
        <v>1410</v>
      </c>
      <c r="E85" s="529" t="s">
        <v>1411</v>
      </c>
      <c r="F85" s="541">
        <v>3</v>
      </c>
      <c r="G85" s="541">
        <v>310</v>
      </c>
      <c r="H85" s="529">
        <v>1</v>
      </c>
      <c r="I85" s="529">
        <v>103.33333333333333</v>
      </c>
      <c r="J85" s="541">
        <v>3</v>
      </c>
      <c r="K85" s="541">
        <v>312</v>
      </c>
      <c r="L85" s="529">
        <v>1.0064516129032257</v>
      </c>
      <c r="M85" s="529">
        <v>104</v>
      </c>
      <c r="N85" s="541">
        <v>3</v>
      </c>
      <c r="O85" s="541">
        <v>318</v>
      </c>
      <c r="P85" s="534">
        <v>1.0258064516129033</v>
      </c>
      <c r="Q85" s="542">
        <v>106</v>
      </c>
    </row>
    <row r="86" spans="1:17" ht="14.4" customHeight="1" x14ac:dyDescent="0.3">
      <c r="A86" s="528" t="s">
        <v>1380</v>
      </c>
      <c r="B86" s="529" t="s">
        <v>453</v>
      </c>
      <c r="C86" s="529" t="s">
        <v>1403</v>
      </c>
      <c r="D86" s="529" t="s">
        <v>1414</v>
      </c>
      <c r="E86" s="529" t="s">
        <v>1415</v>
      </c>
      <c r="F86" s="541">
        <v>90</v>
      </c>
      <c r="G86" s="541">
        <v>3083</v>
      </c>
      <c r="H86" s="529">
        <v>1</v>
      </c>
      <c r="I86" s="529">
        <v>34.255555555555553</v>
      </c>
      <c r="J86" s="541">
        <v>65</v>
      </c>
      <c r="K86" s="541">
        <v>2275</v>
      </c>
      <c r="L86" s="529">
        <v>0.73791761271488809</v>
      </c>
      <c r="M86" s="529">
        <v>35</v>
      </c>
      <c r="N86" s="541">
        <v>31</v>
      </c>
      <c r="O86" s="541">
        <v>1147</v>
      </c>
      <c r="P86" s="534">
        <v>0.37204022056438535</v>
      </c>
      <c r="Q86" s="542">
        <v>37</v>
      </c>
    </row>
    <row r="87" spans="1:17" ht="14.4" customHeight="1" x14ac:dyDescent="0.3">
      <c r="A87" s="528" t="s">
        <v>1380</v>
      </c>
      <c r="B87" s="529" t="s">
        <v>453</v>
      </c>
      <c r="C87" s="529" t="s">
        <v>1403</v>
      </c>
      <c r="D87" s="529" t="s">
        <v>1416</v>
      </c>
      <c r="E87" s="529" t="s">
        <v>1417</v>
      </c>
      <c r="F87" s="541">
        <v>1</v>
      </c>
      <c r="G87" s="541">
        <v>5</v>
      </c>
      <c r="H87" s="529">
        <v>1</v>
      </c>
      <c r="I87" s="529">
        <v>5</v>
      </c>
      <c r="J87" s="541"/>
      <c r="K87" s="541"/>
      <c r="L87" s="529"/>
      <c r="M87" s="529"/>
      <c r="N87" s="541">
        <v>1</v>
      </c>
      <c r="O87" s="541">
        <v>5</v>
      </c>
      <c r="P87" s="534">
        <v>1</v>
      </c>
      <c r="Q87" s="542">
        <v>5</v>
      </c>
    </row>
    <row r="88" spans="1:17" ht="14.4" customHeight="1" x14ac:dyDescent="0.3">
      <c r="A88" s="528" t="s">
        <v>1380</v>
      </c>
      <c r="B88" s="529" t="s">
        <v>453</v>
      </c>
      <c r="C88" s="529" t="s">
        <v>1403</v>
      </c>
      <c r="D88" s="529" t="s">
        <v>1420</v>
      </c>
      <c r="E88" s="529" t="s">
        <v>1421</v>
      </c>
      <c r="F88" s="541">
        <v>6</v>
      </c>
      <c r="G88" s="541">
        <v>3831</v>
      </c>
      <c r="H88" s="529">
        <v>1</v>
      </c>
      <c r="I88" s="529">
        <v>638.5</v>
      </c>
      <c r="J88" s="541">
        <v>12</v>
      </c>
      <c r="K88" s="541">
        <v>7704</v>
      </c>
      <c r="L88" s="529">
        <v>2.0109631949882538</v>
      </c>
      <c r="M88" s="529">
        <v>642</v>
      </c>
      <c r="N88" s="541">
        <v>15</v>
      </c>
      <c r="O88" s="541">
        <v>9975</v>
      </c>
      <c r="P88" s="534">
        <v>2.6037588097102584</v>
      </c>
      <c r="Q88" s="542">
        <v>665</v>
      </c>
    </row>
    <row r="89" spans="1:17" ht="14.4" customHeight="1" x14ac:dyDescent="0.3">
      <c r="A89" s="528" t="s">
        <v>1380</v>
      </c>
      <c r="B89" s="529" t="s">
        <v>453</v>
      </c>
      <c r="C89" s="529" t="s">
        <v>1403</v>
      </c>
      <c r="D89" s="529" t="s">
        <v>1424</v>
      </c>
      <c r="E89" s="529" t="s">
        <v>1425</v>
      </c>
      <c r="F89" s="541">
        <v>1</v>
      </c>
      <c r="G89" s="541">
        <v>158</v>
      </c>
      <c r="H89" s="529">
        <v>1</v>
      </c>
      <c r="I89" s="529">
        <v>158</v>
      </c>
      <c r="J89" s="541"/>
      <c r="K89" s="541"/>
      <c r="L89" s="529"/>
      <c r="M89" s="529"/>
      <c r="N89" s="541"/>
      <c r="O89" s="541"/>
      <c r="P89" s="534"/>
      <c r="Q89" s="542"/>
    </row>
    <row r="90" spans="1:17" ht="14.4" customHeight="1" x14ac:dyDescent="0.3">
      <c r="A90" s="528" t="s">
        <v>1380</v>
      </c>
      <c r="B90" s="529" t="s">
        <v>453</v>
      </c>
      <c r="C90" s="529" t="s">
        <v>1403</v>
      </c>
      <c r="D90" s="529" t="s">
        <v>1427</v>
      </c>
      <c r="E90" s="529" t="s">
        <v>1428</v>
      </c>
      <c r="F90" s="541">
        <v>89</v>
      </c>
      <c r="G90" s="541">
        <v>20680</v>
      </c>
      <c r="H90" s="529">
        <v>1</v>
      </c>
      <c r="I90" s="529">
        <v>232.35955056179776</v>
      </c>
      <c r="J90" s="541">
        <v>6</v>
      </c>
      <c r="K90" s="541">
        <v>1410</v>
      </c>
      <c r="L90" s="529">
        <v>6.8181818181818177E-2</v>
      </c>
      <c r="M90" s="529">
        <v>235</v>
      </c>
      <c r="N90" s="541">
        <v>10</v>
      </c>
      <c r="O90" s="541">
        <v>2510</v>
      </c>
      <c r="P90" s="534">
        <v>0.12137330754352031</v>
      </c>
      <c r="Q90" s="542">
        <v>251</v>
      </c>
    </row>
    <row r="91" spans="1:17" ht="14.4" customHeight="1" x14ac:dyDescent="0.3">
      <c r="A91" s="528" t="s">
        <v>1380</v>
      </c>
      <c r="B91" s="529" t="s">
        <v>453</v>
      </c>
      <c r="C91" s="529" t="s">
        <v>1403</v>
      </c>
      <c r="D91" s="529" t="s">
        <v>1429</v>
      </c>
      <c r="E91" s="529" t="s">
        <v>1430</v>
      </c>
      <c r="F91" s="541">
        <v>90</v>
      </c>
      <c r="G91" s="541">
        <v>10470</v>
      </c>
      <c r="H91" s="529">
        <v>1</v>
      </c>
      <c r="I91" s="529">
        <v>116.33333333333333</v>
      </c>
      <c r="J91" s="541">
        <v>237</v>
      </c>
      <c r="K91" s="541">
        <v>27966</v>
      </c>
      <c r="L91" s="529">
        <v>2.6710601719197706</v>
      </c>
      <c r="M91" s="529">
        <v>118</v>
      </c>
      <c r="N91" s="541">
        <v>304</v>
      </c>
      <c r="O91" s="541">
        <v>38304</v>
      </c>
      <c r="P91" s="534">
        <v>3.6584527220630374</v>
      </c>
      <c r="Q91" s="542">
        <v>126</v>
      </c>
    </row>
    <row r="92" spans="1:17" ht="14.4" customHeight="1" x14ac:dyDescent="0.3">
      <c r="A92" s="528" t="s">
        <v>1380</v>
      </c>
      <c r="B92" s="529" t="s">
        <v>453</v>
      </c>
      <c r="C92" s="529" t="s">
        <v>1403</v>
      </c>
      <c r="D92" s="529" t="s">
        <v>1431</v>
      </c>
      <c r="E92" s="529" t="s">
        <v>1432</v>
      </c>
      <c r="F92" s="541">
        <v>3</v>
      </c>
      <c r="G92" s="541">
        <v>1581</v>
      </c>
      <c r="H92" s="529">
        <v>1</v>
      </c>
      <c r="I92" s="529">
        <v>527</v>
      </c>
      <c r="J92" s="541">
        <v>3</v>
      </c>
      <c r="K92" s="541">
        <v>1596</v>
      </c>
      <c r="L92" s="529">
        <v>1.0094876660341556</v>
      </c>
      <c r="M92" s="529">
        <v>532</v>
      </c>
      <c r="N92" s="541">
        <v>4</v>
      </c>
      <c r="O92" s="541">
        <v>2160</v>
      </c>
      <c r="P92" s="534">
        <v>1.3662239089184061</v>
      </c>
      <c r="Q92" s="542">
        <v>540</v>
      </c>
    </row>
    <row r="93" spans="1:17" ht="14.4" customHeight="1" x14ac:dyDescent="0.3">
      <c r="A93" s="528" t="s">
        <v>1380</v>
      </c>
      <c r="B93" s="529" t="s">
        <v>453</v>
      </c>
      <c r="C93" s="529" t="s">
        <v>1403</v>
      </c>
      <c r="D93" s="529" t="s">
        <v>1523</v>
      </c>
      <c r="E93" s="529" t="s">
        <v>1524</v>
      </c>
      <c r="F93" s="541">
        <v>2</v>
      </c>
      <c r="G93" s="541">
        <v>2982</v>
      </c>
      <c r="H93" s="529">
        <v>1</v>
      </c>
      <c r="I93" s="529">
        <v>1491</v>
      </c>
      <c r="J93" s="541">
        <v>3</v>
      </c>
      <c r="K93" s="541">
        <v>4485</v>
      </c>
      <c r="L93" s="529">
        <v>1.5040241448692153</v>
      </c>
      <c r="M93" s="529">
        <v>1495</v>
      </c>
      <c r="N93" s="541">
        <v>3</v>
      </c>
      <c r="O93" s="541">
        <v>4629</v>
      </c>
      <c r="P93" s="534">
        <v>1.5523138832997987</v>
      </c>
      <c r="Q93" s="542">
        <v>1543</v>
      </c>
    </row>
    <row r="94" spans="1:17" ht="14.4" customHeight="1" x14ac:dyDescent="0.3">
      <c r="A94" s="528" t="s">
        <v>1380</v>
      </c>
      <c r="B94" s="529" t="s">
        <v>453</v>
      </c>
      <c r="C94" s="529" t="s">
        <v>1403</v>
      </c>
      <c r="D94" s="529" t="s">
        <v>1433</v>
      </c>
      <c r="E94" s="529" t="s">
        <v>1434</v>
      </c>
      <c r="F94" s="541">
        <v>141</v>
      </c>
      <c r="G94" s="541">
        <v>67937</v>
      </c>
      <c r="H94" s="529">
        <v>1</v>
      </c>
      <c r="I94" s="529">
        <v>481.82269503546098</v>
      </c>
      <c r="J94" s="541">
        <v>197</v>
      </c>
      <c r="K94" s="541">
        <v>95742</v>
      </c>
      <c r="L94" s="529">
        <v>1.4092762412234865</v>
      </c>
      <c r="M94" s="529">
        <v>486</v>
      </c>
      <c r="N94" s="541">
        <v>135</v>
      </c>
      <c r="O94" s="541">
        <v>67500</v>
      </c>
      <c r="P94" s="534">
        <v>0.99356756995451667</v>
      </c>
      <c r="Q94" s="542">
        <v>500</v>
      </c>
    </row>
    <row r="95" spans="1:17" ht="14.4" customHeight="1" x14ac:dyDescent="0.3">
      <c r="A95" s="528" t="s">
        <v>1380</v>
      </c>
      <c r="B95" s="529" t="s">
        <v>453</v>
      </c>
      <c r="C95" s="529" t="s">
        <v>1403</v>
      </c>
      <c r="D95" s="529" t="s">
        <v>1435</v>
      </c>
      <c r="E95" s="529" t="s">
        <v>1436</v>
      </c>
      <c r="F95" s="541">
        <v>177</v>
      </c>
      <c r="G95" s="541">
        <v>116843</v>
      </c>
      <c r="H95" s="529">
        <v>1</v>
      </c>
      <c r="I95" s="529">
        <v>660.12994350282486</v>
      </c>
      <c r="J95" s="541">
        <v>213</v>
      </c>
      <c r="K95" s="541">
        <v>141858</v>
      </c>
      <c r="L95" s="529">
        <v>1.2140907029090318</v>
      </c>
      <c r="M95" s="529">
        <v>666</v>
      </c>
      <c r="N95" s="541">
        <v>169</v>
      </c>
      <c r="O95" s="541">
        <v>114751</v>
      </c>
      <c r="P95" s="534">
        <v>0.98209563260101163</v>
      </c>
      <c r="Q95" s="542">
        <v>679</v>
      </c>
    </row>
    <row r="96" spans="1:17" ht="14.4" customHeight="1" x14ac:dyDescent="0.3">
      <c r="A96" s="528" t="s">
        <v>1380</v>
      </c>
      <c r="B96" s="529" t="s">
        <v>453</v>
      </c>
      <c r="C96" s="529" t="s">
        <v>1403</v>
      </c>
      <c r="D96" s="529" t="s">
        <v>1437</v>
      </c>
      <c r="E96" s="529" t="s">
        <v>1438</v>
      </c>
      <c r="F96" s="541">
        <v>121</v>
      </c>
      <c r="G96" s="541">
        <v>121361</v>
      </c>
      <c r="H96" s="529">
        <v>1</v>
      </c>
      <c r="I96" s="529">
        <v>1002.9834710743802</v>
      </c>
      <c r="J96" s="541">
        <v>135</v>
      </c>
      <c r="K96" s="541">
        <v>136620</v>
      </c>
      <c r="L96" s="529">
        <v>1.1257323192788458</v>
      </c>
      <c r="M96" s="529">
        <v>1012</v>
      </c>
      <c r="N96" s="541">
        <v>105</v>
      </c>
      <c r="O96" s="541">
        <v>108255</v>
      </c>
      <c r="P96" s="534">
        <v>0.89200814100081571</v>
      </c>
      <c r="Q96" s="542">
        <v>1031</v>
      </c>
    </row>
    <row r="97" spans="1:17" ht="14.4" customHeight="1" x14ac:dyDescent="0.3">
      <c r="A97" s="528" t="s">
        <v>1380</v>
      </c>
      <c r="B97" s="529" t="s">
        <v>453</v>
      </c>
      <c r="C97" s="529" t="s">
        <v>1403</v>
      </c>
      <c r="D97" s="529" t="s">
        <v>1525</v>
      </c>
      <c r="E97" s="529" t="s">
        <v>1526</v>
      </c>
      <c r="F97" s="541">
        <v>17</v>
      </c>
      <c r="G97" s="541">
        <v>34096</v>
      </c>
      <c r="H97" s="529">
        <v>1</v>
      </c>
      <c r="I97" s="529">
        <v>2005.6470588235295</v>
      </c>
      <c r="J97" s="541">
        <v>28</v>
      </c>
      <c r="K97" s="541">
        <v>56476</v>
      </c>
      <c r="L97" s="529">
        <v>1.6563819802909432</v>
      </c>
      <c r="M97" s="529">
        <v>2017</v>
      </c>
      <c r="N97" s="541">
        <v>14</v>
      </c>
      <c r="O97" s="541">
        <v>29372</v>
      </c>
      <c r="P97" s="534">
        <v>0.8614500234631628</v>
      </c>
      <c r="Q97" s="542">
        <v>2098</v>
      </c>
    </row>
    <row r="98" spans="1:17" ht="14.4" customHeight="1" x14ac:dyDescent="0.3">
      <c r="A98" s="528" t="s">
        <v>1380</v>
      </c>
      <c r="B98" s="529" t="s">
        <v>453</v>
      </c>
      <c r="C98" s="529" t="s">
        <v>1403</v>
      </c>
      <c r="D98" s="529" t="s">
        <v>1527</v>
      </c>
      <c r="E98" s="529" t="s">
        <v>1528</v>
      </c>
      <c r="F98" s="541">
        <v>4</v>
      </c>
      <c r="G98" s="541">
        <v>4852</v>
      </c>
      <c r="H98" s="529">
        <v>1</v>
      </c>
      <c r="I98" s="529">
        <v>1213</v>
      </c>
      <c r="J98" s="541">
        <v>3</v>
      </c>
      <c r="K98" s="541">
        <v>3705</v>
      </c>
      <c r="L98" s="529">
        <v>0.7636026380873866</v>
      </c>
      <c r="M98" s="529">
        <v>1235</v>
      </c>
      <c r="N98" s="541">
        <v>10</v>
      </c>
      <c r="O98" s="541">
        <v>12730</v>
      </c>
      <c r="P98" s="534">
        <v>2.6236603462489696</v>
      </c>
      <c r="Q98" s="542">
        <v>1273</v>
      </c>
    </row>
    <row r="99" spans="1:17" ht="14.4" customHeight="1" x14ac:dyDescent="0.3">
      <c r="A99" s="528" t="s">
        <v>1380</v>
      </c>
      <c r="B99" s="529" t="s">
        <v>453</v>
      </c>
      <c r="C99" s="529" t="s">
        <v>1403</v>
      </c>
      <c r="D99" s="529" t="s">
        <v>1529</v>
      </c>
      <c r="E99" s="529" t="s">
        <v>1530</v>
      </c>
      <c r="F99" s="541">
        <v>8</v>
      </c>
      <c r="G99" s="541">
        <v>7476</v>
      </c>
      <c r="H99" s="529">
        <v>1</v>
      </c>
      <c r="I99" s="529">
        <v>934.5</v>
      </c>
      <c r="J99" s="541">
        <v>4</v>
      </c>
      <c r="K99" s="541">
        <v>3784</v>
      </c>
      <c r="L99" s="529">
        <v>0.50615302300695564</v>
      </c>
      <c r="M99" s="529">
        <v>946</v>
      </c>
      <c r="N99" s="541">
        <v>1</v>
      </c>
      <c r="O99" s="541">
        <v>971</v>
      </c>
      <c r="P99" s="534">
        <v>0.12988228999464954</v>
      </c>
      <c r="Q99" s="542">
        <v>971</v>
      </c>
    </row>
    <row r="100" spans="1:17" ht="14.4" customHeight="1" x14ac:dyDescent="0.3">
      <c r="A100" s="528" t="s">
        <v>1380</v>
      </c>
      <c r="B100" s="529" t="s">
        <v>453</v>
      </c>
      <c r="C100" s="529" t="s">
        <v>1403</v>
      </c>
      <c r="D100" s="529" t="s">
        <v>1531</v>
      </c>
      <c r="E100" s="529" t="s">
        <v>1532</v>
      </c>
      <c r="F100" s="541"/>
      <c r="G100" s="541"/>
      <c r="H100" s="529"/>
      <c r="I100" s="529"/>
      <c r="J100" s="541">
        <v>4</v>
      </c>
      <c r="K100" s="541">
        <v>3300</v>
      </c>
      <c r="L100" s="529"/>
      <c r="M100" s="529">
        <v>825</v>
      </c>
      <c r="N100" s="541">
        <v>3</v>
      </c>
      <c r="O100" s="541">
        <v>2532</v>
      </c>
      <c r="P100" s="534"/>
      <c r="Q100" s="542">
        <v>844</v>
      </c>
    </row>
    <row r="101" spans="1:17" ht="14.4" customHeight="1" x14ac:dyDescent="0.3">
      <c r="A101" s="528" t="s">
        <v>1380</v>
      </c>
      <c r="B101" s="529" t="s">
        <v>453</v>
      </c>
      <c r="C101" s="529" t="s">
        <v>1403</v>
      </c>
      <c r="D101" s="529" t="s">
        <v>1533</v>
      </c>
      <c r="E101" s="529" t="s">
        <v>1534</v>
      </c>
      <c r="F101" s="541">
        <v>5</v>
      </c>
      <c r="G101" s="541">
        <v>8161</v>
      </c>
      <c r="H101" s="529">
        <v>1</v>
      </c>
      <c r="I101" s="529">
        <v>1632.2</v>
      </c>
      <c r="J101" s="541">
        <v>10</v>
      </c>
      <c r="K101" s="541">
        <v>16370</v>
      </c>
      <c r="L101" s="529">
        <v>2.0058816321529225</v>
      </c>
      <c r="M101" s="529">
        <v>1637</v>
      </c>
      <c r="N101" s="541">
        <v>4</v>
      </c>
      <c r="O101" s="541">
        <v>6708</v>
      </c>
      <c r="P101" s="534">
        <v>0.82195809337091041</v>
      </c>
      <c r="Q101" s="542">
        <v>1677</v>
      </c>
    </row>
    <row r="102" spans="1:17" ht="14.4" customHeight="1" x14ac:dyDescent="0.3">
      <c r="A102" s="528" t="s">
        <v>1380</v>
      </c>
      <c r="B102" s="529" t="s">
        <v>453</v>
      </c>
      <c r="C102" s="529" t="s">
        <v>1403</v>
      </c>
      <c r="D102" s="529" t="s">
        <v>1535</v>
      </c>
      <c r="E102" s="529" t="s">
        <v>1536</v>
      </c>
      <c r="F102" s="541">
        <v>5</v>
      </c>
      <c r="G102" s="541">
        <v>6639</v>
      </c>
      <c r="H102" s="529">
        <v>1</v>
      </c>
      <c r="I102" s="529">
        <v>1327.8</v>
      </c>
      <c r="J102" s="541">
        <v>11</v>
      </c>
      <c r="K102" s="541">
        <v>14740</v>
      </c>
      <c r="L102" s="529">
        <v>2.2202138876336797</v>
      </c>
      <c r="M102" s="529">
        <v>1340</v>
      </c>
      <c r="N102" s="541">
        <v>7</v>
      </c>
      <c r="O102" s="541">
        <v>9751</v>
      </c>
      <c r="P102" s="534">
        <v>1.468745292965808</v>
      </c>
      <c r="Q102" s="542">
        <v>1393</v>
      </c>
    </row>
    <row r="103" spans="1:17" ht="14.4" customHeight="1" x14ac:dyDescent="0.3">
      <c r="A103" s="528" t="s">
        <v>1380</v>
      </c>
      <c r="B103" s="529" t="s">
        <v>453</v>
      </c>
      <c r="C103" s="529" t="s">
        <v>1403</v>
      </c>
      <c r="D103" s="529" t="s">
        <v>1537</v>
      </c>
      <c r="E103" s="529" t="s">
        <v>1538</v>
      </c>
      <c r="F103" s="541">
        <v>3</v>
      </c>
      <c r="G103" s="541">
        <v>4497</v>
      </c>
      <c r="H103" s="529">
        <v>1</v>
      </c>
      <c r="I103" s="529">
        <v>1499</v>
      </c>
      <c r="J103" s="541">
        <v>2</v>
      </c>
      <c r="K103" s="541">
        <v>3022</v>
      </c>
      <c r="L103" s="529">
        <v>0.67200355792750721</v>
      </c>
      <c r="M103" s="529">
        <v>1511</v>
      </c>
      <c r="N103" s="541">
        <v>2</v>
      </c>
      <c r="O103" s="541">
        <v>3134</v>
      </c>
      <c r="P103" s="534">
        <v>0.69690905047809648</v>
      </c>
      <c r="Q103" s="542">
        <v>1567</v>
      </c>
    </row>
    <row r="104" spans="1:17" ht="14.4" customHeight="1" x14ac:dyDescent="0.3">
      <c r="A104" s="528" t="s">
        <v>1380</v>
      </c>
      <c r="B104" s="529" t="s">
        <v>453</v>
      </c>
      <c r="C104" s="529" t="s">
        <v>1403</v>
      </c>
      <c r="D104" s="529" t="s">
        <v>1439</v>
      </c>
      <c r="E104" s="529" t="s">
        <v>1440</v>
      </c>
      <c r="F104" s="541"/>
      <c r="G104" s="541"/>
      <c r="H104" s="529"/>
      <c r="I104" s="529"/>
      <c r="J104" s="541"/>
      <c r="K104" s="541"/>
      <c r="L104" s="529"/>
      <c r="M104" s="529"/>
      <c r="N104" s="541">
        <v>1</v>
      </c>
      <c r="O104" s="541">
        <v>971</v>
      </c>
      <c r="P104" s="534"/>
      <c r="Q104" s="542">
        <v>971</v>
      </c>
    </row>
    <row r="105" spans="1:17" ht="14.4" customHeight="1" x14ac:dyDescent="0.3">
      <c r="A105" s="528" t="s">
        <v>1380</v>
      </c>
      <c r="B105" s="529" t="s">
        <v>453</v>
      </c>
      <c r="C105" s="529" t="s">
        <v>1403</v>
      </c>
      <c r="D105" s="529" t="s">
        <v>1447</v>
      </c>
      <c r="E105" s="529" t="s">
        <v>1448</v>
      </c>
      <c r="F105" s="541">
        <v>3</v>
      </c>
      <c r="G105" s="541">
        <v>0</v>
      </c>
      <c r="H105" s="529"/>
      <c r="I105" s="529">
        <v>0</v>
      </c>
      <c r="J105" s="541">
        <v>225</v>
      </c>
      <c r="K105" s="541">
        <v>2733.34</v>
      </c>
      <c r="L105" s="529"/>
      <c r="M105" s="529">
        <v>12.148177777777779</v>
      </c>
      <c r="N105" s="541">
        <v>136</v>
      </c>
      <c r="O105" s="541">
        <v>4533.2999999999993</v>
      </c>
      <c r="P105" s="534"/>
      <c r="Q105" s="542">
        <v>33.333088235294113</v>
      </c>
    </row>
    <row r="106" spans="1:17" ht="14.4" customHeight="1" x14ac:dyDescent="0.3">
      <c r="A106" s="528" t="s">
        <v>1380</v>
      </c>
      <c r="B106" s="529" t="s">
        <v>453</v>
      </c>
      <c r="C106" s="529" t="s">
        <v>1403</v>
      </c>
      <c r="D106" s="529" t="s">
        <v>1451</v>
      </c>
      <c r="E106" s="529" t="s">
        <v>1452</v>
      </c>
      <c r="F106" s="541">
        <v>1</v>
      </c>
      <c r="G106" s="541">
        <v>106</v>
      </c>
      <c r="H106" s="529">
        <v>1</v>
      </c>
      <c r="I106" s="529">
        <v>106</v>
      </c>
      <c r="J106" s="541">
        <v>2</v>
      </c>
      <c r="K106" s="541">
        <v>216</v>
      </c>
      <c r="L106" s="529">
        <v>2.0377358490566038</v>
      </c>
      <c r="M106" s="529">
        <v>108</v>
      </c>
      <c r="N106" s="541"/>
      <c r="O106" s="541"/>
      <c r="P106" s="534"/>
      <c r="Q106" s="542"/>
    </row>
    <row r="107" spans="1:17" ht="14.4" customHeight="1" x14ac:dyDescent="0.3">
      <c r="A107" s="528" t="s">
        <v>1380</v>
      </c>
      <c r="B107" s="529" t="s">
        <v>453</v>
      </c>
      <c r="C107" s="529" t="s">
        <v>1403</v>
      </c>
      <c r="D107" s="529" t="s">
        <v>1453</v>
      </c>
      <c r="E107" s="529" t="s">
        <v>1454</v>
      </c>
      <c r="F107" s="541"/>
      <c r="G107" s="541"/>
      <c r="H107" s="529"/>
      <c r="I107" s="529"/>
      <c r="J107" s="541">
        <v>1</v>
      </c>
      <c r="K107" s="541">
        <v>36</v>
      </c>
      <c r="L107" s="529"/>
      <c r="M107" s="529">
        <v>36</v>
      </c>
      <c r="N107" s="541"/>
      <c r="O107" s="541"/>
      <c r="P107" s="534"/>
      <c r="Q107" s="542"/>
    </row>
    <row r="108" spans="1:17" ht="14.4" customHeight="1" x14ac:dyDescent="0.3">
      <c r="A108" s="528" t="s">
        <v>1380</v>
      </c>
      <c r="B108" s="529" t="s">
        <v>453</v>
      </c>
      <c r="C108" s="529" t="s">
        <v>1403</v>
      </c>
      <c r="D108" s="529" t="s">
        <v>1455</v>
      </c>
      <c r="E108" s="529" t="s">
        <v>1456</v>
      </c>
      <c r="F108" s="541">
        <v>373</v>
      </c>
      <c r="G108" s="541">
        <v>30318</v>
      </c>
      <c r="H108" s="529">
        <v>1</v>
      </c>
      <c r="I108" s="529">
        <v>81.281501340482578</v>
      </c>
      <c r="J108" s="541">
        <v>446</v>
      </c>
      <c r="K108" s="541">
        <v>36572</v>
      </c>
      <c r="L108" s="529">
        <v>1.2062800976317698</v>
      </c>
      <c r="M108" s="529">
        <v>82</v>
      </c>
      <c r="N108" s="541">
        <v>404</v>
      </c>
      <c r="O108" s="541">
        <v>34744</v>
      </c>
      <c r="P108" s="534">
        <v>1.145985882973811</v>
      </c>
      <c r="Q108" s="542">
        <v>86</v>
      </c>
    </row>
    <row r="109" spans="1:17" ht="14.4" customHeight="1" x14ac:dyDescent="0.3">
      <c r="A109" s="528" t="s">
        <v>1380</v>
      </c>
      <c r="B109" s="529" t="s">
        <v>453</v>
      </c>
      <c r="C109" s="529" t="s">
        <v>1403</v>
      </c>
      <c r="D109" s="529" t="s">
        <v>1457</v>
      </c>
      <c r="E109" s="529" t="s">
        <v>1458</v>
      </c>
      <c r="F109" s="541"/>
      <c r="G109" s="541"/>
      <c r="H109" s="529"/>
      <c r="I109" s="529"/>
      <c r="J109" s="541">
        <v>1</v>
      </c>
      <c r="K109" s="541">
        <v>31</v>
      </c>
      <c r="L109" s="529"/>
      <c r="M109" s="529">
        <v>31</v>
      </c>
      <c r="N109" s="541">
        <v>7</v>
      </c>
      <c r="O109" s="541">
        <v>224</v>
      </c>
      <c r="P109" s="534"/>
      <c r="Q109" s="542">
        <v>32</v>
      </c>
    </row>
    <row r="110" spans="1:17" ht="14.4" customHeight="1" x14ac:dyDescent="0.3">
      <c r="A110" s="528" t="s">
        <v>1380</v>
      </c>
      <c r="B110" s="529" t="s">
        <v>453</v>
      </c>
      <c r="C110" s="529" t="s">
        <v>1403</v>
      </c>
      <c r="D110" s="529" t="s">
        <v>1539</v>
      </c>
      <c r="E110" s="529" t="s">
        <v>1540</v>
      </c>
      <c r="F110" s="541"/>
      <c r="G110" s="541"/>
      <c r="H110" s="529"/>
      <c r="I110" s="529"/>
      <c r="J110" s="541"/>
      <c r="K110" s="541"/>
      <c r="L110" s="529"/>
      <c r="M110" s="529"/>
      <c r="N110" s="541">
        <v>1</v>
      </c>
      <c r="O110" s="541">
        <v>122</v>
      </c>
      <c r="P110" s="534"/>
      <c r="Q110" s="542">
        <v>122</v>
      </c>
    </row>
    <row r="111" spans="1:17" ht="14.4" customHeight="1" x14ac:dyDescent="0.3">
      <c r="A111" s="528" t="s">
        <v>1380</v>
      </c>
      <c r="B111" s="529" t="s">
        <v>453</v>
      </c>
      <c r="C111" s="529" t="s">
        <v>1403</v>
      </c>
      <c r="D111" s="529" t="s">
        <v>1467</v>
      </c>
      <c r="E111" s="529" t="s">
        <v>1432</v>
      </c>
      <c r="F111" s="541"/>
      <c r="G111" s="541"/>
      <c r="H111" s="529"/>
      <c r="I111" s="529"/>
      <c r="J111" s="541">
        <v>3</v>
      </c>
      <c r="K111" s="541">
        <v>2025</v>
      </c>
      <c r="L111" s="529"/>
      <c r="M111" s="529">
        <v>675</v>
      </c>
      <c r="N111" s="541">
        <v>4</v>
      </c>
      <c r="O111" s="541">
        <v>2752</v>
      </c>
      <c r="P111" s="534"/>
      <c r="Q111" s="542">
        <v>688</v>
      </c>
    </row>
    <row r="112" spans="1:17" ht="14.4" customHeight="1" x14ac:dyDescent="0.3">
      <c r="A112" s="528" t="s">
        <v>1380</v>
      </c>
      <c r="B112" s="529" t="s">
        <v>453</v>
      </c>
      <c r="C112" s="529" t="s">
        <v>1403</v>
      </c>
      <c r="D112" s="529" t="s">
        <v>1468</v>
      </c>
      <c r="E112" s="529" t="s">
        <v>1469</v>
      </c>
      <c r="F112" s="541">
        <v>11</v>
      </c>
      <c r="G112" s="541">
        <v>1522</v>
      </c>
      <c r="H112" s="529">
        <v>1</v>
      </c>
      <c r="I112" s="529">
        <v>138.36363636363637</v>
      </c>
      <c r="J112" s="541">
        <v>10</v>
      </c>
      <c r="K112" s="541">
        <v>1580</v>
      </c>
      <c r="L112" s="529">
        <v>1.038107752956636</v>
      </c>
      <c r="M112" s="529">
        <v>158</v>
      </c>
      <c r="N112" s="541">
        <v>15</v>
      </c>
      <c r="O112" s="541">
        <v>2430</v>
      </c>
      <c r="P112" s="534">
        <v>1.5965834428383705</v>
      </c>
      <c r="Q112" s="542">
        <v>162</v>
      </c>
    </row>
    <row r="113" spans="1:17" ht="14.4" customHeight="1" x14ac:dyDescent="0.3">
      <c r="A113" s="528" t="s">
        <v>1380</v>
      </c>
      <c r="B113" s="529" t="s">
        <v>453</v>
      </c>
      <c r="C113" s="529" t="s">
        <v>1403</v>
      </c>
      <c r="D113" s="529" t="s">
        <v>1472</v>
      </c>
      <c r="E113" s="529" t="s">
        <v>1473</v>
      </c>
      <c r="F113" s="541"/>
      <c r="G113" s="541"/>
      <c r="H113" s="529"/>
      <c r="I113" s="529"/>
      <c r="J113" s="541"/>
      <c r="K113" s="541"/>
      <c r="L113" s="529"/>
      <c r="M113" s="529"/>
      <c r="N113" s="541">
        <v>1</v>
      </c>
      <c r="O113" s="541">
        <v>444</v>
      </c>
      <c r="P113" s="534"/>
      <c r="Q113" s="542">
        <v>444</v>
      </c>
    </row>
    <row r="114" spans="1:17" ht="14.4" customHeight="1" x14ac:dyDescent="0.3">
      <c r="A114" s="528" t="s">
        <v>1380</v>
      </c>
      <c r="B114" s="529" t="s">
        <v>453</v>
      </c>
      <c r="C114" s="529" t="s">
        <v>1403</v>
      </c>
      <c r="D114" s="529" t="s">
        <v>1541</v>
      </c>
      <c r="E114" s="529" t="s">
        <v>1542</v>
      </c>
      <c r="F114" s="541">
        <v>5</v>
      </c>
      <c r="G114" s="541">
        <v>3491</v>
      </c>
      <c r="H114" s="529">
        <v>1</v>
      </c>
      <c r="I114" s="529">
        <v>698.2</v>
      </c>
      <c r="J114" s="541">
        <v>9</v>
      </c>
      <c r="K114" s="541">
        <v>6336</v>
      </c>
      <c r="L114" s="529">
        <v>1.8149527356058437</v>
      </c>
      <c r="M114" s="529">
        <v>704</v>
      </c>
      <c r="N114" s="541">
        <v>8</v>
      </c>
      <c r="O114" s="541">
        <v>5768</v>
      </c>
      <c r="P114" s="534">
        <v>1.65224863935835</v>
      </c>
      <c r="Q114" s="542">
        <v>721</v>
      </c>
    </row>
    <row r="115" spans="1:17" ht="14.4" customHeight="1" x14ac:dyDescent="0.3">
      <c r="A115" s="528" t="s">
        <v>1380</v>
      </c>
      <c r="B115" s="529" t="s">
        <v>453</v>
      </c>
      <c r="C115" s="529" t="s">
        <v>1403</v>
      </c>
      <c r="D115" s="529" t="s">
        <v>1474</v>
      </c>
      <c r="E115" s="529" t="s">
        <v>1475</v>
      </c>
      <c r="F115" s="541">
        <v>23</v>
      </c>
      <c r="G115" s="541">
        <v>24029</v>
      </c>
      <c r="H115" s="529">
        <v>1</v>
      </c>
      <c r="I115" s="529">
        <v>1044.7391304347825</v>
      </c>
      <c r="J115" s="541">
        <v>55</v>
      </c>
      <c r="K115" s="541">
        <v>57750</v>
      </c>
      <c r="L115" s="529">
        <v>2.4033459569686628</v>
      </c>
      <c r="M115" s="529">
        <v>1050</v>
      </c>
      <c r="N115" s="541">
        <v>39</v>
      </c>
      <c r="O115" s="541">
        <v>41457</v>
      </c>
      <c r="P115" s="534">
        <v>1.7252902742519456</v>
      </c>
      <c r="Q115" s="542">
        <v>1063</v>
      </c>
    </row>
    <row r="116" spans="1:17" ht="14.4" customHeight="1" x14ac:dyDescent="0.3">
      <c r="A116" s="528" t="s">
        <v>1380</v>
      </c>
      <c r="B116" s="529" t="s">
        <v>453</v>
      </c>
      <c r="C116" s="529" t="s">
        <v>1403</v>
      </c>
      <c r="D116" s="529" t="s">
        <v>1480</v>
      </c>
      <c r="E116" s="529" t="s">
        <v>1481</v>
      </c>
      <c r="F116" s="541">
        <v>12</v>
      </c>
      <c r="G116" s="541">
        <v>8228</v>
      </c>
      <c r="H116" s="529">
        <v>1</v>
      </c>
      <c r="I116" s="529">
        <v>685.66666666666663</v>
      </c>
      <c r="J116" s="541">
        <v>34</v>
      </c>
      <c r="K116" s="541">
        <v>23494</v>
      </c>
      <c r="L116" s="529">
        <v>2.8553719008264462</v>
      </c>
      <c r="M116" s="529">
        <v>691</v>
      </c>
      <c r="N116" s="541">
        <v>35</v>
      </c>
      <c r="O116" s="541">
        <v>25060</v>
      </c>
      <c r="P116" s="534">
        <v>3.0456976178901312</v>
      </c>
      <c r="Q116" s="542">
        <v>716</v>
      </c>
    </row>
    <row r="117" spans="1:17" ht="14.4" customHeight="1" x14ac:dyDescent="0.3">
      <c r="A117" s="528" t="s">
        <v>1380</v>
      </c>
      <c r="B117" s="529" t="s">
        <v>453</v>
      </c>
      <c r="C117" s="529" t="s">
        <v>1403</v>
      </c>
      <c r="D117" s="529" t="s">
        <v>1543</v>
      </c>
      <c r="E117" s="529" t="s">
        <v>1544</v>
      </c>
      <c r="F117" s="541"/>
      <c r="G117" s="541"/>
      <c r="H117" s="529"/>
      <c r="I117" s="529"/>
      <c r="J117" s="541">
        <v>3</v>
      </c>
      <c r="K117" s="541">
        <v>1182</v>
      </c>
      <c r="L117" s="529"/>
      <c r="M117" s="529">
        <v>394</v>
      </c>
      <c r="N117" s="541"/>
      <c r="O117" s="541"/>
      <c r="P117" s="534"/>
      <c r="Q117" s="542"/>
    </row>
    <row r="118" spans="1:17" ht="14.4" customHeight="1" x14ac:dyDescent="0.3">
      <c r="A118" s="528" t="s">
        <v>1380</v>
      </c>
      <c r="B118" s="529" t="s">
        <v>453</v>
      </c>
      <c r="C118" s="529" t="s">
        <v>1403</v>
      </c>
      <c r="D118" s="529" t="s">
        <v>1482</v>
      </c>
      <c r="E118" s="529" t="s">
        <v>1483</v>
      </c>
      <c r="F118" s="541"/>
      <c r="G118" s="541"/>
      <c r="H118" s="529"/>
      <c r="I118" s="529"/>
      <c r="J118" s="541">
        <v>1</v>
      </c>
      <c r="K118" s="541">
        <v>89</v>
      </c>
      <c r="L118" s="529"/>
      <c r="M118" s="529">
        <v>89</v>
      </c>
      <c r="N118" s="541">
        <v>3</v>
      </c>
      <c r="O118" s="541">
        <v>273</v>
      </c>
      <c r="P118" s="534"/>
      <c r="Q118" s="542">
        <v>91</v>
      </c>
    </row>
    <row r="119" spans="1:17" ht="14.4" customHeight="1" x14ac:dyDescent="0.3">
      <c r="A119" s="528" t="s">
        <v>1380</v>
      </c>
      <c r="B119" s="529" t="s">
        <v>453</v>
      </c>
      <c r="C119" s="529" t="s">
        <v>1403</v>
      </c>
      <c r="D119" s="529" t="s">
        <v>1484</v>
      </c>
      <c r="E119" s="529" t="s">
        <v>1485</v>
      </c>
      <c r="F119" s="541"/>
      <c r="G119" s="541"/>
      <c r="H119" s="529"/>
      <c r="I119" s="529"/>
      <c r="J119" s="541"/>
      <c r="K119" s="541"/>
      <c r="L119" s="529"/>
      <c r="M119" s="529"/>
      <c r="N119" s="541">
        <v>1</v>
      </c>
      <c r="O119" s="541">
        <v>183</v>
      </c>
      <c r="P119" s="534"/>
      <c r="Q119" s="542">
        <v>183</v>
      </c>
    </row>
    <row r="120" spans="1:17" ht="14.4" customHeight="1" x14ac:dyDescent="0.3">
      <c r="A120" s="528" t="s">
        <v>1380</v>
      </c>
      <c r="B120" s="529" t="s">
        <v>453</v>
      </c>
      <c r="C120" s="529" t="s">
        <v>1403</v>
      </c>
      <c r="D120" s="529" t="s">
        <v>1486</v>
      </c>
      <c r="E120" s="529" t="s">
        <v>1487</v>
      </c>
      <c r="F120" s="541"/>
      <c r="G120" s="541"/>
      <c r="H120" s="529"/>
      <c r="I120" s="529"/>
      <c r="J120" s="541"/>
      <c r="K120" s="541"/>
      <c r="L120" s="529"/>
      <c r="M120" s="529"/>
      <c r="N120" s="541">
        <v>1</v>
      </c>
      <c r="O120" s="541">
        <v>648</v>
      </c>
      <c r="P120" s="534"/>
      <c r="Q120" s="542">
        <v>648</v>
      </c>
    </row>
    <row r="121" spans="1:17" ht="14.4" customHeight="1" x14ac:dyDescent="0.3">
      <c r="A121" s="528" t="s">
        <v>1380</v>
      </c>
      <c r="B121" s="529" t="s">
        <v>453</v>
      </c>
      <c r="C121" s="529" t="s">
        <v>1403</v>
      </c>
      <c r="D121" s="529" t="s">
        <v>1490</v>
      </c>
      <c r="E121" s="529" t="s">
        <v>1491</v>
      </c>
      <c r="F121" s="541">
        <v>4</v>
      </c>
      <c r="G121" s="541">
        <v>1408</v>
      </c>
      <c r="H121" s="529">
        <v>1</v>
      </c>
      <c r="I121" s="529">
        <v>352</v>
      </c>
      <c r="J121" s="541">
        <v>4</v>
      </c>
      <c r="K121" s="541">
        <v>1424</v>
      </c>
      <c r="L121" s="529">
        <v>1.0113636363636365</v>
      </c>
      <c r="M121" s="529">
        <v>356</v>
      </c>
      <c r="N121" s="541">
        <v>1</v>
      </c>
      <c r="O121" s="541">
        <v>364</v>
      </c>
      <c r="P121" s="534">
        <v>0.25852272727272729</v>
      </c>
      <c r="Q121" s="542">
        <v>364</v>
      </c>
    </row>
    <row r="122" spans="1:17" ht="14.4" customHeight="1" x14ac:dyDescent="0.3">
      <c r="A122" s="528" t="s">
        <v>1380</v>
      </c>
      <c r="B122" s="529" t="s">
        <v>453</v>
      </c>
      <c r="C122" s="529" t="s">
        <v>1403</v>
      </c>
      <c r="D122" s="529" t="s">
        <v>1545</v>
      </c>
      <c r="E122" s="529" t="s">
        <v>1546</v>
      </c>
      <c r="F122" s="541">
        <v>13</v>
      </c>
      <c r="G122" s="541">
        <v>8111</v>
      </c>
      <c r="H122" s="529">
        <v>1</v>
      </c>
      <c r="I122" s="529">
        <v>623.92307692307691</v>
      </c>
      <c r="J122" s="541">
        <v>5</v>
      </c>
      <c r="K122" s="541">
        <v>3140</v>
      </c>
      <c r="L122" s="529">
        <v>0.38712859080261375</v>
      </c>
      <c r="M122" s="529">
        <v>628</v>
      </c>
      <c r="N122" s="541">
        <v>4</v>
      </c>
      <c r="O122" s="541">
        <v>2544</v>
      </c>
      <c r="P122" s="534">
        <v>0.31364813216619408</v>
      </c>
      <c r="Q122" s="542">
        <v>636</v>
      </c>
    </row>
    <row r="123" spans="1:17" ht="14.4" customHeight="1" x14ac:dyDescent="0.3">
      <c r="A123" s="528" t="s">
        <v>1380</v>
      </c>
      <c r="B123" s="529" t="s">
        <v>453</v>
      </c>
      <c r="C123" s="529" t="s">
        <v>1403</v>
      </c>
      <c r="D123" s="529" t="s">
        <v>1547</v>
      </c>
      <c r="E123" s="529" t="s">
        <v>1548</v>
      </c>
      <c r="F123" s="541">
        <v>13</v>
      </c>
      <c r="G123" s="541">
        <v>20664</v>
      </c>
      <c r="H123" s="529">
        <v>1</v>
      </c>
      <c r="I123" s="529">
        <v>1589.5384615384614</v>
      </c>
      <c r="J123" s="541">
        <v>11</v>
      </c>
      <c r="K123" s="541">
        <v>17578</v>
      </c>
      <c r="L123" s="529">
        <v>0.85065814943863727</v>
      </c>
      <c r="M123" s="529">
        <v>1598</v>
      </c>
      <c r="N123" s="541">
        <v>3</v>
      </c>
      <c r="O123" s="541">
        <v>5004</v>
      </c>
      <c r="P123" s="534">
        <v>0.24216027874564461</v>
      </c>
      <c r="Q123" s="542">
        <v>1668</v>
      </c>
    </row>
    <row r="124" spans="1:17" ht="14.4" customHeight="1" x14ac:dyDescent="0.3">
      <c r="A124" s="528" t="s">
        <v>1380</v>
      </c>
      <c r="B124" s="529" t="s">
        <v>453</v>
      </c>
      <c r="C124" s="529" t="s">
        <v>1403</v>
      </c>
      <c r="D124" s="529" t="s">
        <v>1492</v>
      </c>
      <c r="E124" s="529" t="s">
        <v>1493</v>
      </c>
      <c r="F124" s="541">
        <v>16</v>
      </c>
      <c r="G124" s="541">
        <v>1826</v>
      </c>
      <c r="H124" s="529">
        <v>1</v>
      </c>
      <c r="I124" s="529">
        <v>114.125</v>
      </c>
      <c r="J124" s="541">
        <v>4</v>
      </c>
      <c r="K124" s="541">
        <v>464</v>
      </c>
      <c r="L124" s="529">
        <v>0.25410733844468786</v>
      </c>
      <c r="M124" s="529">
        <v>116</v>
      </c>
      <c r="N124" s="541">
        <v>17</v>
      </c>
      <c r="O124" s="541">
        <v>2040</v>
      </c>
      <c r="P124" s="534">
        <v>1.1171960569550932</v>
      </c>
      <c r="Q124" s="542">
        <v>120</v>
      </c>
    </row>
    <row r="125" spans="1:17" ht="14.4" customHeight="1" x14ac:dyDescent="0.3">
      <c r="A125" s="528" t="s">
        <v>1380</v>
      </c>
      <c r="B125" s="529" t="s">
        <v>453</v>
      </c>
      <c r="C125" s="529" t="s">
        <v>1403</v>
      </c>
      <c r="D125" s="529" t="s">
        <v>1496</v>
      </c>
      <c r="E125" s="529" t="s">
        <v>1497</v>
      </c>
      <c r="F125" s="541">
        <v>40</v>
      </c>
      <c r="G125" s="541">
        <v>9652</v>
      </c>
      <c r="H125" s="529">
        <v>1</v>
      </c>
      <c r="I125" s="529">
        <v>241.3</v>
      </c>
      <c r="J125" s="541">
        <v>49</v>
      </c>
      <c r="K125" s="541">
        <v>11907</v>
      </c>
      <c r="L125" s="529">
        <v>1.233630335681724</v>
      </c>
      <c r="M125" s="529">
        <v>243</v>
      </c>
      <c r="N125" s="541">
        <v>50</v>
      </c>
      <c r="O125" s="541">
        <v>12350</v>
      </c>
      <c r="P125" s="534">
        <v>1.2795275590551181</v>
      </c>
      <c r="Q125" s="542">
        <v>247</v>
      </c>
    </row>
    <row r="126" spans="1:17" ht="14.4" customHeight="1" x14ac:dyDescent="0.3">
      <c r="A126" s="528" t="s">
        <v>1380</v>
      </c>
      <c r="B126" s="529" t="s">
        <v>453</v>
      </c>
      <c r="C126" s="529" t="s">
        <v>1403</v>
      </c>
      <c r="D126" s="529" t="s">
        <v>1498</v>
      </c>
      <c r="E126" s="529" t="s">
        <v>1499</v>
      </c>
      <c r="F126" s="541">
        <v>11</v>
      </c>
      <c r="G126" s="541">
        <v>38723</v>
      </c>
      <c r="H126" s="529">
        <v>1</v>
      </c>
      <c r="I126" s="529">
        <v>3520.2727272727275</v>
      </c>
      <c r="J126" s="541">
        <v>7</v>
      </c>
      <c r="K126" s="541">
        <v>24745</v>
      </c>
      <c r="L126" s="529">
        <v>0.6390259019187563</v>
      </c>
      <c r="M126" s="529">
        <v>3535</v>
      </c>
      <c r="N126" s="541">
        <v>11</v>
      </c>
      <c r="O126" s="541">
        <v>40810</v>
      </c>
      <c r="P126" s="534">
        <v>1.0538956175916123</v>
      </c>
      <c r="Q126" s="542">
        <v>3710</v>
      </c>
    </row>
    <row r="127" spans="1:17" ht="14.4" customHeight="1" x14ac:dyDescent="0.3">
      <c r="A127" s="528" t="s">
        <v>1380</v>
      </c>
      <c r="B127" s="529" t="s">
        <v>453</v>
      </c>
      <c r="C127" s="529" t="s">
        <v>1403</v>
      </c>
      <c r="D127" s="529" t="s">
        <v>1549</v>
      </c>
      <c r="E127" s="529" t="s">
        <v>1550</v>
      </c>
      <c r="F127" s="541">
        <v>4</v>
      </c>
      <c r="G127" s="541">
        <v>6632</v>
      </c>
      <c r="H127" s="529">
        <v>1</v>
      </c>
      <c r="I127" s="529">
        <v>1658</v>
      </c>
      <c r="J127" s="541">
        <v>4</v>
      </c>
      <c r="K127" s="541">
        <v>6668</v>
      </c>
      <c r="L127" s="529">
        <v>1.005428226779252</v>
      </c>
      <c r="M127" s="529">
        <v>1667</v>
      </c>
      <c r="N127" s="541">
        <v>6</v>
      </c>
      <c r="O127" s="541">
        <v>10404</v>
      </c>
      <c r="P127" s="534">
        <v>1.56875753920386</v>
      </c>
      <c r="Q127" s="542">
        <v>1734</v>
      </c>
    </row>
    <row r="128" spans="1:17" ht="14.4" customHeight="1" x14ac:dyDescent="0.3">
      <c r="A128" s="528" t="s">
        <v>1380</v>
      </c>
      <c r="B128" s="529" t="s">
        <v>453</v>
      </c>
      <c r="C128" s="529" t="s">
        <v>1403</v>
      </c>
      <c r="D128" s="529" t="s">
        <v>1551</v>
      </c>
      <c r="E128" s="529" t="s">
        <v>1513</v>
      </c>
      <c r="F128" s="541"/>
      <c r="G128" s="541"/>
      <c r="H128" s="529"/>
      <c r="I128" s="529"/>
      <c r="J128" s="541"/>
      <c r="K128" s="541"/>
      <c r="L128" s="529"/>
      <c r="M128" s="529"/>
      <c r="N128" s="541">
        <v>1</v>
      </c>
      <c r="O128" s="541">
        <v>500</v>
      </c>
      <c r="P128" s="534"/>
      <c r="Q128" s="542">
        <v>500</v>
      </c>
    </row>
    <row r="129" spans="1:17" ht="14.4" customHeight="1" x14ac:dyDescent="0.3">
      <c r="A129" s="528" t="s">
        <v>1380</v>
      </c>
      <c r="B129" s="529" t="s">
        <v>453</v>
      </c>
      <c r="C129" s="529" t="s">
        <v>1403</v>
      </c>
      <c r="D129" s="529" t="s">
        <v>1500</v>
      </c>
      <c r="E129" s="529" t="s">
        <v>1501</v>
      </c>
      <c r="F129" s="541">
        <v>1</v>
      </c>
      <c r="G129" s="541">
        <v>859</v>
      </c>
      <c r="H129" s="529">
        <v>1</v>
      </c>
      <c r="I129" s="529">
        <v>859</v>
      </c>
      <c r="J129" s="541">
        <v>2</v>
      </c>
      <c r="K129" s="541">
        <v>1724</v>
      </c>
      <c r="L129" s="529">
        <v>2.0069848661233993</v>
      </c>
      <c r="M129" s="529">
        <v>862</v>
      </c>
      <c r="N129" s="541"/>
      <c r="O129" s="541"/>
      <c r="P129" s="534"/>
      <c r="Q129" s="542"/>
    </row>
    <row r="130" spans="1:17" ht="14.4" customHeight="1" x14ac:dyDescent="0.3">
      <c r="A130" s="528" t="s">
        <v>1380</v>
      </c>
      <c r="B130" s="529" t="s">
        <v>453</v>
      </c>
      <c r="C130" s="529" t="s">
        <v>1403</v>
      </c>
      <c r="D130" s="529" t="s">
        <v>1502</v>
      </c>
      <c r="E130" s="529" t="s">
        <v>1503</v>
      </c>
      <c r="F130" s="541">
        <v>5</v>
      </c>
      <c r="G130" s="541">
        <v>1565</v>
      </c>
      <c r="H130" s="529">
        <v>1</v>
      </c>
      <c r="I130" s="529">
        <v>313</v>
      </c>
      <c r="J130" s="541"/>
      <c r="K130" s="541"/>
      <c r="L130" s="529"/>
      <c r="M130" s="529"/>
      <c r="N130" s="541">
        <v>3</v>
      </c>
      <c r="O130" s="541">
        <v>993</v>
      </c>
      <c r="P130" s="534">
        <v>0.63450479233226842</v>
      </c>
      <c r="Q130" s="542">
        <v>331</v>
      </c>
    </row>
    <row r="131" spans="1:17" ht="14.4" customHeight="1" x14ac:dyDescent="0.3">
      <c r="A131" s="528" t="s">
        <v>1380</v>
      </c>
      <c r="B131" s="529" t="s">
        <v>453</v>
      </c>
      <c r="C131" s="529" t="s">
        <v>1403</v>
      </c>
      <c r="D131" s="529" t="s">
        <v>1552</v>
      </c>
      <c r="E131" s="529" t="s">
        <v>1553</v>
      </c>
      <c r="F131" s="541"/>
      <c r="G131" s="541"/>
      <c r="H131" s="529"/>
      <c r="I131" s="529"/>
      <c r="J131" s="541"/>
      <c r="K131" s="541"/>
      <c r="L131" s="529"/>
      <c r="M131" s="529"/>
      <c r="N131" s="541">
        <v>2</v>
      </c>
      <c r="O131" s="541">
        <v>2066</v>
      </c>
      <c r="P131" s="534"/>
      <c r="Q131" s="542">
        <v>1033</v>
      </c>
    </row>
    <row r="132" spans="1:17" ht="14.4" customHeight="1" x14ac:dyDescent="0.3">
      <c r="A132" s="528" t="s">
        <v>1380</v>
      </c>
      <c r="B132" s="529" t="s">
        <v>453</v>
      </c>
      <c r="C132" s="529" t="s">
        <v>1403</v>
      </c>
      <c r="D132" s="529" t="s">
        <v>1504</v>
      </c>
      <c r="E132" s="529" t="s">
        <v>1505</v>
      </c>
      <c r="F132" s="541">
        <v>46</v>
      </c>
      <c r="G132" s="541">
        <v>37223</v>
      </c>
      <c r="H132" s="529">
        <v>1</v>
      </c>
      <c r="I132" s="529">
        <v>809.195652173913</v>
      </c>
      <c r="J132" s="541">
        <v>58</v>
      </c>
      <c r="K132" s="541">
        <v>47270</v>
      </c>
      <c r="L132" s="529">
        <v>1.2699137629959971</v>
      </c>
      <c r="M132" s="529">
        <v>815</v>
      </c>
      <c r="N132" s="541">
        <v>43</v>
      </c>
      <c r="O132" s="541">
        <v>36120</v>
      </c>
      <c r="P132" s="534">
        <v>0.97036778335975071</v>
      </c>
      <c r="Q132" s="542">
        <v>840</v>
      </c>
    </row>
    <row r="133" spans="1:17" ht="14.4" customHeight="1" x14ac:dyDescent="0.3">
      <c r="A133" s="528" t="s">
        <v>1380</v>
      </c>
      <c r="B133" s="529" t="s">
        <v>453</v>
      </c>
      <c r="C133" s="529" t="s">
        <v>1403</v>
      </c>
      <c r="D133" s="529" t="s">
        <v>1554</v>
      </c>
      <c r="E133" s="529" t="s">
        <v>1555</v>
      </c>
      <c r="F133" s="541">
        <v>6</v>
      </c>
      <c r="G133" s="541">
        <v>6948</v>
      </c>
      <c r="H133" s="529">
        <v>1</v>
      </c>
      <c r="I133" s="529">
        <v>1158</v>
      </c>
      <c r="J133" s="541">
        <v>4</v>
      </c>
      <c r="K133" s="541">
        <v>4660</v>
      </c>
      <c r="L133" s="529">
        <v>0.67069660333909042</v>
      </c>
      <c r="M133" s="529">
        <v>1165</v>
      </c>
      <c r="N133" s="541">
        <v>15</v>
      </c>
      <c r="O133" s="541">
        <v>18000</v>
      </c>
      <c r="P133" s="534">
        <v>2.5906735751295336</v>
      </c>
      <c r="Q133" s="542">
        <v>1200</v>
      </c>
    </row>
    <row r="134" spans="1:17" ht="14.4" customHeight="1" x14ac:dyDescent="0.3">
      <c r="A134" s="528" t="s">
        <v>1380</v>
      </c>
      <c r="B134" s="529" t="s">
        <v>453</v>
      </c>
      <c r="C134" s="529" t="s">
        <v>1403</v>
      </c>
      <c r="D134" s="529" t="s">
        <v>1556</v>
      </c>
      <c r="E134" s="529" t="s">
        <v>1557</v>
      </c>
      <c r="F134" s="541"/>
      <c r="G134" s="541"/>
      <c r="H134" s="529"/>
      <c r="I134" s="529"/>
      <c r="J134" s="541"/>
      <c r="K134" s="541"/>
      <c r="L134" s="529"/>
      <c r="M134" s="529"/>
      <c r="N134" s="541">
        <v>3</v>
      </c>
      <c r="O134" s="541">
        <v>4107</v>
      </c>
      <c r="P134" s="534"/>
      <c r="Q134" s="542">
        <v>1369</v>
      </c>
    </row>
    <row r="135" spans="1:17" ht="14.4" customHeight="1" x14ac:dyDescent="0.3">
      <c r="A135" s="528" t="s">
        <v>1380</v>
      </c>
      <c r="B135" s="529" t="s">
        <v>453</v>
      </c>
      <c r="C135" s="529" t="s">
        <v>1403</v>
      </c>
      <c r="D135" s="529" t="s">
        <v>1508</v>
      </c>
      <c r="E135" s="529" t="s">
        <v>1509</v>
      </c>
      <c r="F135" s="541">
        <v>1</v>
      </c>
      <c r="G135" s="541">
        <v>1796</v>
      </c>
      <c r="H135" s="529">
        <v>1</v>
      </c>
      <c r="I135" s="529">
        <v>1796</v>
      </c>
      <c r="J135" s="541"/>
      <c r="K135" s="541"/>
      <c r="L135" s="529"/>
      <c r="M135" s="529"/>
      <c r="N135" s="541">
        <v>3</v>
      </c>
      <c r="O135" s="541">
        <v>5517</v>
      </c>
      <c r="P135" s="534">
        <v>3.0718262806236081</v>
      </c>
      <c r="Q135" s="542">
        <v>1839</v>
      </c>
    </row>
    <row r="136" spans="1:17" ht="14.4" customHeight="1" x14ac:dyDescent="0.3">
      <c r="A136" s="528" t="s">
        <v>1380</v>
      </c>
      <c r="B136" s="529" t="s">
        <v>453</v>
      </c>
      <c r="C136" s="529" t="s">
        <v>1403</v>
      </c>
      <c r="D136" s="529" t="s">
        <v>1558</v>
      </c>
      <c r="E136" s="529" t="s">
        <v>1559</v>
      </c>
      <c r="F136" s="541">
        <v>2</v>
      </c>
      <c r="G136" s="541">
        <v>1464</v>
      </c>
      <c r="H136" s="529">
        <v>1</v>
      </c>
      <c r="I136" s="529">
        <v>732</v>
      </c>
      <c r="J136" s="541"/>
      <c r="K136" s="541"/>
      <c r="L136" s="529"/>
      <c r="M136" s="529"/>
      <c r="N136" s="541"/>
      <c r="O136" s="541"/>
      <c r="P136" s="534"/>
      <c r="Q136" s="542"/>
    </row>
    <row r="137" spans="1:17" ht="14.4" customHeight="1" x14ac:dyDescent="0.3">
      <c r="A137" s="528" t="s">
        <v>1380</v>
      </c>
      <c r="B137" s="529" t="s">
        <v>453</v>
      </c>
      <c r="C137" s="529" t="s">
        <v>1403</v>
      </c>
      <c r="D137" s="529" t="s">
        <v>1512</v>
      </c>
      <c r="E137" s="529" t="s">
        <v>1513</v>
      </c>
      <c r="F137" s="541">
        <v>2</v>
      </c>
      <c r="G137" s="541">
        <v>1756</v>
      </c>
      <c r="H137" s="529">
        <v>1</v>
      </c>
      <c r="I137" s="529">
        <v>878</v>
      </c>
      <c r="J137" s="541">
        <v>1</v>
      </c>
      <c r="K137" s="541">
        <v>885</v>
      </c>
      <c r="L137" s="529">
        <v>0.50398633257403191</v>
      </c>
      <c r="M137" s="529">
        <v>885</v>
      </c>
      <c r="N137" s="541">
        <v>7</v>
      </c>
      <c r="O137" s="541">
        <v>6363</v>
      </c>
      <c r="P137" s="534">
        <v>3.6235763097949887</v>
      </c>
      <c r="Q137" s="542">
        <v>909</v>
      </c>
    </row>
    <row r="138" spans="1:17" ht="14.4" customHeight="1" x14ac:dyDescent="0.3">
      <c r="A138" s="528" t="s">
        <v>1380</v>
      </c>
      <c r="B138" s="529" t="s">
        <v>453</v>
      </c>
      <c r="C138" s="529" t="s">
        <v>1403</v>
      </c>
      <c r="D138" s="529" t="s">
        <v>1560</v>
      </c>
      <c r="E138" s="529" t="s">
        <v>1561</v>
      </c>
      <c r="F138" s="541"/>
      <c r="G138" s="541"/>
      <c r="H138" s="529"/>
      <c r="I138" s="529"/>
      <c r="J138" s="541">
        <v>3</v>
      </c>
      <c r="K138" s="541">
        <v>6411</v>
      </c>
      <c r="L138" s="529"/>
      <c r="M138" s="529">
        <v>2137</v>
      </c>
      <c r="N138" s="541">
        <v>4</v>
      </c>
      <c r="O138" s="541">
        <v>8880</v>
      </c>
      <c r="P138" s="534"/>
      <c r="Q138" s="542">
        <v>2220</v>
      </c>
    </row>
    <row r="139" spans="1:17" ht="14.4" customHeight="1" x14ac:dyDescent="0.3">
      <c r="A139" s="528" t="s">
        <v>1380</v>
      </c>
      <c r="B139" s="529" t="s">
        <v>453</v>
      </c>
      <c r="C139" s="529" t="s">
        <v>1403</v>
      </c>
      <c r="D139" s="529" t="s">
        <v>1562</v>
      </c>
      <c r="E139" s="529" t="s">
        <v>1563</v>
      </c>
      <c r="F139" s="541"/>
      <c r="G139" s="541"/>
      <c r="H139" s="529"/>
      <c r="I139" s="529"/>
      <c r="J139" s="541">
        <v>1</v>
      </c>
      <c r="K139" s="541">
        <v>790</v>
      </c>
      <c r="L139" s="529"/>
      <c r="M139" s="529">
        <v>790</v>
      </c>
      <c r="N139" s="541">
        <v>1</v>
      </c>
      <c r="O139" s="541">
        <v>815</v>
      </c>
      <c r="P139" s="534"/>
      <c r="Q139" s="542">
        <v>815</v>
      </c>
    </row>
    <row r="140" spans="1:17" ht="14.4" customHeight="1" x14ac:dyDescent="0.3">
      <c r="A140" s="528" t="s">
        <v>1380</v>
      </c>
      <c r="B140" s="529" t="s">
        <v>453</v>
      </c>
      <c r="C140" s="529" t="s">
        <v>1403</v>
      </c>
      <c r="D140" s="529" t="s">
        <v>1516</v>
      </c>
      <c r="E140" s="529" t="s">
        <v>1517</v>
      </c>
      <c r="F140" s="541"/>
      <c r="G140" s="541"/>
      <c r="H140" s="529"/>
      <c r="I140" s="529"/>
      <c r="J140" s="541">
        <v>1</v>
      </c>
      <c r="K140" s="541">
        <v>107</v>
      </c>
      <c r="L140" s="529"/>
      <c r="M140" s="529">
        <v>107</v>
      </c>
      <c r="N140" s="541">
        <v>1</v>
      </c>
      <c r="O140" s="541">
        <v>111</v>
      </c>
      <c r="P140" s="534"/>
      <c r="Q140" s="542">
        <v>111</v>
      </c>
    </row>
    <row r="141" spans="1:17" ht="14.4" customHeight="1" x14ac:dyDescent="0.3">
      <c r="A141" s="528" t="s">
        <v>1380</v>
      </c>
      <c r="B141" s="529" t="s">
        <v>456</v>
      </c>
      <c r="C141" s="529" t="s">
        <v>1381</v>
      </c>
      <c r="D141" s="529" t="s">
        <v>1384</v>
      </c>
      <c r="E141" s="529" t="s">
        <v>1385</v>
      </c>
      <c r="F141" s="541">
        <v>0.1</v>
      </c>
      <c r="G141" s="541">
        <v>15.79</v>
      </c>
      <c r="H141" s="529">
        <v>1</v>
      </c>
      <c r="I141" s="529">
        <v>157.89999999999998</v>
      </c>
      <c r="J141" s="541">
        <v>0.2</v>
      </c>
      <c r="K141" s="541">
        <v>30.2</v>
      </c>
      <c r="L141" s="529">
        <v>1.9126029132362254</v>
      </c>
      <c r="M141" s="529">
        <v>151</v>
      </c>
      <c r="N141" s="541">
        <v>0.30000000000000004</v>
      </c>
      <c r="O141" s="541">
        <v>45.31</v>
      </c>
      <c r="P141" s="534">
        <v>2.8695376820772642</v>
      </c>
      <c r="Q141" s="542">
        <v>151.03333333333333</v>
      </c>
    </row>
    <row r="142" spans="1:17" ht="14.4" customHeight="1" x14ac:dyDescent="0.3">
      <c r="A142" s="528" t="s">
        <v>1380</v>
      </c>
      <c r="B142" s="529" t="s">
        <v>456</v>
      </c>
      <c r="C142" s="529" t="s">
        <v>1381</v>
      </c>
      <c r="D142" s="529" t="s">
        <v>1386</v>
      </c>
      <c r="E142" s="529" t="s">
        <v>1387</v>
      </c>
      <c r="F142" s="541"/>
      <c r="G142" s="541"/>
      <c r="H142" s="529"/>
      <c r="I142" s="529"/>
      <c r="J142" s="541">
        <v>0.2</v>
      </c>
      <c r="K142" s="541">
        <v>50.71</v>
      </c>
      <c r="L142" s="529"/>
      <c r="M142" s="529">
        <v>253.54999999999998</v>
      </c>
      <c r="N142" s="541">
        <v>0.8</v>
      </c>
      <c r="O142" s="541">
        <v>202.84</v>
      </c>
      <c r="P142" s="534"/>
      <c r="Q142" s="542">
        <v>253.54999999999998</v>
      </c>
    </row>
    <row r="143" spans="1:17" ht="14.4" customHeight="1" x14ac:dyDescent="0.3">
      <c r="A143" s="528" t="s">
        <v>1380</v>
      </c>
      <c r="B143" s="529" t="s">
        <v>456</v>
      </c>
      <c r="C143" s="529" t="s">
        <v>1403</v>
      </c>
      <c r="D143" s="529" t="s">
        <v>1414</v>
      </c>
      <c r="E143" s="529" t="s">
        <v>1415</v>
      </c>
      <c r="F143" s="541">
        <v>1</v>
      </c>
      <c r="G143" s="541">
        <v>34</v>
      </c>
      <c r="H143" s="529">
        <v>1</v>
      </c>
      <c r="I143" s="529">
        <v>34</v>
      </c>
      <c r="J143" s="541"/>
      <c r="K143" s="541"/>
      <c r="L143" s="529"/>
      <c r="M143" s="529"/>
      <c r="N143" s="541"/>
      <c r="O143" s="541"/>
      <c r="P143" s="534"/>
      <c r="Q143" s="542"/>
    </row>
    <row r="144" spans="1:17" ht="14.4" customHeight="1" x14ac:dyDescent="0.3">
      <c r="A144" s="528" t="s">
        <v>1380</v>
      </c>
      <c r="B144" s="529" t="s">
        <v>456</v>
      </c>
      <c r="C144" s="529" t="s">
        <v>1403</v>
      </c>
      <c r="D144" s="529" t="s">
        <v>1424</v>
      </c>
      <c r="E144" s="529" t="s">
        <v>1425</v>
      </c>
      <c r="F144" s="541">
        <v>1</v>
      </c>
      <c r="G144" s="541">
        <v>156</v>
      </c>
      <c r="H144" s="529">
        <v>1</v>
      </c>
      <c r="I144" s="529">
        <v>156</v>
      </c>
      <c r="J144" s="541"/>
      <c r="K144" s="541"/>
      <c r="L144" s="529"/>
      <c r="M144" s="529"/>
      <c r="N144" s="541"/>
      <c r="O144" s="541"/>
      <c r="P144" s="534"/>
      <c r="Q144" s="542"/>
    </row>
    <row r="145" spans="1:17" ht="14.4" customHeight="1" x14ac:dyDescent="0.3">
      <c r="A145" s="528" t="s">
        <v>1380</v>
      </c>
      <c r="B145" s="529" t="s">
        <v>456</v>
      </c>
      <c r="C145" s="529" t="s">
        <v>1403</v>
      </c>
      <c r="D145" s="529" t="s">
        <v>1431</v>
      </c>
      <c r="E145" s="529" t="s">
        <v>1432</v>
      </c>
      <c r="F145" s="541">
        <v>1</v>
      </c>
      <c r="G145" s="541">
        <v>531</v>
      </c>
      <c r="H145" s="529">
        <v>1</v>
      </c>
      <c r="I145" s="529">
        <v>531</v>
      </c>
      <c r="J145" s="541">
        <v>1</v>
      </c>
      <c r="K145" s="541">
        <v>532</v>
      </c>
      <c r="L145" s="529">
        <v>1.0018832391713748</v>
      </c>
      <c r="M145" s="529">
        <v>532</v>
      </c>
      <c r="N145" s="541"/>
      <c r="O145" s="541"/>
      <c r="P145" s="534"/>
      <c r="Q145" s="542"/>
    </row>
    <row r="146" spans="1:17" ht="14.4" customHeight="1" x14ac:dyDescent="0.3">
      <c r="A146" s="528" t="s">
        <v>1380</v>
      </c>
      <c r="B146" s="529" t="s">
        <v>456</v>
      </c>
      <c r="C146" s="529" t="s">
        <v>1403</v>
      </c>
      <c r="D146" s="529" t="s">
        <v>1433</v>
      </c>
      <c r="E146" s="529" t="s">
        <v>1434</v>
      </c>
      <c r="F146" s="541">
        <v>1</v>
      </c>
      <c r="G146" s="541">
        <v>485</v>
      </c>
      <c r="H146" s="529">
        <v>1</v>
      </c>
      <c r="I146" s="529">
        <v>485</v>
      </c>
      <c r="J146" s="541">
        <v>3</v>
      </c>
      <c r="K146" s="541">
        <v>1458</v>
      </c>
      <c r="L146" s="529">
        <v>3.0061855670103093</v>
      </c>
      <c r="M146" s="529">
        <v>486</v>
      </c>
      <c r="N146" s="541">
        <v>1</v>
      </c>
      <c r="O146" s="541">
        <v>500</v>
      </c>
      <c r="P146" s="534">
        <v>1.0309278350515463</v>
      </c>
      <c r="Q146" s="542">
        <v>500</v>
      </c>
    </row>
    <row r="147" spans="1:17" ht="14.4" customHeight="1" x14ac:dyDescent="0.3">
      <c r="A147" s="528" t="s">
        <v>1380</v>
      </c>
      <c r="B147" s="529" t="s">
        <v>456</v>
      </c>
      <c r="C147" s="529" t="s">
        <v>1403</v>
      </c>
      <c r="D147" s="529" t="s">
        <v>1437</v>
      </c>
      <c r="E147" s="529" t="s">
        <v>1438</v>
      </c>
      <c r="F147" s="541">
        <v>12</v>
      </c>
      <c r="G147" s="541">
        <v>12036</v>
      </c>
      <c r="H147" s="529">
        <v>1</v>
      </c>
      <c r="I147" s="529">
        <v>1003</v>
      </c>
      <c r="J147" s="541">
        <v>3</v>
      </c>
      <c r="K147" s="541">
        <v>3036</v>
      </c>
      <c r="L147" s="529">
        <v>0.25224327018943171</v>
      </c>
      <c r="M147" s="529">
        <v>1012</v>
      </c>
      <c r="N147" s="541">
        <v>2</v>
      </c>
      <c r="O147" s="541">
        <v>2062</v>
      </c>
      <c r="P147" s="534">
        <v>0.17131937520771021</v>
      </c>
      <c r="Q147" s="542">
        <v>1031</v>
      </c>
    </row>
    <row r="148" spans="1:17" ht="14.4" customHeight="1" x14ac:dyDescent="0.3">
      <c r="A148" s="528" t="s">
        <v>1380</v>
      </c>
      <c r="B148" s="529" t="s">
        <v>456</v>
      </c>
      <c r="C148" s="529" t="s">
        <v>1403</v>
      </c>
      <c r="D148" s="529" t="s">
        <v>1529</v>
      </c>
      <c r="E148" s="529" t="s">
        <v>1530</v>
      </c>
      <c r="F148" s="541"/>
      <c r="G148" s="541"/>
      <c r="H148" s="529"/>
      <c r="I148" s="529"/>
      <c r="J148" s="541">
        <v>2</v>
      </c>
      <c r="K148" s="541">
        <v>1892</v>
      </c>
      <c r="L148" s="529"/>
      <c r="M148" s="529">
        <v>946</v>
      </c>
      <c r="N148" s="541"/>
      <c r="O148" s="541"/>
      <c r="P148" s="534"/>
      <c r="Q148" s="542"/>
    </row>
    <row r="149" spans="1:17" ht="14.4" customHeight="1" x14ac:dyDescent="0.3">
      <c r="A149" s="528" t="s">
        <v>1380</v>
      </c>
      <c r="B149" s="529" t="s">
        <v>456</v>
      </c>
      <c r="C149" s="529" t="s">
        <v>1403</v>
      </c>
      <c r="D149" s="529" t="s">
        <v>1533</v>
      </c>
      <c r="E149" s="529" t="s">
        <v>1534</v>
      </c>
      <c r="F149" s="541">
        <v>1</v>
      </c>
      <c r="G149" s="541">
        <v>1634</v>
      </c>
      <c r="H149" s="529">
        <v>1</v>
      </c>
      <c r="I149" s="529">
        <v>1634</v>
      </c>
      <c r="J149" s="541"/>
      <c r="K149" s="541"/>
      <c r="L149" s="529"/>
      <c r="M149" s="529"/>
      <c r="N149" s="541">
        <v>1</v>
      </c>
      <c r="O149" s="541">
        <v>1677</v>
      </c>
      <c r="P149" s="534">
        <v>1.0263157894736843</v>
      </c>
      <c r="Q149" s="542">
        <v>1677</v>
      </c>
    </row>
    <row r="150" spans="1:17" ht="14.4" customHeight="1" x14ac:dyDescent="0.3">
      <c r="A150" s="528" t="s">
        <v>1380</v>
      </c>
      <c r="B150" s="529" t="s">
        <v>456</v>
      </c>
      <c r="C150" s="529" t="s">
        <v>1403</v>
      </c>
      <c r="D150" s="529" t="s">
        <v>1535</v>
      </c>
      <c r="E150" s="529" t="s">
        <v>1536</v>
      </c>
      <c r="F150" s="541"/>
      <c r="G150" s="541"/>
      <c r="H150" s="529"/>
      <c r="I150" s="529"/>
      <c r="J150" s="541">
        <v>1</v>
      </c>
      <c r="K150" s="541">
        <v>1340</v>
      </c>
      <c r="L150" s="529"/>
      <c r="M150" s="529">
        <v>1340</v>
      </c>
      <c r="N150" s="541">
        <v>1</v>
      </c>
      <c r="O150" s="541">
        <v>1393</v>
      </c>
      <c r="P150" s="534"/>
      <c r="Q150" s="542">
        <v>1393</v>
      </c>
    </row>
    <row r="151" spans="1:17" ht="14.4" customHeight="1" x14ac:dyDescent="0.3">
      <c r="A151" s="528" t="s">
        <v>1380</v>
      </c>
      <c r="B151" s="529" t="s">
        <v>456</v>
      </c>
      <c r="C151" s="529" t="s">
        <v>1403</v>
      </c>
      <c r="D151" s="529" t="s">
        <v>1537</v>
      </c>
      <c r="E151" s="529" t="s">
        <v>1538</v>
      </c>
      <c r="F151" s="541"/>
      <c r="G151" s="541"/>
      <c r="H151" s="529"/>
      <c r="I151" s="529"/>
      <c r="J151" s="541">
        <v>2</v>
      </c>
      <c r="K151" s="541">
        <v>3022</v>
      </c>
      <c r="L151" s="529"/>
      <c r="M151" s="529">
        <v>1511</v>
      </c>
      <c r="N151" s="541"/>
      <c r="O151" s="541"/>
      <c r="P151" s="534"/>
      <c r="Q151" s="542"/>
    </row>
    <row r="152" spans="1:17" ht="14.4" customHeight="1" x14ac:dyDescent="0.3">
      <c r="A152" s="528" t="s">
        <v>1380</v>
      </c>
      <c r="B152" s="529" t="s">
        <v>456</v>
      </c>
      <c r="C152" s="529" t="s">
        <v>1403</v>
      </c>
      <c r="D152" s="529" t="s">
        <v>1451</v>
      </c>
      <c r="E152" s="529" t="s">
        <v>1452</v>
      </c>
      <c r="F152" s="541">
        <v>3</v>
      </c>
      <c r="G152" s="541">
        <v>322</v>
      </c>
      <c r="H152" s="529">
        <v>1</v>
      </c>
      <c r="I152" s="529">
        <v>107.33333333333333</v>
      </c>
      <c r="J152" s="541">
        <v>1</v>
      </c>
      <c r="K152" s="541">
        <v>108</v>
      </c>
      <c r="L152" s="529">
        <v>0.33540372670807456</v>
      </c>
      <c r="M152" s="529">
        <v>108</v>
      </c>
      <c r="N152" s="541"/>
      <c r="O152" s="541"/>
      <c r="P152" s="534"/>
      <c r="Q152" s="542"/>
    </row>
    <row r="153" spans="1:17" ht="14.4" customHeight="1" x14ac:dyDescent="0.3">
      <c r="A153" s="528" t="s">
        <v>1380</v>
      </c>
      <c r="B153" s="529" t="s">
        <v>456</v>
      </c>
      <c r="C153" s="529" t="s">
        <v>1403</v>
      </c>
      <c r="D153" s="529" t="s">
        <v>1455</v>
      </c>
      <c r="E153" s="529" t="s">
        <v>1456</v>
      </c>
      <c r="F153" s="541">
        <v>8</v>
      </c>
      <c r="G153" s="541">
        <v>651</v>
      </c>
      <c r="H153" s="529">
        <v>1</v>
      </c>
      <c r="I153" s="529">
        <v>81.375</v>
      </c>
      <c r="J153" s="541">
        <v>13</v>
      </c>
      <c r="K153" s="541">
        <v>1066</v>
      </c>
      <c r="L153" s="529">
        <v>1.6374807987711213</v>
      </c>
      <c r="M153" s="529">
        <v>82</v>
      </c>
      <c r="N153" s="541">
        <v>8</v>
      </c>
      <c r="O153" s="541">
        <v>688</v>
      </c>
      <c r="P153" s="534">
        <v>1.0568356374807988</v>
      </c>
      <c r="Q153" s="542">
        <v>86</v>
      </c>
    </row>
    <row r="154" spans="1:17" ht="14.4" customHeight="1" x14ac:dyDescent="0.3">
      <c r="A154" s="528" t="s">
        <v>1380</v>
      </c>
      <c r="B154" s="529" t="s">
        <v>456</v>
      </c>
      <c r="C154" s="529" t="s">
        <v>1403</v>
      </c>
      <c r="D154" s="529" t="s">
        <v>1457</v>
      </c>
      <c r="E154" s="529" t="s">
        <v>1458</v>
      </c>
      <c r="F154" s="541"/>
      <c r="G154" s="541"/>
      <c r="H154" s="529"/>
      <c r="I154" s="529"/>
      <c r="J154" s="541"/>
      <c r="K154" s="541"/>
      <c r="L154" s="529"/>
      <c r="M154" s="529"/>
      <c r="N154" s="541">
        <v>1</v>
      </c>
      <c r="O154" s="541">
        <v>32</v>
      </c>
      <c r="P154" s="534"/>
      <c r="Q154" s="542">
        <v>32</v>
      </c>
    </row>
    <row r="155" spans="1:17" ht="14.4" customHeight="1" x14ac:dyDescent="0.3">
      <c r="A155" s="528" t="s">
        <v>1380</v>
      </c>
      <c r="B155" s="529" t="s">
        <v>456</v>
      </c>
      <c r="C155" s="529" t="s">
        <v>1403</v>
      </c>
      <c r="D155" s="529" t="s">
        <v>1467</v>
      </c>
      <c r="E155" s="529" t="s">
        <v>1432</v>
      </c>
      <c r="F155" s="541">
        <v>1</v>
      </c>
      <c r="G155" s="541">
        <v>668</v>
      </c>
      <c r="H155" s="529">
        <v>1</v>
      </c>
      <c r="I155" s="529">
        <v>668</v>
      </c>
      <c r="J155" s="541"/>
      <c r="K155" s="541"/>
      <c r="L155" s="529"/>
      <c r="M155" s="529"/>
      <c r="N155" s="541"/>
      <c r="O155" s="541"/>
      <c r="P155" s="534"/>
      <c r="Q155" s="542"/>
    </row>
    <row r="156" spans="1:17" ht="14.4" customHeight="1" x14ac:dyDescent="0.3">
      <c r="A156" s="528" t="s">
        <v>1380</v>
      </c>
      <c r="B156" s="529" t="s">
        <v>456</v>
      </c>
      <c r="C156" s="529" t="s">
        <v>1403</v>
      </c>
      <c r="D156" s="529" t="s">
        <v>1468</v>
      </c>
      <c r="E156" s="529" t="s">
        <v>1469</v>
      </c>
      <c r="F156" s="541">
        <v>3</v>
      </c>
      <c r="G156" s="541">
        <v>330</v>
      </c>
      <c r="H156" s="529">
        <v>1</v>
      </c>
      <c r="I156" s="529">
        <v>110</v>
      </c>
      <c r="J156" s="541">
        <v>1</v>
      </c>
      <c r="K156" s="541">
        <v>158</v>
      </c>
      <c r="L156" s="529">
        <v>0.47878787878787876</v>
      </c>
      <c r="M156" s="529">
        <v>158</v>
      </c>
      <c r="N156" s="541"/>
      <c r="O156" s="541"/>
      <c r="P156" s="534"/>
      <c r="Q156" s="542"/>
    </row>
    <row r="157" spans="1:17" ht="14.4" customHeight="1" x14ac:dyDescent="0.3">
      <c r="A157" s="528" t="s">
        <v>1380</v>
      </c>
      <c r="B157" s="529" t="s">
        <v>456</v>
      </c>
      <c r="C157" s="529" t="s">
        <v>1403</v>
      </c>
      <c r="D157" s="529" t="s">
        <v>1474</v>
      </c>
      <c r="E157" s="529" t="s">
        <v>1475</v>
      </c>
      <c r="F157" s="541"/>
      <c r="G157" s="541"/>
      <c r="H157" s="529"/>
      <c r="I157" s="529"/>
      <c r="J157" s="541">
        <v>1</v>
      </c>
      <c r="K157" s="541">
        <v>1050</v>
      </c>
      <c r="L157" s="529"/>
      <c r="M157" s="529">
        <v>1050</v>
      </c>
      <c r="N157" s="541"/>
      <c r="O157" s="541"/>
      <c r="P157" s="534"/>
      <c r="Q157" s="542"/>
    </row>
    <row r="158" spans="1:17" ht="14.4" customHeight="1" x14ac:dyDescent="0.3">
      <c r="A158" s="528" t="s">
        <v>1380</v>
      </c>
      <c r="B158" s="529" t="s">
        <v>456</v>
      </c>
      <c r="C158" s="529" t="s">
        <v>1403</v>
      </c>
      <c r="D158" s="529" t="s">
        <v>1480</v>
      </c>
      <c r="E158" s="529" t="s">
        <v>1481</v>
      </c>
      <c r="F158" s="541"/>
      <c r="G158" s="541"/>
      <c r="H158" s="529"/>
      <c r="I158" s="529"/>
      <c r="J158" s="541"/>
      <c r="K158" s="541"/>
      <c r="L158" s="529"/>
      <c r="M158" s="529"/>
      <c r="N158" s="541">
        <v>1</v>
      </c>
      <c r="O158" s="541">
        <v>716</v>
      </c>
      <c r="P158" s="534"/>
      <c r="Q158" s="542">
        <v>716</v>
      </c>
    </row>
    <row r="159" spans="1:17" ht="14.4" customHeight="1" x14ac:dyDescent="0.3">
      <c r="A159" s="528" t="s">
        <v>1380</v>
      </c>
      <c r="B159" s="529" t="s">
        <v>456</v>
      </c>
      <c r="C159" s="529" t="s">
        <v>1403</v>
      </c>
      <c r="D159" s="529" t="s">
        <v>1490</v>
      </c>
      <c r="E159" s="529" t="s">
        <v>1491</v>
      </c>
      <c r="F159" s="541"/>
      <c r="G159" s="541"/>
      <c r="H159" s="529"/>
      <c r="I159" s="529"/>
      <c r="J159" s="541">
        <v>1</v>
      </c>
      <c r="K159" s="541">
        <v>356</v>
      </c>
      <c r="L159" s="529"/>
      <c r="M159" s="529">
        <v>356</v>
      </c>
      <c r="N159" s="541"/>
      <c r="O159" s="541"/>
      <c r="P159" s="534"/>
      <c r="Q159" s="542"/>
    </row>
    <row r="160" spans="1:17" ht="14.4" customHeight="1" x14ac:dyDescent="0.3">
      <c r="A160" s="528" t="s">
        <v>1380</v>
      </c>
      <c r="B160" s="529" t="s">
        <v>456</v>
      </c>
      <c r="C160" s="529" t="s">
        <v>1403</v>
      </c>
      <c r="D160" s="529" t="s">
        <v>1547</v>
      </c>
      <c r="E160" s="529" t="s">
        <v>1548</v>
      </c>
      <c r="F160" s="541"/>
      <c r="G160" s="541"/>
      <c r="H160" s="529"/>
      <c r="I160" s="529"/>
      <c r="J160" s="541"/>
      <c r="K160" s="541"/>
      <c r="L160" s="529"/>
      <c r="M160" s="529"/>
      <c r="N160" s="541">
        <v>2</v>
      </c>
      <c r="O160" s="541">
        <v>3336</v>
      </c>
      <c r="P160" s="534"/>
      <c r="Q160" s="542">
        <v>1668</v>
      </c>
    </row>
    <row r="161" spans="1:17" ht="14.4" customHeight="1" x14ac:dyDescent="0.3">
      <c r="A161" s="528" t="s">
        <v>1380</v>
      </c>
      <c r="B161" s="529" t="s">
        <v>456</v>
      </c>
      <c r="C161" s="529" t="s">
        <v>1403</v>
      </c>
      <c r="D161" s="529" t="s">
        <v>1496</v>
      </c>
      <c r="E161" s="529" t="s">
        <v>1497</v>
      </c>
      <c r="F161" s="541">
        <v>1</v>
      </c>
      <c r="G161" s="541">
        <v>241</v>
      </c>
      <c r="H161" s="529">
        <v>1</v>
      </c>
      <c r="I161" s="529">
        <v>241</v>
      </c>
      <c r="J161" s="541">
        <v>1</v>
      </c>
      <c r="K161" s="541">
        <v>243</v>
      </c>
      <c r="L161" s="529">
        <v>1.008298755186722</v>
      </c>
      <c r="M161" s="529">
        <v>243</v>
      </c>
      <c r="N161" s="541"/>
      <c r="O161" s="541"/>
      <c r="P161" s="534"/>
      <c r="Q161" s="542"/>
    </row>
    <row r="162" spans="1:17" ht="14.4" customHeight="1" x14ac:dyDescent="0.3">
      <c r="A162" s="528" t="s">
        <v>1380</v>
      </c>
      <c r="B162" s="529" t="s">
        <v>456</v>
      </c>
      <c r="C162" s="529" t="s">
        <v>1403</v>
      </c>
      <c r="D162" s="529" t="s">
        <v>1498</v>
      </c>
      <c r="E162" s="529" t="s">
        <v>1499</v>
      </c>
      <c r="F162" s="541"/>
      <c r="G162" s="541"/>
      <c r="H162" s="529"/>
      <c r="I162" s="529"/>
      <c r="J162" s="541">
        <v>1</v>
      </c>
      <c r="K162" s="541">
        <v>3535</v>
      </c>
      <c r="L162" s="529"/>
      <c r="M162" s="529">
        <v>3535</v>
      </c>
      <c r="N162" s="541">
        <v>1</v>
      </c>
      <c r="O162" s="541">
        <v>3710</v>
      </c>
      <c r="P162" s="534"/>
      <c r="Q162" s="542">
        <v>3710</v>
      </c>
    </row>
    <row r="163" spans="1:17" ht="14.4" customHeight="1" x14ac:dyDescent="0.3">
      <c r="A163" s="528" t="s">
        <v>1380</v>
      </c>
      <c r="B163" s="529" t="s">
        <v>456</v>
      </c>
      <c r="C163" s="529" t="s">
        <v>1403</v>
      </c>
      <c r="D163" s="529" t="s">
        <v>1552</v>
      </c>
      <c r="E163" s="529" t="s">
        <v>1553</v>
      </c>
      <c r="F163" s="541">
        <v>1</v>
      </c>
      <c r="G163" s="541">
        <v>1004</v>
      </c>
      <c r="H163" s="529">
        <v>1</v>
      </c>
      <c r="I163" s="529">
        <v>1004</v>
      </c>
      <c r="J163" s="541"/>
      <c r="K163" s="541"/>
      <c r="L163" s="529"/>
      <c r="M163" s="529"/>
      <c r="N163" s="541">
        <v>2</v>
      </c>
      <c r="O163" s="541">
        <v>2066</v>
      </c>
      <c r="P163" s="534">
        <v>2.0577689243027888</v>
      </c>
      <c r="Q163" s="542">
        <v>1033</v>
      </c>
    </row>
    <row r="164" spans="1:17" ht="14.4" customHeight="1" x14ac:dyDescent="0.3">
      <c r="A164" s="528" t="s">
        <v>1380</v>
      </c>
      <c r="B164" s="529" t="s">
        <v>456</v>
      </c>
      <c r="C164" s="529" t="s">
        <v>1403</v>
      </c>
      <c r="D164" s="529" t="s">
        <v>1504</v>
      </c>
      <c r="E164" s="529" t="s">
        <v>1505</v>
      </c>
      <c r="F164" s="541">
        <v>3</v>
      </c>
      <c r="G164" s="541">
        <v>2424</v>
      </c>
      <c r="H164" s="529">
        <v>1</v>
      </c>
      <c r="I164" s="529">
        <v>808</v>
      </c>
      <c r="J164" s="541">
        <v>4</v>
      </c>
      <c r="K164" s="541">
        <v>3260</v>
      </c>
      <c r="L164" s="529">
        <v>1.3448844884488449</v>
      </c>
      <c r="M164" s="529">
        <v>815</v>
      </c>
      <c r="N164" s="541"/>
      <c r="O164" s="541"/>
      <c r="P164" s="534"/>
      <c r="Q164" s="542"/>
    </row>
    <row r="165" spans="1:17" ht="14.4" customHeight="1" x14ac:dyDescent="0.3">
      <c r="A165" s="528" t="s">
        <v>1380</v>
      </c>
      <c r="B165" s="529" t="s">
        <v>456</v>
      </c>
      <c r="C165" s="529" t="s">
        <v>1403</v>
      </c>
      <c r="D165" s="529" t="s">
        <v>1564</v>
      </c>
      <c r="E165" s="529" t="s">
        <v>1565</v>
      </c>
      <c r="F165" s="541">
        <v>1</v>
      </c>
      <c r="G165" s="541">
        <v>569</v>
      </c>
      <c r="H165" s="529">
        <v>1</v>
      </c>
      <c r="I165" s="529">
        <v>569</v>
      </c>
      <c r="J165" s="541"/>
      <c r="K165" s="541"/>
      <c r="L165" s="529"/>
      <c r="M165" s="529"/>
      <c r="N165" s="541"/>
      <c r="O165" s="541"/>
      <c r="P165" s="534"/>
      <c r="Q165" s="542"/>
    </row>
    <row r="166" spans="1:17" ht="14.4" customHeight="1" x14ac:dyDescent="0.3">
      <c r="A166" s="528" t="s">
        <v>1380</v>
      </c>
      <c r="B166" s="529" t="s">
        <v>456</v>
      </c>
      <c r="C166" s="529" t="s">
        <v>1403</v>
      </c>
      <c r="D166" s="529" t="s">
        <v>1560</v>
      </c>
      <c r="E166" s="529" t="s">
        <v>1561</v>
      </c>
      <c r="F166" s="541"/>
      <c r="G166" s="541"/>
      <c r="H166" s="529"/>
      <c r="I166" s="529"/>
      <c r="J166" s="541">
        <v>3</v>
      </c>
      <c r="K166" s="541">
        <v>6411</v>
      </c>
      <c r="L166" s="529"/>
      <c r="M166" s="529">
        <v>2137</v>
      </c>
      <c r="N166" s="541"/>
      <c r="O166" s="541"/>
      <c r="P166" s="534"/>
      <c r="Q166" s="542"/>
    </row>
    <row r="167" spans="1:17" ht="14.4" customHeight="1" thickBot="1" x14ac:dyDescent="0.35">
      <c r="A167" s="520" t="s">
        <v>1380</v>
      </c>
      <c r="B167" s="521" t="s">
        <v>456</v>
      </c>
      <c r="C167" s="521" t="s">
        <v>1403</v>
      </c>
      <c r="D167" s="521" t="s">
        <v>1516</v>
      </c>
      <c r="E167" s="521" t="s">
        <v>1517</v>
      </c>
      <c r="F167" s="543"/>
      <c r="G167" s="543"/>
      <c r="H167" s="521"/>
      <c r="I167" s="521"/>
      <c r="J167" s="543">
        <v>1</v>
      </c>
      <c r="K167" s="543">
        <v>107</v>
      </c>
      <c r="L167" s="521"/>
      <c r="M167" s="521">
        <v>107</v>
      </c>
      <c r="N167" s="543"/>
      <c r="O167" s="543"/>
      <c r="P167" s="526"/>
      <c r="Q167" s="54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6" t="s">
        <v>130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191350</v>
      </c>
      <c r="C3" s="226">
        <f t="shared" ref="C3:R3" si="0">SUBTOTAL(9,C6:C1048576)</f>
        <v>17</v>
      </c>
      <c r="D3" s="226">
        <f t="shared" si="0"/>
        <v>140578.66</v>
      </c>
      <c r="E3" s="226">
        <f t="shared" si="0"/>
        <v>66.839815301440936</v>
      </c>
      <c r="F3" s="226">
        <f t="shared" si="0"/>
        <v>125965</v>
      </c>
      <c r="G3" s="229">
        <f>IF(B3&lt;&gt;0,F3/B3,"")</f>
        <v>0.65829631565194668</v>
      </c>
      <c r="H3" s="225">
        <f t="shared" si="0"/>
        <v>227.51</v>
      </c>
      <c r="I3" s="226">
        <f t="shared" si="0"/>
        <v>1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>
        <f>IF(H3&lt;&gt;0,L3/H3,"")</f>
        <v>0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106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x14ac:dyDescent="0.3">
      <c r="A6" s="552" t="s">
        <v>1567</v>
      </c>
      <c r="B6" s="604"/>
      <c r="C6" s="451"/>
      <c r="D6" s="604">
        <v>470</v>
      </c>
      <c r="E6" s="451"/>
      <c r="F6" s="604">
        <v>126</v>
      </c>
      <c r="G6" s="474"/>
      <c r="H6" s="604"/>
      <c r="I6" s="451"/>
      <c r="J6" s="604"/>
      <c r="K6" s="451"/>
      <c r="L6" s="604"/>
      <c r="M6" s="474"/>
      <c r="N6" s="604"/>
      <c r="O6" s="451"/>
      <c r="P6" s="604"/>
      <c r="Q6" s="451"/>
      <c r="R6" s="604"/>
      <c r="S6" s="125"/>
    </row>
    <row r="7" spans="1:19" ht="14.4" customHeight="1" x14ac:dyDescent="0.3">
      <c r="A7" s="553" t="s">
        <v>1568</v>
      </c>
      <c r="B7" s="605"/>
      <c r="C7" s="529"/>
      <c r="D7" s="605">
        <v>3736.33</v>
      </c>
      <c r="E7" s="529"/>
      <c r="F7" s="605"/>
      <c r="G7" s="534"/>
      <c r="H7" s="605"/>
      <c r="I7" s="529"/>
      <c r="J7" s="605"/>
      <c r="K7" s="529"/>
      <c r="L7" s="605"/>
      <c r="M7" s="534"/>
      <c r="N7" s="605"/>
      <c r="O7" s="529"/>
      <c r="P7" s="605"/>
      <c r="Q7" s="529"/>
      <c r="R7" s="605"/>
      <c r="S7" s="535"/>
    </row>
    <row r="8" spans="1:19" ht="14.4" customHeight="1" x14ac:dyDescent="0.3">
      <c r="A8" s="553" t="s">
        <v>1569</v>
      </c>
      <c r="B8" s="605">
        <v>698</v>
      </c>
      <c r="C8" s="529">
        <v>1</v>
      </c>
      <c r="D8" s="605">
        <v>118</v>
      </c>
      <c r="E8" s="529">
        <v>0.16905444126074498</v>
      </c>
      <c r="F8" s="605">
        <v>4340</v>
      </c>
      <c r="G8" s="534">
        <v>6.2177650429799423</v>
      </c>
      <c r="H8" s="605"/>
      <c r="I8" s="529"/>
      <c r="J8" s="605"/>
      <c r="K8" s="529"/>
      <c r="L8" s="605"/>
      <c r="M8" s="534"/>
      <c r="N8" s="605"/>
      <c r="O8" s="529"/>
      <c r="P8" s="605"/>
      <c r="Q8" s="529"/>
      <c r="R8" s="605"/>
      <c r="S8" s="535"/>
    </row>
    <row r="9" spans="1:19" ht="14.4" customHeight="1" x14ac:dyDescent="0.3">
      <c r="A9" s="553" t="s">
        <v>1570</v>
      </c>
      <c r="B9" s="605">
        <v>15070</v>
      </c>
      <c r="C9" s="529">
        <v>1</v>
      </c>
      <c r="D9" s="605">
        <v>14678.33</v>
      </c>
      <c r="E9" s="529">
        <v>0.97400995355009956</v>
      </c>
      <c r="F9" s="605">
        <v>10516</v>
      </c>
      <c r="G9" s="534">
        <v>0.69781021897810214</v>
      </c>
      <c r="H9" s="605">
        <v>227.51</v>
      </c>
      <c r="I9" s="529">
        <v>1</v>
      </c>
      <c r="J9" s="605"/>
      <c r="K9" s="529"/>
      <c r="L9" s="605"/>
      <c r="M9" s="534"/>
      <c r="N9" s="605"/>
      <c r="O9" s="529"/>
      <c r="P9" s="605"/>
      <c r="Q9" s="529"/>
      <c r="R9" s="605"/>
      <c r="S9" s="535"/>
    </row>
    <row r="10" spans="1:19" ht="14.4" customHeight="1" x14ac:dyDescent="0.3">
      <c r="A10" s="553" t="s">
        <v>1571</v>
      </c>
      <c r="B10" s="605">
        <v>348</v>
      </c>
      <c r="C10" s="529">
        <v>1</v>
      </c>
      <c r="D10" s="605">
        <v>236</v>
      </c>
      <c r="E10" s="529">
        <v>0.67816091954022983</v>
      </c>
      <c r="F10" s="605">
        <v>1001</v>
      </c>
      <c r="G10" s="534">
        <v>2.8764367816091956</v>
      </c>
      <c r="H10" s="605"/>
      <c r="I10" s="529"/>
      <c r="J10" s="605"/>
      <c r="K10" s="529"/>
      <c r="L10" s="605"/>
      <c r="M10" s="534"/>
      <c r="N10" s="605"/>
      <c r="O10" s="529"/>
      <c r="P10" s="605"/>
      <c r="Q10" s="529"/>
      <c r="R10" s="605"/>
      <c r="S10" s="535"/>
    </row>
    <row r="11" spans="1:19" ht="14.4" customHeight="1" x14ac:dyDescent="0.3">
      <c r="A11" s="553" t="s">
        <v>1572</v>
      </c>
      <c r="B11" s="605">
        <v>2438</v>
      </c>
      <c r="C11" s="529">
        <v>1</v>
      </c>
      <c r="D11" s="605">
        <v>236</v>
      </c>
      <c r="E11" s="529">
        <v>9.6800656275635763E-2</v>
      </c>
      <c r="F11" s="605">
        <v>3378</v>
      </c>
      <c r="G11" s="534">
        <v>1.3855619360131255</v>
      </c>
      <c r="H11" s="605"/>
      <c r="I11" s="529"/>
      <c r="J11" s="605"/>
      <c r="K11" s="529"/>
      <c r="L11" s="605"/>
      <c r="M11" s="534"/>
      <c r="N11" s="605"/>
      <c r="O11" s="529"/>
      <c r="P11" s="605"/>
      <c r="Q11" s="529"/>
      <c r="R11" s="605"/>
      <c r="S11" s="535"/>
    </row>
    <row r="12" spans="1:19" ht="14.4" customHeight="1" x14ac:dyDescent="0.3">
      <c r="A12" s="553" t="s">
        <v>1573</v>
      </c>
      <c r="B12" s="605">
        <v>116</v>
      </c>
      <c r="C12" s="529">
        <v>1</v>
      </c>
      <c r="D12" s="605">
        <v>2066</v>
      </c>
      <c r="E12" s="529">
        <v>17.810344827586206</v>
      </c>
      <c r="F12" s="605">
        <v>2437</v>
      </c>
      <c r="G12" s="534">
        <v>21.008620689655171</v>
      </c>
      <c r="H12" s="605"/>
      <c r="I12" s="529"/>
      <c r="J12" s="605"/>
      <c r="K12" s="529"/>
      <c r="L12" s="605"/>
      <c r="M12" s="534"/>
      <c r="N12" s="605"/>
      <c r="O12" s="529"/>
      <c r="P12" s="605"/>
      <c r="Q12" s="529"/>
      <c r="R12" s="605"/>
      <c r="S12" s="535"/>
    </row>
    <row r="13" spans="1:19" ht="14.4" customHeight="1" x14ac:dyDescent="0.3">
      <c r="A13" s="553" t="s">
        <v>1574</v>
      </c>
      <c r="B13" s="605"/>
      <c r="C13" s="529"/>
      <c r="D13" s="605"/>
      <c r="E13" s="529"/>
      <c r="F13" s="605">
        <v>126</v>
      </c>
      <c r="G13" s="534"/>
      <c r="H13" s="605"/>
      <c r="I13" s="529"/>
      <c r="J13" s="605"/>
      <c r="K13" s="529"/>
      <c r="L13" s="605"/>
      <c r="M13" s="534"/>
      <c r="N13" s="605"/>
      <c r="O13" s="529"/>
      <c r="P13" s="605"/>
      <c r="Q13" s="529"/>
      <c r="R13" s="605"/>
      <c r="S13" s="535"/>
    </row>
    <row r="14" spans="1:19" ht="14.4" customHeight="1" x14ac:dyDescent="0.3">
      <c r="A14" s="553" t="s">
        <v>1575</v>
      </c>
      <c r="B14" s="605"/>
      <c r="C14" s="529"/>
      <c r="D14" s="605">
        <v>235</v>
      </c>
      <c r="E14" s="529"/>
      <c r="F14" s="605"/>
      <c r="G14" s="534"/>
      <c r="H14" s="605"/>
      <c r="I14" s="529"/>
      <c r="J14" s="605"/>
      <c r="K14" s="529"/>
      <c r="L14" s="605"/>
      <c r="M14" s="534"/>
      <c r="N14" s="605"/>
      <c r="O14" s="529"/>
      <c r="P14" s="605"/>
      <c r="Q14" s="529"/>
      <c r="R14" s="605"/>
      <c r="S14" s="535"/>
    </row>
    <row r="15" spans="1:19" ht="14.4" customHeight="1" x14ac:dyDescent="0.3">
      <c r="A15" s="553" t="s">
        <v>1576</v>
      </c>
      <c r="B15" s="605">
        <v>161346</v>
      </c>
      <c r="C15" s="529">
        <v>1</v>
      </c>
      <c r="D15" s="605">
        <v>102997</v>
      </c>
      <c r="E15" s="529">
        <v>0.63836103776976183</v>
      </c>
      <c r="F15" s="605">
        <v>68882</v>
      </c>
      <c r="G15" s="534">
        <v>0.42692102686152739</v>
      </c>
      <c r="H15" s="605"/>
      <c r="I15" s="529"/>
      <c r="J15" s="605"/>
      <c r="K15" s="529"/>
      <c r="L15" s="605"/>
      <c r="M15" s="534"/>
      <c r="N15" s="605"/>
      <c r="O15" s="529"/>
      <c r="P15" s="605"/>
      <c r="Q15" s="529"/>
      <c r="R15" s="605"/>
      <c r="S15" s="535"/>
    </row>
    <row r="16" spans="1:19" ht="14.4" customHeight="1" x14ac:dyDescent="0.3">
      <c r="A16" s="553" t="s">
        <v>1577</v>
      </c>
      <c r="B16" s="605">
        <v>2573</v>
      </c>
      <c r="C16" s="529">
        <v>1</v>
      </c>
      <c r="D16" s="605">
        <v>4316</v>
      </c>
      <c r="E16" s="529">
        <v>1.6774193548387097</v>
      </c>
      <c r="F16" s="605"/>
      <c r="G16" s="534"/>
      <c r="H16" s="605"/>
      <c r="I16" s="529"/>
      <c r="J16" s="605"/>
      <c r="K16" s="529"/>
      <c r="L16" s="605"/>
      <c r="M16" s="534"/>
      <c r="N16" s="605"/>
      <c r="O16" s="529"/>
      <c r="P16" s="605"/>
      <c r="Q16" s="529"/>
      <c r="R16" s="605"/>
      <c r="S16" s="535"/>
    </row>
    <row r="17" spans="1:19" ht="14.4" customHeight="1" x14ac:dyDescent="0.3">
      <c r="A17" s="553" t="s">
        <v>1578</v>
      </c>
      <c r="B17" s="605">
        <v>35</v>
      </c>
      <c r="C17" s="529">
        <v>1</v>
      </c>
      <c r="D17" s="605">
        <v>532</v>
      </c>
      <c r="E17" s="529">
        <v>15.2</v>
      </c>
      <c r="F17" s="605">
        <v>37</v>
      </c>
      <c r="G17" s="534">
        <v>1.0571428571428572</v>
      </c>
      <c r="H17" s="605"/>
      <c r="I17" s="529"/>
      <c r="J17" s="605"/>
      <c r="K17" s="529"/>
      <c r="L17" s="605"/>
      <c r="M17" s="534"/>
      <c r="N17" s="605"/>
      <c r="O17" s="529"/>
      <c r="P17" s="605"/>
      <c r="Q17" s="529"/>
      <c r="R17" s="605"/>
      <c r="S17" s="535"/>
    </row>
    <row r="18" spans="1:19" ht="14.4" customHeight="1" x14ac:dyDescent="0.3">
      <c r="A18" s="553" t="s">
        <v>1579</v>
      </c>
      <c r="B18" s="605">
        <v>116</v>
      </c>
      <c r="C18" s="529">
        <v>1</v>
      </c>
      <c r="D18" s="605">
        <v>118</v>
      </c>
      <c r="E18" s="529">
        <v>1.0172413793103448</v>
      </c>
      <c r="F18" s="605">
        <v>13495</v>
      </c>
      <c r="G18" s="534">
        <v>116.33620689655173</v>
      </c>
      <c r="H18" s="605"/>
      <c r="I18" s="529"/>
      <c r="J18" s="605"/>
      <c r="K18" s="529"/>
      <c r="L18" s="605"/>
      <c r="M18" s="534"/>
      <c r="N18" s="605"/>
      <c r="O18" s="529"/>
      <c r="P18" s="605"/>
      <c r="Q18" s="529"/>
      <c r="R18" s="605"/>
      <c r="S18" s="535"/>
    </row>
    <row r="19" spans="1:19" ht="14.4" customHeight="1" x14ac:dyDescent="0.3">
      <c r="A19" s="553" t="s">
        <v>1580</v>
      </c>
      <c r="B19" s="605"/>
      <c r="C19" s="529"/>
      <c r="D19" s="605">
        <v>705</v>
      </c>
      <c r="E19" s="529"/>
      <c r="F19" s="605">
        <v>615</v>
      </c>
      <c r="G19" s="534"/>
      <c r="H19" s="605"/>
      <c r="I19" s="529"/>
      <c r="J19" s="605"/>
      <c r="K19" s="529"/>
      <c r="L19" s="605"/>
      <c r="M19" s="534"/>
      <c r="N19" s="605"/>
      <c r="O19" s="529"/>
      <c r="P19" s="605"/>
      <c r="Q19" s="529"/>
      <c r="R19" s="605"/>
      <c r="S19" s="535"/>
    </row>
    <row r="20" spans="1:19" ht="14.4" customHeight="1" x14ac:dyDescent="0.3">
      <c r="A20" s="553" t="s">
        <v>1581</v>
      </c>
      <c r="B20" s="605"/>
      <c r="C20" s="529"/>
      <c r="D20" s="605">
        <v>235</v>
      </c>
      <c r="E20" s="529"/>
      <c r="F20" s="605">
        <v>1120</v>
      </c>
      <c r="G20" s="534"/>
      <c r="H20" s="605"/>
      <c r="I20" s="529"/>
      <c r="J20" s="605"/>
      <c r="K20" s="529"/>
      <c r="L20" s="605"/>
      <c r="M20" s="534"/>
      <c r="N20" s="605"/>
      <c r="O20" s="529"/>
      <c r="P20" s="605"/>
      <c r="Q20" s="529"/>
      <c r="R20" s="605"/>
      <c r="S20" s="535"/>
    </row>
    <row r="21" spans="1:19" ht="14.4" customHeight="1" x14ac:dyDescent="0.3">
      <c r="A21" s="553" t="s">
        <v>1582</v>
      </c>
      <c r="B21" s="605">
        <v>1065</v>
      </c>
      <c r="C21" s="529">
        <v>1</v>
      </c>
      <c r="D21" s="605">
        <v>1674</v>
      </c>
      <c r="E21" s="529">
        <v>1.5718309859154929</v>
      </c>
      <c r="F21" s="605"/>
      <c r="G21" s="534"/>
      <c r="H21" s="605"/>
      <c r="I21" s="529"/>
      <c r="J21" s="605"/>
      <c r="K21" s="529"/>
      <c r="L21" s="605"/>
      <c r="M21" s="534"/>
      <c r="N21" s="605"/>
      <c r="O21" s="529"/>
      <c r="P21" s="605"/>
      <c r="Q21" s="529"/>
      <c r="R21" s="605"/>
      <c r="S21" s="535"/>
    </row>
    <row r="22" spans="1:19" ht="14.4" customHeight="1" x14ac:dyDescent="0.3">
      <c r="A22" s="553" t="s">
        <v>1583</v>
      </c>
      <c r="B22" s="605">
        <v>116</v>
      </c>
      <c r="C22" s="529">
        <v>1</v>
      </c>
      <c r="D22" s="605">
        <v>1178</v>
      </c>
      <c r="E22" s="529">
        <v>10.155172413793103</v>
      </c>
      <c r="F22" s="605">
        <v>13317</v>
      </c>
      <c r="G22" s="534">
        <v>114.80172413793103</v>
      </c>
      <c r="H22" s="605"/>
      <c r="I22" s="529"/>
      <c r="J22" s="605"/>
      <c r="K22" s="529"/>
      <c r="L22" s="605"/>
      <c r="M22" s="534"/>
      <c r="N22" s="605"/>
      <c r="O22" s="529"/>
      <c r="P22" s="605"/>
      <c r="Q22" s="529"/>
      <c r="R22" s="605"/>
      <c r="S22" s="535"/>
    </row>
    <row r="23" spans="1:19" ht="14.4" customHeight="1" x14ac:dyDescent="0.3">
      <c r="A23" s="553" t="s">
        <v>1584</v>
      </c>
      <c r="B23" s="605">
        <v>484</v>
      </c>
      <c r="C23" s="529">
        <v>1</v>
      </c>
      <c r="D23" s="605"/>
      <c r="E23" s="529"/>
      <c r="F23" s="605">
        <v>126</v>
      </c>
      <c r="G23" s="534">
        <v>0.26033057851239672</v>
      </c>
      <c r="H23" s="605"/>
      <c r="I23" s="529"/>
      <c r="J23" s="605"/>
      <c r="K23" s="529"/>
      <c r="L23" s="605"/>
      <c r="M23" s="534"/>
      <c r="N23" s="605"/>
      <c r="O23" s="529"/>
      <c r="P23" s="605"/>
      <c r="Q23" s="529"/>
      <c r="R23" s="605"/>
      <c r="S23" s="535"/>
    </row>
    <row r="24" spans="1:19" ht="14.4" customHeight="1" x14ac:dyDescent="0.3">
      <c r="A24" s="553" t="s">
        <v>1585</v>
      </c>
      <c r="B24" s="605">
        <v>232</v>
      </c>
      <c r="C24" s="529">
        <v>1</v>
      </c>
      <c r="D24" s="605">
        <v>2622</v>
      </c>
      <c r="E24" s="529">
        <v>11.301724137931034</v>
      </c>
      <c r="F24" s="605"/>
      <c r="G24" s="534"/>
      <c r="H24" s="605"/>
      <c r="I24" s="529"/>
      <c r="J24" s="605"/>
      <c r="K24" s="529"/>
      <c r="L24" s="605"/>
      <c r="M24" s="534"/>
      <c r="N24" s="605"/>
      <c r="O24" s="529"/>
      <c r="P24" s="605"/>
      <c r="Q24" s="529"/>
      <c r="R24" s="605"/>
      <c r="S24" s="535"/>
    </row>
    <row r="25" spans="1:19" ht="14.4" customHeight="1" x14ac:dyDescent="0.3">
      <c r="A25" s="553" t="s">
        <v>1586</v>
      </c>
      <c r="B25" s="605">
        <v>116</v>
      </c>
      <c r="C25" s="529">
        <v>1</v>
      </c>
      <c r="D25" s="605"/>
      <c r="E25" s="529"/>
      <c r="F25" s="605">
        <v>667</v>
      </c>
      <c r="G25" s="534">
        <v>5.75</v>
      </c>
      <c r="H25" s="605"/>
      <c r="I25" s="529"/>
      <c r="J25" s="605"/>
      <c r="K25" s="529"/>
      <c r="L25" s="605"/>
      <c r="M25" s="534"/>
      <c r="N25" s="605"/>
      <c r="O25" s="529"/>
      <c r="P25" s="605"/>
      <c r="Q25" s="529"/>
      <c r="R25" s="605"/>
      <c r="S25" s="535"/>
    </row>
    <row r="26" spans="1:19" ht="14.4" customHeight="1" x14ac:dyDescent="0.3">
      <c r="A26" s="553" t="s">
        <v>1587</v>
      </c>
      <c r="B26" s="605">
        <v>232</v>
      </c>
      <c r="C26" s="529">
        <v>1</v>
      </c>
      <c r="D26" s="605">
        <v>977</v>
      </c>
      <c r="E26" s="529">
        <v>4.2112068965517242</v>
      </c>
      <c r="F26" s="605"/>
      <c r="G26" s="534"/>
      <c r="H26" s="605"/>
      <c r="I26" s="529"/>
      <c r="J26" s="605"/>
      <c r="K26" s="529"/>
      <c r="L26" s="605"/>
      <c r="M26" s="534"/>
      <c r="N26" s="605"/>
      <c r="O26" s="529"/>
      <c r="P26" s="605"/>
      <c r="Q26" s="529"/>
      <c r="R26" s="605"/>
      <c r="S26" s="535"/>
    </row>
    <row r="27" spans="1:19" ht="14.4" customHeight="1" x14ac:dyDescent="0.3">
      <c r="A27" s="553" t="s">
        <v>1588</v>
      </c>
      <c r="B27" s="605">
        <v>2038</v>
      </c>
      <c r="C27" s="529">
        <v>1</v>
      </c>
      <c r="D27" s="605">
        <v>2506</v>
      </c>
      <c r="E27" s="529">
        <v>1.2296368989205102</v>
      </c>
      <c r="F27" s="605">
        <v>2700</v>
      </c>
      <c r="G27" s="534">
        <v>1.324828263002944</v>
      </c>
      <c r="H27" s="605"/>
      <c r="I27" s="529"/>
      <c r="J27" s="605"/>
      <c r="K27" s="529"/>
      <c r="L27" s="605"/>
      <c r="M27" s="534"/>
      <c r="N27" s="605"/>
      <c r="O27" s="529"/>
      <c r="P27" s="605"/>
      <c r="Q27" s="529"/>
      <c r="R27" s="605"/>
      <c r="S27" s="535"/>
    </row>
    <row r="28" spans="1:19" ht="14.4" customHeight="1" x14ac:dyDescent="0.3">
      <c r="A28" s="553" t="s">
        <v>1589</v>
      </c>
      <c r="B28" s="605"/>
      <c r="C28" s="529"/>
      <c r="D28" s="605">
        <v>472</v>
      </c>
      <c r="E28" s="529"/>
      <c r="F28" s="605"/>
      <c r="G28" s="534"/>
      <c r="H28" s="605"/>
      <c r="I28" s="529"/>
      <c r="J28" s="605"/>
      <c r="K28" s="529"/>
      <c r="L28" s="605"/>
      <c r="M28" s="534"/>
      <c r="N28" s="605"/>
      <c r="O28" s="529"/>
      <c r="P28" s="605"/>
      <c r="Q28" s="529"/>
      <c r="R28" s="605"/>
      <c r="S28" s="535"/>
    </row>
    <row r="29" spans="1:19" ht="14.4" customHeight="1" thickBot="1" x14ac:dyDescent="0.35">
      <c r="A29" s="607" t="s">
        <v>1590</v>
      </c>
      <c r="B29" s="606">
        <v>4327</v>
      </c>
      <c r="C29" s="521">
        <v>1</v>
      </c>
      <c r="D29" s="606">
        <v>471</v>
      </c>
      <c r="E29" s="521">
        <v>0.10885139819736538</v>
      </c>
      <c r="F29" s="606">
        <v>3082</v>
      </c>
      <c r="G29" s="526">
        <v>0.71227178183498963</v>
      </c>
      <c r="H29" s="606"/>
      <c r="I29" s="521"/>
      <c r="J29" s="606"/>
      <c r="K29" s="521"/>
      <c r="L29" s="606"/>
      <c r="M29" s="526"/>
      <c r="N29" s="606"/>
      <c r="O29" s="521"/>
      <c r="P29" s="606"/>
      <c r="Q29" s="521"/>
      <c r="R29" s="606"/>
      <c r="S29" s="5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1623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462.2</v>
      </c>
      <c r="G3" s="104">
        <f t="shared" si="0"/>
        <v>191577.51</v>
      </c>
      <c r="H3" s="104"/>
      <c r="I3" s="104"/>
      <c r="J3" s="104">
        <f t="shared" si="0"/>
        <v>469</v>
      </c>
      <c r="K3" s="104">
        <f t="shared" si="0"/>
        <v>140578.66</v>
      </c>
      <c r="L3" s="104"/>
      <c r="M3" s="104"/>
      <c r="N3" s="104">
        <f t="shared" si="0"/>
        <v>361</v>
      </c>
      <c r="O3" s="104">
        <f t="shared" si="0"/>
        <v>125965</v>
      </c>
      <c r="P3" s="75">
        <f>IF(G3=0,0,O3/G3)</f>
        <v>0.65751454855008817</v>
      </c>
      <c r="Q3" s="105">
        <f>IF(N3=0,0,O3/N3)</f>
        <v>348.93351800554018</v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98</v>
      </c>
      <c r="E4" s="400" t="s">
        <v>70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1591</v>
      </c>
      <c r="B6" s="451" t="s">
        <v>1380</v>
      </c>
      <c r="C6" s="451" t="s">
        <v>1403</v>
      </c>
      <c r="D6" s="451" t="s">
        <v>1427</v>
      </c>
      <c r="E6" s="451" t="s">
        <v>1428</v>
      </c>
      <c r="F6" s="454"/>
      <c r="G6" s="454"/>
      <c r="H6" s="454"/>
      <c r="I6" s="454"/>
      <c r="J6" s="454">
        <v>2</v>
      </c>
      <c r="K6" s="454">
        <v>470</v>
      </c>
      <c r="L6" s="454"/>
      <c r="M6" s="454">
        <v>235</v>
      </c>
      <c r="N6" s="454"/>
      <c r="O6" s="454"/>
      <c r="P6" s="474"/>
      <c r="Q6" s="540"/>
    </row>
    <row r="7" spans="1:17" ht="14.4" customHeight="1" x14ac:dyDescent="0.3">
      <c r="A7" s="528" t="s">
        <v>1591</v>
      </c>
      <c r="B7" s="529" t="s">
        <v>1380</v>
      </c>
      <c r="C7" s="529" t="s">
        <v>1403</v>
      </c>
      <c r="D7" s="529" t="s">
        <v>1429</v>
      </c>
      <c r="E7" s="529" t="s">
        <v>1430</v>
      </c>
      <c r="F7" s="541"/>
      <c r="G7" s="541"/>
      <c r="H7" s="541"/>
      <c r="I7" s="541"/>
      <c r="J7" s="541"/>
      <c r="K7" s="541"/>
      <c r="L7" s="541"/>
      <c r="M7" s="541"/>
      <c r="N7" s="541">
        <v>1</v>
      </c>
      <c r="O7" s="541">
        <v>126</v>
      </c>
      <c r="P7" s="534"/>
      <c r="Q7" s="542">
        <v>126</v>
      </c>
    </row>
    <row r="8" spans="1:17" ht="14.4" customHeight="1" x14ac:dyDescent="0.3">
      <c r="A8" s="528" t="s">
        <v>1591</v>
      </c>
      <c r="B8" s="529" t="s">
        <v>1380</v>
      </c>
      <c r="C8" s="529" t="s">
        <v>1403</v>
      </c>
      <c r="D8" s="529" t="s">
        <v>1447</v>
      </c>
      <c r="E8" s="529" t="s">
        <v>1448</v>
      </c>
      <c r="F8" s="541"/>
      <c r="G8" s="541"/>
      <c r="H8" s="541"/>
      <c r="I8" s="541"/>
      <c r="J8" s="541">
        <v>1</v>
      </c>
      <c r="K8" s="541">
        <v>0</v>
      </c>
      <c r="L8" s="541"/>
      <c r="M8" s="541">
        <v>0</v>
      </c>
      <c r="N8" s="541"/>
      <c r="O8" s="541"/>
      <c r="P8" s="534"/>
      <c r="Q8" s="542"/>
    </row>
    <row r="9" spans="1:17" ht="14.4" customHeight="1" x14ac:dyDescent="0.3">
      <c r="A9" s="528" t="s">
        <v>1592</v>
      </c>
      <c r="B9" s="529" t="s">
        <v>1380</v>
      </c>
      <c r="C9" s="529" t="s">
        <v>1403</v>
      </c>
      <c r="D9" s="529" t="s">
        <v>1427</v>
      </c>
      <c r="E9" s="529" t="s">
        <v>1428</v>
      </c>
      <c r="F9" s="541"/>
      <c r="G9" s="541"/>
      <c r="H9" s="541"/>
      <c r="I9" s="541"/>
      <c r="J9" s="541">
        <v>1</v>
      </c>
      <c r="K9" s="541">
        <v>235</v>
      </c>
      <c r="L9" s="541"/>
      <c r="M9" s="541">
        <v>235</v>
      </c>
      <c r="N9" s="541"/>
      <c r="O9" s="541"/>
      <c r="P9" s="534"/>
      <c r="Q9" s="542"/>
    </row>
    <row r="10" spans="1:17" ht="14.4" customHeight="1" x14ac:dyDescent="0.3">
      <c r="A10" s="528" t="s">
        <v>1592</v>
      </c>
      <c r="B10" s="529" t="s">
        <v>1380</v>
      </c>
      <c r="C10" s="529" t="s">
        <v>1403</v>
      </c>
      <c r="D10" s="529" t="s">
        <v>1429</v>
      </c>
      <c r="E10" s="529" t="s">
        <v>1430</v>
      </c>
      <c r="F10" s="541"/>
      <c r="G10" s="541"/>
      <c r="H10" s="541"/>
      <c r="I10" s="541"/>
      <c r="J10" s="541">
        <v>5</v>
      </c>
      <c r="K10" s="541">
        <v>590</v>
      </c>
      <c r="L10" s="541"/>
      <c r="M10" s="541">
        <v>118</v>
      </c>
      <c r="N10" s="541"/>
      <c r="O10" s="541"/>
      <c r="P10" s="534"/>
      <c r="Q10" s="542"/>
    </row>
    <row r="11" spans="1:17" ht="14.4" customHeight="1" x14ac:dyDescent="0.3">
      <c r="A11" s="528" t="s">
        <v>1592</v>
      </c>
      <c r="B11" s="529" t="s">
        <v>1380</v>
      </c>
      <c r="C11" s="529" t="s">
        <v>1403</v>
      </c>
      <c r="D11" s="529" t="s">
        <v>1447</v>
      </c>
      <c r="E11" s="529" t="s">
        <v>1448</v>
      </c>
      <c r="F11" s="541"/>
      <c r="G11" s="541"/>
      <c r="H11" s="541"/>
      <c r="I11" s="541"/>
      <c r="J11" s="541">
        <v>1</v>
      </c>
      <c r="K11" s="541">
        <v>33.33</v>
      </c>
      <c r="L11" s="541"/>
      <c r="M11" s="541">
        <v>33.33</v>
      </c>
      <c r="N11" s="541"/>
      <c r="O11" s="541"/>
      <c r="P11" s="534"/>
      <c r="Q11" s="542"/>
    </row>
    <row r="12" spans="1:17" ht="14.4" customHeight="1" x14ac:dyDescent="0.3">
      <c r="A12" s="528" t="s">
        <v>1592</v>
      </c>
      <c r="B12" s="529" t="s">
        <v>1380</v>
      </c>
      <c r="C12" s="529" t="s">
        <v>1403</v>
      </c>
      <c r="D12" s="529" t="s">
        <v>1461</v>
      </c>
      <c r="E12" s="529" t="s">
        <v>1462</v>
      </c>
      <c r="F12" s="541"/>
      <c r="G12" s="541"/>
      <c r="H12" s="541"/>
      <c r="I12" s="541"/>
      <c r="J12" s="541">
        <v>1</v>
      </c>
      <c r="K12" s="541">
        <v>492</v>
      </c>
      <c r="L12" s="541"/>
      <c r="M12" s="541">
        <v>492</v>
      </c>
      <c r="N12" s="541"/>
      <c r="O12" s="541"/>
      <c r="P12" s="534"/>
      <c r="Q12" s="542"/>
    </row>
    <row r="13" spans="1:17" ht="14.4" customHeight="1" x14ac:dyDescent="0.3">
      <c r="A13" s="528" t="s">
        <v>1592</v>
      </c>
      <c r="B13" s="529" t="s">
        <v>1380</v>
      </c>
      <c r="C13" s="529" t="s">
        <v>1403</v>
      </c>
      <c r="D13" s="529" t="s">
        <v>588</v>
      </c>
      <c r="E13" s="529" t="s">
        <v>1593</v>
      </c>
      <c r="F13" s="541"/>
      <c r="G13" s="541"/>
      <c r="H13" s="541"/>
      <c r="I13" s="541"/>
      <c r="J13" s="541">
        <v>2</v>
      </c>
      <c r="K13" s="541">
        <v>2386</v>
      </c>
      <c r="L13" s="541"/>
      <c r="M13" s="541">
        <v>1193</v>
      </c>
      <c r="N13" s="541"/>
      <c r="O13" s="541"/>
      <c r="P13" s="534"/>
      <c r="Q13" s="542"/>
    </row>
    <row r="14" spans="1:17" ht="14.4" customHeight="1" x14ac:dyDescent="0.3">
      <c r="A14" s="528" t="s">
        <v>1594</v>
      </c>
      <c r="B14" s="529" t="s">
        <v>1380</v>
      </c>
      <c r="C14" s="529" t="s">
        <v>1403</v>
      </c>
      <c r="D14" s="529" t="s">
        <v>1427</v>
      </c>
      <c r="E14" s="529" t="s">
        <v>1428</v>
      </c>
      <c r="F14" s="541">
        <v>2</v>
      </c>
      <c r="G14" s="541">
        <v>466</v>
      </c>
      <c r="H14" s="541">
        <v>1</v>
      </c>
      <c r="I14" s="541">
        <v>233</v>
      </c>
      <c r="J14" s="541"/>
      <c r="K14" s="541"/>
      <c r="L14" s="541"/>
      <c r="M14" s="541"/>
      <c r="N14" s="541">
        <v>1</v>
      </c>
      <c r="O14" s="541">
        <v>251</v>
      </c>
      <c r="P14" s="534">
        <v>0.53862660944206009</v>
      </c>
      <c r="Q14" s="542">
        <v>251</v>
      </c>
    </row>
    <row r="15" spans="1:17" ht="14.4" customHeight="1" x14ac:dyDescent="0.3">
      <c r="A15" s="528" t="s">
        <v>1594</v>
      </c>
      <c r="B15" s="529" t="s">
        <v>1380</v>
      </c>
      <c r="C15" s="529" t="s">
        <v>1403</v>
      </c>
      <c r="D15" s="529" t="s">
        <v>1429</v>
      </c>
      <c r="E15" s="529" t="s">
        <v>1430</v>
      </c>
      <c r="F15" s="541">
        <v>2</v>
      </c>
      <c r="G15" s="541">
        <v>232</v>
      </c>
      <c r="H15" s="541">
        <v>1</v>
      </c>
      <c r="I15" s="541">
        <v>116</v>
      </c>
      <c r="J15" s="541">
        <v>1</v>
      </c>
      <c r="K15" s="541">
        <v>118</v>
      </c>
      <c r="L15" s="541">
        <v>0.50862068965517238</v>
      </c>
      <c r="M15" s="541">
        <v>118</v>
      </c>
      <c r="N15" s="541">
        <v>6</v>
      </c>
      <c r="O15" s="541">
        <v>756</v>
      </c>
      <c r="P15" s="534">
        <v>3.2586206896551726</v>
      </c>
      <c r="Q15" s="542">
        <v>126</v>
      </c>
    </row>
    <row r="16" spans="1:17" ht="14.4" customHeight="1" x14ac:dyDescent="0.3">
      <c r="A16" s="528" t="s">
        <v>1594</v>
      </c>
      <c r="B16" s="529" t="s">
        <v>1380</v>
      </c>
      <c r="C16" s="529" t="s">
        <v>1403</v>
      </c>
      <c r="D16" s="529" t="s">
        <v>1435</v>
      </c>
      <c r="E16" s="529" t="s">
        <v>1436</v>
      </c>
      <c r="F16" s="541"/>
      <c r="G16" s="541"/>
      <c r="H16" s="541"/>
      <c r="I16" s="541"/>
      <c r="J16" s="541"/>
      <c r="K16" s="541"/>
      <c r="L16" s="541"/>
      <c r="M16" s="541"/>
      <c r="N16" s="541">
        <v>2</v>
      </c>
      <c r="O16" s="541">
        <v>1358</v>
      </c>
      <c r="P16" s="534"/>
      <c r="Q16" s="542">
        <v>679</v>
      </c>
    </row>
    <row r="17" spans="1:17" ht="14.4" customHeight="1" x14ac:dyDescent="0.3">
      <c r="A17" s="528" t="s">
        <v>1594</v>
      </c>
      <c r="B17" s="529" t="s">
        <v>1380</v>
      </c>
      <c r="C17" s="529" t="s">
        <v>1403</v>
      </c>
      <c r="D17" s="529" t="s">
        <v>1447</v>
      </c>
      <c r="E17" s="529" t="s">
        <v>1448</v>
      </c>
      <c r="F17" s="541"/>
      <c r="G17" s="541"/>
      <c r="H17" s="541"/>
      <c r="I17" s="541"/>
      <c r="J17" s="541">
        <v>1</v>
      </c>
      <c r="K17" s="541">
        <v>0</v>
      </c>
      <c r="L17" s="541"/>
      <c r="M17" s="541">
        <v>0</v>
      </c>
      <c r="N17" s="541"/>
      <c r="O17" s="541"/>
      <c r="P17" s="534"/>
      <c r="Q17" s="542"/>
    </row>
    <row r="18" spans="1:17" ht="14.4" customHeight="1" x14ac:dyDescent="0.3">
      <c r="A18" s="528" t="s">
        <v>1594</v>
      </c>
      <c r="B18" s="529" t="s">
        <v>1380</v>
      </c>
      <c r="C18" s="529" t="s">
        <v>1403</v>
      </c>
      <c r="D18" s="529" t="s">
        <v>1455</v>
      </c>
      <c r="E18" s="529" t="s">
        <v>1456</v>
      </c>
      <c r="F18" s="541"/>
      <c r="G18" s="541"/>
      <c r="H18" s="541"/>
      <c r="I18" s="541"/>
      <c r="J18" s="541"/>
      <c r="K18" s="541"/>
      <c r="L18" s="541"/>
      <c r="M18" s="541"/>
      <c r="N18" s="541">
        <v>2</v>
      </c>
      <c r="O18" s="541">
        <v>172</v>
      </c>
      <c r="P18" s="534"/>
      <c r="Q18" s="542">
        <v>86</v>
      </c>
    </row>
    <row r="19" spans="1:17" ht="14.4" customHeight="1" x14ac:dyDescent="0.3">
      <c r="A19" s="528" t="s">
        <v>1594</v>
      </c>
      <c r="B19" s="529" t="s">
        <v>1380</v>
      </c>
      <c r="C19" s="529" t="s">
        <v>1403</v>
      </c>
      <c r="D19" s="529" t="s">
        <v>1480</v>
      </c>
      <c r="E19" s="529" t="s">
        <v>1481</v>
      </c>
      <c r="F19" s="541"/>
      <c r="G19" s="541"/>
      <c r="H19" s="541"/>
      <c r="I19" s="541"/>
      <c r="J19" s="541"/>
      <c r="K19" s="541"/>
      <c r="L19" s="541"/>
      <c r="M19" s="541"/>
      <c r="N19" s="541">
        <v>1</v>
      </c>
      <c r="O19" s="541">
        <v>716</v>
      </c>
      <c r="P19" s="534"/>
      <c r="Q19" s="542">
        <v>716</v>
      </c>
    </row>
    <row r="20" spans="1:17" ht="14.4" customHeight="1" x14ac:dyDescent="0.3">
      <c r="A20" s="528" t="s">
        <v>1594</v>
      </c>
      <c r="B20" s="529" t="s">
        <v>1380</v>
      </c>
      <c r="C20" s="529" t="s">
        <v>1403</v>
      </c>
      <c r="D20" s="529" t="s">
        <v>1496</v>
      </c>
      <c r="E20" s="529" t="s">
        <v>1497</v>
      </c>
      <c r="F20" s="541"/>
      <c r="G20" s="541"/>
      <c r="H20" s="541"/>
      <c r="I20" s="541"/>
      <c r="J20" s="541"/>
      <c r="K20" s="541"/>
      <c r="L20" s="541"/>
      <c r="M20" s="541"/>
      <c r="N20" s="541">
        <v>1</v>
      </c>
      <c r="O20" s="541">
        <v>247</v>
      </c>
      <c r="P20" s="534"/>
      <c r="Q20" s="542">
        <v>247</v>
      </c>
    </row>
    <row r="21" spans="1:17" ht="14.4" customHeight="1" x14ac:dyDescent="0.3">
      <c r="A21" s="528" t="s">
        <v>1594</v>
      </c>
      <c r="B21" s="529" t="s">
        <v>1380</v>
      </c>
      <c r="C21" s="529" t="s">
        <v>1403</v>
      </c>
      <c r="D21" s="529" t="s">
        <v>1504</v>
      </c>
      <c r="E21" s="529" t="s">
        <v>1505</v>
      </c>
      <c r="F21" s="541"/>
      <c r="G21" s="541"/>
      <c r="H21" s="541"/>
      <c r="I21" s="541"/>
      <c r="J21" s="541"/>
      <c r="K21" s="541"/>
      <c r="L21" s="541"/>
      <c r="M21" s="541"/>
      <c r="N21" s="541">
        <v>1</v>
      </c>
      <c r="O21" s="541">
        <v>840</v>
      </c>
      <c r="P21" s="534"/>
      <c r="Q21" s="542">
        <v>840</v>
      </c>
    </row>
    <row r="22" spans="1:17" ht="14.4" customHeight="1" x14ac:dyDescent="0.3">
      <c r="A22" s="528" t="s">
        <v>1595</v>
      </c>
      <c r="B22" s="529" t="s">
        <v>1380</v>
      </c>
      <c r="C22" s="529" t="s">
        <v>1381</v>
      </c>
      <c r="D22" s="529" t="s">
        <v>1596</v>
      </c>
      <c r="E22" s="529"/>
      <c r="F22" s="541">
        <v>0.2</v>
      </c>
      <c r="G22" s="541">
        <v>75.95</v>
      </c>
      <c r="H22" s="541">
        <v>1</v>
      </c>
      <c r="I22" s="541">
        <v>379.75</v>
      </c>
      <c r="J22" s="541"/>
      <c r="K22" s="541"/>
      <c r="L22" s="541"/>
      <c r="M22" s="541"/>
      <c r="N22" s="541"/>
      <c r="O22" s="541"/>
      <c r="P22" s="534"/>
      <c r="Q22" s="542"/>
    </row>
    <row r="23" spans="1:17" ht="14.4" customHeight="1" x14ac:dyDescent="0.3">
      <c r="A23" s="528" t="s">
        <v>1595</v>
      </c>
      <c r="B23" s="529" t="s">
        <v>1380</v>
      </c>
      <c r="C23" s="529" t="s">
        <v>1381</v>
      </c>
      <c r="D23" s="529" t="s">
        <v>1393</v>
      </c>
      <c r="E23" s="529" t="s">
        <v>1394</v>
      </c>
      <c r="F23" s="541">
        <v>1</v>
      </c>
      <c r="G23" s="541">
        <v>151.56</v>
      </c>
      <c r="H23" s="541">
        <v>1</v>
      </c>
      <c r="I23" s="541">
        <v>151.56</v>
      </c>
      <c r="J23" s="541"/>
      <c r="K23" s="541"/>
      <c r="L23" s="541"/>
      <c r="M23" s="541"/>
      <c r="N23" s="541"/>
      <c r="O23" s="541"/>
      <c r="P23" s="534"/>
      <c r="Q23" s="542"/>
    </row>
    <row r="24" spans="1:17" ht="14.4" customHeight="1" x14ac:dyDescent="0.3">
      <c r="A24" s="528" t="s">
        <v>1595</v>
      </c>
      <c r="B24" s="529" t="s">
        <v>1380</v>
      </c>
      <c r="C24" s="529" t="s">
        <v>1403</v>
      </c>
      <c r="D24" s="529" t="s">
        <v>1414</v>
      </c>
      <c r="E24" s="529" t="s">
        <v>1415</v>
      </c>
      <c r="F24" s="541">
        <v>26</v>
      </c>
      <c r="G24" s="541">
        <v>886</v>
      </c>
      <c r="H24" s="541">
        <v>1</v>
      </c>
      <c r="I24" s="541">
        <v>34.07692307692308</v>
      </c>
      <c r="J24" s="541">
        <v>67</v>
      </c>
      <c r="K24" s="541">
        <v>2345</v>
      </c>
      <c r="L24" s="541">
        <v>2.6467268623024829</v>
      </c>
      <c r="M24" s="541">
        <v>35</v>
      </c>
      <c r="N24" s="541">
        <v>26</v>
      </c>
      <c r="O24" s="541">
        <v>962</v>
      </c>
      <c r="P24" s="534">
        <v>1.0857787810383748</v>
      </c>
      <c r="Q24" s="542">
        <v>37</v>
      </c>
    </row>
    <row r="25" spans="1:17" ht="14.4" customHeight="1" x14ac:dyDescent="0.3">
      <c r="A25" s="528" t="s">
        <v>1595</v>
      </c>
      <c r="B25" s="529" t="s">
        <v>1380</v>
      </c>
      <c r="C25" s="529" t="s">
        <v>1403</v>
      </c>
      <c r="D25" s="529" t="s">
        <v>1427</v>
      </c>
      <c r="E25" s="529" t="s">
        <v>1428</v>
      </c>
      <c r="F25" s="541">
        <v>1</v>
      </c>
      <c r="G25" s="541">
        <v>232</v>
      </c>
      <c r="H25" s="541">
        <v>1</v>
      </c>
      <c r="I25" s="541">
        <v>232</v>
      </c>
      <c r="J25" s="541">
        <v>1</v>
      </c>
      <c r="K25" s="541">
        <v>235</v>
      </c>
      <c r="L25" s="541">
        <v>1.0129310344827587</v>
      </c>
      <c r="M25" s="541">
        <v>235</v>
      </c>
      <c r="N25" s="541">
        <v>1</v>
      </c>
      <c r="O25" s="541">
        <v>251</v>
      </c>
      <c r="P25" s="534">
        <v>1.0818965517241379</v>
      </c>
      <c r="Q25" s="542">
        <v>251</v>
      </c>
    </row>
    <row r="26" spans="1:17" ht="14.4" customHeight="1" x14ac:dyDescent="0.3">
      <c r="A26" s="528" t="s">
        <v>1595</v>
      </c>
      <c r="B26" s="529" t="s">
        <v>1380</v>
      </c>
      <c r="C26" s="529" t="s">
        <v>1403</v>
      </c>
      <c r="D26" s="529" t="s">
        <v>1429</v>
      </c>
      <c r="E26" s="529" t="s">
        <v>1430</v>
      </c>
      <c r="F26" s="541">
        <v>6</v>
      </c>
      <c r="G26" s="541">
        <v>698</v>
      </c>
      <c r="H26" s="541">
        <v>1</v>
      </c>
      <c r="I26" s="541">
        <v>116.33333333333333</v>
      </c>
      <c r="J26" s="541">
        <v>9</v>
      </c>
      <c r="K26" s="541">
        <v>1062</v>
      </c>
      <c r="L26" s="541">
        <v>1.5214899713467049</v>
      </c>
      <c r="M26" s="541">
        <v>118</v>
      </c>
      <c r="N26" s="541">
        <v>7</v>
      </c>
      <c r="O26" s="541">
        <v>882</v>
      </c>
      <c r="P26" s="534">
        <v>1.2636103151862463</v>
      </c>
      <c r="Q26" s="542">
        <v>126</v>
      </c>
    </row>
    <row r="27" spans="1:17" ht="14.4" customHeight="1" x14ac:dyDescent="0.3">
      <c r="A27" s="528" t="s">
        <v>1595</v>
      </c>
      <c r="B27" s="529" t="s">
        <v>1380</v>
      </c>
      <c r="C27" s="529" t="s">
        <v>1403</v>
      </c>
      <c r="D27" s="529" t="s">
        <v>1431</v>
      </c>
      <c r="E27" s="529" t="s">
        <v>1432</v>
      </c>
      <c r="F27" s="541"/>
      <c r="G27" s="541"/>
      <c r="H27" s="541"/>
      <c r="I27" s="541"/>
      <c r="J27" s="541">
        <v>4</v>
      </c>
      <c r="K27" s="541">
        <v>2128</v>
      </c>
      <c r="L27" s="541"/>
      <c r="M27" s="541">
        <v>532</v>
      </c>
      <c r="N27" s="541"/>
      <c r="O27" s="541"/>
      <c r="P27" s="534"/>
      <c r="Q27" s="542"/>
    </row>
    <row r="28" spans="1:17" ht="14.4" customHeight="1" x14ac:dyDescent="0.3">
      <c r="A28" s="528" t="s">
        <v>1595</v>
      </c>
      <c r="B28" s="529" t="s">
        <v>1380</v>
      </c>
      <c r="C28" s="529" t="s">
        <v>1403</v>
      </c>
      <c r="D28" s="529" t="s">
        <v>1433</v>
      </c>
      <c r="E28" s="529" t="s">
        <v>1434</v>
      </c>
      <c r="F28" s="541"/>
      <c r="G28" s="541"/>
      <c r="H28" s="541"/>
      <c r="I28" s="541"/>
      <c r="J28" s="541">
        <v>1</v>
      </c>
      <c r="K28" s="541">
        <v>486</v>
      </c>
      <c r="L28" s="541"/>
      <c r="M28" s="541">
        <v>486</v>
      </c>
      <c r="N28" s="541"/>
      <c r="O28" s="541"/>
      <c r="P28" s="534"/>
      <c r="Q28" s="542"/>
    </row>
    <row r="29" spans="1:17" ht="14.4" customHeight="1" x14ac:dyDescent="0.3">
      <c r="A29" s="528" t="s">
        <v>1595</v>
      </c>
      <c r="B29" s="529" t="s">
        <v>1380</v>
      </c>
      <c r="C29" s="529" t="s">
        <v>1403</v>
      </c>
      <c r="D29" s="529" t="s">
        <v>1435</v>
      </c>
      <c r="E29" s="529" t="s">
        <v>1436</v>
      </c>
      <c r="F29" s="541"/>
      <c r="G29" s="541"/>
      <c r="H29" s="541"/>
      <c r="I29" s="541"/>
      <c r="J29" s="541">
        <v>3</v>
      </c>
      <c r="K29" s="541">
        <v>1998</v>
      </c>
      <c r="L29" s="541"/>
      <c r="M29" s="541">
        <v>666</v>
      </c>
      <c r="N29" s="541"/>
      <c r="O29" s="541"/>
      <c r="P29" s="534"/>
      <c r="Q29" s="542"/>
    </row>
    <row r="30" spans="1:17" ht="14.4" customHeight="1" x14ac:dyDescent="0.3">
      <c r="A30" s="528" t="s">
        <v>1595</v>
      </c>
      <c r="B30" s="529" t="s">
        <v>1380</v>
      </c>
      <c r="C30" s="529" t="s">
        <v>1403</v>
      </c>
      <c r="D30" s="529" t="s">
        <v>1437</v>
      </c>
      <c r="E30" s="529" t="s">
        <v>1438</v>
      </c>
      <c r="F30" s="541"/>
      <c r="G30" s="541"/>
      <c r="H30" s="541"/>
      <c r="I30" s="541"/>
      <c r="J30" s="541">
        <v>4</v>
      </c>
      <c r="K30" s="541">
        <v>4048</v>
      </c>
      <c r="L30" s="541"/>
      <c r="M30" s="541">
        <v>1012</v>
      </c>
      <c r="N30" s="541">
        <v>2</v>
      </c>
      <c r="O30" s="541">
        <v>2062</v>
      </c>
      <c r="P30" s="534"/>
      <c r="Q30" s="542">
        <v>1031</v>
      </c>
    </row>
    <row r="31" spans="1:17" ht="14.4" customHeight="1" x14ac:dyDescent="0.3">
      <c r="A31" s="528" t="s">
        <v>1595</v>
      </c>
      <c r="B31" s="529" t="s">
        <v>1380</v>
      </c>
      <c r="C31" s="529" t="s">
        <v>1403</v>
      </c>
      <c r="D31" s="529" t="s">
        <v>1525</v>
      </c>
      <c r="E31" s="529" t="s">
        <v>1526</v>
      </c>
      <c r="F31" s="541"/>
      <c r="G31" s="541"/>
      <c r="H31" s="541"/>
      <c r="I31" s="541"/>
      <c r="J31" s="541"/>
      <c r="K31" s="541"/>
      <c r="L31" s="541"/>
      <c r="M31" s="541"/>
      <c r="N31" s="541">
        <v>1</v>
      </c>
      <c r="O31" s="541">
        <v>2098</v>
      </c>
      <c r="P31" s="534"/>
      <c r="Q31" s="542">
        <v>2098</v>
      </c>
    </row>
    <row r="32" spans="1:17" ht="14.4" customHeight="1" x14ac:dyDescent="0.3">
      <c r="A32" s="528" t="s">
        <v>1595</v>
      </c>
      <c r="B32" s="529" t="s">
        <v>1380</v>
      </c>
      <c r="C32" s="529" t="s">
        <v>1403</v>
      </c>
      <c r="D32" s="529" t="s">
        <v>1447</v>
      </c>
      <c r="E32" s="529" t="s">
        <v>1448</v>
      </c>
      <c r="F32" s="541"/>
      <c r="G32" s="541"/>
      <c r="H32" s="541"/>
      <c r="I32" s="541"/>
      <c r="J32" s="541">
        <v>4</v>
      </c>
      <c r="K32" s="541">
        <v>33.33</v>
      </c>
      <c r="L32" s="541"/>
      <c r="M32" s="541">
        <v>8.3324999999999996</v>
      </c>
      <c r="N32" s="541"/>
      <c r="O32" s="541"/>
      <c r="P32" s="534"/>
      <c r="Q32" s="542"/>
    </row>
    <row r="33" spans="1:17" ht="14.4" customHeight="1" x14ac:dyDescent="0.3">
      <c r="A33" s="528" t="s">
        <v>1595</v>
      </c>
      <c r="B33" s="529" t="s">
        <v>1380</v>
      </c>
      <c r="C33" s="529" t="s">
        <v>1403</v>
      </c>
      <c r="D33" s="529" t="s">
        <v>1455</v>
      </c>
      <c r="E33" s="529" t="s">
        <v>1456</v>
      </c>
      <c r="F33" s="541">
        <v>4</v>
      </c>
      <c r="G33" s="541">
        <v>324</v>
      </c>
      <c r="H33" s="541">
        <v>1</v>
      </c>
      <c r="I33" s="541">
        <v>81</v>
      </c>
      <c r="J33" s="541">
        <v>2</v>
      </c>
      <c r="K33" s="541">
        <v>164</v>
      </c>
      <c r="L33" s="541">
        <v>0.50617283950617287</v>
      </c>
      <c r="M33" s="541">
        <v>82</v>
      </c>
      <c r="N33" s="541">
        <v>2</v>
      </c>
      <c r="O33" s="541">
        <v>172</v>
      </c>
      <c r="P33" s="534">
        <v>0.53086419753086422</v>
      </c>
      <c r="Q33" s="542">
        <v>86</v>
      </c>
    </row>
    <row r="34" spans="1:17" ht="14.4" customHeight="1" x14ac:dyDescent="0.3">
      <c r="A34" s="528" t="s">
        <v>1595</v>
      </c>
      <c r="B34" s="529" t="s">
        <v>1380</v>
      </c>
      <c r="C34" s="529" t="s">
        <v>1403</v>
      </c>
      <c r="D34" s="529" t="s">
        <v>1480</v>
      </c>
      <c r="E34" s="529" t="s">
        <v>1481</v>
      </c>
      <c r="F34" s="541">
        <v>1</v>
      </c>
      <c r="G34" s="541">
        <v>684</v>
      </c>
      <c r="H34" s="541">
        <v>1</v>
      </c>
      <c r="I34" s="541">
        <v>684</v>
      </c>
      <c r="J34" s="541"/>
      <c r="K34" s="541"/>
      <c r="L34" s="541"/>
      <c r="M34" s="541"/>
      <c r="N34" s="541">
        <v>1</v>
      </c>
      <c r="O34" s="541">
        <v>716</v>
      </c>
      <c r="P34" s="534">
        <v>1.0467836257309941</v>
      </c>
      <c r="Q34" s="542">
        <v>716</v>
      </c>
    </row>
    <row r="35" spans="1:17" ht="14.4" customHeight="1" x14ac:dyDescent="0.3">
      <c r="A35" s="528" t="s">
        <v>1595</v>
      </c>
      <c r="B35" s="529" t="s">
        <v>1380</v>
      </c>
      <c r="C35" s="529" t="s">
        <v>1403</v>
      </c>
      <c r="D35" s="529" t="s">
        <v>1484</v>
      </c>
      <c r="E35" s="529" t="s">
        <v>1485</v>
      </c>
      <c r="F35" s="541"/>
      <c r="G35" s="541"/>
      <c r="H35" s="541"/>
      <c r="I35" s="541"/>
      <c r="J35" s="541"/>
      <c r="K35" s="541"/>
      <c r="L35" s="541"/>
      <c r="M35" s="541"/>
      <c r="N35" s="541">
        <v>1</v>
      </c>
      <c r="O35" s="541">
        <v>183</v>
      </c>
      <c r="P35" s="534"/>
      <c r="Q35" s="542">
        <v>183</v>
      </c>
    </row>
    <row r="36" spans="1:17" ht="14.4" customHeight="1" x14ac:dyDescent="0.3">
      <c r="A36" s="528" t="s">
        <v>1595</v>
      </c>
      <c r="B36" s="529" t="s">
        <v>1380</v>
      </c>
      <c r="C36" s="529" t="s">
        <v>1403</v>
      </c>
      <c r="D36" s="529" t="s">
        <v>1490</v>
      </c>
      <c r="E36" s="529" t="s">
        <v>1491</v>
      </c>
      <c r="F36" s="541">
        <v>3</v>
      </c>
      <c r="G36" s="541">
        <v>1061</v>
      </c>
      <c r="H36" s="541">
        <v>1</v>
      </c>
      <c r="I36" s="541">
        <v>353.66666666666669</v>
      </c>
      <c r="J36" s="541">
        <v>1</v>
      </c>
      <c r="K36" s="541">
        <v>356</v>
      </c>
      <c r="L36" s="541">
        <v>0.33553251649387372</v>
      </c>
      <c r="M36" s="541">
        <v>356</v>
      </c>
      <c r="N36" s="541">
        <v>4</v>
      </c>
      <c r="O36" s="541">
        <v>1456</v>
      </c>
      <c r="P36" s="534">
        <v>1.3722902921771913</v>
      </c>
      <c r="Q36" s="542">
        <v>364</v>
      </c>
    </row>
    <row r="37" spans="1:17" ht="14.4" customHeight="1" x14ac:dyDescent="0.3">
      <c r="A37" s="528" t="s">
        <v>1595</v>
      </c>
      <c r="B37" s="529" t="s">
        <v>1380</v>
      </c>
      <c r="C37" s="529" t="s">
        <v>1403</v>
      </c>
      <c r="D37" s="529" t="s">
        <v>1549</v>
      </c>
      <c r="E37" s="529" t="s">
        <v>1550</v>
      </c>
      <c r="F37" s="541">
        <v>1</v>
      </c>
      <c r="G37" s="541">
        <v>1653</v>
      </c>
      <c r="H37" s="541">
        <v>1</v>
      </c>
      <c r="I37" s="541">
        <v>1653</v>
      </c>
      <c r="J37" s="541"/>
      <c r="K37" s="541"/>
      <c r="L37" s="541"/>
      <c r="M37" s="541"/>
      <c r="N37" s="541">
        <v>1</v>
      </c>
      <c r="O37" s="541">
        <v>1734</v>
      </c>
      <c r="P37" s="534">
        <v>1.0490018148820326</v>
      </c>
      <c r="Q37" s="542">
        <v>1734</v>
      </c>
    </row>
    <row r="38" spans="1:17" ht="14.4" customHeight="1" x14ac:dyDescent="0.3">
      <c r="A38" s="528" t="s">
        <v>1595</v>
      </c>
      <c r="B38" s="529" t="s">
        <v>1380</v>
      </c>
      <c r="C38" s="529" t="s">
        <v>1403</v>
      </c>
      <c r="D38" s="529" t="s">
        <v>588</v>
      </c>
      <c r="E38" s="529" t="s">
        <v>1593</v>
      </c>
      <c r="F38" s="541">
        <v>2</v>
      </c>
      <c r="G38" s="541">
        <v>2372</v>
      </c>
      <c r="H38" s="541">
        <v>1</v>
      </c>
      <c r="I38" s="541">
        <v>1186</v>
      </c>
      <c r="J38" s="541"/>
      <c r="K38" s="541"/>
      <c r="L38" s="541"/>
      <c r="M38" s="541"/>
      <c r="N38" s="541"/>
      <c r="O38" s="541"/>
      <c r="P38" s="534"/>
      <c r="Q38" s="542"/>
    </row>
    <row r="39" spans="1:17" ht="14.4" customHeight="1" x14ac:dyDescent="0.3">
      <c r="A39" s="528" t="s">
        <v>1595</v>
      </c>
      <c r="B39" s="529" t="s">
        <v>1380</v>
      </c>
      <c r="C39" s="529" t="s">
        <v>1403</v>
      </c>
      <c r="D39" s="529" t="s">
        <v>1552</v>
      </c>
      <c r="E39" s="529" t="s">
        <v>1553</v>
      </c>
      <c r="F39" s="541"/>
      <c r="G39" s="541"/>
      <c r="H39" s="541"/>
      <c r="I39" s="541"/>
      <c r="J39" s="541">
        <v>1</v>
      </c>
      <c r="K39" s="541">
        <v>1008</v>
      </c>
      <c r="L39" s="541"/>
      <c r="M39" s="541">
        <v>1008</v>
      </c>
      <c r="N39" s="541"/>
      <c r="O39" s="541"/>
      <c r="P39" s="534"/>
      <c r="Q39" s="542"/>
    </row>
    <row r="40" spans="1:17" ht="14.4" customHeight="1" x14ac:dyDescent="0.3">
      <c r="A40" s="528" t="s">
        <v>1595</v>
      </c>
      <c r="B40" s="529" t="s">
        <v>1380</v>
      </c>
      <c r="C40" s="529" t="s">
        <v>1403</v>
      </c>
      <c r="D40" s="529" t="s">
        <v>1504</v>
      </c>
      <c r="E40" s="529" t="s">
        <v>1505</v>
      </c>
      <c r="F40" s="541">
        <v>5</v>
      </c>
      <c r="G40" s="541">
        <v>4060</v>
      </c>
      <c r="H40" s="541">
        <v>1</v>
      </c>
      <c r="I40" s="541">
        <v>812</v>
      </c>
      <c r="J40" s="541">
        <v>1</v>
      </c>
      <c r="K40" s="541">
        <v>815</v>
      </c>
      <c r="L40" s="541">
        <v>0.20073891625615764</v>
      </c>
      <c r="M40" s="541">
        <v>815</v>
      </c>
      <c r="N40" s="541"/>
      <c r="O40" s="541"/>
      <c r="P40" s="534"/>
      <c r="Q40" s="542"/>
    </row>
    <row r="41" spans="1:17" ht="14.4" customHeight="1" x14ac:dyDescent="0.3">
      <c r="A41" s="528" t="s">
        <v>1595</v>
      </c>
      <c r="B41" s="529" t="s">
        <v>1380</v>
      </c>
      <c r="C41" s="529" t="s">
        <v>1403</v>
      </c>
      <c r="D41" s="529" t="s">
        <v>1597</v>
      </c>
      <c r="E41" s="529" t="s">
        <v>1598</v>
      </c>
      <c r="F41" s="541">
        <v>4</v>
      </c>
      <c r="G41" s="541">
        <v>3100</v>
      </c>
      <c r="H41" s="541">
        <v>1</v>
      </c>
      <c r="I41" s="541">
        <v>775</v>
      </c>
      <c r="J41" s="541"/>
      <c r="K41" s="541"/>
      <c r="L41" s="541"/>
      <c r="M41" s="541"/>
      <c r="N41" s="541"/>
      <c r="O41" s="541"/>
      <c r="P41" s="534"/>
      <c r="Q41" s="542"/>
    </row>
    <row r="42" spans="1:17" ht="14.4" customHeight="1" x14ac:dyDescent="0.3">
      <c r="A42" s="528" t="s">
        <v>1599</v>
      </c>
      <c r="B42" s="529" t="s">
        <v>1380</v>
      </c>
      <c r="C42" s="529" t="s">
        <v>1403</v>
      </c>
      <c r="D42" s="529" t="s">
        <v>1427</v>
      </c>
      <c r="E42" s="529" t="s">
        <v>1428</v>
      </c>
      <c r="F42" s="541">
        <v>1</v>
      </c>
      <c r="G42" s="541">
        <v>232</v>
      </c>
      <c r="H42" s="541">
        <v>1</v>
      </c>
      <c r="I42" s="541">
        <v>232</v>
      </c>
      <c r="J42" s="541"/>
      <c r="K42" s="541"/>
      <c r="L42" s="541"/>
      <c r="M42" s="541"/>
      <c r="N42" s="541"/>
      <c r="O42" s="541"/>
      <c r="P42" s="534"/>
      <c r="Q42" s="542"/>
    </row>
    <row r="43" spans="1:17" ht="14.4" customHeight="1" x14ac:dyDescent="0.3">
      <c r="A43" s="528" t="s">
        <v>1599</v>
      </c>
      <c r="B43" s="529" t="s">
        <v>1380</v>
      </c>
      <c r="C43" s="529" t="s">
        <v>1403</v>
      </c>
      <c r="D43" s="529" t="s">
        <v>1429</v>
      </c>
      <c r="E43" s="529" t="s">
        <v>1430</v>
      </c>
      <c r="F43" s="541">
        <v>1</v>
      </c>
      <c r="G43" s="541">
        <v>116</v>
      </c>
      <c r="H43" s="541">
        <v>1</v>
      </c>
      <c r="I43" s="541">
        <v>116</v>
      </c>
      <c r="J43" s="541">
        <v>2</v>
      </c>
      <c r="K43" s="541">
        <v>236</v>
      </c>
      <c r="L43" s="541">
        <v>2.0344827586206895</v>
      </c>
      <c r="M43" s="541">
        <v>118</v>
      </c>
      <c r="N43" s="541"/>
      <c r="O43" s="541"/>
      <c r="P43" s="534"/>
      <c r="Q43" s="542"/>
    </row>
    <row r="44" spans="1:17" ht="14.4" customHeight="1" x14ac:dyDescent="0.3">
      <c r="A44" s="528" t="s">
        <v>1599</v>
      </c>
      <c r="B44" s="529" t="s">
        <v>1380</v>
      </c>
      <c r="C44" s="529" t="s">
        <v>1403</v>
      </c>
      <c r="D44" s="529" t="s">
        <v>1447</v>
      </c>
      <c r="E44" s="529" t="s">
        <v>1448</v>
      </c>
      <c r="F44" s="541"/>
      <c r="G44" s="541"/>
      <c r="H44" s="541"/>
      <c r="I44" s="541"/>
      <c r="J44" s="541">
        <v>1</v>
      </c>
      <c r="K44" s="541">
        <v>0</v>
      </c>
      <c r="L44" s="541"/>
      <c r="M44" s="541">
        <v>0</v>
      </c>
      <c r="N44" s="541"/>
      <c r="O44" s="541"/>
      <c r="P44" s="534"/>
      <c r="Q44" s="542"/>
    </row>
    <row r="45" spans="1:17" ht="14.4" customHeight="1" x14ac:dyDescent="0.3">
      <c r="A45" s="528" t="s">
        <v>1599</v>
      </c>
      <c r="B45" s="529" t="s">
        <v>1380</v>
      </c>
      <c r="C45" s="529" t="s">
        <v>1403</v>
      </c>
      <c r="D45" s="529" t="s">
        <v>1600</v>
      </c>
      <c r="E45" s="529" t="s">
        <v>1601</v>
      </c>
      <c r="F45" s="541"/>
      <c r="G45" s="541"/>
      <c r="H45" s="541"/>
      <c r="I45" s="541"/>
      <c r="J45" s="541"/>
      <c r="K45" s="541"/>
      <c r="L45" s="541"/>
      <c r="M45" s="541"/>
      <c r="N45" s="541">
        <v>1</v>
      </c>
      <c r="O45" s="541">
        <v>1001</v>
      </c>
      <c r="P45" s="534"/>
      <c r="Q45" s="542">
        <v>1001</v>
      </c>
    </row>
    <row r="46" spans="1:17" ht="14.4" customHeight="1" x14ac:dyDescent="0.3">
      <c r="A46" s="528" t="s">
        <v>1602</v>
      </c>
      <c r="B46" s="529" t="s">
        <v>1380</v>
      </c>
      <c r="C46" s="529" t="s">
        <v>1403</v>
      </c>
      <c r="D46" s="529" t="s">
        <v>1427</v>
      </c>
      <c r="E46" s="529" t="s">
        <v>1428</v>
      </c>
      <c r="F46" s="541">
        <v>1</v>
      </c>
      <c r="G46" s="541">
        <v>232</v>
      </c>
      <c r="H46" s="541">
        <v>1</v>
      </c>
      <c r="I46" s="541">
        <v>232</v>
      </c>
      <c r="J46" s="541"/>
      <c r="K46" s="541"/>
      <c r="L46" s="541"/>
      <c r="M46" s="541"/>
      <c r="N46" s="541"/>
      <c r="O46" s="541"/>
      <c r="P46" s="534"/>
      <c r="Q46" s="542"/>
    </row>
    <row r="47" spans="1:17" ht="14.4" customHeight="1" x14ac:dyDescent="0.3">
      <c r="A47" s="528" t="s">
        <v>1602</v>
      </c>
      <c r="B47" s="529" t="s">
        <v>1380</v>
      </c>
      <c r="C47" s="529" t="s">
        <v>1403</v>
      </c>
      <c r="D47" s="529" t="s">
        <v>1429</v>
      </c>
      <c r="E47" s="529" t="s">
        <v>1430</v>
      </c>
      <c r="F47" s="541">
        <v>7</v>
      </c>
      <c r="G47" s="541">
        <v>812</v>
      </c>
      <c r="H47" s="541">
        <v>1</v>
      </c>
      <c r="I47" s="541">
        <v>116</v>
      </c>
      <c r="J47" s="541">
        <v>2</v>
      </c>
      <c r="K47" s="541">
        <v>236</v>
      </c>
      <c r="L47" s="541">
        <v>0.29064039408866993</v>
      </c>
      <c r="M47" s="541">
        <v>118</v>
      </c>
      <c r="N47" s="541">
        <v>8</v>
      </c>
      <c r="O47" s="541">
        <v>1008</v>
      </c>
      <c r="P47" s="534">
        <v>1.2413793103448276</v>
      </c>
      <c r="Q47" s="542">
        <v>126</v>
      </c>
    </row>
    <row r="48" spans="1:17" ht="14.4" customHeight="1" x14ac:dyDescent="0.3">
      <c r="A48" s="528" t="s">
        <v>1602</v>
      </c>
      <c r="B48" s="529" t="s">
        <v>1380</v>
      </c>
      <c r="C48" s="529" t="s">
        <v>1403</v>
      </c>
      <c r="D48" s="529" t="s">
        <v>1447</v>
      </c>
      <c r="E48" s="529" t="s">
        <v>1448</v>
      </c>
      <c r="F48" s="541"/>
      <c r="G48" s="541"/>
      <c r="H48" s="541"/>
      <c r="I48" s="541"/>
      <c r="J48" s="541">
        <v>2</v>
      </c>
      <c r="K48" s="541">
        <v>0</v>
      </c>
      <c r="L48" s="541"/>
      <c r="M48" s="541">
        <v>0</v>
      </c>
      <c r="N48" s="541"/>
      <c r="O48" s="541"/>
      <c r="P48" s="534"/>
      <c r="Q48" s="542"/>
    </row>
    <row r="49" spans="1:17" ht="14.4" customHeight="1" x14ac:dyDescent="0.3">
      <c r="A49" s="528" t="s">
        <v>1602</v>
      </c>
      <c r="B49" s="529" t="s">
        <v>1380</v>
      </c>
      <c r="C49" s="529" t="s">
        <v>1403</v>
      </c>
      <c r="D49" s="529" t="s">
        <v>1474</v>
      </c>
      <c r="E49" s="529" t="s">
        <v>1475</v>
      </c>
      <c r="F49" s="541">
        <v>1</v>
      </c>
      <c r="G49" s="541">
        <v>1043</v>
      </c>
      <c r="H49" s="541">
        <v>1</v>
      </c>
      <c r="I49" s="541">
        <v>1043</v>
      </c>
      <c r="J49" s="541"/>
      <c r="K49" s="541"/>
      <c r="L49" s="541"/>
      <c r="M49" s="541"/>
      <c r="N49" s="541"/>
      <c r="O49" s="541"/>
      <c r="P49" s="534"/>
      <c r="Q49" s="542"/>
    </row>
    <row r="50" spans="1:17" ht="14.4" customHeight="1" x14ac:dyDescent="0.3">
      <c r="A50" s="528" t="s">
        <v>1602</v>
      </c>
      <c r="B50" s="529" t="s">
        <v>1380</v>
      </c>
      <c r="C50" s="529" t="s">
        <v>1403</v>
      </c>
      <c r="D50" s="529" t="s">
        <v>1490</v>
      </c>
      <c r="E50" s="529" t="s">
        <v>1491</v>
      </c>
      <c r="F50" s="541">
        <v>1</v>
      </c>
      <c r="G50" s="541">
        <v>351</v>
      </c>
      <c r="H50" s="541">
        <v>1</v>
      </c>
      <c r="I50" s="541">
        <v>351</v>
      </c>
      <c r="J50" s="541"/>
      <c r="K50" s="541"/>
      <c r="L50" s="541"/>
      <c r="M50" s="541"/>
      <c r="N50" s="541"/>
      <c r="O50" s="541"/>
      <c r="P50" s="534"/>
      <c r="Q50" s="542"/>
    </row>
    <row r="51" spans="1:17" ht="14.4" customHeight="1" x14ac:dyDescent="0.3">
      <c r="A51" s="528" t="s">
        <v>1602</v>
      </c>
      <c r="B51" s="529" t="s">
        <v>1380</v>
      </c>
      <c r="C51" s="529" t="s">
        <v>1403</v>
      </c>
      <c r="D51" s="529" t="s">
        <v>1545</v>
      </c>
      <c r="E51" s="529" t="s">
        <v>1546</v>
      </c>
      <c r="F51" s="541"/>
      <c r="G51" s="541"/>
      <c r="H51" s="541"/>
      <c r="I51" s="541"/>
      <c r="J51" s="541"/>
      <c r="K51" s="541"/>
      <c r="L51" s="541"/>
      <c r="M51" s="541"/>
      <c r="N51" s="541">
        <v>1</v>
      </c>
      <c r="O51" s="541">
        <v>636</v>
      </c>
      <c r="P51" s="534"/>
      <c r="Q51" s="542">
        <v>636</v>
      </c>
    </row>
    <row r="52" spans="1:17" ht="14.4" customHeight="1" x14ac:dyDescent="0.3">
      <c r="A52" s="528" t="s">
        <v>1602</v>
      </c>
      <c r="B52" s="529" t="s">
        <v>1380</v>
      </c>
      <c r="C52" s="529" t="s">
        <v>1403</v>
      </c>
      <c r="D52" s="529" t="s">
        <v>1549</v>
      </c>
      <c r="E52" s="529" t="s">
        <v>1550</v>
      </c>
      <c r="F52" s="541"/>
      <c r="G52" s="541"/>
      <c r="H52" s="541"/>
      <c r="I52" s="541"/>
      <c r="J52" s="541"/>
      <c r="K52" s="541"/>
      <c r="L52" s="541"/>
      <c r="M52" s="541"/>
      <c r="N52" s="541">
        <v>1</v>
      </c>
      <c r="O52" s="541">
        <v>1734</v>
      </c>
      <c r="P52" s="534"/>
      <c r="Q52" s="542">
        <v>1734</v>
      </c>
    </row>
    <row r="53" spans="1:17" ht="14.4" customHeight="1" x14ac:dyDescent="0.3">
      <c r="A53" s="528" t="s">
        <v>1603</v>
      </c>
      <c r="B53" s="529" t="s">
        <v>1380</v>
      </c>
      <c r="C53" s="529" t="s">
        <v>1403</v>
      </c>
      <c r="D53" s="529" t="s">
        <v>1427</v>
      </c>
      <c r="E53" s="529" t="s">
        <v>1428</v>
      </c>
      <c r="F53" s="541"/>
      <c r="G53" s="541"/>
      <c r="H53" s="541"/>
      <c r="I53" s="541"/>
      <c r="J53" s="541"/>
      <c r="K53" s="541"/>
      <c r="L53" s="541"/>
      <c r="M53" s="541"/>
      <c r="N53" s="541">
        <v>1</v>
      </c>
      <c r="O53" s="541">
        <v>251</v>
      </c>
      <c r="P53" s="534"/>
      <c r="Q53" s="542">
        <v>251</v>
      </c>
    </row>
    <row r="54" spans="1:17" ht="14.4" customHeight="1" x14ac:dyDescent="0.3">
      <c r="A54" s="528" t="s">
        <v>1603</v>
      </c>
      <c r="B54" s="529" t="s">
        <v>1380</v>
      </c>
      <c r="C54" s="529" t="s">
        <v>1403</v>
      </c>
      <c r="D54" s="529" t="s">
        <v>1429</v>
      </c>
      <c r="E54" s="529" t="s">
        <v>1430</v>
      </c>
      <c r="F54" s="541">
        <v>1</v>
      </c>
      <c r="G54" s="541">
        <v>116</v>
      </c>
      <c r="H54" s="541">
        <v>1</v>
      </c>
      <c r="I54" s="541">
        <v>116</v>
      </c>
      <c r="J54" s="541">
        <v>5</v>
      </c>
      <c r="K54" s="541">
        <v>590</v>
      </c>
      <c r="L54" s="541">
        <v>5.0862068965517242</v>
      </c>
      <c r="M54" s="541">
        <v>118</v>
      </c>
      <c r="N54" s="541">
        <v>9</v>
      </c>
      <c r="O54" s="541">
        <v>1134</v>
      </c>
      <c r="P54" s="534">
        <v>9.7758620689655178</v>
      </c>
      <c r="Q54" s="542">
        <v>126</v>
      </c>
    </row>
    <row r="55" spans="1:17" ht="14.4" customHeight="1" x14ac:dyDescent="0.3">
      <c r="A55" s="528" t="s">
        <v>1603</v>
      </c>
      <c r="B55" s="529" t="s">
        <v>1380</v>
      </c>
      <c r="C55" s="529" t="s">
        <v>1403</v>
      </c>
      <c r="D55" s="529" t="s">
        <v>1461</v>
      </c>
      <c r="E55" s="529" t="s">
        <v>1462</v>
      </c>
      <c r="F55" s="541"/>
      <c r="G55" s="541"/>
      <c r="H55" s="541"/>
      <c r="I55" s="541"/>
      <c r="J55" s="541">
        <v>3</v>
      </c>
      <c r="K55" s="541">
        <v>1476</v>
      </c>
      <c r="L55" s="541"/>
      <c r="M55" s="541">
        <v>492</v>
      </c>
      <c r="N55" s="541"/>
      <c r="O55" s="541"/>
      <c r="P55" s="534"/>
      <c r="Q55" s="542"/>
    </row>
    <row r="56" spans="1:17" ht="14.4" customHeight="1" x14ac:dyDescent="0.3">
      <c r="A56" s="528" t="s">
        <v>1603</v>
      </c>
      <c r="B56" s="529" t="s">
        <v>1380</v>
      </c>
      <c r="C56" s="529" t="s">
        <v>1403</v>
      </c>
      <c r="D56" s="529" t="s">
        <v>1467</v>
      </c>
      <c r="E56" s="529" t="s">
        <v>1432</v>
      </c>
      <c r="F56" s="541"/>
      <c r="G56" s="541"/>
      <c r="H56" s="541"/>
      <c r="I56" s="541"/>
      <c r="J56" s="541"/>
      <c r="K56" s="541"/>
      <c r="L56" s="541"/>
      <c r="M56" s="541"/>
      <c r="N56" s="541">
        <v>1</v>
      </c>
      <c r="O56" s="541">
        <v>688</v>
      </c>
      <c r="P56" s="534"/>
      <c r="Q56" s="542">
        <v>688</v>
      </c>
    </row>
    <row r="57" spans="1:17" ht="14.4" customHeight="1" x14ac:dyDescent="0.3">
      <c r="A57" s="528" t="s">
        <v>1603</v>
      </c>
      <c r="B57" s="529" t="s">
        <v>1380</v>
      </c>
      <c r="C57" s="529" t="s">
        <v>1403</v>
      </c>
      <c r="D57" s="529" t="s">
        <v>1490</v>
      </c>
      <c r="E57" s="529" t="s">
        <v>1491</v>
      </c>
      <c r="F57" s="541"/>
      <c r="G57" s="541"/>
      <c r="H57" s="541"/>
      <c r="I57" s="541"/>
      <c r="J57" s="541"/>
      <c r="K57" s="541"/>
      <c r="L57" s="541"/>
      <c r="M57" s="541"/>
      <c r="N57" s="541">
        <v>1</v>
      </c>
      <c r="O57" s="541">
        <v>364</v>
      </c>
      <c r="P57" s="534"/>
      <c r="Q57" s="542">
        <v>364</v>
      </c>
    </row>
    <row r="58" spans="1:17" ht="14.4" customHeight="1" x14ac:dyDescent="0.3">
      <c r="A58" s="528" t="s">
        <v>1604</v>
      </c>
      <c r="B58" s="529" t="s">
        <v>1380</v>
      </c>
      <c r="C58" s="529" t="s">
        <v>1403</v>
      </c>
      <c r="D58" s="529" t="s">
        <v>1429</v>
      </c>
      <c r="E58" s="529" t="s">
        <v>1430</v>
      </c>
      <c r="F58" s="541"/>
      <c r="G58" s="541"/>
      <c r="H58" s="541"/>
      <c r="I58" s="541"/>
      <c r="J58" s="541"/>
      <c r="K58" s="541"/>
      <c r="L58" s="541"/>
      <c r="M58" s="541"/>
      <c r="N58" s="541">
        <v>1</v>
      </c>
      <c r="O58" s="541">
        <v>126</v>
      </c>
      <c r="P58" s="534"/>
      <c r="Q58" s="542">
        <v>126</v>
      </c>
    </row>
    <row r="59" spans="1:17" ht="14.4" customHeight="1" x14ac:dyDescent="0.3">
      <c r="A59" s="528" t="s">
        <v>1605</v>
      </c>
      <c r="B59" s="529" t="s">
        <v>1380</v>
      </c>
      <c r="C59" s="529" t="s">
        <v>1403</v>
      </c>
      <c r="D59" s="529" t="s">
        <v>1427</v>
      </c>
      <c r="E59" s="529" t="s">
        <v>1428</v>
      </c>
      <c r="F59" s="541"/>
      <c r="G59" s="541"/>
      <c r="H59" s="541"/>
      <c r="I59" s="541"/>
      <c r="J59" s="541">
        <v>1</v>
      </c>
      <c r="K59" s="541">
        <v>235</v>
      </c>
      <c r="L59" s="541"/>
      <c r="M59" s="541">
        <v>235</v>
      </c>
      <c r="N59" s="541"/>
      <c r="O59" s="541"/>
      <c r="P59" s="534"/>
      <c r="Q59" s="542"/>
    </row>
    <row r="60" spans="1:17" ht="14.4" customHeight="1" x14ac:dyDescent="0.3">
      <c r="A60" s="528" t="s">
        <v>1606</v>
      </c>
      <c r="B60" s="529" t="s">
        <v>1380</v>
      </c>
      <c r="C60" s="529" t="s">
        <v>1403</v>
      </c>
      <c r="D60" s="529" t="s">
        <v>1521</v>
      </c>
      <c r="E60" s="529" t="s">
        <v>1522</v>
      </c>
      <c r="F60" s="541">
        <v>1</v>
      </c>
      <c r="G60" s="541">
        <v>130</v>
      </c>
      <c r="H60" s="541">
        <v>1</v>
      </c>
      <c r="I60" s="541">
        <v>130</v>
      </c>
      <c r="J60" s="541"/>
      <c r="K60" s="541"/>
      <c r="L60" s="541"/>
      <c r="M60" s="541"/>
      <c r="N60" s="541"/>
      <c r="O60" s="541"/>
      <c r="P60" s="534"/>
      <c r="Q60" s="542"/>
    </row>
    <row r="61" spans="1:17" ht="14.4" customHeight="1" x14ac:dyDescent="0.3">
      <c r="A61" s="528" t="s">
        <v>1606</v>
      </c>
      <c r="B61" s="529" t="s">
        <v>1380</v>
      </c>
      <c r="C61" s="529" t="s">
        <v>1403</v>
      </c>
      <c r="D61" s="529" t="s">
        <v>1414</v>
      </c>
      <c r="E61" s="529" t="s">
        <v>1415</v>
      </c>
      <c r="F61" s="541">
        <v>15</v>
      </c>
      <c r="G61" s="541">
        <v>515</v>
      </c>
      <c r="H61" s="541">
        <v>1</v>
      </c>
      <c r="I61" s="541">
        <v>34.333333333333336</v>
      </c>
      <c r="J61" s="541">
        <v>8</v>
      </c>
      <c r="K61" s="541">
        <v>280</v>
      </c>
      <c r="L61" s="541">
        <v>0.5436893203883495</v>
      </c>
      <c r="M61" s="541">
        <v>35</v>
      </c>
      <c r="N61" s="541">
        <v>6</v>
      </c>
      <c r="O61" s="541">
        <v>222</v>
      </c>
      <c r="P61" s="534">
        <v>0.43106796116504853</v>
      </c>
      <c r="Q61" s="542">
        <v>37</v>
      </c>
    </row>
    <row r="62" spans="1:17" ht="14.4" customHeight="1" x14ac:dyDescent="0.3">
      <c r="A62" s="528" t="s">
        <v>1606</v>
      </c>
      <c r="B62" s="529" t="s">
        <v>1380</v>
      </c>
      <c r="C62" s="529" t="s">
        <v>1403</v>
      </c>
      <c r="D62" s="529" t="s">
        <v>1424</v>
      </c>
      <c r="E62" s="529" t="s">
        <v>1425</v>
      </c>
      <c r="F62" s="541">
        <v>0</v>
      </c>
      <c r="G62" s="541">
        <v>0</v>
      </c>
      <c r="H62" s="541"/>
      <c r="I62" s="541"/>
      <c r="J62" s="541"/>
      <c r="K62" s="541"/>
      <c r="L62" s="541"/>
      <c r="M62" s="541"/>
      <c r="N62" s="541"/>
      <c r="O62" s="541"/>
      <c r="P62" s="534"/>
      <c r="Q62" s="542"/>
    </row>
    <row r="63" spans="1:17" ht="14.4" customHeight="1" x14ac:dyDescent="0.3">
      <c r="A63" s="528" t="s">
        <v>1606</v>
      </c>
      <c r="B63" s="529" t="s">
        <v>1380</v>
      </c>
      <c r="C63" s="529" t="s">
        <v>1403</v>
      </c>
      <c r="D63" s="529" t="s">
        <v>1427</v>
      </c>
      <c r="E63" s="529" t="s">
        <v>1428</v>
      </c>
      <c r="F63" s="541">
        <v>8</v>
      </c>
      <c r="G63" s="541">
        <v>1864</v>
      </c>
      <c r="H63" s="541">
        <v>1</v>
      </c>
      <c r="I63" s="541">
        <v>233</v>
      </c>
      <c r="J63" s="541">
        <v>7</v>
      </c>
      <c r="K63" s="541">
        <v>1645</v>
      </c>
      <c r="L63" s="541">
        <v>0.88251072961373389</v>
      </c>
      <c r="M63" s="541">
        <v>235</v>
      </c>
      <c r="N63" s="541">
        <v>5</v>
      </c>
      <c r="O63" s="541">
        <v>1255</v>
      </c>
      <c r="P63" s="534">
        <v>0.67328326180257514</v>
      </c>
      <c r="Q63" s="542">
        <v>251</v>
      </c>
    </row>
    <row r="64" spans="1:17" ht="14.4" customHeight="1" x14ac:dyDescent="0.3">
      <c r="A64" s="528" t="s">
        <v>1606</v>
      </c>
      <c r="B64" s="529" t="s">
        <v>1380</v>
      </c>
      <c r="C64" s="529" t="s">
        <v>1403</v>
      </c>
      <c r="D64" s="529" t="s">
        <v>1429</v>
      </c>
      <c r="E64" s="529" t="s">
        <v>1430</v>
      </c>
      <c r="F64" s="541">
        <v>75</v>
      </c>
      <c r="G64" s="541">
        <v>8734</v>
      </c>
      <c r="H64" s="541">
        <v>1</v>
      </c>
      <c r="I64" s="541">
        <v>116.45333333333333</v>
      </c>
      <c r="J64" s="541">
        <v>78</v>
      </c>
      <c r="K64" s="541">
        <v>9204</v>
      </c>
      <c r="L64" s="541">
        <v>1.0538126860544996</v>
      </c>
      <c r="M64" s="541">
        <v>118</v>
      </c>
      <c r="N64" s="541">
        <v>62</v>
      </c>
      <c r="O64" s="541">
        <v>7812</v>
      </c>
      <c r="P64" s="534">
        <v>0.8944355392718113</v>
      </c>
      <c r="Q64" s="542">
        <v>126</v>
      </c>
    </row>
    <row r="65" spans="1:17" ht="14.4" customHeight="1" x14ac:dyDescent="0.3">
      <c r="A65" s="528" t="s">
        <v>1606</v>
      </c>
      <c r="B65" s="529" t="s">
        <v>1380</v>
      </c>
      <c r="C65" s="529" t="s">
        <v>1403</v>
      </c>
      <c r="D65" s="529" t="s">
        <v>1431</v>
      </c>
      <c r="E65" s="529" t="s">
        <v>1432</v>
      </c>
      <c r="F65" s="541">
        <v>8</v>
      </c>
      <c r="G65" s="541">
        <v>4240</v>
      </c>
      <c r="H65" s="541">
        <v>1</v>
      </c>
      <c r="I65" s="541">
        <v>530</v>
      </c>
      <c r="J65" s="541"/>
      <c r="K65" s="541"/>
      <c r="L65" s="541"/>
      <c r="M65" s="541"/>
      <c r="N65" s="541">
        <v>3</v>
      </c>
      <c r="O65" s="541">
        <v>1620</v>
      </c>
      <c r="P65" s="534">
        <v>0.38207547169811323</v>
      </c>
      <c r="Q65" s="542">
        <v>540</v>
      </c>
    </row>
    <row r="66" spans="1:17" ht="14.4" customHeight="1" x14ac:dyDescent="0.3">
      <c r="A66" s="528" t="s">
        <v>1606</v>
      </c>
      <c r="B66" s="529" t="s">
        <v>1380</v>
      </c>
      <c r="C66" s="529" t="s">
        <v>1403</v>
      </c>
      <c r="D66" s="529" t="s">
        <v>1433</v>
      </c>
      <c r="E66" s="529" t="s">
        <v>1434</v>
      </c>
      <c r="F66" s="541">
        <v>28</v>
      </c>
      <c r="G66" s="541">
        <v>13512</v>
      </c>
      <c r="H66" s="541">
        <v>1</v>
      </c>
      <c r="I66" s="541">
        <v>482.57142857142856</v>
      </c>
      <c r="J66" s="541">
        <v>15</v>
      </c>
      <c r="K66" s="541">
        <v>7290</v>
      </c>
      <c r="L66" s="541">
        <v>0.53952042628774421</v>
      </c>
      <c r="M66" s="541">
        <v>486</v>
      </c>
      <c r="N66" s="541">
        <v>10</v>
      </c>
      <c r="O66" s="541">
        <v>5000</v>
      </c>
      <c r="P66" s="534">
        <v>0.37004144464179989</v>
      </c>
      <c r="Q66" s="542">
        <v>500</v>
      </c>
    </row>
    <row r="67" spans="1:17" ht="14.4" customHeight="1" x14ac:dyDescent="0.3">
      <c r="A67" s="528" t="s">
        <v>1606</v>
      </c>
      <c r="B67" s="529" t="s">
        <v>1380</v>
      </c>
      <c r="C67" s="529" t="s">
        <v>1403</v>
      </c>
      <c r="D67" s="529" t="s">
        <v>1435</v>
      </c>
      <c r="E67" s="529" t="s">
        <v>1436</v>
      </c>
      <c r="F67" s="541">
        <v>27</v>
      </c>
      <c r="G67" s="541">
        <v>17793</v>
      </c>
      <c r="H67" s="541">
        <v>1</v>
      </c>
      <c r="I67" s="541">
        <v>659</v>
      </c>
      <c r="J67" s="541">
        <v>2</v>
      </c>
      <c r="K67" s="541">
        <v>1332</v>
      </c>
      <c r="L67" s="541">
        <v>7.4860900354071822E-2</v>
      </c>
      <c r="M67" s="541">
        <v>666</v>
      </c>
      <c r="N67" s="541">
        <v>5</v>
      </c>
      <c r="O67" s="541">
        <v>3395</v>
      </c>
      <c r="P67" s="534">
        <v>0.19080537289945484</v>
      </c>
      <c r="Q67" s="542">
        <v>679</v>
      </c>
    </row>
    <row r="68" spans="1:17" ht="14.4" customHeight="1" x14ac:dyDescent="0.3">
      <c r="A68" s="528" t="s">
        <v>1606</v>
      </c>
      <c r="B68" s="529" t="s">
        <v>1380</v>
      </c>
      <c r="C68" s="529" t="s">
        <v>1403</v>
      </c>
      <c r="D68" s="529" t="s">
        <v>1437</v>
      </c>
      <c r="E68" s="529" t="s">
        <v>1438</v>
      </c>
      <c r="F68" s="541">
        <v>54</v>
      </c>
      <c r="G68" s="541">
        <v>54254</v>
      </c>
      <c r="H68" s="541">
        <v>1</v>
      </c>
      <c r="I68" s="541">
        <v>1004.7037037037037</v>
      </c>
      <c r="J68" s="541">
        <v>33</v>
      </c>
      <c r="K68" s="541">
        <v>33396</v>
      </c>
      <c r="L68" s="541">
        <v>0.61554908393851149</v>
      </c>
      <c r="M68" s="541">
        <v>1012</v>
      </c>
      <c r="N68" s="541">
        <v>17</v>
      </c>
      <c r="O68" s="541">
        <v>17527</v>
      </c>
      <c r="P68" s="534">
        <v>0.32305452132561652</v>
      </c>
      <c r="Q68" s="542">
        <v>1031</v>
      </c>
    </row>
    <row r="69" spans="1:17" ht="14.4" customHeight="1" x14ac:dyDescent="0.3">
      <c r="A69" s="528" t="s">
        <v>1606</v>
      </c>
      <c r="B69" s="529" t="s">
        <v>1380</v>
      </c>
      <c r="C69" s="529" t="s">
        <v>1403</v>
      </c>
      <c r="D69" s="529" t="s">
        <v>1525</v>
      </c>
      <c r="E69" s="529" t="s">
        <v>1526</v>
      </c>
      <c r="F69" s="541">
        <v>3</v>
      </c>
      <c r="G69" s="541">
        <v>6024</v>
      </c>
      <c r="H69" s="541">
        <v>1</v>
      </c>
      <c r="I69" s="541">
        <v>2008</v>
      </c>
      <c r="J69" s="541">
        <v>2</v>
      </c>
      <c r="K69" s="541">
        <v>4034</v>
      </c>
      <c r="L69" s="541">
        <v>0.66965471447543157</v>
      </c>
      <c r="M69" s="541">
        <v>2017</v>
      </c>
      <c r="N69" s="541">
        <v>2</v>
      </c>
      <c r="O69" s="541">
        <v>4196</v>
      </c>
      <c r="P69" s="534">
        <v>0.69654714475431612</v>
      </c>
      <c r="Q69" s="542">
        <v>2098</v>
      </c>
    </row>
    <row r="70" spans="1:17" ht="14.4" customHeight="1" x14ac:dyDescent="0.3">
      <c r="A70" s="528" t="s">
        <v>1606</v>
      </c>
      <c r="B70" s="529" t="s">
        <v>1380</v>
      </c>
      <c r="C70" s="529" t="s">
        <v>1403</v>
      </c>
      <c r="D70" s="529" t="s">
        <v>1527</v>
      </c>
      <c r="E70" s="529" t="s">
        <v>1528</v>
      </c>
      <c r="F70" s="541">
        <v>2</v>
      </c>
      <c r="G70" s="541">
        <v>2426</v>
      </c>
      <c r="H70" s="541">
        <v>1</v>
      </c>
      <c r="I70" s="541">
        <v>1213</v>
      </c>
      <c r="J70" s="541">
        <v>4</v>
      </c>
      <c r="K70" s="541">
        <v>4940</v>
      </c>
      <c r="L70" s="541">
        <v>2.0362737015663646</v>
      </c>
      <c r="M70" s="541">
        <v>1235</v>
      </c>
      <c r="N70" s="541"/>
      <c r="O70" s="541"/>
      <c r="P70" s="534"/>
      <c r="Q70" s="542"/>
    </row>
    <row r="71" spans="1:17" ht="14.4" customHeight="1" x14ac:dyDescent="0.3">
      <c r="A71" s="528" t="s">
        <v>1606</v>
      </c>
      <c r="B71" s="529" t="s">
        <v>1380</v>
      </c>
      <c r="C71" s="529" t="s">
        <v>1403</v>
      </c>
      <c r="D71" s="529" t="s">
        <v>1529</v>
      </c>
      <c r="E71" s="529" t="s">
        <v>1530</v>
      </c>
      <c r="F71" s="541">
        <v>1</v>
      </c>
      <c r="G71" s="541">
        <v>932</v>
      </c>
      <c r="H71" s="541">
        <v>1</v>
      </c>
      <c r="I71" s="541">
        <v>932</v>
      </c>
      <c r="J71" s="541">
        <v>3</v>
      </c>
      <c r="K71" s="541">
        <v>2838</v>
      </c>
      <c r="L71" s="541">
        <v>3.0450643776824036</v>
      </c>
      <c r="M71" s="541">
        <v>946</v>
      </c>
      <c r="N71" s="541"/>
      <c r="O71" s="541"/>
      <c r="P71" s="534"/>
      <c r="Q71" s="542"/>
    </row>
    <row r="72" spans="1:17" ht="14.4" customHeight="1" x14ac:dyDescent="0.3">
      <c r="A72" s="528" t="s">
        <v>1606</v>
      </c>
      <c r="B72" s="529" t="s">
        <v>1380</v>
      </c>
      <c r="C72" s="529" t="s">
        <v>1403</v>
      </c>
      <c r="D72" s="529" t="s">
        <v>1531</v>
      </c>
      <c r="E72" s="529" t="s">
        <v>1532</v>
      </c>
      <c r="F72" s="541">
        <v>2</v>
      </c>
      <c r="G72" s="541">
        <v>1644</v>
      </c>
      <c r="H72" s="541">
        <v>1</v>
      </c>
      <c r="I72" s="541">
        <v>822</v>
      </c>
      <c r="J72" s="541">
        <v>0</v>
      </c>
      <c r="K72" s="541">
        <v>0</v>
      </c>
      <c r="L72" s="541">
        <v>0</v>
      </c>
      <c r="M72" s="541"/>
      <c r="N72" s="541">
        <v>0</v>
      </c>
      <c r="O72" s="541">
        <v>0</v>
      </c>
      <c r="P72" s="534">
        <v>0</v>
      </c>
      <c r="Q72" s="542"/>
    </row>
    <row r="73" spans="1:17" ht="14.4" customHeight="1" x14ac:dyDescent="0.3">
      <c r="A73" s="528" t="s">
        <v>1606</v>
      </c>
      <c r="B73" s="529" t="s">
        <v>1380</v>
      </c>
      <c r="C73" s="529" t="s">
        <v>1403</v>
      </c>
      <c r="D73" s="529" t="s">
        <v>1537</v>
      </c>
      <c r="E73" s="529" t="s">
        <v>1538</v>
      </c>
      <c r="F73" s="541">
        <v>12</v>
      </c>
      <c r="G73" s="541">
        <v>18015</v>
      </c>
      <c r="H73" s="541">
        <v>1</v>
      </c>
      <c r="I73" s="541">
        <v>1501.25</v>
      </c>
      <c r="J73" s="541">
        <v>7</v>
      </c>
      <c r="K73" s="541">
        <v>10577</v>
      </c>
      <c r="L73" s="541">
        <v>0.58712184290868719</v>
      </c>
      <c r="M73" s="541">
        <v>1511</v>
      </c>
      <c r="N73" s="541">
        <v>5</v>
      </c>
      <c r="O73" s="541">
        <v>7835</v>
      </c>
      <c r="P73" s="534">
        <v>0.43491534832084372</v>
      </c>
      <c r="Q73" s="542">
        <v>1567</v>
      </c>
    </row>
    <row r="74" spans="1:17" ht="14.4" customHeight="1" x14ac:dyDescent="0.3">
      <c r="A74" s="528" t="s">
        <v>1606</v>
      </c>
      <c r="B74" s="529" t="s">
        <v>1380</v>
      </c>
      <c r="C74" s="529" t="s">
        <v>1403</v>
      </c>
      <c r="D74" s="529" t="s">
        <v>1607</v>
      </c>
      <c r="E74" s="529" t="s">
        <v>1608</v>
      </c>
      <c r="F74" s="541"/>
      <c r="G74" s="541"/>
      <c r="H74" s="541"/>
      <c r="I74" s="541"/>
      <c r="J74" s="541"/>
      <c r="K74" s="541"/>
      <c r="L74" s="541"/>
      <c r="M74" s="541"/>
      <c r="N74" s="541">
        <v>1</v>
      </c>
      <c r="O74" s="541">
        <v>618</v>
      </c>
      <c r="P74" s="534"/>
      <c r="Q74" s="542">
        <v>618</v>
      </c>
    </row>
    <row r="75" spans="1:17" ht="14.4" customHeight="1" x14ac:dyDescent="0.3">
      <c r="A75" s="528" t="s">
        <v>1606</v>
      </c>
      <c r="B75" s="529" t="s">
        <v>1380</v>
      </c>
      <c r="C75" s="529" t="s">
        <v>1403</v>
      </c>
      <c r="D75" s="529" t="s">
        <v>1455</v>
      </c>
      <c r="E75" s="529" t="s">
        <v>1456</v>
      </c>
      <c r="F75" s="541">
        <v>66</v>
      </c>
      <c r="G75" s="541">
        <v>5366</v>
      </c>
      <c r="H75" s="541">
        <v>1</v>
      </c>
      <c r="I75" s="541">
        <v>81.303030303030297</v>
      </c>
      <c r="J75" s="541">
        <v>40</v>
      </c>
      <c r="K75" s="541">
        <v>3280</v>
      </c>
      <c r="L75" s="541">
        <v>0.61125605665300042</v>
      </c>
      <c r="M75" s="541">
        <v>82</v>
      </c>
      <c r="N75" s="541">
        <v>44</v>
      </c>
      <c r="O75" s="541">
        <v>3784</v>
      </c>
      <c r="P75" s="534">
        <v>0.70518076779724193</v>
      </c>
      <c r="Q75" s="542">
        <v>86</v>
      </c>
    </row>
    <row r="76" spans="1:17" ht="14.4" customHeight="1" x14ac:dyDescent="0.3">
      <c r="A76" s="528" t="s">
        <v>1606</v>
      </c>
      <c r="B76" s="529" t="s">
        <v>1380</v>
      </c>
      <c r="C76" s="529" t="s">
        <v>1403</v>
      </c>
      <c r="D76" s="529" t="s">
        <v>1461</v>
      </c>
      <c r="E76" s="529" t="s">
        <v>1462</v>
      </c>
      <c r="F76" s="541">
        <v>2</v>
      </c>
      <c r="G76" s="541">
        <v>975</v>
      </c>
      <c r="H76" s="541">
        <v>1</v>
      </c>
      <c r="I76" s="541">
        <v>487.5</v>
      </c>
      <c r="J76" s="541">
        <v>4</v>
      </c>
      <c r="K76" s="541">
        <v>1968</v>
      </c>
      <c r="L76" s="541">
        <v>2.0184615384615383</v>
      </c>
      <c r="M76" s="541">
        <v>492</v>
      </c>
      <c r="N76" s="541">
        <v>5</v>
      </c>
      <c r="O76" s="541">
        <v>2525</v>
      </c>
      <c r="P76" s="534">
        <v>2.5897435897435899</v>
      </c>
      <c r="Q76" s="542">
        <v>505</v>
      </c>
    </row>
    <row r="77" spans="1:17" ht="14.4" customHeight="1" x14ac:dyDescent="0.3">
      <c r="A77" s="528" t="s">
        <v>1606</v>
      </c>
      <c r="B77" s="529" t="s">
        <v>1380</v>
      </c>
      <c r="C77" s="529" t="s">
        <v>1403</v>
      </c>
      <c r="D77" s="529" t="s">
        <v>1467</v>
      </c>
      <c r="E77" s="529" t="s">
        <v>1432</v>
      </c>
      <c r="F77" s="541">
        <v>3</v>
      </c>
      <c r="G77" s="541">
        <v>2019</v>
      </c>
      <c r="H77" s="541">
        <v>1</v>
      </c>
      <c r="I77" s="541">
        <v>673</v>
      </c>
      <c r="J77" s="541">
        <v>3</v>
      </c>
      <c r="K77" s="541">
        <v>2025</v>
      </c>
      <c r="L77" s="541">
        <v>1.0029717682020802</v>
      </c>
      <c r="M77" s="541">
        <v>675</v>
      </c>
      <c r="N77" s="541"/>
      <c r="O77" s="541"/>
      <c r="P77" s="534"/>
      <c r="Q77" s="542"/>
    </row>
    <row r="78" spans="1:17" ht="14.4" customHeight="1" x14ac:dyDescent="0.3">
      <c r="A78" s="528" t="s">
        <v>1606</v>
      </c>
      <c r="B78" s="529" t="s">
        <v>1380</v>
      </c>
      <c r="C78" s="529" t="s">
        <v>1403</v>
      </c>
      <c r="D78" s="529" t="s">
        <v>1472</v>
      </c>
      <c r="E78" s="529" t="s">
        <v>1473</v>
      </c>
      <c r="F78" s="541">
        <v>1</v>
      </c>
      <c r="G78" s="541">
        <v>431</v>
      </c>
      <c r="H78" s="541">
        <v>1</v>
      </c>
      <c r="I78" s="541">
        <v>431</v>
      </c>
      <c r="J78" s="541"/>
      <c r="K78" s="541"/>
      <c r="L78" s="541"/>
      <c r="M78" s="541"/>
      <c r="N78" s="541"/>
      <c r="O78" s="541"/>
      <c r="P78" s="534"/>
      <c r="Q78" s="542"/>
    </row>
    <row r="79" spans="1:17" ht="14.4" customHeight="1" x14ac:dyDescent="0.3">
      <c r="A79" s="528" t="s">
        <v>1606</v>
      </c>
      <c r="B79" s="529" t="s">
        <v>1380</v>
      </c>
      <c r="C79" s="529" t="s">
        <v>1403</v>
      </c>
      <c r="D79" s="529" t="s">
        <v>1474</v>
      </c>
      <c r="E79" s="529" t="s">
        <v>1475</v>
      </c>
      <c r="F79" s="541"/>
      <c r="G79" s="541"/>
      <c r="H79" s="541"/>
      <c r="I79" s="541"/>
      <c r="J79" s="541"/>
      <c r="K79" s="541"/>
      <c r="L79" s="541"/>
      <c r="M79" s="541"/>
      <c r="N79" s="541">
        <v>1</v>
      </c>
      <c r="O79" s="541">
        <v>1063</v>
      </c>
      <c r="P79" s="534"/>
      <c r="Q79" s="542">
        <v>1063</v>
      </c>
    </row>
    <row r="80" spans="1:17" ht="14.4" customHeight="1" x14ac:dyDescent="0.3">
      <c r="A80" s="528" t="s">
        <v>1606</v>
      </c>
      <c r="B80" s="529" t="s">
        <v>1380</v>
      </c>
      <c r="C80" s="529" t="s">
        <v>1403</v>
      </c>
      <c r="D80" s="529" t="s">
        <v>1480</v>
      </c>
      <c r="E80" s="529" t="s">
        <v>1481</v>
      </c>
      <c r="F80" s="541">
        <v>6</v>
      </c>
      <c r="G80" s="541">
        <v>4109</v>
      </c>
      <c r="H80" s="541">
        <v>1</v>
      </c>
      <c r="I80" s="541">
        <v>684.83333333333337</v>
      </c>
      <c r="J80" s="541">
        <v>4</v>
      </c>
      <c r="K80" s="541">
        <v>2764</v>
      </c>
      <c r="L80" s="541">
        <v>0.67266974933073742</v>
      </c>
      <c r="M80" s="541">
        <v>691</v>
      </c>
      <c r="N80" s="541">
        <v>2</v>
      </c>
      <c r="O80" s="541">
        <v>1432</v>
      </c>
      <c r="P80" s="534">
        <v>0.34850328547091752</v>
      </c>
      <c r="Q80" s="542">
        <v>716</v>
      </c>
    </row>
    <row r="81" spans="1:17" ht="14.4" customHeight="1" x14ac:dyDescent="0.3">
      <c r="A81" s="528" t="s">
        <v>1606</v>
      </c>
      <c r="B81" s="529" t="s">
        <v>1380</v>
      </c>
      <c r="C81" s="529" t="s">
        <v>1403</v>
      </c>
      <c r="D81" s="529" t="s">
        <v>1488</v>
      </c>
      <c r="E81" s="529" t="s">
        <v>1489</v>
      </c>
      <c r="F81" s="541"/>
      <c r="G81" s="541"/>
      <c r="H81" s="541"/>
      <c r="I81" s="541"/>
      <c r="J81" s="541">
        <v>1</v>
      </c>
      <c r="K81" s="541">
        <v>121</v>
      </c>
      <c r="L81" s="541"/>
      <c r="M81" s="541">
        <v>121</v>
      </c>
      <c r="N81" s="541">
        <v>1</v>
      </c>
      <c r="O81" s="541">
        <v>123</v>
      </c>
      <c r="P81" s="534"/>
      <c r="Q81" s="542">
        <v>123</v>
      </c>
    </row>
    <row r="82" spans="1:17" ht="14.4" customHeight="1" x14ac:dyDescent="0.3">
      <c r="A82" s="528" t="s">
        <v>1606</v>
      </c>
      <c r="B82" s="529" t="s">
        <v>1380</v>
      </c>
      <c r="C82" s="529" t="s">
        <v>1403</v>
      </c>
      <c r="D82" s="529" t="s">
        <v>1490</v>
      </c>
      <c r="E82" s="529" t="s">
        <v>1491</v>
      </c>
      <c r="F82" s="541">
        <v>7</v>
      </c>
      <c r="G82" s="541">
        <v>2457</v>
      </c>
      <c r="H82" s="541">
        <v>1</v>
      </c>
      <c r="I82" s="541">
        <v>351</v>
      </c>
      <c r="J82" s="541">
        <v>13</v>
      </c>
      <c r="K82" s="541">
        <v>4628</v>
      </c>
      <c r="L82" s="541">
        <v>1.8835978835978835</v>
      </c>
      <c r="M82" s="541">
        <v>356</v>
      </c>
      <c r="N82" s="541"/>
      <c r="O82" s="541"/>
      <c r="P82" s="534"/>
      <c r="Q82" s="542"/>
    </row>
    <row r="83" spans="1:17" ht="14.4" customHeight="1" x14ac:dyDescent="0.3">
      <c r="A83" s="528" t="s">
        <v>1606</v>
      </c>
      <c r="B83" s="529" t="s">
        <v>1380</v>
      </c>
      <c r="C83" s="529" t="s">
        <v>1403</v>
      </c>
      <c r="D83" s="529" t="s">
        <v>1547</v>
      </c>
      <c r="E83" s="529" t="s">
        <v>1548</v>
      </c>
      <c r="F83" s="541"/>
      <c r="G83" s="541"/>
      <c r="H83" s="541"/>
      <c r="I83" s="541"/>
      <c r="J83" s="541">
        <v>3</v>
      </c>
      <c r="K83" s="541">
        <v>4794</v>
      </c>
      <c r="L83" s="541"/>
      <c r="M83" s="541">
        <v>1598</v>
      </c>
      <c r="N83" s="541"/>
      <c r="O83" s="541"/>
      <c r="P83" s="534"/>
      <c r="Q83" s="542"/>
    </row>
    <row r="84" spans="1:17" ht="14.4" customHeight="1" x14ac:dyDescent="0.3">
      <c r="A84" s="528" t="s">
        <v>1606</v>
      </c>
      <c r="B84" s="529" t="s">
        <v>1380</v>
      </c>
      <c r="C84" s="529" t="s">
        <v>1403</v>
      </c>
      <c r="D84" s="529" t="s">
        <v>1492</v>
      </c>
      <c r="E84" s="529" t="s">
        <v>1493</v>
      </c>
      <c r="F84" s="541"/>
      <c r="G84" s="541"/>
      <c r="H84" s="541"/>
      <c r="I84" s="541"/>
      <c r="J84" s="541">
        <v>6</v>
      </c>
      <c r="K84" s="541">
        <v>696</v>
      </c>
      <c r="L84" s="541"/>
      <c r="M84" s="541">
        <v>116</v>
      </c>
      <c r="N84" s="541"/>
      <c r="O84" s="541"/>
      <c r="P84" s="534"/>
      <c r="Q84" s="542"/>
    </row>
    <row r="85" spans="1:17" ht="14.4" customHeight="1" x14ac:dyDescent="0.3">
      <c r="A85" s="528" t="s">
        <v>1606</v>
      </c>
      <c r="B85" s="529" t="s">
        <v>1380</v>
      </c>
      <c r="C85" s="529" t="s">
        <v>1403</v>
      </c>
      <c r="D85" s="529" t="s">
        <v>1494</v>
      </c>
      <c r="E85" s="529" t="s">
        <v>1495</v>
      </c>
      <c r="F85" s="541">
        <v>1</v>
      </c>
      <c r="G85" s="541">
        <v>200</v>
      </c>
      <c r="H85" s="541">
        <v>1</v>
      </c>
      <c r="I85" s="541">
        <v>200</v>
      </c>
      <c r="J85" s="541"/>
      <c r="K85" s="541"/>
      <c r="L85" s="541"/>
      <c r="M85" s="541"/>
      <c r="N85" s="541">
        <v>1</v>
      </c>
      <c r="O85" s="541">
        <v>208</v>
      </c>
      <c r="P85" s="534">
        <v>1.04</v>
      </c>
      <c r="Q85" s="542">
        <v>208</v>
      </c>
    </row>
    <row r="86" spans="1:17" ht="14.4" customHeight="1" x14ac:dyDescent="0.3">
      <c r="A86" s="528" t="s">
        <v>1606</v>
      </c>
      <c r="B86" s="529" t="s">
        <v>1380</v>
      </c>
      <c r="C86" s="529" t="s">
        <v>1403</v>
      </c>
      <c r="D86" s="529" t="s">
        <v>1496</v>
      </c>
      <c r="E86" s="529" t="s">
        <v>1497</v>
      </c>
      <c r="F86" s="541">
        <v>1</v>
      </c>
      <c r="G86" s="541">
        <v>241</v>
      </c>
      <c r="H86" s="541">
        <v>1</v>
      </c>
      <c r="I86" s="541">
        <v>241</v>
      </c>
      <c r="J86" s="541"/>
      <c r="K86" s="541"/>
      <c r="L86" s="541"/>
      <c r="M86" s="541"/>
      <c r="N86" s="541">
        <v>1</v>
      </c>
      <c r="O86" s="541">
        <v>247</v>
      </c>
      <c r="P86" s="534">
        <v>1.0248962655601659</v>
      </c>
      <c r="Q86" s="542">
        <v>247</v>
      </c>
    </row>
    <row r="87" spans="1:17" ht="14.4" customHeight="1" x14ac:dyDescent="0.3">
      <c r="A87" s="528" t="s">
        <v>1606</v>
      </c>
      <c r="B87" s="529" t="s">
        <v>1380</v>
      </c>
      <c r="C87" s="529" t="s">
        <v>1403</v>
      </c>
      <c r="D87" s="529" t="s">
        <v>1549</v>
      </c>
      <c r="E87" s="529" t="s">
        <v>1550</v>
      </c>
      <c r="F87" s="541">
        <v>2</v>
      </c>
      <c r="G87" s="541">
        <v>3306</v>
      </c>
      <c r="H87" s="541">
        <v>1</v>
      </c>
      <c r="I87" s="541">
        <v>1653</v>
      </c>
      <c r="J87" s="541"/>
      <c r="K87" s="541"/>
      <c r="L87" s="541"/>
      <c r="M87" s="541"/>
      <c r="N87" s="541">
        <v>1</v>
      </c>
      <c r="O87" s="541">
        <v>1734</v>
      </c>
      <c r="P87" s="534">
        <v>0.5245009074410163</v>
      </c>
      <c r="Q87" s="542">
        <v>1734</v>
      </c>
    </row>
    <row r="88" spans="1:17" ht="14.4" customHeight="1" x14ac:dyDescent="0.3">
      <c r="A88" s="528" t="s">
        <v>1606</v>
      </c>
      <c r="B88" s="529" t="s">
        <v>1380</v>
      </c>
      <c r="C88" s="529" t="s">
        <v>1403</v>
      </c>
      <c r="D88" s="529" t="s">
        <v>1600</v>
      </c>
      <c r="E88" s="529" t="s">
        <v>1601</v>
      </c>
      <c r="F88" s="541">
        <v>2</v>
      </c>
      <c r="G88" s="541">
        <v>1944</v>
      </c>
      <c r="H88" s="541">
        <v>1</v>
      </c>
      <c r="I88" s="541">
        <v>972</v>
      </c>
      <c r="J88" s="541"/>
      <c r="K88" s="541"/>
      <c r="L88" s="541"/>
      <c r="M88" s="541"/>
      <c r="N88" s="541"/>
      <c r="O88" s="541"/>
      <c r="P88" s="534"/>
      <c r="Q88" s="542"/>
    </row>
    <row r="89" spans="1:17" ht="14.4" customHeight="1" x14ac:dyDescent="0.3">
      <c r="A89" s="528" t="s">
        <v>1606</v>
      </c>
      <c r="B89" s="529" t="s">
        <v>1380</v>
      </c>
      <c r="C89" s="529" t="s">
        <v>1403</v>
      </c>
      <c r="D89" s="529" t="s">
        <v>588</v>
      </c>
      <c r="E89" s="529" t="s">
        <v>1593</v>
      </c>
      <c r="F89" s="541"/>
      <c r="G89" s="541"/>
      <c r="H89" s="541"/>
      <c r="I89" s="541"/>
      <c r="J89" s="541"/>
      <c r="K89" s="541"/>
      <c r="L89" s="541"/>
      <c r="M89" s="541"/>
      <c r="N89" s="541">
        <v>1</v>
      </c>
      <c r="O89" s="541">
        <v>1229</v>
      </c>
      <c r="P89" s="534"/>
      <c r="Q89" s="542">
        <v>1229</v>
      </c>
    </row>
    <row r="90" spans="1:17" ht="14.4" customHeight="1" x14ac:dyDescent="0.3">
      <c r="A90" s="528" t="s">
        <v>1606</v>
      </c>
      <c r="B90" s="529" t="s">
        <v>1380</v>
      </c>
      <c r="C90" s="529" t="s">
        <v>1403</v>
      </c>
      <c r="D90" s="529" t="s">
        <v>1502</v>
      </c>
      <c r="E90" s="529" t="s">
        <v>1503</v>
      </c>
      <c r="F90" s="541">
        <v>1</v>
      </c>
      <c r="G90" s="541">
        <v>316</v>
      </c>
      <c r="H90" s="541">
        <v>1</v>
      </c>
      <c r="I90" s="541">
        <v>316</v>
      </c>
      <c r="J90" s="541">
        <v>3</v>
      </c>
      <c r="K90" s="541">
        <v>954</v>
      </c>
      <c r="L90" s="541">
        <v>3.018987341772152</v>
      </c>
      <c r="M90" s="541">
        <v>318</v>
      </c>
      <c r="N90" s="541"/>
      <c r="O90" s="541"/>
      <c r="P90" s="534"/>
      <c r="Q90" s="542"/>
    </row>
    <row r="91" spans="1:17" ht="14.4" customHeight="1" x14ac:dyDescent="0.3">
      <c r="A91" s="528" t="s">
        <v>1606</v>
      </c>
      <c r="B91" s="529" t="s">
        <v>1380</v>
      </c>
      <c r="C91" s="529" t="s">
        <v>1403</v>
      </c>
      <c r="D91" s="529" t="s">
        <v>1552</v>
      </c>
      <c r="E91" s="529" t="s">
        <v>1553</v>
      </c>
      <c r="F91" s="541"/>
      <c r="G91" s="541"/>
      <c r="H91" s="541"/>
      <c r="I91" s="541"/>
      <c r="J91" s="541">
        <v>0</v>
      </c>
      <c r="K91" s="541">
        <v>0</v>
      </c>
      <c r="L91" s="541"/>
      <c r="M91" s="541"/>
      <c r="N91" s="541"/>
      <c r="O91" s="541"/>
      <c r="P91" s="534"/>
      <c r="Q91" s="542"/>
    </row>
    <row r="92" spans="1:17" ht="14.4" customHeight="1" x14ac:dyDescent="0.3">
      <c r="A92" s="528" t="s">
        <v>1606</v>
      </c>
      <c r="B92" s="529" t="s">
        <v>1380</v>
      </c>
      <c r="C92" s="529" t="s">
        <v>1403</v>
      </c>
      <c r="D92" s="529" t="s">
        <v>1504</v>
      </c>
      <c r="E92" s="529" t="s">
        <v>1505</v>
      </c>
      <c r="F92" s="541">
        <v>8</v>
      </c>
      <c r="G92" s="541">
        <v>6469</v>
      </c>
      <c r="H92" s="541">
        <v>1</v>
      </c>
      <c r="I92" s="541">
        <v>808.625</v>
      </c>
      <c r="J92" s="541">
        <v>1</v>
      </c>
      <c r="K92" s="541">
        <v>815</v>
      </c>
      <c r="L92" s="541">
        <v>0.12598546916061215</v>
      </c>
      <c r="M92" s="541">
        <v>815</v>
      </c>
      <c r="N92" s="541">
        <v>3</v>
      </c>
      <c r="O92" s="541">
        <v>2520</v>
      </c>
      <c r="P92" s="534">
        <v>0.38955016231256762</v>
      </c>
      <c r="Q92" s="542">
        <v>840</v>
      </c>
    </row>
    <row r="93" spans="1:17" ht="14.4" customHeight="1" x14ac:dyDescent="0.3">
      <c r="A93" s="528" t="s">
        <v>1606</v>
      </c>
      <c r="B93" s="529" t="s">
        <v>1380</v>
      </c>
      <c r="C93" s="529" t="s">
        <v>1403</v>
      </c>
      <c r="D93" s="529" t="s">
        <v>1506</v>
      </c>
      <c r="E93" s="529" t="s">
        <v>1507</v>
      </c>
      <c r="F93" s="541"/>
      <c r="G93" s="541"/>
      <c r="H93" s="541"/>
      <c r="I93" s="541"/>
      <c r="J93" s="541">
        <v>3</v>
      </c>
      <c r="K93" s="541">
        <v>2586</v>
      </c>
      <c r="L93" s="541"/>
      <c r="M93" s="541">
        <v>862</v>
      </c>
      <c r="N93" s="541"/>
      <c r="O93" s="541"/>
      <c r="P93" s="534"/>
      <c r="Q93" s="542"/>
    </row>
    <row r="94" spans="1:17" ht="14.4" customHeight="1" x14ac:dyDescent="0.3">
      <c r="A94" s="528" t="s">
        <v>1606</v>
      </c>
      <c r="B94" s="529" t="s">
        <v>1380</v>
      </c>
      <c r="C94" s="529" t="s">
        <v>1403</v>
      </c>
      <c r="D94" s="529" t="s">
        <v>1554</v>
      </c>
      <c r="E94" s="529" t="s">
        <v>1555</v>
      </c>
      <c r="F94" s="541">
        <v>1</v>
      </c>
      <c r="G94" s="541">
        <v>1154</v>
      </c>
      <c r="H94" s="541">
        <v>1</v>
      </c>
      <c r="I94" s="541">
        <v>1154</v>
      </c>
      <c r="J94" s="541"/>
      <c r="K94" s="541"/>
      <c r="L94" s="541"/>
      <c r="M94" s="541"/>
      <c r="N94" s="541">
        <v>1</v>
      </c>
      <c r="O94" s="541">
        <v>1200</v>
      </c>
      <c r="P94" s="534">
        <v>1.0398613518197575</v>
      </c>
      <c r="Q94" s="542">
        <v>1200</v>
      </c>
    </row>
    <row r="95" spans="1:17" ht="14.4" customHeight="1" x14ac:dyDescent="0.3">
      <c r="A95" s="528" t="s">
        <v>1606</v>
      </c>
      <c r="B95" s="529" t="s">
        <v>1380</v>
      </c>
      <c r="C95" s="529" t="s">
        <v>1403</v>
      </c>
      <c r="D95" s="529" t="s">
        <v>1508</v>
      </c>
      <c r="E95" s="529" t="s">
        <v>1509</v>
      </c>
      <c r="F95" s="541"/>
      <c r="G95" s="541"/>
      <c r="H95" s="541"/>
      <c r="I95" s="541"/>
      <c r="J95" s="541">
        <v>1</v>
      </c>
      <c r="K95" s="541">
        <v>1803</v>
      </c>
      <c r="L95" s="541"/>
      <c r="M95" s="541">
        <v>1803</v>
      </c>
      <c r="N95" s="541">
        <v>1</v>
      </c>
      <c r="O95" s="541">
        <v>1839</v>
      </c>
      <c r="P95" s="534"/>
      <c r="Q95" s="542">
        <v>1839</v>
      </c>
    </row>
    <row r="96" spans="1:17" ht="14.4" customHeight="1" x14ac:dyDescent="0.3">
      <c r="A96" s="528" t="s">
        <v>1606</v>
      </c>
      <c r="B96" s="529" t="s">
        <v>1380</v>
      </c>
      <c r="C96" s="529" t="s">
        <v>1403</v>
      </c>
      <c r="D96" s="529" t="s">
        <v>1512</v>
      </c>
      <c r="E96" s="529" t="s">
        <v>1513</v>
      </c>
      <c r="F96" s="541"/>
      <c r="G96" s="541"/>
      <c r="H96" s="541"/>
      <c r="I96" s="541"/>
      <c r="J96" s="541"/>
      <c r="K96" s="541"/>
      <c r="L96" s="541"/>
      <c r="M96" s="541"/>
      <c r="N96" s="541">
        <v>1</v>
      </c>
      <c r="O96" s="541">
        <v>909</v>
      </c>
      <c r="P96" s="534"/>
      <c r="Q96" s="542">
        <v>909</v>
      </c>
    </row>
    <row r="97" spans="1:17" ht="14.4" customHeight="1" x14ac:dyDescent="0.3">
      <c r="A97" s="528" t="s">
        <v>1606</v>
      </c>
      <c r="B97" s="529" t="s">
        <v>1380</v>
      </c>
      <c r="C97" s="529" t="s">
        <v>1403</v>
      </c>
      <c r="D97" s="529" t="s">
        <v>1514</v>
      </c>
      <c r="E97" s="529" t="s">
        <v>1515</v>
      </c>
      <c r="F97" s="541"/>
      <c r="G97" s="541"/>
      <c r="H97" s="541"/>
      <c r="I97" s="541"/>
      <c r="J97" s="541">
        <v>1</v>
      </c>
      <c r="K97" s="541">
        <v>1027</v>
      </c>
      <c r="L97" s="541"/>
      <c r="M97" s="541">
        <v>1027</v>
      </c>
      <c r="N97" s="541"/>
      <c r="O97" s="541"/>
      <c r="P97" s="534"/>
      <c r="Q97" s="542"/>
    </row>
    <row r="98" spans="1:17" ht="14.4" customHeight="1" x14ac:dyDescent="0.3">
      <c r="A98" s="528" t="s">
        <v>1606</v>
      </c>
      <c r="B98" s="529" t="s">
        <v>1380</v>
      </c>
      <c r="C98" s="529" t="s">
        <v>1403</v>
      </c>
      <c r="D98" s="529" t="s">
        <v>1564</v>
      </c>
      <c r="E98" s="529" t="s">
        <v>1565</v>
      </c>
      <c r="F98" s="541">
        <v>4</v>
      </c>
      <c r="G98" s="541">
        <v>2276</v>
      </c>
      <c r="H98" s="541">
        <v>1</v>
      </c>
      <c r="I98" s="541">
        <v>569</v>
      </c>
      <c r="J98" s="541"/>
      <c r="K98" s="541"/>
      <c r="L98" s="541"/>
      <c r="M98" s="541"/>
      <c r="N98" s="541">
        <v>1</v>
      </c>
      <c r="O98" s="541">
        <v>589</v>
      </c>
      <c r="P98" s="534">
        <v>0.25878734622144112</v>
      </c>
      <c r="Q98" s="542">
        <v>589</v>
      </c>
    </row>
    <row r="99" spans="1:17" ht="14.4" customHeight="1" x14ac:dyDescent="0.3">
      <c r="A99" s="528" t="s">
        <v>1609</v>
      </c>
      <c r="B99" s="529" t="s">
        <v>1380</v>
      </c>
      <c r="C99" s="529" t="s">
        <v>1403</v>
      </c>
      <c r="D99" s="529" t="s">
        <v>1414</v>
      </c>
      <c r="E99" s="529" t="s">
        <v>1415</v>
      </c>
      <c r="F99" s="541"/>
      <c r="G99" s="541"/>
      <c r="H99" s="541"/>
      <c r="I99" s="541"/>
      <c r="J99" s="541">
        <v>2</v>
      </c>
      <c r="K99" s="541">
        <v>70</v>
      </c>
      <c r="L99" s="541"/>
      <c r="M99" s="541">
        <v>35</v>
      </c>
      <c r="N99" s="541"/>
      <c r="O99" s="541"/>
      <c r="P99" s="534"/>
      <c r="Q99" s="542"/>
    </row>
    <row r="100" spans="1:17" ht="14.4" customHeight="1" x14ac:dyDescent="0.3">
      <c r="A100" s="528" t="s">
        <v>1609</v>
      </c>
      <c r="B100" s="529" t="s">
        <v>1380</v>
      </c>
      <c r="C100" s="529" t="s">
        <v>1403</v>
      </c>
      <c r="D100" s="529" t="s">
        <v>1427</v>
      </c>
      <c r="E100" s="529" t="s">
        <v>1428</v>
      </c>
      <c r="F100" s="541">
        <v>1</v>
      </c>
      <c r="G100" s="541">
        <v>232</v>
      </c>
      <c r="H100" s="541">
        <v>1</v>
      </c>
      <c r="I100" s="541">
        <v>232</v>
      </c>
      <c r="J100" s="541">
        <v>2</v>
      </c>
      <c r="K100" s="541">
        <v>470</v>
      </c>
      <c r="L100" s="541">
        <v>2.0258620689655173</v>
      </c>
      <c r="M100" s="541">
        <v>235</v>
      </c>
      <c r="N100" s="541"/>
      <c r="O100" s="541"/>
      <c r="P100" s="534"/>
      <c r="Q100" s="542"/>
    </row>
    <row r="101" spans="1:17" ht="14.4" customHeight="1" x14ac:dyDescent="0.3">
      <c r="A101" s="528" t="s">
        <v>1609</v>
      </c>
      <c r="B101" s="529" t="s">
        <v>1380</v>
      </c>
      <c r="C101" s="529" t="s">
        <v>1403</v>
      </c>
      <c r="D101" s="529" t="s">
        <v>1429</v>
      </c>
      <c r="E101" s="529" t="s">
        <v>1430</v>
      </c>
      <c r="F101" s="541">
        <v>4</v>
      </c>
      <c r="G101" s="541">
        <v>464</v>
      </c>
      <c r="H101" s="541">
        <v>1</v>
      </c>
      <c r="I101" s="541">
        <v>116</v>
      </c>
      <c r="J101" s="541">
        <v>14</v>
      </c>
      <c r="K101" s="541">
        <v>1652</v>
      </c>
      <c r="L101" s="541">
        <v>3.5603448275862069</v>
      </c>
      <c r="M101" s="541">
        <v>118</v>
      </c>
      <c r="N101" s="541"/>
      <c r="O101" s="541"/>
      <c r="P101" s="534"/>
      <c r="Q101" s="542"/>
    </row>
    <row r="102" spans="1:17" ht="14.4" customHeight="1" x14ac:dyDescent="0.3">
      <c r="A102" s="528" t="s">
        <v>1609</v>
      </c>
      <c r="B102" s="529" t="s">
        <v>1380</v>
      </c>
      <c r="C102" s="529" t="s">
        <v>1403</v>
      </c>
      <c r="D102" s="529" t="s">
        <v>1447</v>
      </c>
      <c r="E102" s="529" t="s">
        <v>1448</v>
      </c>
      <c r="F102" s="541"/>
      <c r="G102" s="541"/>
      <c r="H102" s="541"/>
      <c r="I102" s="541"/>
      <c r="J102" s="541">
        <v>9</v>
      </c>
      <c r="K102" s="541">
        <v>300</v>
      </c>
      <c r="L102" s="541"/>
      <c r="M102" s="541">
        <v>33.333333333333336</v>
      </c>
      <c r="N102" s="541"/>
      <c r="O102" s="541"/>
      <c r="P102" s="534"/>
      <c r="Q102" s="542"/>
    </row>
    <row r="103" spans="1:17" ht="14.4" customHeight="1" x14ac:dyDescent="0.3">
      <c r="A103" s="528" t="s">
        <v>1609</v>
      </c>
      <c r="B103" s="529" t="s">
        <v>1380</v>
      </c>
      <c r="C103" s="529" t="s">
        <v>1403</v>
      </c>
      <c r="D103" s="529" t="s">
        <v>1455</v>
      </c>
      <c r="E103" s="529" t="s">
        <v>1456</v>
      </c>
      <c r="F103" s="541">
        <v>1</v>
      </c>
      <c r="G103" s="541">
        <v>81</v>
      </c>
      <c r="H103" s="541">
        <v>1</v>
      </c>
      <c r="I103" s="541">
        <v>81</v>
      </c>
      <c r="J103" s="541">
        <v>1</v>
      </c>
      <c r="K103" s="541">
        <v>82</v>
      </c>
      <c r="L103" s="541">
        <v>1.0123456790123457</v>
      </c>
      <c r="M103" s="541">
        <v>82</v>
      </c>
      <c r="N103" s="541"/>
      <c r="O103" s="541"/>
      <c r="P103" s="534"/>
      <c r="Q103" s="542"/>
    </row>
    <row r="104" spans="1:17" ht="14.4" customHeight="1" x14ac:dyDescent="0.3">
      <c r="A104" s="528" t="s">
        <v>1609</v>
      </c>
      <c r="B104" s="529" t="s">
        <v>1380</v>
      </c>
      <c r="C104" s="529" t="s">
        <v>1403</v>
      </c>
      <c r="D104" s="529" t="s">
        <v>1545</v>
      </c>
      <c r="E104" s="529" t="s">
        <v>1546</v>
      </c>
      <c r="F104" s="541"/>
      <c r="G104" s="541"/>
      <c r="H104" s="541"/>
      <c r="I104" s="541"/>
      <c r="J104" s="541">
        <v>2</v>
      </c>
      <c r="K104" s="541">
        <v>1256</v>
      </c>
      <c r="L104" s="541"/>
      <c r="M104" s="541">
        <v>628</v>
      </c>
      <c r="N104" s="541"/>
      <c r="O104" s="541"/>
      <c r="P104" s="534"/>
      <c r="Q104" s="542"/>
    </row>
    <row r="105" spans="1:17" ht="14.4" customHeight="1" x14ac:dyDescent="0.3">
      <c r="A105" s="528" t="s">
        <v>1609</v>
      </c>
      <c r="B105" s="529" t="s">
        <v>1380</v>
      </c>
      <c r="C105" s="529" t="s">
        <v>1403</v>
      </c>
      <c r="D105" s="529" t="s">
        <v>1496</v>
      </c>
      <c r="E105" s="529" t="s">
        <v>1497</v>
      </c>
      <c r="F105" s="541"/>
      <c r="G105" s="541"/>
      <c r="H105" s="541"/>
      <c r="I105" s="541"/>
      <c r="J105" s="541">
        <v>2</v>
      </c>
      <c r="K105" s="541">
        <v>486</v>
      </c>
      <c r="L105" s="541"/>
      <c r="M105" s="541">
        <v>243</v>
      </c>
      <c r="N105" s="541"/>
      <c r="O105" s="541"/>
      <c r="P105" s="534"/>
      <c r="Q105" s="542"/>
    </row>
    <row r="106" spans="1:17" ht="14.4" customHeight="1" x14ac:dyDescent="0.3">
      <c r="A106" s="528" t="s">
        <v>1609</v>
      </c>
      <c r="B106" s="529" t="s">
        <v>1380</v>
      </c>
      <c r="C106" s="529" t="s">
        <v>1403</v>
      </c>
      <c r="D106" s="529" t="s">
        <v>1508</v>
      </c>
      <c r="E106" s="529" t="s">
        <v>1509</v>
      </c>
      <c r="F106" s="541">
        <v>1</v>
      </c>
      <c r="G106" s="541">
        <v>1796</v>
      </c>
      <c r="H106" s="541">
        <v>1</v>
      </c>
      <c r="I106" s="541">
        <v>1796</v>
      </c>
      <c r="J106" s="541"/>
      <c r="K106" s="541"/>
      <c r="L106" s="541"/>
      <c r="M106" s="541"/>
      <c r="N106" s="541"/>
      <c r="O106" s="541"/>
      <c r="P106" s="534"/>
      <c r="Q106" s="542"/>
    </row>
    <row r="107" spans="1:17" ht="14.4" customHeight="1" x14ac:dyDescent="0.3">
      <c r="A107" s="528" t="s">
        <v>1610</v>
      </c>
      <c r="B107" s="529" t="s">
        <v>1380</v>
      </c>
      <c r="C107" s="529" t="s">
        <v>1403</v>
      </c>
      <c r="D107" s="529" t="s">
        <v>1414</v>
      </c>
      <c r="E107" s="529" t="s">
        <v>1415</v>
      </c>
      <c r="F107" s="541">
        <v>1</v>
      </c>
      <c r="G107" s="541">
        <v>35</v>
      </c>
      <c r="H107" s="541">
        <v>1</v>
      </c>
      <c r="I107" s="541">
        <v>35</v>
      </c>
      <c r="J107" s="541"/>
      <c r="K107" s="541"/>
      <c r="L107" s="541"/>
      <c r="M107" s="541"/>
      <c r="N107" s="541">
        <v>1</v>
      </c>
      <c r="O107" s="541">
        <v>37</v>
      </c>
      <c r="P107" s="534">
        <v>1.0571428571428572</v>
      </c>
      <c r="Q107" s="542">
        <v>37</v>
      </c>
    </row>
    <row r="108" spans="1:17" ht="14.4" customHeight="1" x14ac:dyDescent="0.3">
      <c r="A108" s="528" t="s">
        <v>1610</v>
      </c>
      <c r="B108" s="529" t="s">
        <v>1380</v>
      </c>
      <c r="C108" s="529" t="s">
        <v>1403</v>
      </c>
      <c r="D108" s="529" t="s">
        <v>1427</v>
      </c>
      <c r="E108" s="529" t="s">
        <v>1428</v>
      </c>
      <c r="F108" s="541"/>
      <c r="G108" s="541"/>
      <c r="H108" s="541"/>
      <c r="I108" s="541"/>
      <c r="J108" s="541">
        <v>1</v>
      </c>
      <c r="K108" s="541">
        <v>235</v>
      </c>
      <c r="L108" s="541"/>
      <c r="M108" s="541">
        <v>235</v>
      </c>
      <c r="N108" s="541"/>
      <c r="O108" s="541"/>
      <c r="P108" s="534"/>
      <c r="Q108" s="542"/>
    </row>
    <row r="109" spans="1:17" ht="14.4" customHeight="1" x14ac:dyDescent="0.3">
      <c r="A109" s="528" t="s">
        <v>1610</v>
      </c>
      <c r="B109" s="529" t="s">
        <v>1380</v>
      </c>
      <c r="C109" s="529" t="s">
        <v>1403</v>
      </c>
      <c r="D109" s="529" t="s">
        <v>1429</v>
      </c>
      <c r="E109" s="529" t="s">
        <v>1430</v>
      </c>
      <c r="F109" s="541"/>
      <c r="G109" s="541"/>
      <c r="H109" s="541"/>
      <c r="I109" s="541"/>
      <c r="J109" s="541">
        <v>1</v>
      </c>
      <c r="K109" s="541">
        <v>118</v>
      </c>
      <c r="L109" s="541"/>
      <c r="M109" s="541">
        <v>118</v>
      </c>
      <c r="N109" s="541"/>
      <c r="O109" s="541"/>
      <c r="P109" s="534"/>
      <c r="Q109" s="542"/>
    </row>
    <row r="110" spans="1:17" ht="14.4" customHeight="1" x14ac:dyDescent="0.3">
      <c r="A110" s="528" t="s">
        <v>1610</v>
      </c>
      <c r="B110" s="529" t="s">
        <v>1380</v>
      </c>
      <c r="C110" s="529" t="s">
        <v>1403</v>
      </c>
      <c r="D110" s="529" t="s">
        <v>1484</v>
      </c>
      <c r="E110" s="529" t="s">
        <v>1485</v>
      </c>
      <c r="F110" s="541"/>
      <c r="G110" s="541"/>
      <c r="H110" s="541"/>
      <c r="I110" s="541"/>
      <c r="J110" s="541">
        <v>1</v>
      </c>
      <c r="K110" s="541">
        <v>179</v>
      </c>
      <c r="L110" s="541"/>
      <c r="M110" s="541">
        <v>179</v>
      </c>
      <c r="N110" s="541"/>
      <c r="O110" s="541"/>
      <c r="P110" s="534"/>
      <c r="Q110" s="542"/>
    </row>
    <row r="111" spans="1:17" ht="14.4" customHeight="1" x14ac:dyDescent="0.3">
      <c r="A111" s="528" t="s">
        <v>1611</v>
      </c>
      <c r="B111" s="529" t="s">
        <v>1380</v>
      </c>
      <c r="C111" s="529" t="s">
        <v>1403</v>
      </c>
      <c r="D111" s="529" t="s">
        <v>1414</v>
      </c>
      <c r="E111" s="529" t="s">
        <v>1415</v>
      </c>
      <c r="F111" s="541"/>
      <c r="G111" s="541"/>
      <c r="H111" s="541"/>
      <c r="I111" s="541"/>
      <c r="J111" s="541"/>
      <c r="K111" s="541"/>
      <c r="L111" s="541"/>
      <c r="M111" s="541"/>
      <c r="N111" s="541">
        <v>1</v>
      </c>
      <c r="O111" s="541">
        <v>37</v>
      </c>
      <c r="P111" s="534"/>
      <c r="Q111" s="542">
        <v>37</v>
      </c>
    </row>
    <row r="112" spans="1:17" ht="14.4" customHeight="1" x14ac:dyDescent="0.3">
      <c r="A112" s="528" t="s">
        <v>1611</v>
      </c>
      <c r="B112" s="529" t="s">
        <v>1380</v>
      </c>
      <c r="C112" s="529" t="s">
        <v>1403</v>
      </c>
      <c r="D112" s="529" t="s">
        <v>1427</v>
      </c>
      <c r="E112" s="529" t="s">
        <v>1428</v>
      </c>
      <c r="F112" s="541"/>
      <c r="G112" s="541"/>
      <c r="H112" s="541"/>
      <c r="I112" s="541"/>
      <c r="J112" s="541"/>
      <c r="K112" s="541"/>
      <c r="L112" s="541"/>
      <c r="M112" s="541"/>
      <c r="N112" s="541">
        <v>1</v>
      </c>
      <c r="O112" s="541">
        <v>251</v>
      </c>
      <c r="P112" s="534"/>
      <c r="Q112" s="542">
        <v>251</v>
      </c>
    </row>
    <row r="113" spans="1:17" ht="14.4" customHeight="1" x14ac:dyDescent="0.3">
      <c r="A113" s="528" t="s">
        <v>1611</v>
      </c>
      <c r="B113" s="529" t="s">
        <v>1380</v>
      </c>
      <c r="C113" s="529" t="s">
        <v>1403</v>
      </c>
      <c r="D113" s="529" t="s">
        <v>1429</v>
      </c>
      <c r="E113" s="529" t="s">
        <v>1430</v>
      </c>
      <c r="F113" s="541">
        <v>1</v>
      </c>
      <c r="G113" s="541">
        <v>116</v>
      </c>
      <c r="H113" s="541">
        <v>1</v>
      </c>
      <c r="I113" s="541">
        <v>116</v>
      </c>
      <c r="J113" s="541">
        <v>1</v>
      </c>
      <c r="K113" s="541">
        <v>118</v>
      </c>
      <c r="L113" s="541">
        <v>1.0172413793103448</v>
      </c>
      <c r="M113" s="541">
        <v>118</v>
      </c>
      <c r="N113" s="541">
        <v>9</v>
      </c>
      <c r="O113" s="541">
        <v>1134</v>
      </c>
      <c r="P113" s="534">
        <v>9.7758620689655178</v>
      </c>
      <c r="Q113" s="542">
        <v>126</v>
      </c>
    </row>
    <row r="114" spans="1:17" ht="14.4" customHeight="1" x14ac:dyDescent="0.3">
      <c r="A114" s="528" t="s">
        <v>1611</v>
      </c>
      <c r="B114" s="529" t="s">
        <v>1380</v>
      </c>
      <c r="C114" s="529" t="s">
        <v>1403</v>
      </c>
      <c r="D114" s="529" t="s">
        <v>1525</v>
      </c>
      <c r="E114" s="529" t="s">
        <v>1526</v>
      </c>
      <c r="F114" s="541"/>
      <c r="G114" s="541"/>
      <c r="H114" s="541"/>
      <c r="I114" s="541"/>
      <c r="J114" s="541"/>
      <c r="K114" s="541"/>
      <c r="L114" s="541"/>
      <c r="M114" s="541"/>
      <c r="N114" s="541">
        <v>1</v>
      </c>
      <c r="O114" s="541">
        <v>2098</v>
      </c>
      <c r="P114" s="534"/>
      <c r="Q114" s="542">
        <v>2098</v>
      </c>
    </row>
    <row r="115" spans="1:17" ht="14.4" customHeight="1" x14ac:dyDescent="0.3">
      <c r="A115" s="528" t="s">
        <v>1611</v>
      </c>
      <c r="B115" s="529" t="s">
        <v>1380</v>
      </c>
      <c r="C115" s="529" t="s">
        <v>1403</v>
      </c>
      <c r="D115" s="529" t="s">
        <v>1455</v>
      </c>
      <c r="E115" s="529" t="s">
        <v>1456</v>
      </c>
      <c r="F115" s="541"/>
      <c r="G115" s="541"/>
      <c r="H115" s="541"/>
      <c r="I115" s="541"/>
      <c r="J115" s="541"/>
      <c r="K115" s="541"/>
      <c r="L115" s="541"/>
      <c r="M115" s="541"/>
      <c r="N115" s="541">
        <v>1</v>
      </c>
      <c r="O115" s="541">
        <v>86</v>
      </c>
      <c r="P115" s="534"/>
      <c r="Q115" s="542">
        <v>86</v>
      </c>
    </row>
    <row r="116" spans="1:17" ht="14.4" customHeight="1" x14ac:dyDescent="0.3">
      <c r="A116" s="528" t="s">
        <v>1611</v>
      </c>
      <c r="B116" s="529" t="s">
        <v>1380</v>
      </c>
      <c r="C116" s="529" t="s">
        <v>1403</v>
      </c>
      <c r="D116" s="529" t="s">
        <v>1472</v>
      </c>
      <c r="E116" s="529" t="s">
        <v>1473</v>
      </c>
      <c r="F116" s="541"/>
      <c r="G116" s="541"/>
      <c r="H116" s="541"/>
      <c r="I116" s="541"/>
      <c r="J116" s="541"/>
      <c r="K116" s="541"/>
      <c r="L116" s="541"/>
      <c r="M116" s="541"/>
      <c r="N116" s="541">
        <v>9</v>
      </c>
      <c r="O116" s="541">
        <v>3996</v>
      </c>
      <c r="P116" s="534"/>
      <c r="Q116" s="542">
        <v>444</v>
      </c>
    </row>
    <row r="117" spans="1:17" ht="14.4" customHeight="1" x14ac:dyDescent="0.3">
      <c r="A117" s="528" t="s">
        <v>1611</v>
      </c>
      <c r="B117" s="529" t="s">
        <v>1380</v>
      </c>
      <c r="C117" s="529" t="s">
        <v>1403</v>
      </c>
      <c r="D117" s="529" t="s">
        <v>1490</v>
      </c>
      <c r="E117" s="529" t="s">
        <v>1491</v>
      </c>
      <c r="F117" s="541"/>
      <c r="G117" s="541"/>
      <c r="H117" s="541"/>
      <c r="I117" s="541"/>
      <c r="J117" s="541"/>
      <c r="K117" s="541"/>
      <c r="L117" s="541"/>
      <c r="M117" s="541"/>
      <c r="N117" s="541">
        <v>9</v>
      </c>
      <c r="O117" s="541">
        <v>3276</v>
      </c>
      <c r="P117" s="534"/>
      <c r="Q117" s="542">
        <v>364</v>
      </c>
    </row>
    <row r="118" spans="1:17" ht="14.4" customHeight="1" x14ac:dyDescent="0.3">
      <c r="A118" s="528" t="s">
        <v>1611</v>
      </c>
      <c r="B118" s="529" t="s">
        <v>1380</v>
      </c>
      <c r="C118" s="529" t="s">
        <v>1403</v>
      </c>
      <c r="D118" s="529" t="s">
        <v>1545</v>
      </c>
      <c r="E118" s="529" t="s">
        <v>1546</v>
      </c>
      <c r="F118" s="541"/>
      <c r="G118" s="541"/>
      <c r="H118" s="541"/>
      <c r="I118" s="541"/>
      <c r="J118" s="541"/>
      <c r="K118" s="541"/>
      <c r="L118" s="541"/>
      <c r="M118" s="541"/>
      <c r="N118" s="541">
        <v>1</v>
      </c>
      <c r="O118" s="541">
        <v>636</v>
      </c>
      <c r="P118" s="534"/>
      <c r="Q118" s="542">
        <v>636</v>
      </c>
    </row>
    <row r="119" spans="1:17" ht="14.4" customHeight="1" x14ac:dyDescent="0.3">
      <c r="A119" s="528" t="s">
        <v>1611</v>
      </c>
      <c r="B119" s="529" t="s">
        <v>1380</v>
      </c>
      <c r="C119" s="529" t="s">
        <v>1403</v>
      </c>
      <c r="D119" s="529" t="s">
        <v>1496</v>
      </c>
      <c r="E119" s="529" t="s">
        <v>1497</v>
      </c>
      <c r="F119" s="541"/>
      <c r="G119" s="541"/>
      <c r="H119" s="541"/>
      <c r="I119" s="541"/>
      <c r="J119" s="541"/>
      <c r="K119" s="541"/>
      <c r="L119" s="541"/>
      <c r="M119" s="541"/>
      <c r="N119" s="541">
        <v>1</v>
      </c>
      <c r="O119" s="541">
        <v>247</v>
      </c>
      <c r="P119" s="534"/>
      <c r="Q119" s="542">
        <v>247</v>
      </c>
    </row>
    <row r="120" spans="1:17" ht="14.4" customHeight="1" x14ac:dyDescent="0.3">
      <c r="A120" s="528" t="s">
        <v>1611</v>
      </c>
      <c r="B120" s="529" t="s">
        <v>1380</v>
      </c>
      <c r="C120" s="529" t="s">
        <v>1403</v>
      </c>
      <c r="D120" s="529" t="s">
        <v>1549</v>
      </c>
      <c r="E120" s="529" t="s">
        <v>1550</v>
      </c>
      <c r="F120" s="541"/>
      <c r="G120" s="541"/>
      <c r="H120" s="541"/>
      <c r="I120" s="541"/>
      <c r="J120" s="541"/>
      <c r="K120" s="541"/>
      <c r="L120" s="541"/>
      <c r="M120" s="541"/>
      <c r="N120" s="541">
        <v>1</v>
      </c>
      <c r="O120" s="541">
        <v>1734</v>
      </c>
      <c r="P120" s="534"/>
      <c r="Q120" s="542">
        <v>1734</v>
      </c>
    </row>
    <row r="121" spans="1:17" ht="14.4" customHeight="1" x14ac:dyDescent="0.3">
      <c r="A121" s="528" t="s">
        <v>1612</v>
      </c>
      <c r="B121" s="529" t="s">
        <v>1380</v>
      </c>
      <c r="C121" s="529" t="s">
        <v>1403</v>
      </c>
      <c r="D121" s="529" t="s">
        <v>1427</v>
      </c>
      <c r="E121" s="529" t="s">
        <v>1428</v>
      </c>
      <c r="F121" s="541"/>
      <c r="G121" s="541"/>
      <c r="H121" s="541"/>
      <c r="I121" s="541"/>
      <c r="J121" s="541">
        <v>3</v>
      </c>
      <c r="K121" s="541">
        <v>705</v>
      </c>
      <c r="L121" s="541"/>
      <c r="M121" s="541">
        <v>235</v>
      </c>
      <c r="N121" s="541">
        <v>1</v>
      </c>
      <c r="O121" s="541">
        <v>251</v>
      </c>
      <c r="P121" s="534"/>
      <c r="Q121" s="542">
        <v>251</v>
      </c>
    </row>
    <row r="122" spans="1:17" ht="14.4" customHeight="1" x14ac:dyDescent="0.3">
      <c r="A122" s="528" t="s">
        <v>1612</v>
      </c>
      <c r="B122" s="529" t="s">
        <v>1380</v>
      </c>
      <c r="C122" s="529" t="s">
        <v>1403</v>
      </c>
      <c r="D122" s="529" t="s">
        <v>1447</v>
      </c>
      <c r="E122" s="529" t="s">
        <v>1448</v>
      </c>
      <c r="F122" s="541"/>
      <c r="G122" s="541"/>
      <c r="H122" s="541"/>
      <c r="I122" s="541"/>
      <c r="J122" s="541">
        <v>2</v>
      </c>
      <c r="K122" s="541">
        <v>0</v>
      </c>
      <c r="L122" s="541"/>
      <c r="M122" s="541">
        <v>0</v>
      </c>
      <c r="N122" s="541"/>
      <c r="O122" s="541"/>
      <c r="P122" s="534"/>
      <c r="Q122" s="542"/>
    </row>
    <row r="123" spans="1:17" ht="14.4" customHeight="1" x14ac:dyDescent="0.3">
      <c r="A123" s="528" t="s">
        <v>1612</v>
      </c>
      <c r="B123" s="529" t="s">
        <v>1380</v>
      </c>
      <c r="C123" s="529" t="s">
        <v>1403</v>
      </c>
      <c r="D123" s="529" t="s">
        <v>1490</v>
      </c>
      <c r="E123" s="529" t="s">
        <v>1491</v>
      </c>
      <c r="F123" s="541"/>
      <c r="G123" s="541"/>
      <c r="H123" s="541"/>
      <c r="I123" s="541"/>
      <c r="J123" s="541"/>
      <c r="K123" s="541"/>
      <c r="L123" s="541"/>
      <c r="M123" s="541"/>
      <c r="N123" s="541">
        <v>1</v>
      </c>
      <c r="O123" s="541">
        <v>364</v>
      </c>
      <c r="P123" s="534"/>
      <c r="Q123" s="542">
        <v>364</v>
      </c>
    </row>
    <row r="124" spans="1:17" ht="14.4" customHeight="1" x14ac:dyDescent="0.3">
      <c r="A124" s="528" t="s">
        <v>1613</v>
      </c>
      <c r="B124" s="529" t="s">
        <v>1380</v>
      </c>
      <c r="C124" s="529" t="s">
        <v>1403</v>
      </c>
      <c r="D124" s="529" t="s">
        <v>1427</v>
      </c>
      <c r="E124" s="529" t="s">
        <v>1428</v>
      </c>
      <c r="F124" s="541"/>
      <c r="G124" s="541"/>
      <c r="H124" s="541"/>
      <c r="I124" s="541"/>
      <c r="J124" s="541">
        <v>1</v>
      </c>
      <c r="K124" s="541">
        <v>235</v>
      </c>
      <c r="L124" s="541"/>
      <c r="M124" s="541">
        <v>235</v>
      </c>
      <c r="N124" s="541">
        <v>1</v>
      </c>
      <c r="O124" s="541">
        <v>251</v>
      </c>
      <c r="P124" s="534"/>
      <c r="Q124" s="542">
        <v>251</v>
      </c>
    </row>
    <row r="125" spans="1:17" ht="14.4" customHeight="1" x14ac:dyDescent="0.3">
      <c r="A125" s="528" t="s">
        <v>1613</v>
      </c>
      <c r="B125" s="529" t="s">
        <v>1380</v>
      </c>
      <c r="C125" s="529" t="s">
        <v>1403</v>
      </c>
      <c r="D125" s="529" t="s">
        <v>1461</v>
      </c>
      <c r="E125" s="529" t="s">
        <v>1462</v>
      </c>
      <c r="F125" s="541"/>
      <c r="G125" s="541"/>
      <c r="H125" s="541"/>
      <c r="I125" s="541"/>
      <c r="J125" s="541"/>
      <c r="K125" s="541"/>
      <c r="L125" s="541"/>
      <c r="M125" s="541"/>
      <c r="N125" s="541">
        <v>1</v>
      </c>
      <c r="O125" s="541">
        <v>505</v>
      </c>
      <c r="P125" s="534"/>
      <c r="Q125" s="542">
        <v>505</v>
      </c>
    </row>
    <row r="126" spans="1:17" ht="14.4" customHeight="1" x14ac:dyDescent="0.3">
      <c r="A126" s="528" t="s">
        <v>1613</v>
      </c>
      <c r="B126" s="529" t="s">
        <v>1380</v>
      </c>
      <c r="C126" s="529" t="s">
        <v>1403</v>
      </c>
      <c r="D126" s="529" t="s">
        <v>1490</v>
      </c>
      <c r="E126" s="529" t="s">
        <v>1491</v>
      </c>
      <c r="F126" s="541"/>
      <c r="G126" s="541"/>
      <c r="H126" s="541"/>
      <c r="I126" s="541"/>
      <c r="J126" s="541"/>
      <c r="K126" s="541"/>
      <c r="L126" s="541"/>
      <c r="M126" s="541"/>
      <c r="N126" s="541">
        <v>1</v>
      </c>
      <c r="O126" s="541">
        <v>364</v>
      </c>
      <c r="P126" s="534"/>
      <c r="Q126" s="542">
        <v>364</v>
      </c>
    </row>
    <row r="127" spans="1:17" ht="14.4" customHeight="1" x14ac:dyDescent="0.3">
      <c r="A127" s="528" t="s">
        <v>1614</v>
      </c>
      <c r="B127" s="529" t="s">
        <v>1380</v>
      </c>
      <c r="C127" s="529" t="s">
        <v>1403</v>
      </c>
      <c r="D127" s="529" t="s">
        <v>1427</v>
      </c>
      <c r="E127" s="529" t="s">
        <v>1428</v>
      </c>
      <c r="F127" s="541">
        <v>2</v>
      </c>
      <c r="G127" s="541">
        <v>464</v>
      </c>
      <c r="H127" s="541">
        <v>1</v>
      </c>
      <c r="I127" s="541">
        <v>232</v>
      </c>
      <c r="J127" s="541">
        <v>1</v>
      </c>
      <c r="K127" s="541">
        <v>235</v>
      </c>
      <c r="L127" s="541">
        <v>0.50646551724137934</v>
      </c>
      <c r="M127" s="541">
        <v>235</v>
      </c>
      <c r="N127" s="541"/>
      <c r="O127" s="541"/>
      <c r="P127" s="534"/>
      <c r="Q127" s="542"/>
    </row>
    <row r="128" spans="1:17" ht="14.4" customHeight="1" x14ac:dyDescent="0.3">
      <c r="A128" s="528" t="s">
        <v>1614</v>
      </c>
      <c r="B128" s="529" t="s">
        <v>1380</v>
      </c>
      <c r="C128" s="529" t="s">
        <v>1403</v>
      </c>
      <c r="D128" s="529" t="s">
        <v>1429</v>
      </c>
      <c r="E128" s="529" t="s">
        <v>1430</v>
      </c>
      <c r="F128" s="541">
        <v>1</v>
      </c>
      <c r="G128" s="541">
        <v>116</v>
      </c>
      <c r="H128" s="541">
        <v>1</v>
      </c>
      <c r="I128" s="541">
        <v>116</v>
      </c>
      <c r="J128" s="541">
        <v>7</v>
      </c>
      <c r="K128" s="541">
        <v>826</v>
      </c>
      <c r="L128" s="541">
        <v>7.1206896551724137</v>
      </c>
      <c r="M128" s="541">
        <v>118</v>
      </c>
      <c r="N128" s="541"/>
      <c r="O128" s="541"/>
      <c r="P128" s="534"/>
      <c r="Q128" s="542"/>
    </row>
    <row r="129" spans="1:17" ht="14.4" customHeight="1" x14ac:dyDescent="0.3">
      <c r="A129" s="528" t="s">
        <v>1614</v>
      </c>
      <c r="B129" s="529" t="s">
        <v>1380</v>
      </c>
      <c r="C129" s="529" t="s">
        <v>1403</v>
      </c>
      <c r="D129" s="529" t="s">
        <v>1447</v>
      </c>
      <c r="E129" s="529" t="s">
        <v>1448</v>
      </c>
      <c r="F129" s="541"/>
      <c r="G129" s="541"/>
      <c r="H129" s="541"/>
      <c r="I129" s="541"/>
      <c r="J129" s="541">
        <v>1</v>
      </c>
      <c r="K129" s="541">
        <v>0</v>
      </c>
      <c r="L129" s="541"/>
      <c r="M129" s="541">
        <v>0</v>
      </c>
      <c r="N129" s="541"/>
      <c r="O129" s="541"/>
      <c r="P129" s="534"/>
      <c r="Q129" s="542"/>
    </row>
    <row r="130" spans="1:17" ht="14.4" customHeight="1" x14ac:dyDescent="0.3">
      <c r="A130" s="528" t="s">
        <v>1614</v>
      </c>
      <c r="B130" s="529" t="s">
        <v>1380</v>
      </c>
      <c r="C130" s="529" t="s">
        <v>1403</v>
      </c>
      <c r="D130" s="529" t="s">
        <v>1461</v>
      </c>
      <c r="E130" s="529" t="s">
        <v>1462</v>
      </c>
      <c r="F130" s="541">
        <v>1</v>
      </c>
      <c r="G130" s="541">
        <v>485</v>
      </c>
      <c r="H130" s="541">
        <v>1</v>
      </c>
      <c r="I130" s="541">
        <v>485</v>
      </c>
      <c r="J130" s="541">
        <v>1</v>
      </c>
      <c r="K130" s="541">
        <v>492</v>
      </c>
      <c r="L130" s="541">
        <v>1.0144329896907216</v>
      </c>
      <c r="M130" s="541">
        <v>492</v>
      </c>
      <c r="N130" s="541"/>
      <c r="O130" s="541"/>
      <c r="P130" s="534"/>
      <c r="Q130" s="542"/>
    </row>
    <row r="131" spans="1:17" ht="14.4" customHeight="1" x14ac:dyDescent="0.3">
      <c r="A131" s="528" t="s">
        <v>1614</v>
      </c>
      <c r="B131" s="529" t="s">
        <v>1380</v>
      </c>
      <c r="C131" s="529" t="s">
        <v>1403</v>
      </c>
      <c r="D131" s="529" t="s">
        <v>1488</v>
      </c>
      <c r="E131" s="529" t="s">
        <v>1489</v>
      </c>
      <c r="F131" s="541"/>
      <c r="G131" s="541"/>
      <c r="H131" s="541"/>
      <c r="I131" s="541"/>
      <c r="J131" s="541">
        <v>1</v>
      </c>
      <c r="K131" s="541">
        <v>121</v>
      </c>
      <c r="L131" s="541"/>
      <c r="M131" s="541">
        <v>121</v>
      </c>
      <c r="N131" s="541"/>
      <c r="O131" s="541"/>
      <c r="P131" s="534"/>
      <c r="Q131" s="542"/>
    </row>
    <row r="132" spans="1:17" ht="14.4" customHeight="1" x14ac:dyDescent="0.3">
      <c r="A132" s="528" t="s">
        <v>1615</v>
      </c>
      <c r="B132" s="529" t="s">
        <v>1380</v>
      </c>
      <c r="C132" s="529" t="s">
        <v>1403</v>
      </c>
      <c r="D132" s="529" t="s">
        <v>1414</v>
      </c>
      <c r="E132" s="529" t="s">
        <v>1415</v>
      </c>
      <c r="F132" s="541"/>
      <c r="G132" s="541"/>
      <c r="H132" s="541"/>
      <c r="I132" s="541"/>
      <c r="J132" s="541"/>
      <c r="K132" s="541"/>
      <c r="L132" s="541"/>
      <c r="M132" s="541"/>
      <c r="N132" s="541">
        <v>4</v>
      </c>
      <c r="O132" s="541">
        <v>148</v>
      </c>
      <c r="P132" s="534"/>
      <c r="Q132" s="542">
        <v>37</v>
      </c>
    </row>
    <row r="133" spans="1:17" ht="14.4" customHeight="1" x14ac:dyDescent="0.3">
      <c r="A133" s="528" t="s">
        <v>1615</v>
      </c>
      <c r="B133" s="529" t="s">
        <v>1380</v>
      </c>
      <c r="C133" s="529" t="s">
        <v>1403</v>
      </c>
      <c r="D133" s="529" t="s">
        <v>1427</v>
      </c>
      <c r="E133" s="529" t="s">
        <v>1428</v>
      </c>
      <c r="F133" s="541"/>
      <c r="G133" s="541"/>
      <c r="H133" s="541"/>
      <c r="I133" s="541"/>
      <c r="J133" s="541">
        <v>2</v>
      </c>
      <c r="K133" s="541">
        <v>470</v>
      </c>
      <c r="L133" s="541"/>
      <c r="M133" s="541">
        <v>235</v>
      </c>
      <c r="N133" s="541">
        <v>1</v>
      </c>
      <c r="O133" s="541">
        <v>251</v>
      </c>
      <c r="P133" s="534"/>
      <c r="Q133" s="542">
        <v>251</v>
      </c>
    </row>
    <row r="134" spans="1:17" ht="14.4" customHeight="1" x14ac:dyDescent="0.3">
      <c r="A134" s="528" t="s">
        <v>1615</v>
      </c>
      <c r="B134" s="529" t="s">
        <v>1380</v>
      </c>
      <c r="C134" s="529" t="s">
        <v>1403</v>
      </c>
      <c r="D134" s="529" t="s">
        <v>1429</v>
      </c>
      <c r="E134" s="529" t="s">
        <v>1430</v>
      </c>
      <c r="F134" s="541">
        <v>1</v>
      </c>
      <c r="G134" s="541">
        <v>116</v>
      </c>
      <c r="H134" s="541">
        <v>1</v>
      </c>
      <c r="I134" s="541">
        <v>116</v>
      </c>
      <c r="J134" s="541">
        <v>6</v>
      </c>
      <c r="K134" s="541">
        <v>708</v>
      </c>
      <c r="L134" s="541">
        <v>6.1034482758620694</v>
      </c>
      <c r="M134" s="541">
        <v>118</v>
      </c>
      <c r="N134" s="541">
        <v>10</v>
      </c>
      <c r="O134" s="541">
        <v>1260</v>
      </c>
      <c r="P134" s="534">
        <v>10.862068965517242</v>
      </c>
      <c r="Q134" s="542">
        <v>126</v>
      </c>
    </row>
    <row r="135" spans="1:17" ht="14.4" customHeight="1" x14ac:dyDescent="0.3">
      <c r="A135" s="528" t="s">
        <v>1615</v>
      </c>
      <c r="B135" s="529" t="s">
        <v>1380</v>
      </c>
      <c r="C135" s="529" t="s">
        <v>1403</v>
      </c>
      <c r="D135" s="529" t="s">
        <v>1525</v>
      </c>
      <c r="E135" s="529" t="s">
        <v>1526</v>
      </c>
      <c r="F135" s="541"/>
      <c r="G135" s="541"/>
      <c r="H135" s="541"/>
      <c r="I135" s="541"/>
      <c r="J135" s="541"/>
      <c r="K135" s="541"/>
      <c r="L135" s="541"/>
      <c r="M135" s="541"/>
      <c r="N135" s="541">
        <v>1</v>
      </c>
      <c r="O135" s="541">
        <v>2098</v>
      </c>
      <c r="P135" s="534"/>
      <c r="Q135" s="542">
        <v>2098</v>
      </c>
    </row>
    <row r="136" spans="1:17" ht="14.4" customHeight="1" x14ac:dyDescent="0.3">
      <c r="A136" s="528" t="s">
        <v>1615</v>
      </c>
      <c r="B136" s="529" t="s">
        <v>1380</v>
      </c>
      <c r="C136" s="529" t="s">
        <v>1403</v>
      </c>
      <c r="D136" s="529" t="s">
        <v>1447</v>
      </c>
      <c r="E136" s="529" t="s">
        <v>1448</v>
      </c>
      <c r="F136" s="541"/>
      <c r="G136" s="541"/>
      <c r="H136" s="541"/>
      <c r="I136" s="541"/>
      <c r="J136" s="541">
        <v>2</v>
      </c>
      <c r="K136" s="541">
        <v>0</v>
      </c>
      <c r="L136" s="541"/>
      <c r="M136" s="541">
        <v>0</v>
      </c>
      <c r="N136" s="541"/>
      <c r="O136" s="541"/>
      <c r="P136" s="534"/>
      <c r="Q136" s="542"/>
    </row>
    <row r="137" spans="1:17" ht="14.4" customHeight="1" x14ac:dyDescent="0.3">
      <c r="A137" s="528" t="s">
        <v>1615</v>
      </c>
      <c r="B137" s="529" t="s">
        <v>1380</v>
      </c>
      <c r="C137" s="529" t="s">
        <v>1403</v>
      </c>
      <c r="D137" s="529" t="s">
        <v>1480</v>
      </c>
      <c r="E137" s="529" t="s">
        <v>1481</v>
      </c>
      <c r="F137" s="541"/>
      <c r="G137" s="541"/>
      <c r="H137" s="541"/>
      <c r="I137" s="541"/>
      <c r="J137" s="541"/>
      <c r="K137" s="541"/>
      <c r="L137" s="541"/>
      <c r="M137" s="541"/>
      <c r="N137" s="541">
        <v>10</v>
      </c>
      <c r="O137" s="541">
        <v>7160</v>
      </c>
      <c r="P137" s="534"/>
      <c r="Q137" s="542">
        <v>716</v>
      </c>
    </row>
    <row r="138" spans="1:17" ht="14.4" customHeight="1" x14ac:dyDescent="0.3">
      <c r="A138" s="528" t="s">
        <v>1615</v>
      </c>
      <c r="B138" s="529" t="s">
        <v>1380</v>
      </c>
      <c r="C138" s="529" t="s">
        <v>1403</v>
      </c>
      <c r="D138" s="529" t="s">
        <v>1554</v>
      </c>
      <c r="E138" s="529" t="s">
        <v>1555</v>
      </c>
      <c r="F138" s="541"/>
      <c r="G138" s="541"/>
      <c r="H138" s="541"/>
      <c r="I138" s="541"/>
      <c r="J138" s="541"/>
      <c r="K138" s="541"/>
      <c r="L138" s="541"/>
      <c r="M138" s="541"/>
      <c r="N138" s="541">
        <v>2</v>
      </c>
      <c r="O138" s="541">
        <v>2400</v>
      </c>
      <c r="P138" s="534"/>
      <c r="Q138" s="542">
        <v>1200</v>
      </c>
    </row>
    <row r="139" spans="1:17" ht="14.4" customHeight="1" x14ac:dyDescent="0.3">
      <c r="A139" s="528" t="s">
        <v>1616</v>
      </c>
      <c r="B139" s="529" t="s">
        <v>1380</v>
      </c>
      <c r="C139" s="529" t="s">
        <v>1403</v>
      </c>
      <c r="D139" s="529" t="s">
        <v>1414</v>
      </c>
      <c r="E139" s="529" t="s">
        <v>1415</v>
      </c>
      <c r="F139" s="541">
        <v>4</v>
      </c>
      <c r="G139" s="541">
        <v>136</v>
      </c>
      <c r="H139" s="541">
        <v>1</v>
      </c>
      <c r="I139" s="541">
        <v>34</v>
      </c>
      <c r="J139" s="541"/>
      <c r="K139" s="541"/>
      <c r="L139" s="541"/>
      <c r="M139" s="541"/>
      <c r="N139" s="541"/>
      <c r="O139" s="541"/>
      <c r="P139" s="534"/>
      <c r="Q139" s="542"/>
    </row>
    <row r="140" spans="1:17" ht="14.4" customHeight="1" x14ac:dyDescent="0.3">
      <c r="A140" s="528" t="s">
        <v>1616</v>
      </c>
      <c r="B140" s="529" t="s">
        <v>1380</v>
      </c>
      <c r="C140" s="529" t="s">
        <v>1403</v>
      </c>
      <c r="D140" s="529" t="s">
        <v>1429</v>
      </c>
      <c r="E140" s="529" t="s">
        <v>1430</v>
      </c>
      <c r="F140" s="541">
        <v>3</v>
      </c>
      <c r="G140" s="541">
        <v>348</v>
      </c>
      <c r="H140" s="541">
        <v>1</v>
      </c>
      <c r="I140" s="541">
        <v>116</v>
      </c>
      <c r="J140" s="541"/>
      <c r="K140" s="541"/>
      <c r="L140" s="541"/>
      <c r="M140" s="541"/>
      <c r="N140" s="541">
        <v>1</v>
      </c>
      <c r="O140" s="541">
        <v>126</v>
      </c>
      <c r="P140" s="534">
        <v>0.36206896551724138</v>
      </c>
      <c r="Q140" s="542">
        <v>126</v>
      </c>
    </row>
    <row r="141" spans="1:17" ht="14.4" customHeight="1" x14ac:dyDescent="0.3">
      <c r="A141" s="528" t="s">
        <v>1617</v>
      </c>
      <c r="B141" s="529" t="s">
        <v>1380</v>
      </c>
      <c r="C141" s="529" t="s">
        <v>1403</v>
      </c>
      <c r="D141" s="529" t="s">
        <v>1429</v>
      </c>
      <c r="E141" s="529" t="s">
        <v>1430</v>
      </c>
      <c r="F141" s="541">
        <v>2</v>
      </c>
      <c r="G141" s="541">
        <v>232</v>
      </c>
      <c r="H141" s="541">
        <v>1</v>
      </c>
      <c r="I141" s="541">
        <v>116</v>
      </c>
      <c r="J141" s="541">
        <v>2</v>
      </c>
      <c r="K141" s="541">
        <v>236</v>
      </c>
      <c r="L141" s="541">
        <v>1.0172413793103448</v>
      </c>
      <c r="M141" s="541">
        <v>118</v>
      </c>
      <c r="N141" s="541"/>
      <c r="O141" s="541"/>
      <c r="P141" s="534"/>
      <c r="Q141" s="542"/>
    </row>
    <row r="142" spans="1:17" ht="14.4" customHeight="1" x14ac:dyDescent="0.3">
      <c r="A142" s="528" t="s">
        <v>1617</v>
      </c>
      <c r="B142" s="529" t="s">
        <v>1380</v>
      </c>
      <c r="C142" s="529" t="s">
        <v>1403</v>
      </c>
      <c r="D142" s="529" t="s">
        <v>1447</v>
      </c>
      <c r="E142" s="529" t="s">
        <v>1448</v>
      </c>
      <c r="F142" s="541"/>
      <c r="G142" s="541"/>
      <c r="H142" s="541"/>
      <c r="I142" s="541"/>
      <c r="J142" s="541">
        <v>1</v>
      </c>
      <c r="K142" s="541">
        <v>0</v>
      </c>
      <c r="L142" s="541"/>
      <c r="M142" s="541">
        <v>0</v>
      </c>
      <c r="N142" s="541"/>
      <c r="O142" s="541"/>
      <c r="P142" s="534"/>
      <c r="Q142" s="542"/>
    </row>
    <row r="143" spans="1:17" ht="14.4" customHeight="1" x14ac:dyDescent="0.3">
      <c r="A143" s="528" t="s">
        <v>1617</v>
      </c>
      <c r="B143" s="529" t="s">
        <v>1380</v>
      </c>
      <c r="C143" s="529" t="s">
        <v>1403</v>
      </c>
      <c r="D143" s="529" t="s">
        <v>588</v>
      </c>
      <c r="E143" s="529" t="s">
        <v>1593</v>
      </c>
      <c r="F143" s="541"/>
      <c r="G143" s="541"/>
      <c r="H143" s="541"/>
      <c r="I143" s="541"/>
      <c r="J143" s="541">
        <v>2</v>
      </c>
      <c r="K143" s="541">
        <v>2386</v>
      </c>
      <c r="L143" s="541"/>
      <c r="M143" s="541">
        <v>1193</v>
      </c>
      <c r="N143" s="541"/>
      <c r="O143" s="541"/>
      <c r="P143" s="534"/>
      <c r="Q143" s="542"/>
    </row>
    <row r="144" spans="1:17" ht="14.4" customHeight="1" x14ac:dyDescent="0.3">
      <c r="A144" s="528" t="s">
        <v>1618</v>
      </c>
      <c r="B144" s="529" t="s">
        <v>1380</v>
      </c>
      <c r="C144" s="529" t="s">
        <v>1403</v>
      </c>
      <c r="D144" s="529" t="s">
        <v>1414</v>
      </c>
      <c r="E144" s="529" t="s">
        <v>1415</v>
      </c>
      <c r="F144" s="541"/>
      <c r="G144" s="541"/>
      <c r="H144" s="541"/>
      <c r="I144" s="541"/>
      <c r="J144" s="541"/>
      <c r="K144" s="541"/>
      <c r="L144" s="541"/>
      <c r="M144" s="541"/>
      <c r="N144" s="541">
        <v>1</v>
      </c>
      <c r="O144" s="541">
        <v>37</v>
      </c>
      <c r="P144" s="534"/>
      <c r="Q144" s="542">
        <v>37</v>
      </c>
    </row>
    <row r="145" spans="1:17" ht="14.4" customHeight="1" x14ac:dyDescent="0.3">
      <c r="A145" s="528" t="s">
        <v>1618</v>
      </c>
      <c r="B145" s="529" t="s">
        <v>1380</v>
      </c>
      <c r="C145" s="529" t="s">
        <v>1403</v>
      </c>
      <c r="D145" s="529" t="s">
        <v>1429</v>
      </c>
      <c r="E145" s="529" t="s">
        <v>1430</v>
      </c>
      <c r="F145" s="541">
        <v>1</v>
      </c>
      <c r="G145" s="541">
        <v>116</v>
      </c>
      <c r="H145" s="541">
        <v>1</v>
      </c>
      <c r="I145" s="541">
        <v>116</v>
      </c>
      <c r="J145" s="541"/>
      <c r="K145" s="541"/>
      <c r="L145" s="541"/>
      <c r="M145" s="541"/>
      <c r="N145" s="541">
        <v>5</v>
      </c>
      <c r="O145" s="541">
        <v>630</v>
      </c>
      <c r="P145" s="534">
        <v>5.431034482758621</v>
      </c>
      <c r="Q145" s="542">
        <v>126</v>
      </c>
    </row>
    <row r="146" spans="1:17" ht="14.4" customHeight="1" x14ac:dyDescent="0.3">
      <c r="A146" s="528" t="s">
        <v>1619</v>
      </c>
      <c r="B146" s="529" t="s">
        <v>1380</v>
      </c>
      <c r="C146" s="529" t="s">
        <v>1403</v>
      </c>
      <c r="D146" s="529" t="s">
        <v>1414</v>
      </c>
      <c r="E146" s="529" t="s">
        <v>1415</v>
      </c>
      <c r="F146" s="541"/>
      <c r="G146" s="541"/>
      <c r="H146" s="541"/>
      <c r="I146" s="541"/>
      <c r="J146" s="541">
        <v>1</v>
      </c>
      <c r="K146" s="541">
        <v>35</v>
      </c>
      <c r="L146" s="541"/>
      <c r="M146" s="541">
        <v>35</v>
      </c>
      <c r="N146" s="541"/>
      <c r="O146" s="541"/>
      <c r="P146" s="534"/>
      <c r="Q146" s="542"/>
    </row>
    <row r="147" spans="1:17" ht="14.4" customHeight="1" x14ac:dyDescent="0.3">
      <c r="A147" s="528" t="s">
        <v>1619</v>
      </c>
      <c r="B147" s="529" t="s">
        <v>1380</v>
      </c>
      <c r="C147" s="529" t="s">
        <v>1403</v>
      </c>
      <c r="D147" s="529" t="s">
        <v>1427</v>
      </c>
      <c r="E147" s="529" t="s">
        <v>1428</v>
      </c>
      <c r="F147" s="541"/>
      <c r="G147" s="541"/>
      <c r="H147" s="541"/>
      <c r="I147" s="541"/>
      <c r="J147" s="541">
        <v>2</v>
      </c>
      <c r="K147" s="541">
        <v>470</v>
      </c>
      <c r="L147" s="541"/>
      <c r="M147" s="541">
        <v>235</v>
      </c>
      <c r="N147" s="541"/>
      <c r="O147" s="541"/>
      <c r="P147" s="534"/>
      <c r="Q147" s="542"/>
    </row>
    <row r="148" spans="1:17" ht="14.4" customHeight="1" x14ac:dyDescent="0.3">
      <c r="A148" s="528" t="s">
        <v>1619</v>
      </c>
      <c r="B148" s="529" t="s">
        <v>1380</v>
      </c>
      <c r="C148" s="529" t="s">
        <v>1403</v>
      </c>
      <c r="D148" s="529" t="s">
        <v>1429</v>
      </c>
      <c r="E148" s="529" t="s">
        <v>1430</v>
      </c>
      <c r="F148" s="541">
        <v>2</v>
      </c>
      <c r="G148" s="541">
        <v>232</v>
      </c>
      <c r="H148" s="541">
        <v>1</v>
      </c>
      <c r="I148" s="541">
        <v>116</v>
      </c>
      <c r="J148" s="541">
        <v>4</v>
      </c>
      <c r="K148" s="541">
        <v>472</v>
      </c>
      <c r="L148" s="541">
        <v>2.0344827586206895</v>
      </c>
      <c r="M148" s="541">
        <v>118</v>
      </c>
      <c r="N148" s="541"/>
      <c r="O148" s="541"/>
      <c r="P148" s="534"/>
      <c r="Q148" s="542"/>
    </row>
    <row r="149" spans="1:17" ht="14.4" customHeight="1" x14ac:dyDescent="0.3">
      <c r="A149" s="528" t="s">
        <v>1619</v>
      </c>
      <c r="B149" s="529" t="s">
        <v>1380</v>
      </c>
      <c r="C149" s="529" t="s">
        <v>1403</v>
      </c>
      <c r="D149" s="529" t="s">
        <v>1447</v>
      </c>
      <c r="E149" s="529" t="s">
        <v>1448</v>
      </c>
      <c r="F149" s="541"/>
      <c r="G149" s="541"/>
      <c r="H149" s="541"/>
      <c r="I149" s="541"/>
      <c r="J149" s="541">
        <v>3</v>
      </c>
      <c r="K149" s="541">
        <v>0</v>
      </c>
      <c r="L149" s="541"/>
      <c r="M149" s="541">
        <v>0</v>
      </c>
      <c r="N149" s="541"/>
      <c r="O149" s="541"/>
      <c r="P149" s="534"/>
      <c r="Q149" s="542"/>
    </row>
    <row r="150" spans="1:17" ht="14.4" customHeight="1" x14ac:dyDescent="0.3">
      <c r="A150" s="528" t="s">
        <v>1620</v>
      </c>
      <c r="B150" s="529" t="s">
        <v>1380</v>
      </c>
      <c r="C150" s="529" t="s">
        <v>1403</v>
      </c>
      <c r="D150" s="529" t="s">
        <v>1414</v>
      </c>
      <c r="E150" s="529" t="s">
        <v>1415</v>
      </c>
      <c r="F150" s="541">
        <v>1</v>
      </c>
      <c r="G150" s="541">
        <v>34</v>
      </c>
      <c r="H150" s="541">
        <v>1</v>
      </c>
      <c r="I150" s="541">
        <v>34</v>
      </c>
      <c r="J150" s="541"/>
      <c r="K150" s="541"/>
      <c r="L150" s="541"/>
      <c r="M150" s="541"/>
      <c r="N150" s="541">
        <v>3</v>
      </c>
      <c r="O150" s="541">
        <v>111</v>
      </c>
      <c r="P150" s="534">
        <v>3.2647058823529411</v>
      </c>
      <c r="Q150" s="542">
        <v>37</v>
      </c>
    </row>
    <row r="151" spans="1:17" ht="14.4" customHeight="1" x14ac:dyDescent="0.3">
      <c r="A151" s="528" t="s">
        <v>1620</v>
      </c>
      <c r="B151" s="529" t="s">
        <v>1380</v>
      </c>
      <c r="C151" s="529" t="s">
        <v>1403</v>
      </c>
      <c r="D151" s="529" t="s">
        <v>1427</v>
      </c>
      <c r="E151" s="529" t="s">
        <v>1428</v>
      </c>
      <c r="F151" s="541">
        <v>2</v>
      </c>
      <c r="G151" s="541">
        <v>464</v>
      </c>
      <c r="H151" s="541">
        <v>1</v>
      </c>
      <c r="I151" s="541">
        <v>232</v>
      </c>
      <c r="J151" s="541">
        <v>1</v>
      </c>
      <c r="K151" s="541">
        <v>235</v>
      </c>
      <c r="L151" s="541">
        <v>0.50646551724137934</v>
      </c>
      <c r="M151" s="541">
        <v>235</v>
      </c>
      <c r="N151" s="541">
        <v>1</v>
      </c>
      <c r="O151" s="541">
        <v>251</v>
      </c>
      <c r="P151" s="534">
        <v>0.54094827586206895</v>
      </c>
      <c r="Q151" s="542">
        <v>251</v>
      </c>
    </row>
    <row r="152" spans="1:17" ht="14.4" customHeight="1" x14ac:dyDescent="0.3">
      <c r="A152" s="528" t="s">
        <v>1620</v>
      </c>
      <c r="B152" s="529" t="s">
        <v>1380</v>
      </c>
      <c r="C152" s="529" t="s">
        <v>1403</v>
      </c>
      <c r="D152" s="529" t="s">
        <v>1429</v>
      </c>
      <c r="E152" s="529" t="s">
        <v>1430</v>
      </c>
      <c r="F152" s="541">
        <v>3</v>
      </c>
      <c r="G152" s="541">
        <v>354</v>
      </c>
      <c r="H152" s="541">
        <v>1</v>
      </c>
      <c r="I152" s="541">
        <v>118</v>
      </c>
      <c r="J152" s="541">
        <v>7</v>
      </c>
      <c r="K152" s="541">
        <v>826</v>
      </c>
      <c r="L152" s="541">
        <v>2.3333333333333335</v>
      </c>
      <c r="M152" s="541">
        <v>118</v>
      </c>
      <c r="N152" s="541">
        <v>7</v>
      </c>
      <c r="O152" s="541">
        <v>882</v>
      </c>
      <c r="P152" s="534">
        <v>2.4915254237288136</v>
      </c>
      <c r="Q152" s="542">
        <v>126</v>
      </c>
    </row>
    <row r="153" spans="1:17" ht="14.4" customHeight="1" x14ac:dyDescent="0.3">
      <c r="A153" s="528" t="s">
        <v>1620</v>
      </c>
      <c r="B153" s="529" t="s">
        <v>1380</v>
      </c>
      <c r="C153" s="529" t="s">
        <v>1403</v>
      </c>
      <c r="D153" s="529" t="s">
        <v>1455</v>
      </c>
      <c r="E153" s="529" t="s">
        <v>1456</v>
      </c>
      <c r="F153" s="541"/>
      <c r="G153" s="541"/>
      <c r="H153" s="541"/>
      <c r="I153" s="541"/>
      <c r="J153" s="541">
        <v>1</v>
      </c>
      <c r="K153" s="541">
        <v>82</v>
      </c>
      <c r="L153" s="541"/>
      <c r="M153" s="541">
        <v>82</v>
      </c>
      <c r="N153" s="541"/>
      <c r="O153" s="541"/>
      <c r="P153" s="534"/>
      <c r="Q153" s="542"/>
    </row>
    <row r="154" spans="1:17" ht="14.4" customHeight="1" x14ac:dyDescent="0.3">
      <c r="A154" s="528" t="s">
        <v>1620</v>
      </c>
      <c r="B154" s="529" t="s">
        <v>1380</v>
      </c>
      <c r="C154" s="529" t="s">
        <v>1403</v>
      </c>
      <c r="D154" s="529" t="s">
        <v>1461</v>
      </c>
      <c r="E154" s="529" t="s">
        <v>1462</v>
      </c>
      <c r="F154" s="541"/>
      <c r="G154" s="541"/>
      <c r="H154" s="541"/>
      <c r="I154" s="541"/>
      <c r="J154" s="541">
        <v>1</v>
      </c>
      <c r="K154" s="541">
        <v>492</v>
      </c>
      <c r="L154" s="541"/>
      <c r="M154" s="541">
        <v>492</v>
      </c>
      <c r="N154" s="541"/>
      <c r="O154" s="541"/>
      <c r="P154" s="534"/>
      <c r="Q154" s="542"/>
    </row>
    <row r="155" spans="1:17" ht="14.4" customHeight="1" x14ac:dyDescent="0.3">
      <c r="A155" s="528" t="s">
        <v>1620</v>
      </c>
      <c r="B155" s="529" t="s">
        <v>1380</v>
      </c>
      <c r="C155" s="529" t="s">
        <v>1403</v>
      </c>
      <c r="D155" s="529" t="s">
        <v>1490</v>
      </c>
      <c r="E155" s="529" t="s">
        <v>1491</v>
      </c>
      <c r="F155" s="541"/>
      <c r="G155" s="541"/>
      <c r="H155" s="541"/>
      <c r="I155" s="541"/>
      <c r="J155" s="541"/>
      <c r="K155" s="541"/>
      <c r="L155" s="541"/>
      <c r="M155" s="541"/>
      <c r="N155" s="541">
        <v>4</v>
      </c>
      <c r="O155" s="541">
        <v>1456</v>
      </c>
      <c r="P155" s="534"/>
      <c r="Q155" s="542">
        <v>364</v>
      </c>
    </row>
    <row r="156" spans="1:17" ht="14.4" customHeight="1" x14ac:dyDescent="0.3">
      <c r="A156" s="528" t="s">
        <v>1620</v>
      </c>
      <c r="B156" s="529" t="s">
        <v>1380</v>
      </c>
      <c r="C156" s="529" t="s">
        <v>1403</v>
      </c>
      <c r="D156" s="529" t="s">
        <v>1545</v>
      </c>
      <c r="E156" s="529" t="s">
        <v>1546</v>
      </c>
      <c r="F156" s="541"/>
      <c r="G156" s="541"/>
      <c r="H156" s="541"/>
      <c r="I156" s="541"/>
      <c r="J156" s="541">
        <v>1</v>
      </c>
      <c r="K156" s="541">
        <v>628</v>
      </c>
      <c r="L156" s="541"/>
      <c r="M156" s="541">
        <v>628</v>
      </c>
      <c r="N156" s="541"/>
      <c r="O156" s="541"/>
      <c r="P156" s="534"/>
      <c r="Q156" s="542"/>
    </row>
    <row r="157" spans="1:17" ht="14.4" customHeight="1" x14ac:dyDescent="0.3">
      <c r="A157" s="528" t="s">
        <v>1620</v>
      </c>
      <c r="B157" s="529" t="s">
        <v>1380</v>
      </c>
      <c r="C157" s="529" t="s">
        <v>1403</v>
      </c>
      <c r="D157" s="529" t="s">
        <v>1496</v>
      </c>
      <c r="E157" s="529" t="s">
        <v>1497</v>
      </c>
      <c r="F157" s="541"/>
      <c r="G157" s="541"/>
      <c r="H157" s="541"/>
      <c r="I157" s="541"/>
      <c r="J157" s="541">
        <v>1</v>
      </c>
      <c r="K157" s="541">
        <v>243</v>
      </c>
      <c r="L157" s="541"/>
      <c r="M157" s="541">
        <v>243</v>
      </c>
      <c r="N157" s="541"/>
      <c r="O157" s="541"/>
      <c r="P157" s="534"/>
      <c r="Q157" s="542"/>
    </row>
    <row r="158" spans="1:17" ht="14.4" customHeight="1" x14ac:dyDescent="0.3">
      <c r="A158" s="528" t="s">
        <v>1620</v>
      </c>
      <c r="B158" s="529" t="s">
        <v>1380</v>
      </c>
      <c r="C158" s="529" t="s">
        <v>1403</v>
      </c>
      <c r="D158" s="529" t="s">
        <v>588</v>
      </c>
      <c r="E158" s="529" t="s">
        <v>1593</v>
      </c>
      <c r="F158" s="541">
        <v>1</v>
      </c>
      <c r="G158" s="541">
        <v>1186</v>
      </c>
      <c r="H158" s="541">
        <v>1</v>
      </c>
      <c r="I158" s="541">
        <v>1186</v>
      </c>
      <c r="J158" s="541"/>
      <c r="K158" s="541"/>
      <c r="L158" s="541"/>
      <c r="M158" s="541"/>
      <c r="N158" s="541"/>
      <c r="O158" s="541"/>
      <c r="P158" s="534"/>
      <c r="Q158" s="542"/>
    </row>
    <row r="159" spans="1:17" ht="14.4" customHeight="1" x14ac:dyDescent="0.3">
      <c r="A159" s="528" t="s">
        <v>1621</v>
      </c>
      <c r="B159" s="529" t="s">
        <v>1380</v>
      </c>
      <c r="C159" s="529" t="s">
        <v>1403</v>
      </c>
      <c r="D159" s="529" t="s">
        <v>1429</v>
      </c>
      <c r="E159" s="529" t="s">
        <v>1430</v>
      </c>
      <c r="F159" s="541"/>
      <c r="G159" s="541"/>
      <c r="H159" s="541"/>
      <c r="I159" s="541"/>
      <c r="J159" s="541">
        <v>4</v>
      </c>
      <c r="K159" s="541">
        <v>472</v>
      </c>
      <c r="L159" s="541"/>
      <c r="M159" s="541">
        <v>118</v>
      </c>
      <c r="N159" s="541"/>
      <c r="O159" s="541"/>
      <c r="P159" s="534"/>
      <c r="Q159" s="542"/>
    </row>
    <row r="160" spans="1:17" ht="14.4" customHeight="1" x14ac:dyDescent="0.3">
      <c r="A160" s="528" t="s">
        <v>1622</v>
      </c>
      <c r="B160" s="529" t="s">
        <v>1380</v>
      </c>
      <c r="C160" s="529" t="s">
        <v>1403</v>
      </c>
      <c r="D160" s="529" t="s">
        <v>1414</v>
      </c>
      <c r="E160" s="529" t="s">
        <v>1415</v>
      </c>
      <c r="F160" s="541">
        <v>1</v>
      </c>
      <c r="G160" s="541">
        <v>34</v>
      </c>
      <c r="H160" s="541">
        <v>1</v>
      </c>
      <c r="I160" s="541">
        <v>34</v>
      </c>
      <c r="J160" s="541"/>
      <c r="K160" s="541"/>
      <c r="L160" s="541"/>
      <c r="M160" s="541"/>
      <c r="N160" s="541">
        <v>1</v>
      </c>
      <c r="O160" s="541">
        <v>37</v>
      </c>
      <c r="P160" s="534">
        <v>1.088235294117647</v>
      </c>
      <c r="Q160" s="542">
        <v>37</v>
      </c>
    </row>
    <row r="161" spans="1:17" ht="14.4" customHeight="1" x14ac:dyDescent="0.3">
      <c r="A161" s="528" t="s">
        <v>1622</v>
      </c>
      <c r="B161" s="529" t="s">
        <v>1380</v>
      </c>
      <c r="C161" s="529" t="s">
        <v>1403</v>
      </c>
      <c r="D161" s="529" t="s">
        <v>1427</v>
      </c>
      <c r="E161" s="529" t="s">
        <v>1428</v>
      </c>
      <c r="F161" s="541"/>
      <c r="G161" s="541"/>
      <c r="H161" s="541"/>
      <c r="I161" s="541"/>
      <c r="J161" s="541">
        <v>1</v>
      </c>
      <c r="K161" s="541">
        <v>235</v>
      </c>
      <c r="L161" s="541"/>
      <c r="M161" s="541">
        <v>235</v>
      </c>
      <c r="N161" s="541">
        <v>1</v>
      </c>
      <c r="O161" s="541">
        <v>251</v>
      </c>
      <c r="P161" s="534"/>
      <c r="Q161" s="542">
        <v>251</v>
      </c>
    </row>
    <row r="162" spans="1:17" ht="14.4" customHeight="1" x14ac:dyDescent="0.3">
      <c r="A162" s="528" t="s">
        <v>1622</v>
      </c>
      <c r="B162" s="529" t="s">
        <v>1380</v>
      </c>
      <c r="C162" s="529" t="s">
        <v>1403</v>
      </c>
      <c r="D162" s="529" t="s">
        <v>1429</v>
      </c>
      <c r="E162" s="529" t="s">
        <v>1430</v>
      </c>
      <c r="F162" s="541">
        <v>12</v>
      </c>
      <c r="G162" s="541">
        <v>1396</v>
      </c>
      <c r="H162" s="541">
        <v>1</v>
      </c>
      <c r="I162" s="541">
        <v>116.33333333333333</v>
      </c>
      <c r="J162" s="541">
        <v>2</v>
      </c>
      <c r="K162" s="541">
        <v>236</v>
      </c>
      <c r="L162" s="541">
        <v>0.16905444126074498</v>
      </c>
      <c r="M162" s="541">
        <v>118</v>
      </c>
      <c r="N162" s="541">
        <v>2</v>
      </c>
      <c r="O162" s="541">
        <v>252</v>
      </c>
      <c r="P162" s="534">
        <v>0.18051575931232092</v>
      </c>
      <c r="Q162" s="542">
        <v>126</v>
      </c>
    </row>
    <row r="163" spans="1:17" ht="14.4" customHeight="1" x14ac:dyDescent="0.3">
      <c r="A163" s="528" t="s">
        <v>1622</v>
      </c>
      <c r="B163" s="529" t="s">
        <v>1380</v>
      </c>
      <c r="C163" s="529" t="s">
        <v>1403</v>
      </c>
      <c r="D163" s="529" t="s">
        <v>1437</v>
      </c>
      <c r="E163" s="529" t="s">
        <v>1438</v>
      </c>
      <c r="F163" s="541">
        <v>1</v>
      </c>
      <c r="G163" s="541">
        <v>1009</v>
      </c>
      <c r="H163" s="541">
        <v>1</v>
      </c>
      <c r="I163" s="541">
        <v>1009</v>
      </c>
      <c r="J163" s="541"/>
      <c r="K163" s="541"/>
      <c r="L163" s="541"/>
      <c r="M163" s="541"/>
      <c r="N163" s="541"/>
      <c r="O163" s="541"/>
      <c r="P163" s="534"/>
      <c r="Q163" s="542"/>
    </row>
    <row r="164" spans="1:17" ht="14.4" customHeight="1" x14ac:dyDescent="0.3">
      <c r="A164" s="528" t="s">
        <v>1622</v>
      </c>
      <c r="B164" s="529" t="s">
        <v>1380</v>
      </c>
      <c r="C164" s="529" t="s">
        <v>1403</v>
      </c>
      <c r="D164" s="529" t="s">
        <v>1525</v>
      </c>
      <c r="E164" s="529" t="s">
        <v>1526</v>
      </c>
      <c r="F164" s="541"/>
      <c r="G164" s="541"/>
      <c r="H164" s="541"/>
      <c r="I164" s="541"/>
      <c r="J164" s="541"/>
      <c r="K164" s="541"/>
      <c r="L164" s="541"/>
      <c r="M164" s="541"/>
      <c r="N164" s="541">
        <v>1</v>
      </c>
      <c r="O164" s="541">
        <v>2098</v>
      </c>
      <c r="P164" s="534"/>
      <c r="Q164" s="542">
        <v>2098</v>
      </c>
    </row>
    <row r="165" spans="1:17" ht="14.4" customHeight="1" x14ac:dyDescent="0.3">
      <c r="A165" s="528" t="s">
        <v>1622</v>
      </c>
      <c r="B165" s="529" t="s">
        <v>1380</v>
      </c>
      <c r="C165" s="529" t="s">
        <v>1403</v>
      </c>
      <c r="D165" s="529" t="s">
        <v>1447</v>
      </c>
      <c r="E165" s="529" t="s">
        <v>1448</v>
      </c>
      <c r="F165" s="541"/>
      <c r="G165" s="541"/>
      <c r="H165" s="541"/>
      <c r="I165" s="541"/>
      <c r="J165" s="541">
        <v>1</v>
      </c>
      <c r="K165" s="541">
        <v>0</v>
      </c>
      <c r="L165" s="541"/>
      <c r="M165" s="541">
        <v>0</v>
      </c>
      <c r="N165" s="541"/>
      <c r="O165" s="541"/>
      <c r="P165" s="534"/>
      <c r="Q165" s="542"/>
    </row>
    <row r="166" spans="1:17" ht="14.4" customHeight="1" x14ac:dyDescent="0.3">
      <c r="A166" s="528" t="s">
        <v>1622</v>
      </c>
      <c r="B166" s="529" t="s">
        <v>1380</v>
      </c>
      <c r="C166" s="529" t="s">
        <v>1403</v>
      </c>
      <c r="D166" s="529" t="s">
        <v>1472</v>
      </c>
      <c r="E166" s="529" t="s">
        <v>1473</v>
      </c>
      <c r="F166" s="541"/>
      <c r="G166" s="541"/>
      <c r="H166" s="541"/>
      <c r="I166" s="541"/>
      <c r="J166" s="541"/>
      <c r="K166" s="541"/>
      <c r="L166" s="541"/>
      <c r="M166" s="541"/>
      <c r="N166" s="541">
        <v>1</v>
      </c>
      <c r="O166" s="541">
        <v>444</v>
      </c>
      <c r="P166" s="534"/>
      <c r="Q166" s="542">
        <v>444</v>
      </c>
    </row>
    <row r="167" spans="1:17" ht="14.4" customHeight="1" x14ac:dyDescent="0.3">
      <c r="A167" s="528" t="s">
        <v>1622</v>
      </c>
      <c r="B167" s="529" t="s">
        <v>1380</v>
      </c>
      <c r="C167" s="529" t="s">
        <v>1403</v>
      </c>
      <c r="D167" s="529" t="s">
        <v>1490</v>
      </c>
      <c r="E167" s="529" t="s">
        <v>1491</v>
      </c>
      <c r="F167" s="541">
        <v>2</v>
      </c>
      <c r="G167" s="541">
        <v>702</v>
      </c>
      <c r="H167" s="541">
        <v>1</v>
      </c>
      <c r="I167" s="541">
        <v>351</v>
      </c>
      <c r="J167" s="541"/>
      <c r="K167" s="541"/>
      <c r="L167" s="541"/>
      <c r="M167" s="541"/>
      <c r="N167" s="541"/>
      <c r="O167" s="541"/>
      <c r="P167" s="534"/>
      <c r="Q167" s="542"/>
    </row>
    <row r="168" spans="1:17" ht="14.4" customHeight="1" thickBot="1" x14ac:dyDescent="0.35">
      <c r="A168" s="520" t="s">
        <v>1622</v>
      </c>
      <c r="B168" s="521" t="s">
        <v>1380</v>
      </c>
      <c r="C168" s="521" t="s">
        <v>1403</v>
      </c>
      <c r="D168" s="521" t="s">
        <v>588</v>
      </c>
      <c r="E168" s="521" t="s">
        <v>1593</v>
      </c>
      <c r="F168" s="543">
        <v>1</v>
      </c>
      <c r="G168" s="543">
        <v>1186</v>
      </c>
      <c r="H168" s="543">
        <v>1</v>
      </c>
      <c r="I168" s="543">
        <v>1186</v>
      </c>
      <c r="J168" s="543"/>
      <c r="K168" s="543"/>
      <c r="L168" s="543"/>
      <c r="M168" s="543"/>
      <c r="N168" s="543"/>
      <c r="O168" s="543"/>
      <c r="P168" s="526"/>
      <c r="Q168" s="54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26" t="s">
        <v>131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28681</v>
      </c>
      <c r="C3" s="226">
        <f t="shared" ref="C3:L3" si="0">SUBTOTAL(9,C6:C1048576)</f>
        <v>1</v>
      </c>
      <c r="D3" s="226">
        <f t="shared" si="0"/>
        <v>3727</v>
      </c>
      <c r="E3" s="226">
        <f t="shared" si="0"/>
        <v>0.1299466545796869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10" t="s">
        <v>95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</row>
    <row r="5" spans="1:13" s="212" customFormat="1" ht="14.4" customHeight="1" thickBot="1" x14ac:dyDescent="0.35">
      <c r="A5" s="626"/>
      <c r="B5" s="627">
        <v>2014</v>
      </c>
      <c r="C5" s="628"/>
      <c r="D5" s="628">
        <v>2015</v>
      </c>
      <c r="E5" s="628"/>
      <c r="F5" s="628">
        <v>2016</v>
      </c>
      <c r="G5" s="600" t="s">
        <v>2</v>
      </c>
      <c r="H5" s="627">
        <v>2014</v>
      </c>
      <c r="I5" s="628"/>
      <c r="J5" s="628">
        <v>2015</v>
      </c>
      <c r="K5" s="628"/>
      <c r="L5" s="628">
        <v>2016</v>
      </c>
      <c r="M5" s="600" t="s">
        <v>2</v>
      </c>
    </row>
    <row r="6" spans="1:13" ht="14.4" customHeight="1" thickBot="1" x14ac:dyDescent="0.35">
      <c r="A6" s="603" t="s">
        <v>1624</v>
      </c>
      <c r="B6" s="601">
        <v>28681</v>
      </c>
      <c r="C6" s="602">
        <v>1</v>
      </c>
      <c r="D6" s="601">
        <v>3727</v>
      </c>
      <c r="E6" s="602">
        <v>0.1299466545796869</v>
      </c>
      <c r="F6" s="601"/>
      <c r="G6" s="295"/>
      <c r="H6" s="601"/>
      <c r="I6" s="602"/>
      <c r="J6" s="601"/>
      <c r="K6" s="602"/>
      <c r="L6" s="601"/>
      <c r="M6" s="29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26" t="s">
        <v>1643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161</v>
      </c>
      <c r="G3" s="107">
        <f t="shared" si="0"/>
        <v>28681</v>
      </c>
      <c r="H3" s="108"/>
      <c r="I3" s="108"/>
      <c r="J3" s="103">
        <f t="shared" si="0"/>
        <v>22</v>
      </c>
      <c r="K3" s="107">
        <f t="shared" si="0"/>
        <v>3727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71</v>
      </c>
      <c r="E4" s="400" t="s">
        <v>11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1625</v>
      </c>
      <c r="B6" s="451" t="s">
        <v>1626</v>
      </c>
      <c r="C6" s="451" t="s">
        <v>1403</v>
      </c>
      <c r="D6" s="451" t="s">
        <v>1627</v>
      </c>
      <c r="E6" s="451" t="s">
        <v>1628</v>
      </c>
      <c r="F6" s="454">
        <v>58</v>
      </c>
      <c r="G6" s="454">
        <v>3106</v>
      </c>
      <c r="H6" s="454">
        <v>1</v>
      </c>
      <c r="I6" s="454">
        <v>53.551724137931032</v>
      </c>
      <c r="J6" s="454">
        <v>8</v>
      </c>
      <c r="K6" s="454">
        <v>432</v>
      </c>
      <c r="L6" s="454">
        <v>0.1390856406954282</v>
      </c>
      <c r="M6" s="454">
        <v>54</v>
      </c>
      <c r="N6" s="454"/>
      <c r="O6" s="454"/>
      <c r="P6" s="474"/>
      <c r="Q6" s="540"/>
    </row>
    <row r="7" spans="1:17" ht="14.4" customHeight="1" x14ac:dyDescent="0.3">
      <c r="A7" s="528" t="s">
        <v>1625</v>
      </c>
      <c r="B7" s="529" t="s">
        <v>1626</v>
      </c>
      <c r="C7" s="529" t="s">
        <v>1403</v>
      </c>
      <c r="D7" s="529" t="s">
        <v>1629</v>
      </c>
      <c r="E7" s="529" t="s">
        <v>1630</v>
      </c>
      <c r="F7" s="541">
        <v>16</v>
      </c>
      <c r="G7" s="541">
        <v>2697</v>
      </c>
      <c r="H7" s="541">
        <v>1</v>
      </c>
      <c r="I7" s="541">
        <v>168.5625</v>
      </c>
      <c r="J7" s="541"/>
      <c r="K7" s="541"/>
      <c r="L7" s="541"/>
      <c r="M7" s="541"/>
      <c r="N7" s="541"/>
      <c r="O7" s="541"/>
      <c r="P7" s="534"/>
      <c r="Q7" s="542"/>
    </row>
    <row r="8" spans="1:17" ht="14.4" customHeight="1" x14ac:dyDescent="0.3">
      <c r="A8" s="528" t="s">
        <v>1625</v>
      </c>
      <c r="B8" s="529" t="s">
        <v>1626</v>
      </c>
      <c r="C8" s="529" t="s">
        <v>1403</v>
      </c>
      <c r="D8" s="529" t="s">
        <v>1631</v>
      </c>
      <c r="E8" s="529" t="s">
        <v>1632</v>
      </c>
      <c r="F8" s="541">
        <v>16</v>
      </c>
      <c r="G8" s="541">
        <v>4523</v>
      </c>
      <c r="H8" s="541">
        <v>1</v>
      </c>
      <c r="I8" s="541">
        <v>282.6875</v>
      </c>
      <c r="J8" s="541">
        <v>3</v>
      </c>
      <c r="K8" s="541">
        <v>855</v>
      </c>
      <c r="L8" s="541">
        <v>0.18903382710590316</v>
      </c>
      <c r="M8" s="541">
        <v>285</v>
      </c>
      <c r="N8" s="541"/>
      <c r="O8" s="541"/>
      <c r="P8" s="534"/>
      <c r="Q8" s="542"/>
    </row>
    <row r="9" spans="1:17" ht="14.4" customHeight="1" x14ac:dyDescent="0.3">
      <c r="A9" s="528" t="s">
        <v>1625</v>
      </c>
      <c r="B9" s="529" t="s">
        <v>1626</v>
      </c>
      <c r="C9" s="529" t="s">
        <v>1403</v>
      </c>
      <c r="D9" s="529" t="s">
        <v>1633</v>
      </c>
      <c r="E9" s="529" t="s">
        <v>1634</v>
      </c>
      <c r="F9" s="541">
        <v>8</v>
      </c>
      <c r="G9" s="541">
        <v>3672</v>
      </c>
      <c r="H9" s="541">
        <v>1</v>
      </c>
      <c r="I9" s="541">
        <v>459</v>
      </c>
      <c r="J9" s="541">
        <v>1</v>
      </c>
      <c r="K9" s="541">
        <v>462</v>
      </c>
      <c r="L9" s="541">
        <v>0.12581699346405228</v>
      </c>
      <c r="M9" s="541">
        <v>462</v>
      </c>
      <c r="N9" s="541"/>
      <c r="O9" s="541"/>
      <c r="P9" s="534"/>
      <c r="Q9" s="542"/>
    </row>
    <row r="10" spans="1:17" ht="14.4" customHeight="1" x14ac:dyDescent="0.3">
      <c r="A10" s="528" t="s">
        <v>1625</v>
      </c>
      <c r="B10" s="529" t="s">
        <v>1626</v>
      </c>
      <c r="C10" s="529" t="s">
        <v>1403</v>
      </c>
      <c r="D10" s="529" t="s">
        <v>1635</v>
      </c>
      <c r="E10" s="529" t="s">
        <v>1636</v>
      </c>
      <c r="F10" s="541">
        <v>23</v>
      </c>
      <c r="G10" s="541">
        <v>8082</v>
      </c>
      <c r="H10" s="541">
        <v>1</v>
      </c>
      <c r="I10" s="541">
        <v>351.39130434782606</v>
      </c>
      <c r="J10" s="541">
        <v>4</v>
      </c>
      <c r="K10" s="541">
        <v>1424</v>
      </c>
      <c r="L10" s="541">
        <v>0.17619401138332097</v>
      </c>
      <c r="M10" s="541">
        <v>356</v>
      </c>
      <c r="N10" s="541"/>
      <c r="O10" s="541"/>
      <c r="P10" s="534"/>
      <c r="Q10" s="542"/>
    </row>
    <row r="11" spans="1:17" ht="14.4" customHeight="1" x14ac:dyDescent="0.3">
      <c r="A11" s="528" t="s">
        <v>1625</v>
      </c>
      <c r="B11" s="529" t="s">
        <v>1626</v>
      </c>
      <c r="C11" s="529" t="s">
        <v>1403</v>
      </c>
      <c r="D11" s="529" t="s">
        <v>1637</v>
      </c>
      <c r="E11" s="529" t="s">
        <v>1638</v>
      </c>
      <c r="F11" s="541">
        <v>1</v>
      </c>
      <c r="G11" s="541">
        <v>115</v>
      </c>
      <c r="H11" s="541">
        <v>1</v>
      </c>
      <c r="I11" s="541">
        <v>115</v>
      </c>
      <c r="J11" s="541"/>
      <c r="K11" s="541"/>
      <c r="L11" s="541"/>
      <c r="M11" s="541"/>
      <c r="N11" s="541"/>
      <c r="O11" s="541"/>
      <c r="P11" s="534"/>
      <c r="Q11" s="542"/>
    </row>
    <row r="12" spans="1:17" ht="14.4" customHeight="1" x14ac:dyDescent="0.3">
      <c r="A12" s="528" t="s">
        <v>1625</v>
      </c>
      <c r="B12" s="529" t="s">
        <v>1626</v>
      </c>
      <c r="C12" s="529" t="s">
        <v>1403</v>
      </c>
      <c r="D12" s="529" t="s">
        <v>1639</v>
      </c>
      <c r="E12" s="529" t="s">
        <v>1640</v>
      </c>
      <c r="F12" s="541"/>
      <c r="G12" s="541"/>
      <c r="H12" s="541"/>
      <c r="I12" s="541"/>
      <c r="J12" s="541">
        <v>4</v>
      </c>
      <c r="K12" s="541">
        <v>216</v>
      </c>
      <c r="L12" s="541"/>
      <c r="M12" s="541">
        <v>54</v>
      </c>
      <c r="N12" s="541"/>
      <c r="O12" s="541"/>
      <c r="P12" s="534"/>
      <c r="Q12" s="542"/>
    </row>
    <row r="13" spans="1:17" ht="14.4" customHeight="1" thickBot="1" x14ac:dyDescent="0.35">
      <c r="A13" s="520" t="s">
        <v>1625</v>
      </c>
      <c r="B13" s="521" t="s">
        <v>1626</v>
      </c>
      <c r="C13" s="521" t="s">
        <v>1403</v>
      </c>
      <c r="D13" s="521" t="s">
        <v>1641</v>
      </c>
      <c r="E13" s="521" t="s">
        <v>1642</v>
      </c>
      <c r="F13" s="543">
        <v>39</v>
      </c>
      <c r="G13" s="543">
        <v>6486</v>
      </c>
      <c r="H13" s="543">
        <v>1</v>
      </c>
      <c r="I13" s="543">
        <v>166.30769230769232</v>
      </c>
      <c r="J13" s="543">
        <v>2</v>
      </c>
      <c r="K13" s="543">
        <v>338</v>
      </c>
      <c r="L13" s="543">
        <v>5.2112241751464693E-2</v>
      </c>
      <c r="M13" s="543">
        <v>169</v>
      </c>
      <c r="N13" s="543"/>
      <c r="O13" s="543"/>
      <c r="P13" s="526"/>
      <c r="Q13" s="54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7" t="s">
        <v>140</v>
      </c>
      <c r="B1" s="317"/>
      <c r="C1" s="317"/>
      <c r="D1" s="317"/>
      <c r="E1" s="317"/>
      <c r="F1" s="317"/>
      <c r="G1" s="318"/>
      <c r="H1" s="318"/>
    </row>
    <row r="2" spans="1:8" ht="14.4" customHeight="1" thickBot="1" x14ac:dyDescent="0.35">
      <c r="A2" s="239" t="s">
        <v>252</v>
      </c>
      <c r="B2" s="114"/>
      <c r="C2" s="114"/>
      <c r="D2" s="114"/>
      <c r="E2" s="114"/>
      <c r="F2" s="114"/>
    </row>
    <row r="3" spans="1:8" ht="14.4" customHeight="1" x14ac:dyDescent="0.3">
      <c r="A3" s="319"/>
      <c r="B3" s="110">
        <v>2014</v>
      </c>
      <c r="C3" s="40">
        <v>2015</v>
      </c>
      <c r="D3" s="7"/>
      <c r="E3" s="323">
        <v>2016</v>
      </c>
      <c r="F3" s="324"/>
      <c r="G3" s="324"/>
      <c r="H3" s="325"/>
    </row>
    <row r="4" spans="1:8" ht="14.4" customHeight="1" thickBot="1" x14ac:dyDescent="0.35">
      <c r="A4" s="320"/>
      <c r="B4" s="321" t="s">
        <v>73</v>
      </c>
      <c r="C4" s="322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39.537849999999999</v>
      </c>
      <c r="C5" s="29">
        <v>53.241059999999997</v>
      </c>
      <c r="D5" s="8"/>
      <c r="E5" s="120">
        <v>40.933589999999995</v>
      </c>
      <c r="F5" s="28">
        <v>64.606655525230678</v>
      </c>
      <c r="G5" s="119">
        <f>E5-F5</f>
        <v>-23.673065525230683</v>
      </c>
      <c r="H5" s="125">
        <f>IF(F5&lt;0.00000001,"",E5/F5)</f>
        <v>0.63358162819640618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514.64157</v>
      </c>
      <c r="C6" s="31">
        <v>405.15715999999998</v>
      </c>
      <c r="D6" s="8"/>
      <c r="E6" s="121">
        <v>405.96123999999998</v>
      </c>
      <c r="F6" s="30">
        <v>776.54889492461461</v>
      </c>
      <c r="G6" s="122">
        <f>E6-F6</f>
        <v>-370.58765492461464</v>
      </c>
      <c r="H6" s="126">
        <f>IF(F6&lt;0.00000001,"",E6/F6)</f>
        <v>0.52277614797122296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3464.7649700000043</v>
      </c>
      <c r="C7" s="31">
        <v>3301.338700000003</v>
      </c>
      <c r="D7" s="8"/>
      <c r="E7" s="121">
        <v>3593.1810900000005</v>
      </c>
      <c r="F7" s="30">
        <v>3530.3343064897699</v>
      </c>
      <c r="G7" s="122">
        <f>E7-F7</f>
        <v>62.84678351023058</v>
      </c>
      <c r="H7" s="126">
        <f>IF(F7&lt;0.00000001,"",E7/F7)</f>
        <v>1.0178019354695957</v>
      </c>
    </row>
    <row r="8" spans="1:8" ht="14.4" customHeight="1" thickBot="1" x14ac:dyDescent="0.35">
      <c r="A8" s="1" t="s">
        <v>76</v>
      </c>
      <c r="B8" s="11">
        <v>737.25608000000102</v>
      </c>
      <c r="C8" s="33">
        <v>638.63396000000012</v>
      </c>
      <c r="D8" s="8"/>
      <c r="E8" s="123">
        <v>601.62084999999911</v>
      </c>
      <c r="F8" s="32">
        <v>526.77434008597197</v>
      </c>
      <c r="G8" s="124">
        <f>E8-F8</f>
        <v>74.846509914027138</v>
      </c>
      <c r="H8" s="127">
        <f>IF(F8&lt;0.00000001,"",E8/F8)</f>
        <v>1.1420845781930302</v>
      </c>
    </row>
    <row r="9" spans="1:8" ht="14.4" customHeight="1" thickBot="1" x14ac:dyDescent="0.35">
      <c r="A9" s="2" t="s">
        <v>77</v>
      </c>
      <c r="B9" s="3">
        <v>4756.2004700000052</v>
      </c>
      <c r="C9" s="35">
        <v>4398.3708800000031</v>
      </c>
      <c r="D9" s="8"/>
      <c r="E9" s="3">
        <v>4641.6967699999996</v>
      </c>
      <c r="F9" s="34">
        <v>4898.2641970255872</v>
      </c>
      <c r="G9" s="34">
        <f>E9-F9</f>
        <v>-256.56742702558768</v>
      </c>
      <c r="H9" s="128">
        <f>IF(F9&lt;0.00000001,"",E9/F9)</f>
        <v>0.94762074549155895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1244.636</v>
      </c>
      <c r="C11" s="29">
        <f>IF(ISERROR(VLOOKUP("Celkem:",'ZV Vykáz.-A'!A:F,4,0)),0,VLOOKUP("Celkem:",'ZV Vykáz.-A'!A:F,4,0)/1000)</f>
        <v>1450.0956800000001</v>
      </c>
      <c r="D11" s="8"/>
      <c r="E11" s="120">
        <f>IF(ISERROR(VLOOKUP("Celkem:",'ZV Vykáz.-A'!A:F,6,0)),0,VLOOKUP("Celkem:",'ZV Vykáz.-A'!A:F,6,0)/1000)</f>
        <v>1385.0043000000001</v>
      </c>
      <c r="F11" s="28">
        <f>B11</f>
        <v>1244.636</v>
      </c>
      <c r="G11" s="119">
        <f>E11-F11</f>
        <v>140.36830000000009</v>
      </c>
      <c r="H11" s="125">
        <f>IF(F11&lt;0.00000001,"",E11/F11)</f>
        <v>1.1127785955090486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1244.636</v>
      </c>
      <c r="C13" s="37">
        <f>SUM(C11:C12)</f>
        <v>1450.0956800000001</v>
      </c>
      <c r="D13" s="8"/>
      <c r="E13" s="5">
        <f>SUM(E11:E12)</f>
        <v>1385.0043000000001</v>
      </c>
      <c r="F13" s="36">
        <f>SUM(F11:F12)</f>
        <v>1244.636</v>
      </c>
      <c r="G13" s="36">
        <f>E13-F13</f>
        <v>140.36830000000009</v>
      </c>
      <c r="H13" s="129">
        <f>IF(F13&lt;0.00000001,"",E13/F13)</f>
        <v>1.1127785955090486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0.26168703523970649</v>
      </c>
      <c r="C15" s="39">
        <f>IF(C9=0,"",C13/C9)</f>
        <v>0.32968926895041628</v>
      </c>
      <c r="D15" s="8"/>
      <c r="E15" s="6">
        <f>IF(E9=0,"",E13/E9)</f>
        <v>0.29838319231697685</v>
      </c>
      <c r="F15" s="38">
        <f>IF(F9=0,"",F13/F9)</f>
        <v>0.25409735978630765</v>
      </c>
      <c r="G15" s="38">
        <f>IF(ISERROR(F15-E15),"",E15-F15)</f>
        <v>4.42858325306692E-2</v>
      </c>
      <c r="H15" s="130">
        <f>IF(ISERROR(F15-E15),"",IF(F15&lt;0.00000001,"",E15/F15))</f>
        <v>1.1742868661363226</v>
      </c>
    </row>
    <row r="17" spans="1:8" ht="14.4" customHeight="1" x14ac:dyDescent="0.3">
      <c r="A17" s="116" t="s">
        <v>161</v>
      </c>
    </row>
    <row r="18" spans="1:8" ht="14.4" customHeight="1" x14ac:dyDescent="0.3">
      <c r="A18" s="280" t="s">
        <v>194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193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17" t="s">
        <v>217</v>
      </c>
    </row>
    <row r="21" spans="1:8" ht="14.4" customHeight="1" x14ac:dyDescent="0.3">
      <c r="A21" s="117" t="s">
        <v>162</v>
      </c>
    </row>
    <row r="22" spans="1:8" ht="14.4" customHeight="1" x14ac:dyDescent="0.3">
      <c r="A22" s="118" t="s">
        <v>251</v>
      </c>
    </row>
    <row r="23" spans="1:8" ht="14.4" customHeight="1" x14ac:dyDescent="0.3">
      <c r="A23" s="118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7" t="s">
        <v>105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x14ac:dyDescent="0.3">
      <c r="A2" s="239" t="s">
        <v>252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0.2797299865352354</v>
      </c>
      <c r="C4" s="205">
        <f t="shared" ref="C4:M4" si="0">(C10+C8)/C6</f>
        <v>0.31410400352735401</v>
      </c>
      <c r="D4" s="205">
        <f t="shared" si="0"/>
        <v>0.30642420984807106</v>
      </c>
      <c r="E4" s="205">
        <f t="shared" si="0"/>
        <v>0.29838318800820762</v>
      </c>
      <c r="F4" s="205">
        <f t="shared" si="0"/>
        <v>0.29838318800820762</v>
      </c>
      <c r="G4" s="205">
        <f t="shared" si="0"/>
        <v>0.29838318800820762</v>
      </c>
      <c r="H4" s="205">
        <f t="shared" si="0"/>
        <v>0.29838318800820762</v>
      </c>
      <c r="I4" s="205">
        <f t="shared" si="0"/>
        <v>0.29838318800820762</v>
      </c>
      <c r="J4" s="205">
        <f t="shared" si="0"/>
        <v>0.29838318800820762</v>
      </c>
      <c r="K4" s="205">
        <f t="shared" si="0"/>
        <v>0.29838318800820762</v>
      </c>
      <c r="L4" s="205">
        <f t="shared" si="0"/>
        <v>0.29838318800820762</v>
      </c>
      <c r="M4" s="205">
        <f t="shared" si="0"/>
        <v>0.29838318800820762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1184.6698100000001</v>
      </c>
      <c r="C5" s="205">
        <f>IF(ISERROR(VLOOKUP($A5,'Man Tab'!$A:$Q,COLUMN()+2,0)),0,VLOOKUP($A5,'Man Tab'!$A:$Q,COLUMN()+2,0))</f>
        <v>1069.2575899999999</v>
      </c>
      <c r="D5" s="205">
        <f>IF(ISERROR(VLOOKUP($A5,'Man Tab'!$A:$Q,COLUMN()+2,0)),0,VLOOKUP($A5,'Man Tab'!$A:$Q,COLUMN()+2,0))</f>
        <v>1244.67002</v>
      </c>
      <c r="E5" s="205">
        <f>IF(ISERROR(VLOOKUP($A5,'Man Tab'!$A:$Q,COLUMN()+2,0)),0,VLOOKUP($A5,'Man Tab'!$A:$Q,COLUMN()+2,0))</f>
        <v>1143.09935</v>
      </c>
      <c r="F5" s="205">
        <f>IF(ISERROR(VLOOKUP($A5,'Man Tab'!$A:$Q,COLUMN()+2,0)),0,VLOOKUP($A5,'Man Tab'!$A:$Q,COLUMN()+2,0))</f>
        <v>0</v>
      </c>
      <c r="G5" s="205">
        <f>IF(ISERROR(VLOOKUP($A5,'Man Tab'!$A:$Q,COLUMN()+2,0)),0,VLOOKUP($A5,'Man Tab'!$A:$Q,COLUMN()+2,0))</f>
        <v>0</v>
      </c>
      <c r="H5" s="205">
        <f>IF(ISERROR(VLOOKUP($A5,'Man Tab'!$A:$Q,COLUMN()+2,0)),0,VLOOKUP($A5,'Man Tab'!$A:$Q,COLUMN()+2,0))</f>
        <v>0</v>
      </c>
      <c r="I5" s="205">
        <f>IF(ISERROR(VLOOKUP($A5,'Man Tab'!$A:$Q,COLUMN()+2,0)),0,VLOOKUP($A5,'Man Tab'!$A:$Q,COLUMN()+2,0))</f>
        <v>0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1184.6698100000001</v>
      </c>
      <c r="C6" s="207">
        <f t="shared" ref="C6:M6" si="1">C5+B6</f>
        <v>2253.9274</v>
      </c>
      <c r="D6" s="207">
        <f t="shared" si="1"/>
        <v>3498.5974200000001</v>
      </c>
      <c r="E6" s="207">
        <f t="shared" si="1"/>
        <v>4641.6967700000005</v>
      </c>
      <c r="F6" s="207">
        <f t="shared" si="1"/>
        <v>4641.6967700000005</v>
      </c>
      <c r="G6" s="207">
        <f t="shared" si="1"/>
        <v>4641.6967700000005</v>
      </c>
      <c r="H6" s="207">
        <f t="shared" si="1"/>
        <v>4641.6967700000005</v>
      </c>
      <c r="I6" s="207">
        <f t="shared" si="1"/>
        <v>4641.6967700000005</v>
      </c>
      <c r="J6" s="207">
        <f t="shared" si="1"/>
        <v>4641.6967700000005</v>
      </c>
      <c r="K6" s="207">
        <f t="shared" si="1"/>
        <v>4641.6967700000005</v>
      </c>
      <c r="L6" s="207">
        <f t="shared" si="1"/>
        <v>4641.6967700000005</v>
      </c>
      <c r="M6" s="207">
        <f t="shared" si="1"/>
        <v>4641.6967700000005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331387.66999999993</v>
      </c>
      <c r="C9" s="206">
        <v>376579.94999999995</v>
      </c>
      <c r="D9" s="206">
        <v>364087.33</v>
      </c>
      <c r="E9" s="206">
        <v>312949.33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331.3876699999999</v>
      </c>
      <c r="C10" s="207">
        <f t="shared" ref="C10:M10" si="3">C9/1000+B10</f>
        <v>707.9676199999999</v>
      </c>
      <c r="D10" s="207">
        <f t="shared" si="3"/>
        <v>1072.05495</v>
      </c>
      <c r="E10" s="207">
        <f t="shared" si="3"/>
        <v>1385.0042800000001</v>
      </c>
      <c r="F10" s="207">
        <f t="shared" si="3"/>
        <v>1385.0042800000001</v>
      </c>
      <c r="G10" s="207">
        <f t="shared" si="3"/>
        <v>1385.0042800000001</v>
      </c>
      <c r="H10" s="207">
        <f t="shared" si="3"/>
        <v>1385.0042800000001</v>
      </c>
      <c r="I10" s="207">
        <f t="shared" si="3"/>
        <v>1385.0042800000001</v>
      </c>
      <c r="J10" s="207">
        <f t="shared" si="3"/>
        <v>1385.0042800000001</v>
      </c>
      <c r="K10" s="207">
        <f t="shared" si="3"/>
        <v>1385.0042800000001</v>
      </c>
      <c r="L10" s="207">
        <f t="shared" si="3"/>
        <v>1385.0042800000001</v>
      </c>
      <c r="M10" s="207">
        <f t="shared" si="3"/>
        <v>1385.0042800000001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4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0.25409735978630765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0.25409735978630765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6" t="s">
        <v>254</v>
      </c>
      <c r="B1" s="326"/>
      <c r="C1" s="326"/>
      <c r="D1" s="326"/>
      <c r="E1" s="326"/>
      <c r="F1" s="326"/>
      <c r="G1" s="326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s="208" customFormat="1" ht="14.4" customHeight="1" thickBot="1" x14ac:dyDescent="0.3">
      <c r="A2" s="239" t="s">
        <v>252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7" t="s">
        <v>29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41"/>
      <c r="Q3" s="143"/>
    </row>
    <row r="4" spans="1:17" ht="14.4" customHeight="1" x14ac:dyDescent="0.3">
      <c r="A4" s="77"/>
      <c r="B4" s="20">
        <v>2016</v>
      </c>
      <c r="C4" s="142" t="s">
        <v>30</v>
      </c>
      <c r="D4" s="132" t="s">
        <v>231</v>
      </c>
      <c r="E4" s="132" t="s">
        <v>232</v>
      </c>
      <c r="F4" s="132" t="s">
        <v>233</v>
      </c>
      <c r="G4" s="132" t="s">
        <v>234</v>
      </c>
      <c r="H4" s="132" t="s">
        <v>235</v>
      </c>
      <c r="I4" s="132" t="s">
        <v>236</v>
      </c>
      <c r="J4" s="132" t="s">
        <v>237</v>
      </c>
      <c r="K4" s="132" t="s">
        <v>238</v>
      </c>
      <c r="L4" s="132" t="s">
        <v>239</v>
      </c>
      <c r="M4" s="132" t="s">
        <v>240</v>
      </c>
      <c r="N4" s="132" t="s">
        <v>241</v>
      </c>
      <c r="O4" s="132" t="s">
        <v>242</v>
      </c>
      <c r="P4" s="329" t="s">
        <v>3</v>
      </c>
      <c r="Q4" s="330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253</v>
      </c>
    </row>
    <row r="7" spans="1:17" ht="14.4" customHeight="1" x14ac:dyDescent="0.3">
      <c r="A7" s="15" t="s">
        <v>35</v>
      </c>
      <c r="B7" s="51">
        <v>193.819966575693</v>
      </c>
      <c r="C7" s="52">
        <v>16.151663881307002</v>
      </c>
      <c r="D7" s="52">
        <v>15.94848</v>
      </c>
      <c r="E7" s="52">
        <v>2.49912</v>
      </c>
      <c r="F7" s="52">
        <v>13.33839</v>
      </c>
      <c r="G7" s="52">
        <v>9.1476000000000006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40.933590000000002</v>
      </c>
      <c r="Q7" s="96">
        <v>0.63358162819599995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253</v>
      </c>
    </row>
    <row r="9" spans="1:17" ht="14.4" customHeight="1" x14ac:dyDescent="0.3">
      <c r="A9" s="15" t="s">
        <v>37</v>
      </c>
      <c r="B9" s="51">
        <v>2329.6466847738502</v>
      </c>
      <c r="C9" s="52">
        <v>194.13722373115399</v>
      </c>
      <c r="D9" s="52">
        <v>99.893360000000001</v>
      </c>
      <c r="E9" s="52">
        <v>16.897760000000002</v>
      </c>
      <c r="F9" s="52">
        <v>235.78543999999999</v>
      </c>
      <c r="G9" s="52">
        <v>53.384680000000003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405.96123999999998</v>
      </c>
      <c r="Q9" s="96">
        <v>0.52277614797100003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253</v>
      </c>
    </row>
    <row r="11" spans="1:17" ht="14.4" customHeight="1" x14ac:dyDescent="0.3">
      <c r="A11" s="15" t="s">
        <v>39</v>
      </c>
      <c r="B11" s="51">
        <v>75.773913214505995</v>
      </c>
      <c r="C11" s="52">
        <v>6.3144927678749996</v>
      </c>
      <c r="D11" s="52">
        <v>9.9780899999999999</v>
      </c>
      <c r="E11" s="52">
        <v>1.3582000000000001</v>
      </c>
      <c r="F11" s="52">
        <v>7.7426300000000001</v>
      </c>
      <c r="G11" s="52">
        <v>4.4020599999999996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23.480979999999999</v>
      </c>
      <c r="Q11" s="96">
        <v>0.92964632565000005</v>
      </c>
    </row>
    <row r="12" spans="1:17" ht="14.4" customHeight="1" x14ac:dyDescent="0.3">
      <c r="A12" s="15" t="s">
        <v>40</v>
      </c>
      <c r="B12" s="51">
        <v>13.169597754183</v>
      </c>
      <c r="C12" s="52">
        <v>1.097466479515</v>
      </c>
      <c r="D12" s="52">
        <v>0</v>
      </c>
      <c r="E12" s="52">
        <v>1.954</v>
      </c>
      <c r="F12" s="52">
        <v>0.17480000000000001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2.1288</v>
      </c>
      <c r="Q12" s="96">
        <v>0.48493508451799999</v>
      </c>
    </row>
    <row r="13" spans="1:17" ht="14.4" customHeight="1" x14ac:dyDescent="0.3">
      <c r="A13" s="15" t="s">
        <v>41</v>
      </c>
      <c r="B13" s="51">
        <v>122.160414425224</v>
      </c>
      <c r="C13" s="52">
        <v>10.180034535435</v>
      </c>
      <c r="D13" s="52">
        <v>9.3989399999999996</v>
      </c>
      <c r="E13" s="52">
        <v>1.3915</v>
      </c>
      <c r="F13" s="52">
        <v>14.68966</v>
      </c>
      <c r="G13" s="52">
        <v>7.1348399999999996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32.614939999999997</v>
      </c>
      <c r="Q13" s="96">
        <v>0.80095356961800002</v>
      </c>
    </row>
    <row r="14" spans="1:17" ht="14.4" customHeight="1" x14ac:dyDescent="0.3">
      <c r="A14" s="15" t="s">
        <v>42</v>
      </c>
      <c r="B14" s="51">
        <v>356.721082149425</v>
      </c>
      <c r="C14" s="52">
        <v>29.726756845785001</v>
      </c>
      <c r="D14" s="52">
        <v>40.225999999999999</v>
      </c>
      <c r="E14" s="52">
        <v>30.55</v>
      </c>
      <c r="F14" s="52">
        <v>34.920999999999999</v>
      </c>
      <c r="G14" s="52">
        <v>28.89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134.58699999999999</v>
      </c>
      <c r="Q14" s="96">
        <v>1.1318675015420001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253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253</v>
      </c>
    </row>
    <row r="17" spans="1:17" ht="14.4" customHeight="1" x14ac:dyDescent="0.3">
      <c r="A17" s="15" t="s">
        <v>45</v>
      </c>
      <c r="B17" s="51">
        <v>96.458285934768</v>
      </c>
      <c r="C17" s="52">
        <v>8.0381904945640006</v>
      </c>
      <c r="D17" s="52">
        <v>0</v>
      </c>
      <c r="E17" s="52">
        <v>0.41453000000000001</v>
      </c>
      <c r="F17" s="52">
        <v>4.2696399999999999</v>
      </c>
      <c r="G17" s="52">
        <v>15.91863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20.602799999999998</v>
      </c>
      <c r="Q17" s="96">
        <v>0.64077854381300003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6.0119999999999996</v>
      </c>
      <c r="E18" s="52">
        <v>5.1079999999999997</v>
      </c>
      <c r="F18" s="52">
        <v>0</v>
      </c>
      <c r="G18" s="52">
        <v>2.5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13.62</v>
      </c>
      <c r="Q18" s="96" t="s">
        <v>253</v>
      </c>
    </row>
    <row r="19" spans="1:17" ht="14.4" customHeight="1" x14ac:dyDescent="0.3">
      <c r="A19" s="15" t="s">
        <v>47</v>
      </c>
      <c r="B19" s="51">
        <v>263.10183753773401</v>
      </c>
      <c r="C19" s="52">
        <v>21.925153128144</v>
      </c>
      <c r="D19" s="52">
        <v>29.71651</v>
      </c>
      <c r="E19" s="52">
        <v>33.451520000000002</v>
      </c>
      <c r="F19" s="52">
        <v>25.956880000000002</v>
      </c>
      <c r="G19" s="52">
        <v>29.69143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118.81634</v>
      </c>
      <c r="Q19" s="96">
        <v>1.3547948708219999</v>
      </c>
    </row>
    <row r="20" spans="1:17" ht="14.4" customHeight="1" x14ac:dyDescent="0.3">
      <c r="A20" s="15" t="s">
        <v>48</v>
      </c>
      <c r="B20" s="51">
        <v>10591.0029194693</v>
      </c>
      <c r="C20" s="52">
        <v>882.58357662244202</v>
      </c>
      <c r="D20" s="52">
        <v>914.63643000000002</v>
      </c>
      <c r="E20" s="52">
        <v>902.97352000000001</v>
      </c>
      <c r="F20" s="52">
        <v>850.72608000000002</v>
      </c>
      <c r="G20" s="52">
        <v>924.84505999999999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3593.18109</v>
      </c>
      <c r="Q20" s="96">
        <v>1.017801935469</v>
      </c>
    </row>
    <row r="21" spans="1:17" ht="14.4" customHeight="1" x14ac:dyDescent="0.3">
      <c r="A21" s="16" t="s">
        <v>49</v>
      </c>
      <c r="B21" s="51">
        <v>624.001556653021</v>
      </c>
      <c r="C21" s="52">
        <v>52.000129721085003</v>
      </c>
      <c r="D21" s="52">
        <v>57.66</v>
      </c>
      <c r="E21" s="52">
        <v>57.66</v>
      </c>
      <c r="F21" s="52">
        <v>57.064999999999998</v>
      </c>
      <c r="G21" s="52">
        <v>58.113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230.49799999999999</v>
      </c>
      <c r="Q21" s="96">
        <v>1.10816069708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3.3879999999999999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3.3879999999999999</v>
      </c>
      <c r="Q22" s="96" t="s">
        <v>253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253</v>
      </c>
    </row>
    <row r="24" spans="1:17" ht="14.4" customHeight="1" x14ac:dyDescent="0.3">
      <c r="A24" s="16" t="s">
        <v>52</v>
      </c>
      <c r="B24" s="51">
        <v>28.936332589056999</v>
      </c>
      <c r="C24" s="52">
        <v>2.4113610490880002</v>
      </c>
      <c r="D24" s="52">
        <v>1.2</v>
      </c>
      <c r="E24" s="52">
        <v>14.999439999999</v>
      </c>
      <c r="F24" s="52">
        <v>4.9999999900000001E-4</v>
      </c>
      <c r="G24" s="52">
        <v>5.68405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21.883990000000001</v>
      </c>
      <c r="Q24" s="96">
        <v>2.2688421139039998</v>
      </c>
    </row>
    <row r="25" spans="1:17" ht="14.4" customHeight="1" x14ac:dyDescent="0.3">
      <c r="A25" s="17" t="s">
        <v>53</v>
      </c>
      <c r="B25" s="54">
        <v>14694.792591076801</v>
      </c>
      <c r="C25" s="55">
        <v>1224.5660492564</v>
      </c>
      <c r="D25" s="55">
        <v>1184.6698100000001</v>
      </c>
      <c r="E25" s="55">
        <v>1069.2575899999999</v>
      </c>
      <c r="F25" s="55">
        <v>1244.67002</v>
      </c>
      <c r="G25" s="55">
        <v>1143.09935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4641.6967699999996</v>
      </c>
      <c r="Q25" s="97">
        <v>0.94762074549099995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128.76568</v>
      </c>
      <c r="E26" s="52">
        <v>111.4901</v>
      </c>
      <c r="F26" s="52">
        <v>118.60066999999999</v>
      </c>
      <c r="G26" s="52">
        <v>128.92071000000001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487.77715999999998</v>
      </c>
      <c r="Q26" s="96" t="s">
        <v>253</v>
      </c>
    </row>
    <row r="27" spans="1:17" ht="14.4" customHeight="1" x14ac:dyDescent="0.3">
      <c r="A27" s="18" t="s">
        <v>55</v>
      </c>
      <c r="B27" s="54">
        <v>14694.792591076801</v>
      </c>
      <c r="C27" s="55">
        <v>1224.5660492564</v>
      </c>
      <c r="D27" s="55">
        <v>1313.4354900000001</v>
      </c>
      <c r="E27" s="55">
        <v>1180.7476899999999</v>
      </c>
      <c r="F27" s="55">
        <v>1363.2706900000001</v>
      </c>
      <c r="G27" s="55">
        <v>1272.0200600000001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5129.4739300000001</v>
      </c>
      <c r="Q27" s="97">
        <v>1.0472023810219999</v>
      </c>
    </row>
    <row r="28" spans="1:17" ht="14.4" customHeight="1" x14ac:dyDescent="0.3">
      <c r="A28" s="16" t="s">
        <v>56</v>
      </c>
      <c r="B28" s="51">
        <v>1065.91467878394</v>
      </c>
      <c r="C28" s="52">
        <v>88.826223231994007</v>
      </c>
      <c r="D28" s="52">
        <v>82.340320000000006</v>
      </c>
      <c r="E28" s="52">
        <v>58.651240000000001</v>
      </c>
      <c r="F28" s="52">
        <v>103.65236</v>
      </c>
      <c r="G28" s="52">
        <v>90.251530000000002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334.89544999999998</v>
      </c>
      <c r="Q28" s="96">
        <v>0.94255794576899998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253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1.6020000000000001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1.6020000000000001</v>
      </c>
      <c r="Q31" s="98" t="s">
        <v>253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243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6" t="s">
        <v>61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60" customFormat="1" ht="14.4" customHeight="1" thickBot="1" x14ac:dyDescent="0.35">
      <c r="A2" s="239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7" t="s">
        <v>62</v>
      </c>
      <c r="C3" s="328"/>
      <c r="D3" s="328"/>
      <c r="E3" s="328"/>
      <c r="F3" s="334" t="s">
        <v>63</v>
      </c>
      <c r="G3" s="328"/>
      <c r="H3" s="328"/>
      <c r="I3" s="328"/>
      <c r="J3" s="328"/>
      <c r="K3" s="335"/>
    </row>
    <row r="4" spans="1:11" ht="14.4" customHeight="1" x14ac:dyDescent="0.3">
      <c r="A4" s="77"/>
      <c r="B4" s="332"/>
      <c r="C4" s="333"/>
      <c r="D4" s="333"/>
      <c r="E4" s="333"/>
      <c r="F4" s="336" t="s">
        <v>248</v>
      </c>
      <c r="G4" s="338" t="s">
        <v>64</v>
      </c>
      <c r="H4" s="144" t="s">
        <v>145</v>
      </c>
      <c r="I4" s="336" t="s">
        <v>65</v>
      </c>
      <c r="J4" s="338" t="s">
        <v>220</v>
      </c>
      <c r="K4" s="339" t="s">
        <v>250</v>
      </c>
    </row>
    <row r="5" spans="1:11" ht="42" thickBot="1" x14ac:dyDescent="0.35">
      <c r="A5" s="78"/>
      <c r="B5" s="24" t="s">
        <v>244</v>
      </c>
      <c r="C5" s="25" t="s">
        <v>245</v>
      </c>
      <c r="D5" s="26" t="s">
        <v>246</v>
      </c>
      <c r="E5" s="26" t="s">
        <v>247</v>
      </c>
      <c r="F5" s="337"/>
      <c r="G5" s="337"/>
      <c r="H5" s="25" t="s">
        <v>249</v>
      </c>
      <c r="I5" s="337"/>
      <c r="J5" s="337"/>
      <c r="K5" s="340"/>
    </row>
    <row r="6" spans="1:11" ht="14.4" customHeight="1" thickBot="1" x14ac:dyDescent="0.35">
      <c r="A6" s="429" t="s">
        <v>255</v>
      </c>
      <c r="B6" s="411">
        <v>14369.0043140821</v>
      </c>
      <c r="C6" s="411">
        <v>14464.44289</v>
      </c>
      <c r="D6" s="412">
        <v>95.438575917918001</v>
      </c>
      <c r="E6" s="413">
        <v>1.00664197559</v>
      </c>
      <c r="F6" s="411">
        <v>14694.792591076801</v>
      </c>
      <c r="G6" s="412">
        <v>4898.26419702559</v>
      </c>
      <c r="H6" s="414">
        <v>1143.09935</v>
      </c>
      <c r="I6" s="411">
        <v>4641.6967699999996</v>
      </c>
      <c r="J6" s="412">
        <v>-256.56742702558898</v>
      </c>
      <c r="K6" s="415">
        <v>0.31587358183000003</v>
      </c>
    </row>
    <row r="7" spans="1:11" ht="14.4" customHeight="1" thickBot="1" x14ac:dyDescent="0.35">
      <c r="A7" s="430" t="s">
        <v>256</v>
      </c>
      <c r="B7" s="411">
        <v>2960.2635958997098</v>
      </c>
      <c r="C7" s="411">
        <v>2602.11276</v>
      </c>
      <c r="D7" s="412">
        <v>-358.15083589971198</v>
      </c>
      <c r="E7" s="413">
        <v>0.87901387011700005</v>
      </c>
      <c r="F7" s="411">
        <v>3091.2916588928802</v>
      </c>
      <c r="G7" s="412">
        <v>1030.43055296429</v>
      </c>
      <c r="H7" s="414">
        <v>104.56117999999999</v>
      </c>
      <c r="I7" s="411">
        <v>641.30849000000001</v>
      </c>
      <c r="J7" s="412">
        <v>-389.12206296429201</v>
      </c>
      <c r="K7" s="415">
        <v>0.20745648122599999</v>
      </c>
    </row>
    <row r="8" spans="1:11" ht="14.4" customHeight="1" thickBot="1" x14ac:dyDescent="0.35">
      <c r="A8" s="431" t="s">
        <v>257</v>
      </c>
      <c r="B8" s="411">
        <v>2580.17090949052</v>
      </c>
      <c r="C8" s="411">
        <v>2238.9727600000001</v>
      </c>
      <c r="D8" s="412">
        <v>-341.19814949052</v>
      </c>
      <c r="E8" s="413">
        <v>0.86776141524700001</v>
      </c>
      <c r="F8" s="411">
        <v>2734.5705767434501</v>
      </c>
      <c r="G8" s="412">
        <v>911.52352558115103</v>
      </c>
      <c r="H8" s="414">
        <v>75.671180000000007</v>
      </c>
      <c r="I8" s="411">
        <v>506.72149000000002</v>
      </c>
      <c r="J8" s="412">
        <v>-404.80203558115102</v>
      </c>
      <c r="K8" s="415">
        <v>0.185302034004</v>
      </c>
    </row>
    <row r="9" spans="1:11" ht="14.4" customHeight="1" thickBot="1" x14ac:dyDescent="0.35">
      <c r="A9" s="432" t="s">
        <v>258</v>
      </c>
      <c r="B9" s="416">
        <v>0</v>
      </c>
      <c r="C9" s="416">
        <v>1.6000000000000001E-3</v>
      </c>
      <c r="D9" s="417">
        <v>1.6000000000000001E-3</v>
      </c>
      <c r="E9" s="418" t="s">
        <v>253</v>
      </c>
      <c r="F9" s="416">
        <v>0</v>
      </c>
      <c r="G9" s="417">
        <v>0</v>
      </c>
      <c r="H9" s="419">
        <v>0</v>
      </c>
      <c r="I9" s="416">
        <v>-5.99999999999999E-5</v>
      </c>
      <c r="J9" s="417">
        <v>-5.99999999999999E-5</v>
      </c>
      <c r="K9" s="420" t="s">
        <v>253</v>
      </c>
    </row>
    <row r="10" spans="1:11" ht="14.4" customHeight="1" thickBot="1" x14ac:dyDescent="0.35">
      <c r="A10" s="433" t="s">
        <v>259</v>
      </c>
      <c r="B10" s="411">
        <v>0</v>
      </c>
      <c r="C10" s="411">
        <v>1.6000000000000001E-3</v>
      </c>
      <c r="D10" s="412">
        <v>1.6000000000000001E-3</v>
      </c>
      <c r="E10" s="421" t="s">
        <v>253</v>
      </c>
      <c r="F10" s="411">
        <v>0</v>
      </c>
      <c r="G10" s="412">
        <v>0</v>
      </c>
      <c r="H10" s="414">
        <v>0</v>
      </c>
      <c r="I10" s="411">
        <v>-5.99999999999999E-5</v>
      </c>
      <c r="J10" s="412">
        <v>-5.99999999999999E-5</v>
      </c>
      <c r="K10" s="422" t="s">
        <v>253</v>
      </c>
    </row>
    <row r="11" spans="1:11" ht="14.4" customHeight="1" thickBot="1" x14ac:dyDescent="0.35">
      <c r="A11" s="432" t="s">
        <v>260</v>
      </c>
      <c r="B11" s="416">
        <v>187.64416680688899</v>
      </c>
      <c r="C11" s="416">
        <v>171.92321999999999</v>
      </c>
      <c r="D11" s="417">
        <v>-15.720946806888</v>
      </c>
      <c r="E11" s="423">
        <v>0.91621936842200002</v>
      </c>
      <c r="F11" s="416">
        <v>193.819966575693</v>
      </c>
      <c r="G11" s="417">
        <v>64.606655525229996</v>
      </c>
      <c r="H11" s="419">
        <v>9.1476000000000006</v>
      </c>
      <c r="I11" s="416">
        <v>40.933590000000002</v>
      </c>
      <c r="J11" s="417">
        <v>-23.673065525230001</v>
      </c>
      <c r="K11" s="424">
        <v>0.21119387606500001</v>
      </c>
    </row>
    <row r="12" spans="1:11" ht="14.4" customHeight="1" thickBot="1" x14ac:dyDescent="0.35">
      <c r="A12" s="433" t="s">
        <v>261</v>
      </c>
      <c r="B12" s="411">
        <v>160.862341011322</v>
      </c>
      <c r="C12" s="411">
        <v>146.93244000000001</v>
      </c>
      <c r="D12" s="412">
        <v>-13.929901011321</v>
      </c>
      <c r="E12" s="413">
        <v>0.91340483469400002</v>
      </c>
      <c r="F12" s="411">
        <v>166.819959132989</v>
      </c>
      <c r="G12" s="412">
        <v>55.606653044329001</v>
      </c>
      <c r="H12" s="414">
        <v>9.1476000000000006</v>
      </c>
      <c r="I12" s="411">
        <v>38.066769999999998</v>
      </c>
      <c r="J12" s="412">
        <v>-17.539883044328999</v>
      </c>
      <c r="K12" s="415">
        <v>0.22819074047099999</v>
      </c>
    </row>
    <row r="13" spans="1:11" ht="14.4" customHeight="1" thickBot="1" x14ac:dyDescent="0.35">
      <c r="A13" s="433" t="s">
        <v>262</v>
      </c>
      <c r="B13" s="411">
        <v>26.781825795566998</v>
      </c>
      <c r="C13" s="411">
        <v>24.990780000000001</v>
      </c>
      <c r="D13" s="412">
        <v>-1.7910457955670001</v>
      </c>
      <c r="E13" s="413">
        <v>0.93312458197399994</v>
      </c>
      <c r="F13" s="411">
        <v>27.000007442703001</v>
      </c>
      <c r="G13" s="412">
        <v>9.0000024809009993</v>
      </c>
      <c r="H13" s="414">
        <v>0</v>
      </c>
      <c r="I13" s="411">
        <v>2.8668200000000001</v>
      </c>
      <c r="J13" s="412">
        <v>-6.1331824809009996</v>
      </c>
      <c r="K13" s="415">
        <v>0.106178489249</v>
      </c>
    </row>
    <row r="14" spans="1:11" ht="14.4" customHeight="1" thickBot="1" x14ac:dyDescent="0.35">
      <c r="A14" s="432" t="s">
        <v>263</v>
      </c>
      <c r="B14" s="416">
        <v>2126.60416984019</v>
      </c>
      <c r="C14" s="416">
        <v>1847.17257</v>
      </c>
      <c r="D14" s="417">
        <v>-279.43159984019201</v>
      </c>
      <c r="E14" s="423">
        <v>0.86860196937199996</v>
      </c>
      <c r="F14" s="416">
        <v>2329.6466847738502</v>
      </c>
      <c r="G14" s="417">
        <v>776.54889492461496</v>
      </c>
      <c r="H14" s="419">
        <v>53.384680000000003</v>
      </c>
      <c r="I14" s="416">
        <v>405.96123999999998</v>
      </c>
      <c r="J14" s="417">
        <v>-370.58765492461498</v>
      </c>
      <c r="K14" s="424">
        <v>0.17425871599000001</v>
      </c>
    </row>
    <row r="15" spans="1:11" ht="14.4" customHeight="1" thickBot="1" x14ac:dyDescent="0.35">
      <c r="A15" s="433" t="s">
        <v>264</v>
      </c>
      <c r="B15" s="411">
        <v>63.999997984155002</v>
      </c>
      <c r="C15" s="411">
        <v>49.256959999999999</v>
      </c>
      <c r="D15" s="412">
        <v>-14.743037984155</v>
      </c>
      <c r="E15" s="413">
        <v>0.76964002424099998</v>
      </c>
      <c r="F15" s="411">
        <v>70.000019295897005</v>
      </c>
      <c r="G15" s="412">
        <v>23.333339765299002</v>
      </c>
      <c r="H15" s="414">
        <v>0</v>
      </c>
      <c r="I15" s="411">
        <v>7.0156999999999998</v>
      </c>
      <c r="J15" s="412">
        <v>-16.317639765298999</v>
      </c>
      <c r="K15" s="415">
        <v>0.100224258086</v>
      </c>
    </row>
    <row r="16" spans="1:11" ht="14.4" customHeight="1" thickBot="1" x14ac:dyDescent="0.35">
      <c r="A16" s="433" t="s">
        <v>265</v>
      </c>
      <c r="B16" s="411">
        <v>249.999995653334</v>
      </c>
      <c r="C16" s="411">
        <v>148.90243000000001</v>
      </c>
      <c r="D16" s="412">
        <v>-101.097565653334</v>
      </c>
      <c r="E16" s="413">
        <v>0.59560973035499998</v>
      </c>
      <c r="F16" s="411">
        <v>250.000068913918</v>
      </c>
      <c r="G16" s="412">
        <v>83.333356304638997</v>
      </c>
      <c r="H16" s="414">
        <v>20.86957</v>
      </c>
      <c r="I16" s="411">
        <v>53.517150000000001</v>
      </c>
      <c r="J16" s="412">
        <v>-29.816206304639</v>
      </c>
      <c r="K16" s="415">
        <v>0.21406854099</v>
      </c>
    </row>
    <row r="17" spans="1:11" ht="14.4" customHeight="1" thickBot="1" x14ac:dyDescent="0.35">
      <c r="A17" s="433" t="s">
        <v>266</v>
      </c>
      <c r="B17" s="411">
        <v>499.99998267633299</v>
      </c>
      <c r="C17" s="411">
        <v>494.80536000000001</v>
      </c>
      <c r="D17" s="412">
        <v>-5.194622676332</v>
      </c>
      <c r="E17" s="413">
        <v>0.98961075428699996</v>
      </c>
      <c r="F17" s="411">
        <v>500.000137827836</v>
      </c>
      <c r="G17" s="412">
        <v>166.66671260927899</v>
      </c>
      <c r="H17" s="414">
        <v>19.402000000000001</v>
      </c>
      <c r="I17" s="411">
        <v>100.456</v>
      </c>
      <c r="J17" s="412">
        <v>-66.210712609278005</v>
      </c>
      <c r="K17" s="415">
        <v>0.20091194461699999</v>
      </c>
    </row>
    <row r="18" spans="1:11" ht="14.4" customHeight="1" thickBot="1" x14ac:dyDescent="0.35">
      <c r="A18" s="433" t="s">
        <v>267</v>
      </c>
      <c r="B18" s="411">
        <v>45</v>
      </c>
      <c r="C18" s="411">
        <v>43.585900000000002</v>
      </c>
      <c r="D18" s="412">
        <v>-1.414099999999</v>
      </c>
      <c r="E18" s="413">
        <v>0.96857555555499997</v>
      </c>
      <c r="F18" s="411">
        <v>45.000012404505</v>
      </c>
      <c r="G18" s="412">
        <v>15.000004134835001</v>
      </c>
      <c r="H18" s="414">
        <v>0</v>
      </c>
      <c r="I18" s="411">
        <v>0</v>
      </c>
      <c r="J18" s="412">
        <v>-15.000004134835001</v>
      </c>
      <c r="K18" s="415">
        <v>0</v>
      </c>
    </row>
    <row r="19" spans="1:11" ht="14.4" customHeight="1" thickBot="1" x14ac:dyDescent="0.35">
      <c r="A19" s="433" t="s">
        <v>268</v>
      </c>
      <c r="B19" s="411">
        <v>354.92981404305698</v>
      </c>
      <c r="C19" s="411">
        <v>354.10723000000002</v>
      </c>
      <c r="D19" s="412">
        <v>-0.82258404305699995</v>
      </c>
      <c r="E19" s="413">
        <v>0.99768240364500005</v>
      </c>
      <c r="F19" s="411">
        <v>439.47321886219498</v>
      </c>
      <c r="G19" s="412">
        <v>146.491072954065</v>
      </c>
      <c r="H19" s="414">
        <v>0.95974999999999999</v>
      </c>
      <c r="I19" s="411">
        <v>34.048000000000002</v>
      </c>
      <c r="J19" s="412">
        <v>-112.443072954065</v>
      </c>
      <c r="K19" s="415">
        <v>7.7474573052999998E-2</v>
      </c>
    </row>
    <row r="20" spans="1:11" ht="14.4" customHeight="1" thickBot="1" x14ac:dyDescent="0.35">
      <c r="A20" s="433" t="s">
        <v>269</v>
      </c>
      <c r="B20" s="411">
        <v>224.82485656095099</v>
      </c>
      <c r="C20" s="411">
        <v>129.45984999999999</v>
      </c>
      <c r="D20" s="412">
        <v>-95.365006560951002</v>
      </c>
      <c r="E20" s="413">
        <v>0.57582534235799998</v>
      </c>
      <c r="F20" s="411">
        <v>294.25460049960401</v>
      </c>
      <c r="G20" s="412">
        <v>98.084866833201005</v>
      </c>
      <c r="H20" s="414">
        <v>3.9532600000000002</v>
      </c>
      <c r="I20" s="411">
        <v>69.213700000000003</v>
      </c>
      <c r="J20" s="412">
        <v>-28.871166833200999</v>
      </c>
      <c r="K20" s="415">
        <v>0.235217053131</v>
      </c>
    </row>
    <row r="21" spans="1:11" ht="14.4" customHeight="1" thickBot="1" x14ac:dyDescent="0.35">
      <c r="A21" s="433" t="s">
        <v>270</v>
      </c>
      <c r="B21" s="411">
        <v>0.24509999227900001</v>
      </c>
      <c r="C21" s="411">
        <v>20.50648</v>
      </c>
      <c r="D21" s="412">
        <v>20.26138000772</v>
      </c>
      <c r="E21" s="413">
        <v>83.665771709116001</v>
      </c>
      <c r="F21" s="411">
        <v>2.000000551311</v>
      </c>
      <c r="G21" s="412">
        <v>0.66666685043700002</v>
      </c>
      <c r="H21" s="414">
        <v>0</v>
      </c>
      <c r="I21" s="411">
        <v>8.1699999999999995E-2</v>
      </c>
      <c r="J21" s="412">
        <v>-0.58496685043700003</v>
      </c>
      <c r="K21" s="415">
        <v>4.0849988738999997E-2</v>
      </c>
    </row>
    <row r="22" spans="1:11" ht="14.4" customHeight="1" thickBot="1" x14ac:dyDescent="0.35">
      <c r="A22" s="433" t="s">
        <v>271</v>
      </c>
      <c r="B22" s="411">
        <v>539.71703364557902</v>
      </c>
      <c r="C22" s="411">
        <v>526.51998000000003</v>
      </c>
      <c r="D22" s="412">
        <v>-13.197053645578</v>
      </c>
      <c r="E22" s="413">
        <v>0.97554819873499998</v>
      </c>
      <c r="F22" s="411">
        <v>558.79413981563903</v>
      </c>
      <c r="G22" s="412">
        <v>186.26471327188</v>
      </c>
      <c r="H22" s="414">
        <v>5.5952099999999998</v>
      </c>
      <c r="I22" s="411">
        <v>125.29358999999999</v>
      </c>
      <c r="J22" s="412">
        <v>-60.971123271879001</v>
      </c>
      <c r="K22" s="415">
        <v>0.224221374335</v>
      </c>
    </row>
    <row r="23" spans="1:11" ht="14.4" customHeight="1" thickBot="1" x14ac:dyDescent="0.35">
      <c r="A23" s="433" t="s">
        <v>272</v>
      </c>
      <c r="B23" s="411">
        <v>15.999999496038001</v>
      </c>
      <c r="C23" s="411">
        <v>2.6595300000000002</v>
      </c>
      <c r="D23" s="412">
        <v>-13.340469496038001</v>
      </c>
      <c r="E23" s="413">
        <v>0.166220630235</v>
      </c>
      <c r="F23" s="411">
        <v>10.000002756556</v>
      </c>
      <c r="G23" s="412">
        <v>3.3333342521849998</v>
      </c>
      <c r="H23" s="414">
        <v>0</v>
      </c>
      <c r="I23" s="411">
        <v>0.16</v>
      </c>
      <c r="J23" s="412">
        <v>-3.1733342521850001</v>
      </c>
      <c r="K23" s="415">
        <v>1.5999995589000001E-2</v>
      </c>
    </row>
    <row r="24" spans="1:11" ht="14.4" customHeight="1" thickBot="1" x14ac:dyDescent="0.35">
      <c r="A24" s="433" t="s">
        <v>273</v>
      </c>
      <c r="B24" s="411">
        <v>89.888434913751993</v>
      </c>
      <c r="C24" s="411">
        <v>36.03631</v>
      </c>
      <c r="D24" s="412">
        <v>-53.852124913752</v>
      </c>
      <c r="E24" s="413">
        <v>0.40090040542499999</v>
      </c>
      <c r="F24" s="411">
        <v>60.000016539340002</v>
      </c>
      <c r="G24" s="412">
        <v>20.000005513112999</v>
      </c>
      <c r="H24" s="414">
        <v>0.84409999999999996</v>
      </c>
      <c r="I24" s="411">
        <v>3.8451</v>
      </c>
      <c r="J24" s="412">
        <v>-16.154905513113</v>
      </c>
      <c r="K24" s="415">
        <v>6.4084982334000007E-2</v>
      </c>
    </row>
    <row r="25" spans="1:11" ht="14.4" customHeight="1" thickBot="1" x14ac:dyDescent="0.35">
      <c r="A25" s="433" t="s">
        <v>274</v>
      </c>
      <c r="B25" s="411">
        <v>41.998954874711004</v>
      </c>
      <c r="C25" s="411">
        <v>41.332540000000002</v>
      </c>
      <c r="D25" s="412">
        <v>-0.66641487471100003</v>
      </c>
      <c r="E25" s="413">
        <v>0.98413258432899997</v>
      </c>
      <c r="F25" s="411">
        <v>100.12446730704301</v>
      </c>
      <c r="G25" s="412">
        <v>33.374822435680997</v>
      </c>
      <c r="H25" s="414">
        <v>1.7607900000000001</v>
      </c>
      <c r="I25" s="411">
        <v>12.330299999999999</v>
      </c>
      <c r="J25" s="412">
        <v>-21.044522435680999</v>
      </c>
      <c r="K25" s="415">
        <v>0.123149718861</v>
      </c>
    </row>
    <row r="26" spans="1:11" ht="14.4" customHeight="1" thickBot="1" x14ac:dyDescent="0.35">
      <c r="A26" s="432" t="s">
        <v>275</v>
      </c>
      <c r="B26" s="416">
        <v>49.580151179299001</v>
      </c>
      <c r="C26" s="416">
        <v>59.365830000000003</v>
      </c>
      <c r="D26" s="417">
        <v>9.7856788206999994</v>
      </c>
      <c r="E26" s="423">
        <v>1.1973708951649999</v>
      </c>
      <c r="F26" s="416">
        <v>75.773913214505995</v>
      </c>
      <c r="G26" s="417">
        <v>25.257971071501998</v>
      </c>
      <c r="H26" s="419">
        <v>4.4020599999999996</v>
      </c>
      <c r="I26" s="416">
        <v>23.480979999999999</v>
      </c>
      <c r="J26" s="417">
        <v>-1.7769910715020001</v>
      </c>
      <c r="K26" s="424">
        <v>0.30988210854999998</v>
      </c>
    </row>
    <row r="27" spans="1:11" ht="14.4" customHeight="1" thickBot="1" x14ac:dyDescent="0.35">
      <c r="A27" s="433" t="s">
        <v>276</v>
      </c>
      <c r="B27" s="411">
        <v>0</v>
      </c>
      <c r="C27" s="411">
        <v>0.71389999999999998</v>
      </c>
      <c r="D27" s="412">
        <v>0.71389999999999998</v>
      </c>
      <c r="E27" s="421" t="s">
        <v>253</v>
      </c>
      <c r="F27" s="411">
        <v>0.66378403055000001</v>
      </c>
      <c r="G27" s="412">
        <v>0.22126134351599999</v>
      </c>
      <c r="H27" s="414">
        <v>-3.3879999999999999</v>
      </c>
      <c r="I27" s="411">
        <v>-3.3879999999999999</v>
      </c>
      <c r="J27" s="412">
        <v>-3.6092613435160001</v>
      </c>
      <c r="K27" s="415">
        <v>-5.1040697637579999</v>
      </c>
    </row>
    <row r="28" spans="1:11" ht="14.4" customHeight="1" thickBot="1" x14ac:dyDescent="0.35">
      <c r="A28" s="433" t="s">
        <v>277</v>
      </c>
      <c r="B28" s="411">
        <v>0.99999996850200001</v>
      </c>
      <c r="C28" s="411">
        <v>0.83731999999999995</v>
      </c>
      <c r="D28" s="412">
        <v>-0.16267996850200001</v>
      </c>
      <c r="E28" s="413">
        <v>0.83732002637299996</v>
      </c>
      <c r="F28" s="411">
        <v>4.0306666712109998</v>
      </c>
      <c r="G28" s="412">
        <v>1.34355555707</v>
      </c>
      <c r="H28" s="414">
        <v>0</v>
      </c>
      <c r="I28" s="411">
        <v>0.25280000000000002</v>
      </c>
      <c r="J28" s="412">
        <v>-1.09075555707</v>
      </c>
      <c r="K28" s="415">
        <v>6.2719153087999996E-2</v>
      </c>
    </row>
    <row r="29" spans="1:11" ht="14.4" customHeight="1" thickBot="1" x14ac:dyDescent="0.35">
      <c r="A29" s="433" t="s">
        <v>278</v>
      </c>
      <c r="B29" s="411">
        <v>15.719037466403</v>
      </c>
      <c r="C29" s="411">
        <v>25.392700000000001</v>
      </c>
      <c r="D29" s="412">
        <v>9.6736625335959996</v>
      </c>
      <c r="E29" s="413">
        <v>1.6154106162199999</v>
      </c>
      <c r="F29" s="411">
        <v>28.547976575042998</v>
      </c>
      <c r="G29" s="412">
        <v>9.5159921916810006</v>
      </c>
      <c r="H29" s="414">
        <v>0.43414999999999998</v>
      </c>
      <c r="I29" s="411">
        <v>4.9355900000000004</v>
      </c>
      <c r="J29" s="412">
        <v>-4.5804021916810003</v>
      </c>
      <c r="K29" s="415">
        <v>0.17288755954400001</v>
      </c>
    </row>
    <row r="30" spans="1:11" ht="14.4" customHeight="1" thickBot="1" x14ac:dyDescent="0.35">
      <c r="A30" s="433" t="s">
        <v>279</v>
      </c>
      <c r="B30" s="411">
        <v>10.999999653526</v>
      </c>
      <c r="C30" s="411">
        <v>11.970829999999999</v>
      </c>
      <c r="D30" s="412">
        <v>0.97083034647300004</v>
      </c>
      <c r="E30" s="413">
        <v>1.088257307004</v>
      </c>
      <c r="F30" s="411">
        <v>13.605100335635001</v>
      </c>
      <c r="G30" s="412">
        <v>4.5350334452109999</v>
      </c>
      <c r="H30" s="414">
        <v>1.48543</v>
      </c>
      <c r="I30" s="411">
        <v>4.7242800000000003</v>
      </c>
      <c r="J30" s="412">
        <v>0.18924655478800001</v>
      </c>
      <c r="K30" s="415">
        <v>0.34724330460199998</v>
      </c>
    </row>
    <row r="31" spans="1:11" ht="14.4" customHeight="1" thickBot="1" x14ac:dyDescent="0.35">
      <c r="A31" s="433" t="s">
        <v>280</v>
      </c>
      <c r="B31" s="411">
        <v>4.9999998425119996</v>
      </c>
      <c r="C31" s="411">
        <v>1.31897</v>
      </c>
      <c r="D31" s="412">
        <v>-3.6810298425119998</v>
      </c>
      <c r="E31" s="413">
        <v>0.26379400830799998</v>
      </c>
      <c r="F31" s="411">
        <v>1.4518706861390001</v>
      </c>
      <c r="G31" s="412">
        <v>0.483956895379</v>
      </c>
      <c r="H31" s="414">
        <v>0</v>
      </c>
      <c r="I31" s="411">
        <v>0.43447000000000002</v>
      </c>
      <c r="J31" s="412">
        <v>-4.9486895379000001E-2</v>
      </c>
      <c r="K31" s="415">
        <v>0.29924841388899998</v>
      </c>
    </row>
    <row r="32" spans="1:11" ht="14.4" customHeight="1" thickBot="1" x14ac:dyDescent="0.35">
      <c r="A32" s="433" t="s">
        <v>281</v>
      </c>
      <c r="B32" s="411">
        <v>3.2655632784650002</v>
      </c>
      <c r="C32" s="411">
        <v>4.2924899999999999</v>
      </c>
      <c r="D32" s="412">
        <v>1.0269267215340001</v>
      </c>
      <c r="E32" s="413">
        <v>1.314471542568</v>
      </c>
      <c r="F32" s="411">
        <v>4.5920455288830002</v>
      </c>
      <c r="G32" s="412">
        <v>1.5306818429610001</v>
      </c>
      <c r="H32" s="414">
        <v>0</v>
      </c>
      <c r="I32" s="411">
        <v>0.39929999999999999</v>
      </c>
      <c r="J32" s="412">
        <v>-1.1313818429610001</v>
      </c>
      <c r="K32" s="415">
        <v>8.6954712771999995E-2</v>
      </c>
    </row>
    <row r="33" spans="1:11" ht="14.4" customHeight="1" thickBot="1" x14ac:dyDescent="0.35">
      <c r="A33" s="433" t="s">
        <v>282</v>
      </c>
      <c r="B33" s="411">
        <v>0</v>
      </c>
      <c r="C33" s="411">
        <v>0.42349999999999999</v>
      </c>
      <c r="D33" s="412">
        <v>0.42349999999999999</v>
      </c>
      <c r="E33" s="421" t="s">
        <v>283</v>
      </c>
      <c r="F33" s="411">
        <v>0.466160451812</v>
      </c>
      <c r="G33" s="412">
        <v>0.15538681727</v>
      </c>
      <c r="H33" s="414">
        <v>0</v>
      </c>
      <c r="I33" s="411">
        <v>0</v>
      </c>
      <c r="J33" s="412">
        <v>-0.15538681727</v>
      </c>
      <c r="K33" s="415">
        <v>0</v>
      </c>
    </row>
    <row r="34" spans="1:11" ht="14.4" customHeight="1" thickBot="1" x14ac:dyDescent="0.35">
      <c r="A34" s="433" t="s">
        <v>284</v>
      </c>
      <c r="B34" s="411">
        <v>10.595551064383001</v>
      </c>
      <c r="C34" s="411">
        <v>7.7499500000000001</v>
      </c>
      <c r="D34" s="412">
        <v>-2.845601064382</v>
      </c>
      <c r="E34" s="413">
        <v>0.73143434946399999</v>
      </c>
      <c r="F34" s="411">
        <v>10.758038980453</v>
      </c>
      <c r="G34" s="412">
        <v>3.5860129934840002</v>
      </c>
      <c r="H34" s="414">
        <v>0.18512999999999999</v>
      </c>
      <c r="I34" s="411">
        <v>1.8943399999999999</v>
      </c>
      <c r="J34" s="412">
        <v>-1.691672993484</v>
      </c>
      <c r="K34" s="415">
        <v>0.176085995174</v>
      </c>
    </row>
    <row r="35" spans="1:11" ht="14.4" customHeight="1" thickBot="1" x14ac:dyDescent="0.35">
      <c r="A35" s="433" t="s">
        <v>285</v>
      </c>
      <c r="B35" s="411">
        <v>0</v>
      </c>
      <c r="C35" s="411">
        <v>0</v>
      </c>
      <c r="D35" s="412">
        <v>0</v>
      </c>
      <c r="E35" s="413">
        <v>1</v>
      </c>
      <c r="F35" s="411">
        <v>0</v>
      </c>
      <c r="G35" s="412">
        <v>0</v>
      </c>
      <c r="H35" s="414">
        <v>3.3879999999999999</v>
      </c>
      <c r="I35" s="411">
        <v>7.0325199999999999</v>
      </c>
      <c r="J35" s="412">
        <v>7.0325199999999999</v>
      </c>
      <c r="K35" s="422" t="s">
        <v>283</v>
      </c>
    </row>
    <row r="36" spans="1:11" ht="14.4" customHeight="1" thickBot="1" x14ac:dyDescent="0.35">
      <c r="A36" s="433" t="s">
        <v>286</v>
      </c>
      <c r="B36" s="411">
        <v>0</v>
      </c>
      <c r="C36" s="411">
        <v>0</v>
      </c>
      <c r="D36" s="412">
        <v>0</v>
      </c>
      <c r="E36" s="413">
        <v>1</v>
      </c>
      <c r="F36" s="411">
        <v>0</v>
      </c>
      <c r="G36" s="412">
        <v>0</v>
      </c>
      <c r="H36" s="414">
        <v>0</v>
      </c>
      <c r="I36" s="411">
        <v>2.99</v>
      </c>
      <c r="J36" s="412">
        <v>2.99</v>
      </c>
      <c r="K36" s="422" t="s">
        <v>283</v>
      </c>
    </row>
    <row r="37" spans="1:11" ht="14.4" customHeight="1" thickBot="1" x14ac:dyDescent="0.35">
      <c r="A37" s="433" t="s">
        <v>287</v>
      </c>
      <c r="B37" s="411">
        <v>2.9999999055069999</v>
      </c>
      <c r="C37" s="411">
        <v>6.6661700000000002</v>
      </c>
      <c r="D37" s="412">
        <v>3.6661700944920002</v>
      </c>
      <c r="E37" s="413">
        <v>2.222056736656</v>
      </c>
      <c r="F37" s="411">
        <v>11.658269954774999</v>
      </c>
      <c r="G37" s="412">
        <v>3.8860899849249999</v>
      </c>
      <c r="H37" s="414">
        <v>2.2973499999999998</v>
      </c>
      <c r="I37" s="411">
        <v>4.2056800000000001</v>
      </c>
      <c r="J37" s="412">
        <v>0.31959001507399998</v>
      </c>
      <c r="K37" s="415">
        <v>0.360746492945</v>
      </c>
    </row>
    <row r="38" spans="1:11" ht="14.4" customHeight="1" thickBot="1" x14ac:dyDescent="0.35">
      <c r="A38" s="432" t="s">
        <v>288</v>
      </c>
      <c r="B38" s="416">
        <v>37.342427302205998</v>
      </c>
      <c r="C38" s="416">
        <v>12.77135</v>
      </c>
      <c r="D38" s="417">
        <v>-24.571077302206</v>
      </c>
      <c r="E38" s="423">
        <v>0.34200642332699999</v>
      </c>
      <c r="F38" s="416">
        <v>13.169597754183</v>
      </c>
      <c r="G38" s="417">
        <v>4.389865918061</v>
      </c>
      <c r="H38" s="419">
        <v>0</v>
      </c>
      <c r="I38" s="416">
        <v>2.1288</v>
      </c>
      <c r="J38" s="417">
        <v>-2.261065918061</v>
      </c>
      <c r="K38" s="424">
        <v>0.16164502817199999</v>
      </c>
    </row>
    <row r="39" spans="1:11" ht="14.4" customHeight="1" thickBot="1" x14ac:dyDescent="0.35">
      <c r="A39" s="433" t="s">
        <v>289</v>
      </c>
      <c r="B39" s="411">
        <v>1.3097232742839999</v>
      </c>
      <c r="C39" s="411">
        <v>0</v>
      </c>
      <c r="D39" s="412">
        <v>-1.3097232742839999</v>
      </c>
      <c r="E39" s="413">
        <v>0</v>
      </c>
      <c r="F39" s="411">
        <v>0</v>
      </c>
      <c r="G39" s="412">
        <v>0</v>
      </c>
      <c r="H39" s="414">
        <v>0</v>
      </c>
      <c r="I39" s="411">
        <v>0</v>
      </c>
      <c r="J39" s="412">
        <v>0</v>
      </c>
      <c r="K39" s="415">
        <v>4</v>
      </c>
    </row>
    <row r="40" spans="1:11" ht="14.4" customHeight="1" thickBot="1" x14ac:dyDescent="0.35">
      <c r="A40" s="433" t="s">
        <v>290</v>
      </c>
      <c r="B40" s="411">
        <v>33.032704122414003</v>
      </c>
      <c r="C40" s="411">
        <v>12.21067</v>
      </c>
      <c r="D40" s="412">
        <v>-20.822034122413999</v>
      </c>
      <c r="E40" s="413">
        <v>0.36965396337899997</v>
      </c>
      <c r="F40" s="411">
        <v>12.518504555390001</v>
      </c>
      <c r="G40" s="412">
        <v>4.1728348517959999</v>
      </c>
      <c r="H40" s="414">
        <v>0</v>
      </c>
      <c r="I40" s="411">
        <v>1.954</v>
      </c>
      <c r="J40" s="412">
        <v>-2.2188348517960002</v>
      </c>
      <c r="K40" s="415">
        <v>0.15608893149700001</v>
      </c>
    </row>
    <row r="41" spans="1:11" ht="14.4" customHeight="1" thickBot="1" x14ac:dyDescent="0.35">
      <c r="A41" s="433" t="s">
        <v>291</v>
      </c>
      <c r="B41" s="411">
        <v>2.9999999055069999</v>
      </c>
      <c r="C41" s="411">
        <v>0.56067999999999996</v>
      </c>
      <c r="D41" s="412">
        <v>-2.4393199055069998</v>
      </c>
      <c r="E41" s="413">
        <v>0.18689333922000001</v>
      </c>
      <c r="F41" s="411">
        <v>0.65109319879299998</v>
      </c>
      <c r="G41" s="412">
        <v>0.21703106626400001</v>
      </c>
      <c r="H41" s="414">
        <v>0</v>
      </c>
      <c r="I41" s="411">
        <v>0.17480000000000001</v>
      </c>
      <c r="J41" s="412">
        <v>-4.2231066264E-2</v>
      </c>
      <c r="K41" s="415">
        <v>0.26847154957800001</v>
      </c>
    </row>
    <row r="42" spans="1:11" ht="14.4" customHeight="1" thickBot="1" x14ac:dyDescent="0.35">
      <c r="A42" s="432" t="s">
        <v>292</v>
      </c>
      <c r="B42" s="416">
        <v>178.999994361934</v>
      </c>
      <c r="C42" s="416">
        <v>147.73819</v>
      </c>
      <c r="D42" s="417">
        <v>-31.261804361932999</v>
      </c>
      <c r="E42" s="423">
        <v>0.82535304275599997</v>
      </c>
      <c r="F42" s="416">
        <v>122.160414425224</v>
      </c>
      <c r="G42" s="417">
        <v>40.720138141741003</v>
      </c>
      <c r="H42" s="419">
        <v>7.1348399999999996</v>
      </c>
      <c r="I42" s="416">
        <v>32.614939999999997</v>
      </c>
      <c r="J42" s="417">
        <v>-8.1051981417410008</v>
      </c>
      <c r="K42" s="424">
        <v>0.26698452320600002</v>
      </c>
    </row>
    <row r="43" spans="1:11" ht="14.4" customHeight="1" thickBot="1" x14ac:dyDescent="0.35">
      <c r="A43" s="433" t="s">
        <v>293</v>
      </c>
      <c r="B43" s="411">
        <v>7.9999997480190004</v>
      </c>
      <c r="C43" s="411">
        <v>3.3681700000000001</v>
      </c>
      <c r="D43" s="412">
        <v>-4.6318297480190003</v>
      </c>
      <c r="E43" s="413">
        <v>0.42102126326099998</v>
      </c>
      <c r="F43" s="411">
        <v>0</v>
      </c>
      <c r="G43" s="412">
        <v>0</v>
      </c>
      <c r="H43" s="414">
        <v>0.71389999999999998</v>
      </c>
      <c r="I43" s="411">
        <v>3.8163100000000001</v>
      </c>
      <c r="J43" s="412">
        <v>3.8163100000000001</v>
      </c>
      <c r="K43" s="422" t="s">
        <v>253</v>
      </c>
    </row>
    <row r="44" spans="1:11" ht="14.4" customHeight="1" thickBot="1" x14ac:dyDescent="0.35">
      <c r="A44" s="433" t="s">
        <v>294</v>
      </c>
      <c r="B44" s="411">
        <v>0.99999996850200001</v>
      </c>
      <c r="C44" s="411">
        <v>0</v>
      </c>
      <c r="D44" s="412">
        <v>-0.99999996850200001</v>
      </c>
      <c r="E44" s="413">
        <v>0</v>
      </c>
      <c r="F44" s="411">
        <v>0</v>
      </c>
      <c r="G44" s="412">
        <v>0</v>
      </c>
      <c r="H44" s="414">
        <v>0</v>
      </c>
      <c r="I44" s="411">
        <v>0</v>
      </c>
      <c r="J44" s="412">
        <v>0</v>
      </c>
      <c r="K44" s="415">
        <v>0</v>
      </c>
    </row>
    <row r="45" spans="1:11" ht="14.4" customHeight="1" thickBot="1" x14ac:dyDescent="0.35">
      <c r="A45" s="433" t="s">
        <v>295</v>
      </c>
      <c r="B45" s="411">
        <v>61.999998047150001</v>
      </c>
      <c r="C45" s="411">
        <v>40.069850000000002</v>
      </c>
      <c r="D45" s="412">
        <v>-21.930148047149999</v>
      </c>
      <c r="E45" s="413">
        <v>0.64628792358200005</v>
      </c>
      <c r="F45" s="411">
        <v>25.160387686623</v>
      </c>
      <c r="G45" s="412">
        <v>8.3867958955410007</v>
      </c>
      <c r="H45" s="414">
        <v>0</v>
      </c>
      <c r="I45" s="411">
        <v>1.92208</v>
      </c>
      <c r="J45" s="412">
        <v>-6.4647158955409996</v>
      </c>
      <c r="K45" s="415">
        <v>7.6393099499E-2</v>
      </c>
    </row>
    <row r="46" spans="1:11" ht="14.4" customHeight="1" thickBot="1" x14ac:dyDescent="0.35">
      <c r="A46" s="433" t="s">
        <v>296</v>
      </c>
      <c r="B46" s="411">
        <v>76.999997574686006</v>
      </c>
      <c r="C46" s="411">
        <v>74.972020000000001</v>
      </c>
      <c r="D46" s="412">
        <v>-2.027977574686</v>
      </c>
      <c r="E46" s="413">
        <v>0.97366262807000004</v>
      </c>
      <c r="F46" s="411">
        <v>75.000020674175005</v>
      </c>
      <c r="G46" s="412">
        <v>25.000006891390999</v>
      </c>
      <c r="H46" s="414">
        <v>6.4209399999999999</v>
      </c>
      <c r="I46" s="411">
        <v>23.11082</v>
      </c>
      <c r="J46" s="412">
        <v>-1.8891868913909999</v>
      </c>
      <c r="K46" s="415">
        <v>0.30814418172399999</v>
      </c>
    </row>
    <row r="47" spans="1:11" ht="14.4" customHeight="1" thickBot="1" x14ac:dyDescent="0.35">
      <c r="A47" s="433" t="s">
        <v>297</v>
      </c>
      <c r="B47" s="411">
        <v>30.999999023575</v>
      </c>
      <c r="C47" s="411">
        <v>29.328150000000001</v>
      </c>
      <c r="D47" s="412">
        <v>-1.6718490235750001</v>
      </c>
      <c r="E47" s="413">
        <v>0.94606938463699997</v>
      </c>
      <c r="F47" s="411">
        <v>22.000006064423999</v>
      </c>
      <c r="G47" s="412">
        <v>7.3333353548079998</v>
      </c>
      <c r="H47" s="414">
        <v>0</v>
      </c>
      <c r="I47" s="411">
        <v>3.76573</v>
      </c>
      <c r="J47" s="412">
        <v>-3.5676053548079998</v>
      </c>
      <c r="K47" s="415">
        <v>0.17116949827</v>
      </c>
    </row>
    <row r="48" spans="1:11" ht="14.4" customHeight="1" thickBot="1" x14ac:dyDescent="0.35">
      <c r="A48" s="432" t="s">
        <v>298</v>
      </c>
      <c r="B48" s="416">
        <v>0</v>
      </c>
      <c r="C48" s="416">
        <v>0</v>
      </c>
      <c r="D48" s="417">
        <v>0</v>
      </c>
      <c r="E48" s="418" t="s">
        <v>253</v>
      </c>
      <c r="F48" s="416">
        <v>0</v>
      </c>
      <c r="G48" s="417">
        <v>0</v>
      </c>
      <c r="H48" s="419">
        <v>1.6020000000000001</v>
      </c>
      <c r="I48" s="416">
        <v>1.6020000000000001</v>
      </c>
      <c r="J48" s="417">
        <v>1.6020000000000001</v>
      </c>
      <c r="K48" s="420" t="s">
        <v>283</v>
      </c>
    </row>
    <row r="49" spans="1:11" ht="14.4" customHeight="1" thickBot="1" x14ac:dyDescent="0.35">
      <c r="A49" s="433" t="s">
        <v>299</v>
      </c>
      <c r="B49" s="411">
        <v>0</v>
      </c>
      <c r="C49" s="411">
        <v>0</v>
      </c>
      <c r="D49" s="412">
        <v>0</v>
      </c>
      <c r="E49" s="421" t="s">
        <v>253</v>
      </c>
      <c r="F49" s="411">
        <v>0</v>
      </c>
      <c r="G49" s="412">
        <v>0</v>
      </c>
      <c r="H49" s="414">
        <v>1.6020000000000001</v>
      </c>
      <c r="I49" s="411">
        <v>1.6020000000000001</v>
      </c>
      <c r="J49" s="412">
        <v>1.6020000000000001</v>
      </c>
      <c r="K49" s="422" t="s">
        <v>283</v>
      </c>
    </row>
    <row r="50" spans="1:11" ht="14.4" customHeight="1" thickBot="1" x14ac:dyDescent="0.35">
      <c r="A50" s="431" t="s">
        <v>42</v>
      </c>
      <c r="B50" s="411">
        <v>380.09268640919203</v>
      </c>
      <c r="C50" s="411">
        <v>363.14</v>
      </c>
      <c r="D50" s="412">
        <v>-16.952686409190999</v>
      </c>
      <c r="E50" s="413">
        <v>0.95539854615599995</v>
      </c>
      <c r="F50" s="411">
        <v>356.721082149425</v>
      </c>
      <c r="G50" s="412">
        <v>118.90702738314199</v>
      </c>
      <c r="H50" s="414">
        <v>28.89</v>
      </c>
      <c r="I50" s="411">
        <v>134.58699999999999</v>
      </c>
      <c r="J50" s="412">
        <v>15.679972616858</v>
      </c>
      <c r="K50" s="415">
        <v>0.37728916718</v>
      </c>
    </row>
    <row r="51" spans="1:11" ht="14.4" customHeight="1" thickBot="1" x14ac:dyDescent="0.35">
      <c r="A51" s="432" t="s">
        <v>300</v>
      </c>
      <c r="B51" s="416">
        <v>380.09268640919203</v>
      </c>
      <c r="C51" s="416">
        <v>363.14</v>
      </c>
      <c r="D51" s="417">
        <v>-16.952686409190999</v>
      </c>
      <c r="E51" s="423">
        <v>0.95539854615599995</v>
      </c>
      <c r="F51" s="416">
        <v>356.721082149425</v>
      </c>
      <c r="G51" s="417">
        <v>118.90702738314199</v>
      </c>
      <c r="H51" s="419">
        <v>28.89</v>
      </c>
      <c r="I51" s="416">
        <v>134.58699999999999</v>
      </c>
      <c r="J51" s="417">
        <v>15.679972616858</v>
      </c>
      <c r="K51" s="424">
        <v>0.37728916718</v>
      </c>
    </row>
    <row r="52" spans="1:11" ht="14.4" customHeight="1" thickBot="1" x14ac:dyDescent="0.35">
      <c r="A52" s="433" t="s">
        <v>301</v>
      </c>
      <c r="B52" s="411">
        <v>107.09269500803001</v>
      </c>
      <c r="C52" s="411">
        <v>107.102</v>
      </c>
      <c r="D52" s="412">
        <v>9.3049919700000008E-3</v>
      </c>
      <c r="E52" s="413">
        <v>1.0000868872699999</v>
      </c>
      <c r="F52" s="411">
        <v>105.66918331718399</v>
      </c>
      <c r="G52" s="412">
        <v>35.223061105728</v>
      </c>
      <c r="H52" s="414">
        <v>7.524</v>
      </c>
      <c r="I52" s="411">
        <v>31.425999999999998</v>
      </c>
      <c r="J52" s="412">
        <v>-3.7970611057279999</v>
      </c>
      <c r="K52" s="415">
        <v>0.29739985692499998</v>
      </c>
    </row>
    <row r="53" spans="1:11" ht="14.4" customHeight="1" thickBot="1" x14ac:dyDescent="0.35">
      <c r="A53" s="433" t="s">
        <v>302</v>
      </c>
      <c r="B53" s="411">
        <v>199.99999370048499</v>
      </c>
      <c r="C53" s="411">
        <v>178.57</v>
      </c>
      <c r="D53" s="412">
        <v>-21.429993700484001</v>
      </c>
      <c r="E53" s="413">
        <v>0.89285002812199998</v>
      </c>
      <c r="F53" s="411">
        <v>174.60039483161799</v>
      </c>
      <c r="G53" s="412">
        <v>58.200131610539003</v>
      </c>
      <c r="H53" s="414">
        <v>14.632</v>
      </c>
      <c r="I53" s="411">
        <v>64.796000000000006</v>
      </c>
      <c r="J53" s="412">
        <v>6.5958683894599996</v>
      </c>
      <c r="K53" s="415">
        <v>0.37111027190099999</v>
      </c>
    </row>
    <row r="54" spans="1:11" ht="14.4" customHeight="1" thickBot="1" x14ac:dyDescent="0.35">
      <c r="A54" s="433" t="s">
        <v>303</v>
      </c>
      <c r="B54" s="411">
        <v>72.999997700677</v>
      </c>
      <c r="C54" s="411">
        <v>77.468000000000004</v>
      </c>
      <c r="D54" s="412">
        <v>4.4680022993220003</v>
      </c>
      <c r="E54" s="413">
        <v>1.0612055128769999</v>
      </c>
      <c r="F54" s="411">
        <v>76.451504000621995</v>
      </c>
      <c r="G54" s="412">
        <v>25.483834666873999</v>
      </c>
      <c r="H54" s="414">
        <v>6.734</v>
      </c>
      <c r="I54" s="411">
        <v>38.365000000000002</v>
      </c>
      <c r="J54" s="412">
        <v>12.881165333125001</v>
      </c>
      <c r="K54" s="415">
        <v>0.50182138993199998</v>
      </c>
    </row>
    <row r="55" spans="1:11" ht="14.4" customHeight="1" thickBot="1" x14ac:dyDescent="0.35">
      <c r="A55" s="434" t="s">
        <v>304</v>
      </c>
      <c r="B55" s="416">
        <v>552.74385624042202</v>
      </c>
      <c r="C55" s="416">
        <v>454.61126000000002</v>
      </c>
      <c r="D55" s="417">
        <v>-98.132596240422004</v>
      </c>
      <c r="E55" s="423">
        <v>0.82246280056700005</v>
      </c>
      <c r="F55" s="416">
        <v>359.56012347250299</v>
      </c>
      <c r="G55" s="417">
        <v>119.853374490834</v>
      </c>
      <c r="H55" s="419">
        <v>48.110059999999997</v>
      </c>
      <c r="I55" s="416">
        <v>153.03914</v>
      </c>
      <c r="J55" s="417">
        <v>33.185765509165002</v>
      </c>
      <c r="K55" s="424">
        <v>0.42562878920399999</v>
      </c>
    </row>
    <row r="56" spans="1:11" ht="14.4" customHeight="1" thickBot="1" x14ac:dyDescent="0.35">
      <c r="A56" s="431" t="s">
        <v>45</v>
      </c>
      <c r="B56" s="411">
        <v>177.36953063971799</v>
      </c>
      <c r="C56" s="411">
        <v>89.848200000000006</v>
      </c>
      <c r="D56" s="412">
        <v>-87.521330639716993</v>
      </c>
      <c r="E56" s="413">
        <v>0.50655938297799996</v>
      </c>
      <c r="F56" s="411">
        <v>96.458285934768</v>
      </c>
      <c r="G56" s="412">
        <v>32.152761978256002</v>
      </c>
      <c r="H56" s="414">
        <v>15.91863</v>
      </c>
      <c r="I56" s="411">
        <v>20.602799999999998</v>
      </c>
      <c r="J56" s="412">
        <v>-11.549961978256</v>
      </c>
      <c r="K56" s="415">
        <v>0.21359284793700001</v>
      </c>
    </row>
    <row r="57" spans="1:11" ht="14.4" customHeight="1" thickBot="1" x14ac:dyDescent="0.35">
      <c r="A57" s="435" t="s">
        <v>305</v>
      </c>
      <c r="B57" s="411">
        <v>177.36953063971799</v>
      </c>
      <c r="C57" s="411">
        <v>89.848200000000006</v>
      </c>
      <c r="D57" s="412">
        <v>-87.521330639716993</v>
      </c>
      <c r="E57" s="413">
        <v>0.50655938297799996</v>
      </c>
      <c r="F57" s="411">
        <v>96.458285934768</v>
      </c>
      <c r="G57" s="412">
        <v>32.152761978256002</v>
      </c>
      <c r="H57" s="414">
        <v>15.91863</v>
      </c>
      <c r="I57" s="411">
        <v>20.602799999999998</v>
      </c>
      <c r="J57" s="412">
        <v>-11.549961978256</v>
      </c>
      <c r="K57" s="415">
        <v>0.21359284793700001</v>
      </c>
    </row>
    <row r="58" spans="1:11" ht="14.4" customHeight="1" thickBot="1" x14ac:dyDescent="0.35">
      <c r="A58" s="433" t="s">
        <v>306</v>
      </c>
      <c r="B58" s="411">
        <v>107.81204629163599</v>
      </c>
      <c r="C58" s="411">
        <v>66.899559999999994</v>
      </c>
      <c r="D58" s="412">
        <v>-40.912486291636</v>
      </c>
      <c r="E58" s="413">
        <v>0.62052026931199999</v>
      </c>
      <c r="F58" s="411">
        <v>53.700300850863002</v>
      </c>
      <c r="G58" s="412">
        <v>17.900100283621001</v>
      </c>
      <c r="H58" s="414">
        <v>10.708500000000001</v>
      </c>
      <c r="I58" s="411">
        <v>12.795500000000001</v>
      </c>
      <c r="J58" s="412">
        <v>-5.104600283621</v>
      </c>
      <c r="K58" s="415">
        <v>0.23827613248400001</v>
      </c>
    </row>
    <row r="59" spans="1:11" ht="14.4" customHeight="1" thickBot="1" x14ac:dyDescent="0.35">
      <c r="A59" s="433" t="s">
        <v>307</v>
      </c>
      <c r="B59" s="411">
        <v>0</v>
      </c>
      <c r="C59" s="411">
        <v>0</v>
      </c>
      <c r="D59" s="412">
        <v>0</v>
      </c>
      <c r="E59" s="413">
        <v>1</v>
      </c>
      <c r="F59" s="411">
        <v>0</v>
      </c>
      <c r="G59" s="412">
        <v>0</v>
      </c>
      <c r="H59" s="414">
        <v>2.1779999999999999</v>
      </c>
      <c r="I59" s="411">
        <v>2.1779999999999999</v>
      </c>
      <c r="J59" s="412">
        <v>2.1779999999999999</v>
      </c>
      <c r="K59" s="422" t="s">
        <v>283</v>
      </c>
    </row>
    <row r="60" spans="1:11" ht="14.4" customHeight="1" thickBot="1" x14ac:dyDescent="0.35">
      <c r="A60" s="433" t="s">
        <v>308</v>
      </c>
      <c r="B60" s="411">
        <v>0.34669936658400002</v>
      </c>
      <c r="C60" s="411">
        <v>0.36299999999999999</v>
      </c>
      <c r="D60" s="412">
        <v>1.6300633415000002E-2</v>
      </c>
      <c r="E60" s="413">
        <v>1.0470166230069999</v>
      </c>
      <c r="F60" s="411">
        <v>0</v>
      </c>
      <c r="G60" s="412">
        <v>0</v>
      </c>
      <c r="H60" s="414">
        <v>0</v>
      </c>
      <c r="I60" s="411">
        <v>1.0406</v>
      </c>
      <c r="J60" s="412">
        <v>1.0406</v>
      </c>
      <c r="K60" s="422" t="s">
        <v>253</v>
      </c>
    </row>
    <row r="61" spans="1:11" ht="14.4" customHeight="1" thickBot="1" x14ac:dyDescent="0.35">
      <c r="A61" s="433" t="s">
        <v>309</v>
      </c>
      <c r="B61" s="411">
        <v>64.999997952656997</v>
      </c>
      <c r="C61" s="411">
        <v>17.278410000000001</v>
      </c>
      <c r="D61" s="412">
        <v>-47.721587952657003</v>
      </c>
      <c r="E61" s="413">
        <v>0.26582170067999999</v>
      </c>
      <c r="F61" s="411">
        <v>17.757695734712001</v>
      </c>
      <c r="G61" s="412">
        <v>5.9192319115699998</v>
      </c>
      <c r="H61" s="414">
        <v>0</v>
      </c>
      <c r="I61" s="411">
        <v>0</v>
      </c>
      <c r="J61" s="412">
        <v>-5.9192319115699998</v>
      </c>
      <c r="K61" s="415">
        <v>0</v>
      </c>
    </row>
    <row r="62" spans="1:11" ht="14.4" customHeight="1" thickBot="1" x14ac:dyDescent="0.35">
      <c r="A62" s="433" t="s">
        <v>310</v>
      </c>
      <c r="B62" s="411">
        <v>4.2107870288390004</v>
      </c>
      <c r="C62" s="411">
        <v>5.3072299999999997</v>
      </c>
      <c r="D62" s="412">
        <v>1.0964429711599999</v>
      </c>
      <c r="E62" s="413">
        <v>1.260389082528</v>
      </c>
      <c r="F62" s="411">
        <v>25.000289349191998</v>
      </c>
      <c r="G62" s="412">
        <v>8.3334297830640001</v>
      </c>
      <c r="H62" s="414">
        <v>3.03213</v>
      </c>
      <c r="I62" s="411">
        <v>4.5887000000000002</v>
      </c>
      <c r="J62" s="412">
        <v>-3.7447297830639998</v>
      </c>
      <c r="K62" s="415">
        <v>0.183545875645</v>
      </c>
    </row>
    <row r="63" spans="1:11" ht="14.4" customHeight="1" thickBot="1" x14ac:dyDescent="0.35">
      <c r="A63" s="436" t="s">
        <v>46</v>
      </c>
      <c r="B63" s="416">
        <v>0</v>
      </c>
      <c r="C63" s="416">
        <v>90.704999999999998</v>
      </c>
      <c r="D63" s="417">
        <v>90.704999999999998</v>
      </c>
      <c r="E63" s="418" t="s">
        <v>253</v>
      </c>
      <c r="F63" s="416">
        <v>0</v>
      </c>
      <c r="G63" s="417">
        <v>0</v>
      </c>
      <c r="H63" s="419">
        <v>2.5</v>
      </c>
      <c r="I63" s="416">
        <v>13.62</v>
      </c>
      <c r="J63" s="417">
        <v>13.62</v>
      </c>
      <c r="K63" s="420" t="s">
        <v>253</v>
      </c>
    </row>
    <row r="64" spans="1:11" ht="14.4" customHeight="1" thickBot="1" x14ac:dyDescent="0.35">
      <c r="A64" s="432" t="s">
        <v>311</v>
      </c>
      <c r="B64" s="416">
        <v>0</v>
      </c>
      <c r="C64" s="416">
        <v>90.704999999999998</v>
      </c>
      <c r="D64" s="417">
        <v>90.704999999999998</v>
      </c>
      <c r="E64" s="418" t="s">
        <v>253</v>
      </c>
      <c r="F64" s="416">
        <v>0</v>
      </c>
      <c r="G64" s="417">
        <v>0</v>
      </c>
      <c r="H64" s="419">
        <v>2.5</v>
      </c>
      <c r="I64" s="416">
        <v>13.62</v>
      </c>
      <c r="J64" s="417">
        <v>13.62</v>
      </c>
      <c r="K64" s="420" t="s">
        <v>253</v>
      </c>
    </row>
    <row r="65" spans="1:11" ht="14.4" customHeight="1" thickBot="1" x14ac:dyDescent="0.35">
      <c r="A65" s="433" t="s">
        <v>312</v>
      </c>
      <c r="B65" s="411">
        <v>0</v>
      </c>
      <c r="C65" s="411">
        <v>58.564999999999998</v>
      </c>
      <c r="D65" s="412">
        <v>58.564999999999998</v>
      </c>
      <c r="E65" s="421" t="s">
        <v>253</v>
      </c>
      <c r="F65" s="411">
        <v>0</v>
      </c>
      <c r="G65" s="412">
        <v>0</v>
      </c>
      <c r="H65" s="414">
        <v>0</v>
      </c>
      <c r="I65" s="411">
        <v>11.12</v>
      </c>
      <c r="J65" s="412">
        <v>11.12</v>
      </c>
      <c r="K65" s="422" t="s">
        <v>253</v>
      </c>
    </row>
    <row r="66" spans="1:11" ht="14.4" customHeight="1" thickBot="1" x14ac:dyDescent="0.35">
      <c r="A66" s="433" t="s">
        <v>313</v>
      </c>
      <c r="B66" s="411">
        <v>0</v>
      </c>
      <c r="C66" s="411">
        <v>32.14</v>
      </c>
      <c r="D66" s="412">
        <v>32.14</v>
      </c>
      <c r="E66" s="421" t="s">
        <v>253</v>
      </c>
      <c r="F66" s="411">
        <v>0</v>
      </c>
      <c r="G66" s="412">
        <v>0</v>
      </c>
      <c r="H66" s="414">
        <v>2.5</v>
      </c>
      <c r="I66" s="411">
        <v>2.5</v>
      </c>
      <c r="J66" s="412">
        <v>2.5</v>
      </c>
      <c r="K66" s="422" t="s">
        <v>253</v>
      </c>
    </row>
    <row r="67" spans="1:11" ht="14.4" customHeight="1" thickBot="1" x14ac:dyDescent="0.35">
      <c r="A67" s="431" t="s">
        <v>47</v>
      </c>
      <c r="B67" s="411">
        <v>375.37432560070499</v>
      </c>
      <c r="C67" s="411">
        <v>274.05806000000001</v>
      </c>
      <c r="D67" s="412">
        <v>-101.31626560070499</v>
      </c>
      <c r="E67" s="413">
        <v>0.73009271361700001</v>
      </c>
      <c r="F67" s="411">
        <v>263.10183753773401</v>
      </c>
      <c r="G67" s="412">
        <v>87.700612512578004</v>
      </c>
      <c r="H67" s="414">
        <v>29.69143</v>
      </c>
      <c r="I67" s="411">
        <v>118.81634</v>
      </c>
      <c r="J67" s="412">
        <v>31.115727487421001</v>
      </c>
      <c r="K67" s="415">
        <v>0.451598290274</v>
      </c>
    </row>
    <row r="68" spans="1:11" ht="14.4" customHeight="1" thickBot="1" x14ac:dyDescent="0.35">
      <c r="A68" s="432" t="s">
        <v>314</v>
      </c>
      <c r="B68" s="416">
        <v>0.10486887285300001</v>
      </c>
      <c r="C68" s="416">
        <v>0</v>
      </c>
      <c r="D68" s="417">
        <v>-0.10486887285300001</v>
      </c>
      <c r="E68" s="423">
        <v>0</v>
      </c>
      <c r="F68" s="416">
        <v>0</v>
      </c>
      <c r="G68" s="417">
        <v>0</v>
      </c>
      <c r="H68" s="419">
        <v>0</v>
      </c>
      <c r="I68" s="416">
        <v>0</v>
      </c>
      <c r="J68" s="417">
        <v>0</v>
      </c>
      <c r="K68" s="424">
        <v>0</v>
      </c>
    </row>
    <row r="69" spans="1:11" ht="14.4" customHeight="1" thickBot="1" x14ac:dyDescent="0.35">
      <c r="A69" s="433" t="s">
        <v>315</v>
      </c>
      <c r="B69" s="411">
        <v>0.10486887285300001</v>
      </c>
      <c r="C69" s="411">
        <v>0</v>
      </c>
      <c r="D69" s="412">
        <v>-0.10486887285300001</v>
      </c>
      <c r="E69" s="413">
        <v>0</v>
      </c>
      <c r="F69" s="411">
        <v>0</v>
      </c>
      <c r="G69" s="412">
        <v>0</v>
      </c>
      <c r="H69" s="414">
        <v>0</v>
      </c>
      <c r="I69" s="411">
        <v>0</v>
      </c>
      <c r="J69" s="412">
        <v>0</v>
      </c>
      <c r="K69" s="415">
        <v>0</v>
      </c>
    </row>
    <row r="70" spans="1:11" ht="14.4" customHeight="1" thickBot="1" x14ac:dyDescent="0.35">
      <c r="A70" s="432" t="s">
        <v>316</v>
      </c>
      <c r="B70" s="416">
        <v>16.809319618993001</v>
      </c>
      <c r="C70" s="416">
        <v>12.187279999999999</v>
      </c>
      <c r="D70" s="417">
        <v>-4.622039618993</v>
      </c>
      <c r="E70" s="423">
        <v>0.72503113012499998</v>
      </c>
      <c r="F70" s="416">
        <v>11.769632228580999</v>
      </c>
      <c r="G70" s="417">
        <v>3.9232107428599998</v>
      </c>
      <c r="H70" s="419">
        <v>1.3047200000000001</v>
      </c>
      <c r="I70" s="416">
        <v>4.77264</v>
      </c>
      <c r="J70" s="417">
        <v>0.84942925713899997</v>
      </c>
      <c r="K70" s="424">
        <v>0.40550459923499999</v>
      </c>
    </row>
    <row r="71" spans="1:11" ht="14.4" customHeight="1" thickBot="1" x14ac:dyDescent="0.35">
      <c r="A71" s="433" t="s">
        <v>317</v>
      </c>
      <c r="B71" s="411">
        <v>3.678170838932</v>
      </c>
      <c r="C71" s="411">
        <v>3.9037999999999999</v>
      </c>
      <c r="D71" s="412">
        <v>0.22562916106700001</v>
      </c>
      <c r="E71" s="413">
        <v>1.061342762734</v>
      </c>
      <c r="F71" s="411">
        <v>2.6598175462359999</v>
      </c>
      <c r="G71" s="412">
        <v>0.88660584874500004</v>
      </c>
      <c r="H71" s="414">
        <v>0.49780000000000002</v>
      </c>
      <c r="I71" s="411">
        <v>1.5693999999999999</v>
      </c>
      <c r="J71" s="412">
        <v>0.682794151254</v>
      </c>
      <c r="K71" s="415">
        <v>0.59004047184300001</v>
      </c>
    </row>
    <row r="72" spans="1:11" ht="14.4" customHeight="1" thickBot="1" x14ac:dyDescent="0.35">
      <c r="A72" s="433" t="s">
        <v>318</v>
      </c>
      <c r="B72" s="411">
        <v>13.131148780061</v>
      </c>
      <c r="C72" s="411">
        <v>8.2834800000000008</v>
      </c>
      <c r="D72" s="412">
        <v>-4.8476687800600002</v>
      </c>
      <c r="E72" s="413">
        <v>0.63082675695299995</v>
      </c>
      <c r="F72" s="411">
        <v>9.109814682344</v>
      </c>
      <c r="G72" s="412">
        <v>3.0366048941139998</v>
      </c>
      <c r="H72" s="414">
        <v>0.80691999999999997</v>
      </c>
      <c r="I72" s="411">
        <v>3.2032400000000001</v>
      </c>
      <c r="J72" s="412">
        <v>0.166635105885</v>
      </c>
      <c r="K72" s="415">
        <v>0.35162515503199998</v>
      </c>
    </row>
    <row r="73" spans="1:11" ht="14.4" customHeight="1" thickBot="1" x14ac:dyDescent="0.35">
      <c r="A73" s="432" t="s">
        <v>319</v>
      </c>
      <c r="B73" s="416">
        <v>17.999999433043001</v>
      </c>
      <c r="C73" s="416">
        <v>13.5</v>
      </c>
      <c r="D73" s="417">
        <v>-4.4999994330430004</v>
      </c>
      <c r="E73" s="423">
        <v>0.750000023623</v>
      </c>
      <c r="F73" s="416">
        <v>12.000003307868001</v>
      </c>
      <c r="G73" s="417">
        <v>4.0000011026219999</v>
      </c>
      <c r="H73" s="419">
        <v>2.97</v>
      </c>
      <c r="I73" s="416">
        <v>5.94</v>
      </c>
      <c r="J73" s="417">
        <v>1.9399988973769999</v>
      </c>
      <c r="K73" s="424">
        <v>0.49499986354999997</v>
      </c>
    </row>
    <row r="74" spans="1:11" ht="14.4" customHeight="1" thickBot="1" x14ac:dyDescent="0.35">
      <c r="A74" s="433" t="s">
        <v>320</v>
      </c>
      <c r="B74" s="411">
        <v>17.999999433043001</v>
      </c>
      <c r="C74" s="411">
        <v>13.5</v>
      </c>
      <c r="D74" s="412">
        <v>-4.4999994330430004</v>
      </c>
      <c r="E74" s="413">
        <v>0.750000023623</v>
      </c>
      <c r="F74" s="411">
        <v>12.000003307868001</v>
      </c>
      <c r="G74" s="412">
        <v>4.0000011026219999</v>
      </c>
      <c r="H74" s="414">
        <v>2.97</v>
      </c>
      <c r="I74" s="411">
        <v>5.94</v>
      </c>
      <c r="J74" s="412">
        <v>1.9399988973769999</v>
      </c>
      <c r="K74" s="415">
        <v>0.49499986354999997</v>
      </c>
    </row>
    <row r="75" spans="1:11" ht="14.4" customHeight="1" thickBot="1" x14ac:dyDescent="0.35">
      <c r="A75" s="432" t="s">
        <v>321</v>
      </c>
      <c r="B75" s="416">
        <v>273.05511842977398</v>
      </c>
      <c r="C75" s="416">
        <v>157.44078999999999</v>
      </c>
      <c r="D75" s="417">
        <v>-115.61432842977401</v>
      </c>
      <c r="E75" s="423">
        <v>0.57658977756999996</v>
      </c>
      <c r="F75" s="416">
        <v>157.31087915717001</v>
      </c>
      <c r="G75" s="417">
        <v>52.436959719055999</v>
      </c>
      <c r="H75" s="419">
        <v>23.87021</v>
      </c>
      <c r="I75" s="416">
        <v>94.895089999999996</v>
      </c>
      <c r="J75" s="417">
        <v>42.458130280943003</v>
      </c>
      <c r="K75" s="424">
        <v>0.60323285018999995</v>
      </c>
    </row>
    <row r="76" spans="1:11" ht="14.4" customHeight="1" thickBot="1" x14ac:dyDescent="0.35">
      <c r="A76" s="433" t="s">
        <v>322</v>
      </c>
      <c r="B76" s="411">
        <v>221.84644712114999</v>
      </c>
      <c r="C76" s="411">
        <v>98.716759999999994</v>
      </c>
      <c r="D76" s="412">
        <v>-123.12968712115</v>
      </c>
      <c r="E76" s="413">
        <v>0.44497787222200003</v>
      </c>
      <c r="F76" s="411">
        <v>106.548011716533</v>
      </c>
      <c r="G76" s="412">
        <v>35.516003905510999</v>
      </c>
      <c r="H76" s="414">
        <v>19.310669999999998</v>
      </c>
      <c r="I76" s="411">
        <v>77.242679999999993</v>
      </c>
      <c r="J76" s="412">
        <v>41.726676094489001</v>
      </c>
      <c r="K76" s="415">
        <v>0.72495655954100002</v>
      </c>
    </row>
    <row r="77" spans="1:11" ht="14.4" customHeight="1" thickBot="1" x14ac:dyDescent="0.35">
      <c r="A77" s="433" t="s">
        <v>323</v>
      </c>
      <c r="B77" s="411">
        <v>51.208671308623998</v>
      </c>
      <c r="C77" s="411">
        <v>58.724029999999999</v>
      </c>
      <c r="D77" s="412">
        <v>7.5153586913749999</v>
      </c>
      <c r="E77" s="413">
        <v>1.1467594940329999</v>
      </c>
      <c r="F77" s="411">
        <v>50.762867440637002</v>
      </c>
      <c r="G77" s="412">
        <v>16.920955813545</v>
      </c>
      <c r="H77" s="414">
        <v>4.5595400000000001</v>
      </c>
      <c r="I77" s="411">
        <v>17.65241</v>
      </c>
      <c r="J77" s="412">
        <v>0.73145418645399995</v>
      </c>
      <c r="K77" s="415">
        <v>0.34774257030700001</v>
      </c>
    </row>
    <row r="78" spans="1:11" ht="14.4" customHeight="1" thickBot="1" x14ac:dyDescent="0.35">
      <c r="A78" s="432" t="s">
        <v>324</v>
      </c>
      <c r="B78" s="416">
        <v>0</v>
      </c>
      <c r="C78" s="416">
        <v>1.8028900000000001</v>
      </c>
      <c r="D78" s="417">
        <v>1.8028900000000001</v>
      </c>
      <c r="E78" s="418" t="s">
        <v>283</v>
      </c>
      <c r="F78" s="416">
        <v>0</v>
      </c>
      <c r="G78" s="417">
        <v>0</v>
      </c>
      <c r="H78" s="419">
        <v>0</v>
      </c>
      <c r="I78" s="416">
        <v>0</v>
      </c>
      <c r="J78" s="417">
        <v>0</v>
      </c>
      <c r="K78" s="420" t="s">
        <v>253</v>
      </c>
    </row>
    <row r="79" spans="1:11" ht="14.4" customHeight="1" thickBot="1" x14ac:dyDescent="0.35">
      <c r="A79" s="433" t="s">
        <v>325</v>
      </c>
      <c r="B79" s="411">
        <v>0</v>
      </c>
      <c r="C79" s="411">
        <v>1.8028900000000001</v>
      </c>
      <c r="D79" s="412">
        <v>1.8028900000000001</v>
      </c>
      <c r="E79" s="421" t="s">
        <v>283</v>
      </c>
      <c r="F79" s="411">
        <v>0</v>
      </c>
      <c r="G79" s="412">
        <v>0</v>
      </c>
      <c r="H79" s="414">
        <v>0</v>
      </c>
      <c r="I79" s="411">
        <v>0</v>
      </c>
      <c r="J79" s="412">
        <v>0</v>
      </c>
      <c r="K79" s="422" t="s">
        <v>253</v>
      </c>
    </row>
    <row r="80" spans="1:11" ht="14.4" customHeight="1" thickBot="1" x14ac:dyDescent="0.35">
      <c r="A80" s="432" t="s">
        <v>326</v>
      </c>
      <c r="B80" s="416">
        <v>67.405019246039998</v>
      </c>
      <c r="C80" s="416">
        <v>86.654030000000006</v>
      </c>
      <c r="D80" s="417">
        <v>19.249010753958999</v>
      </c>
      <c r="E80" s="423">
        <v>1.2855723649249999</v>
      </c>
      <c r="F80" s="416">
        <v>82.021322844113996</v>
      </c>
      <c r="G80" s="417">
        <v>27.340440948038001</v>
      </c>
      <c r="H80" s="419">
        <v>1.5465</v>
      </c>
      <c r="I80" s="416">
        <v>13.20861</v>
      </c>
      <c r="J80" s="417">
        <v>-14.131830948038001</v>
      </c>
      <c r="K80" s="424">
        <v>0.16103873409899999</v>
      </c>
    </row>
    <row r="81" spans="1:11" ht="14.4" customHeight="1" thickBot="1" x14ac:dyDescent="0.35">
      <c r="A81" s="433" t="s">
        <v>327</v>
      </c>
      <c r="B81" s="411">
        <v>0</v>
      </c>
      <c r="C81" s="411">
        <v>0</v>
      </c>
      <c r="D81" s="412">
        <v>0</v>
      </c>
      <c r="E81" s="413">
        <v>1</v>
      </c>
      <c r="F81" s="411">
        <v>14.000003859178999</v>
      </c>
      <c r="G81" s="412">
        <v>4.6666679530590001</v>
      </c>
      <c r="H81" s="414">
        <v>0</v>
      </c>
      <c r="I81" s="411">
        <v>0</v>
      </c>
      <c r="J81" s="412">
        <v>-4.6666679530590001</v>
      </c>
      <c r="K81" s="415">
        <v>0</v>
      </c>
    </row>
    <row r="82" spans="1:11" ht="14.4" customHeight="1" thickBot="1" x14ac:dyDescent="0.35">
      <c r="A82" s="433" t="s">
        <v>328</v>
      </c>
      <c r="B82" s="411">
        <v>62.566935763427999</v>
      </c>
      <c r="C82" s="411">
        <v>86.213589999999996</v>
      </c>
      <c r="D82" s="412">
        <v>23.646654236570999</v>
      </c>
      <c r="E82" s="413">
        <v>1.377941702722</v>
      </c>
      <c r="F82" s="411">
        <v>66.822956791449002</v>
      </c>
      <c r="G82" s="412">
        <v>22.274318930482998</v>
      </c>
      <c r="H82" s="414">
        <v>1.5465</v>
      </c>
      <c r="I82" s="411">
        <v>12.433</v>
      </c>
      <c r="J82" s="412">
        <v>-9.8413189304830002</v>
      </c>
      <c r="K82" s="415">
        <v>0.18605881267400001</v>
      </c>
    </row>
    <row r="83" spans="1:11" ht="14.4" customHeight="1" thickBot="1" x14ac:dyDescent="0.35">
      <c r="A83" s="433" t="s">
        <v>329</v>
      </c>
      <c r="B83" s="411">
        <v>1.652689792596</v>
      </c>
      <c r="C83" s="411">
        <v>0.19359999999999999</v>
      </c>
      <c r="D83" s="412">
        <v>-1.459089792596</v>
      </c>
      <c r="E83" s="413">
        <v>0.117142370496</v>
      </c>
      <c r="F83" s="411">
        <v>0.41945911452000001</v>
      </c>
      <c r="G83" s="412">
        <v>0.13981970484</v>
      </c>
      <c r="H83" s="414">
        <v>0</v>
      </c>
      <c r="I83" s="411">
        <v>0.19359999999999999</v>
      </c>
      <c r="J83" s="412">
        <v>5.3780295158999999E-2</v>
      </c>
      <c r="K83" s="415">
        <v>0.46154677130100003</v>
      </c>
    </row>
    <row r="84" spans="1:11" ht="14.4" customHeight="1" thickBot="1" x14ac:dyDescent="0.35">
      <c r="A84" s="433" t="s">
        <v>330</v>
      </c>
      <c r="B84" s="411">
        <v>3.1853936900150002</v>
      </c>
      <c r="C84" s="411">
        <v>0.24684</v>
      </c>
      <c r="D84" s="412">
        <v>-2.938553690015</v>
      </c>
      <c r="E84" s="413">
        <v>7.7491206431000006E-2</v>
      </c>
      <c r="F84" s="411">
        <v>0.778903078965</v>
      </c>
      <c r="G84" s="412">
        <v>0.25963435965499998</v>
      </c>
      <c r="H84" s="414">
        <v>0</v>
      </c>
      <c r="I84" s="411">
        <v>0.58201000000000003</v>
      </c>
      <c r="J84" s="412">
        <v>0.32237564034400001</v>
      </c>
      <c r="K84" s="415">
        <v>0.74721748535499999</v>
      </c>
    </row>
    <row r="85" spans="1:11" ht="14.4" customHeight="1" thickBot="1" x14ac:dyDescent="0.35">
      <c r="A85" s="432" t="s">
        <v>331</v>
      </c>
      <c r="B85" s="416">
        <v>0</v>
      </c>
      <c r="C85" s="416">
        <v>0.372</v>
      </c>
      <c r="D85" s="417">
        <v>0.372</v>
      </c>
      <c r="E85" s="418" t="s">
        <v>283</v>
      </c>
      <c r="F85" s="416">
        <v>0</v>
      </c>
      <c r="G85" s="417">
        <v>0</v>
      </c>
      <c r="H85" s="419">
        <v>0</v>
      </c>
      <c r="I85" s="416">
        <v>0</v>
      </c>
      <c r="J85" s="417">
        <v>0</v>
      </c>
      <c r="K85" s="420" t="s">
        <v>253</v>
      </c>
    </row>
    <row r="86" spans="1:11" ht="14.4" customHeight="1" thickBot="1" x14ac:dyDescent="0.35">
      <c r="A86" s="433" t="s">
        <v>332</v>
      </c>
      <c r="B86" s="411">
        <v>0</v>
      </c>
      <c r="C86" s="411">
        <v>0.372</v>
      </c>
      <c r="D86" s="412">
        <v>0.372</v>
      </c>
      <c r="E86" s="421" t="s">
        <v>283</v>
      </c>
      <c r="F86" s="411">
        <v>0</v>
      </c>
      <c r="G86" s="412">
        <v>0</v>
      </c>
      <c r="H86" s="414">
        <v>0</v>
      </c>
      <c r="I86" s="411">
        <v>0</v>
      </c>
      <c r="J86" s="412">
        <v>0</v>
      </c>
      <c r="K86" s="422" t="s">
        <v>253</v>
      </c>
    </row>
    <row r="87" spans="1:11" ht="14.4" customHeight="1" thickBot="1" x14ac:dyDescent="0.35">
      <c r="A87" s="432" t="s">
        <v>333</v>
      </c>
      <c r="B87" s="416">
        <v>0</v>
      </c>
      <c r="C87" s="416">
        <v>2.10107</v>
      </c>
      <c r="D87" s="417">
        <v>2.10107</v>
      </c>
      <c r="E87" s="418" t="s">
        <v>283</v>
      </c>
      <c r="F87" s="416">
        <v>0</v>
      </c>
      <c r="G87" s="417">
        <v>0</v>
      </c>
      <c r="H87" s="419">
        <v>0</v>
      </c>
      <c r="I87" s="416">
        <v>0</v>
      </c>
      <c r="J87" s="417">
        <v>0</v>
      </c>
      <c r="K87" s="420" t="s">
        <v>253</v>
      </c>
    </row>
    <row r="88" spans="1:11" ht="14.4" customHeight="1" thickBot="1" x14ac:dyDescent="0.35">
      <c r="A88" s="433" t="s">
        <v>334</v>
      </c>
      <c r="B88" s="411">
        <v>0</v>
      </c>
      <c r="C88" s="411">
        <v>2.10107</v>
      </c>
      <c r="D88" s="412">
        <v>2.10107</v>
      </c>
      <c r="E88" s="421" t="s">
        <v>283</v>
      </c>
      <c r="F88" s="411">
        <v>0</v>
      </c>
      <c r="G88" s="412">
        <v>0</v>
      </c>
      <c r="H88" s="414">
        <v>0</v>
      </c>
      <c r="I88" s="411">
        <v>0</v>
      </c>
      <c r="J88" s="412">
        <v>0</v>
      </c>
      <c r="K88" s="422" t="s">
        <v>253</v>
      </c>
    </row>
    <row r="89" spans="1:11" ht="14.4" customHeight="1" thickBot="1" x14ac:dyDescent="0.35">
      <c r="A89" s="430" t="s">
        <v>48</v>
      </c>
      <c r="B89" s="411">
        <v>10147.9996803626</v>
      </c>
      <c r="C89" s="411">
        <v>10658.494500000001</v>
      </c>
      <c r="D89" s="412">
        <v>510.49481963740601</v>
      </c>
      <c r="E89" s="413">
        <v>1.050304970015</v>
      </c>
      <c r="F89" s="411">
        <v>10591.0029194693</v>
      </c>
      <c r="G89" s="412">
        <v>3530.3343064897699</v>
      </c>
      <c r="H89" s="414">
        <v>924.84505999999999</v>
      </c>
      <c r="I89" s="411">
        <v>3593.18109</v>
      </c>
      <c r="J89" s="412">
        <v>62.846783510229997</v>
      </c>
      <c r="K89" s="415">
        <v>0.33926731182300002</v>
      </c>
    </row>
    <row r="90" spans="1:11" ht="14.4" customHeight="1" thickBot="1" x14ac:dyDescent="0.35">
      <c r="A90" s="436" t="s">
        <v>335</v>
      </c>
      <c r="B90" s="416">
        <v>7522.9997630437301</v>
      </c>
      <c r="C90" s="416">
        <v>7903.0129999999999</v>
      </c>
      <c r="D90" s="417">
        <v>380.01323695627099</v>
      </c>
      <c r="E90" s="423">
        <v>1.050513525046</v>
      </c>
      <c r="F90" s="416">
        <v>7822.0021561787298</v>
      </c>
      <c r="G90" s="417">
        <v>2607.3340520595798</v>
      </c>
      <c r="H90" s="419">
        <v>682.54600000000005</v>
      </c>
      <c r="I90" s="416">
        <v>2653.9940000000001</v>
      </c>
      <c r="J90" s="417">
        <v>46.659947940423002</v>
      </c>
      <c r="K90" s="424">
        <v>0.33929855131800002</v>
      </c>
    </row>
    <row r="91" spans="1:11" ht="14.4" customHeight="1" thickBot="1" x14ac:dyDescent="0.35">
      <c r="A91" s="432" t="s">
        <v>336</v>
      </c>
      <c r="B91" s="416">
        <v>7499.9997637681699</v>
      </c>
      <c r="C91" s="416">
        <v>7901.8010000000004</v>
      </c>
      <c r="D91" s="417">
        <v>401.80123623182601</v>
      </c>
      <c r="E91" s="423">
        <v>1.053573499851</v>
      </c>
      <c r="F91" s="416">
        <v>7800.0021501143101</v>
      </c>
      <c r="G91" s="417">
        <v>2600.0007167047702</v>
      </c>
      <c r="H91" s="419">
        <v>682.27099999999996</v>
      </c>
      <c r="I91" s="416">
        <v>2644.7460000000001</v>
      </c>
      <c r="J91" s="417">
        <v>44.745283295230998</v>
      </c>
      <c r="K91" s="424">
        <v>0.33906990653300001</v>
      </c>
    </row>
    <row r="92" spans="1:11" ht="14.4" customHeight="1" thickBot="1" x14ac:dyDescent="0.35">
      <c r="A92" s="433" t="s">
        <v>337</v>
      </c>
      <c r="B92" s="411">
        <v>7499.9997637681699</v>
      </c>
      <c r="C92" s="411">
        <v>7901.8010000000004</v>
      </c>
      <c r="D92" s="412">
        <v>401.80123623182601</v>
      </c>
      <c r="E92" s="413">
        <v>1.053573499851</v>
      </c>
      <c r="F92" s="411">
        <v>7800.0021501143101</v>
      </c>
      <c r="G92" s="412">
        <v>2600.0007167047702</v>
      </c>
      <c r="H92" s="414">
        <v>682.27099999999996</v>
      </c>
      <c r="I92" s="411">
        <v>2644.7460000000001</v>
      </c>
      <c r="J92" s="412">
        <v>44.745283295230998</v>
      </c>
      <c r="K92" s="415">
        <v>0.33906990653300001</v>
      </c>
    </row>
    <row r="93" spans="1:11" ht="14.4" customHeight="1" thickBot="1" x14ac:dyDescent="0.35">
      <c r="A93" s="432" t="s">
        <v>338</v>
      </c>
      <c r="B93" s="416">
        <v>0</v>
      </c>
      <c r="C93" s="416">
        <v>1.212</v>
      </c>
      <c r="D93" s="417">
        <v>1.212</v>
      </c>
      <c r="E93" s="418" t="s">
        <v>253</v>
      </c>
      <c r="F93" s="416">
        <v>0</v>
      </c>
      <c r="G93" s="417">
        <v>0</v>
      </c>
      <c r="H93" s="419">
        <v>0.27500000000000002</v>
      </c>
      <c r="I93" s="416">
        <v>0.51</v>
      </c>
      <c r="J93" s="417">
        <v>0.51</v>
      </c>
      <c r="K93" s="420" t="s">
        <v>253</v>
      </c>
    </row>
    <row r="94" spans="1:11" ht="14.4" customHeight="1" thickBot="1" x14ac:dyDescent="0.35">
      <c r="A94" s="433" t="s">
        <v>339</v>
      </c>
      <c r="B94" s="411">
        <v>0</v>
      </c>
      <c r="C94" s="411">
        <v>1.212</v>
      </c>
      <c r="D94" s="412">
        <v>1.212</v>
      </c>
      <c r="E94" s="421" t="s">
        <v>253</v>
      </c>
      <c r="F94" s="411">
        <v>0</v>
      </c>
      <c r="G94" s="412">
        <v>0</v>
      </c>
      <c r="H94" s="414">
        <v>0.27500000000000002</v>
      </c>
      <c r="I94" s="411">
        <v>0.51</v>
      </c>
      <c r="J94" s="412">
        <v>0.51</v>
      </c>
      <c r="K94" s="422" t="s">
        <v>253</v>
      </c>
    </row>
    <row r="95" spans="1:11" ht="14.4" customHeight="1" thickBot="1" x14ac:dyDescent="0.35">
      <c r="A95" s="432" t="s">
        <v>340</v>
      </c>
      <c r="B95" s="416">
        <v>22.999999275554998</v>
      </c>
      <c r="C95" s="416">
        <v>0</v>
      </c>
      <c r="D95" s="417">
        <v>-22.999999275554998</v>
      </c>
      <c r="E95" s="423">
        <v>0</v>
      </c>
      <c r="F95" s="416">
        <v>22.000006064425001</v>
      </c>
      <c r="G95" s="417">
        <v>7.3333353548079998</v>
      </c>
      <c r="H95" s="419">
        <v>0</v>
      </c>
      <c r="I95" s="416">
        <v>8.7379999999999995</v>
      </c>
      <c r="J95" s="417">
        <v>1.4046646451910001</v>
      </c>
      <c r="K95" s="424">
        <v>0.397181708696</v>
      </c>
    </row>
    <row r="96" spans="1:11" ht="14.4" customHeight="1" thickBot="1" x14ac:dyDescent="0.35">
      <c r="A96" s="433" t="s">
        <v>341</v>
      </c>
      <c r="B96" s="411">
        <v>22.999999275554998</v>
      </c>
      <c r="C96" s="411">
        <v>0</v>
      </c>
      <c r="D96" s="412">
        <v>-22.999999275554998</v>
      </c>
      <c r="E96" s="413">
        <v>0</v>
      </c>
      <c r="F96" s="411">
        <v>22.000006064425001</v>
      </c>
      <c r="G96" s="412">
        <v>7.3333353548079998</v>
      </c>
      <c r="H96" s="414">
        <v>0</v>
      </c>
      <c r="I96" s="411">
        <v>8.7379999999999995</v>
      </c>
      <c r="J96" s="412">
        <v>1.4046646451910001</v>
      </c>
      <c r="K96" s="415">
        <v>0.397181708696</v>
      </c>
    </row>
    <row r="97" spans="1:11" ht="14.4" customHeight="1" thickBot="1" x14ac:dyDescent="0.35">
      <c r="A97" s="431" t="s">
        <v>342</v>
      </c>
      <c r="B97" s="411">
        <v>2549.99991968118</v>
      </c>
      <c r="C97" s="411">
        <v>2676.4647</v>
      </c>
      <c r="D97" s="412">
        <v>126.46478031882</v>
      </c>
      <c r="E97" s="413">
        <v>1.0495940330589999</v>
      </c>
      <c r="F97" s="411">
        <v>2652.0007310388601</v>
      </c>
      <c r="G97" s="412">
        <v>884.00024367962101</v>
      </c>
      <c r="H97" s="414">
        <v>232.06450000000001</v>
      </c>
      <c r="I97" s="411">
        <v>899.38499999999999</v>
      </c>
      <c r="J97" s="412">
        <v>15.384756320377999</v>
      </c>
      <c r="K97" s="415">
        <v>0.33913452189999999</v>
      </c>
    </row>
    <row r="98" spans="1:11" ht="14.4" customHeight="1" thickBot="1" x14ac:dyDescent="0.35">
      <c r="A98" s="432" t="s">
        <v>343</v>
      </c>
      <c r="B98" s="416">
        <v>674.99997873913605</v>
      </c>
      <c r="C98" s="416">
        <v>715.83969000000002</v>
      </c>
      <c r="D98" s="417">
        <v>40.839711260864</v>
      </c>
      <c r="E98" s="423">
        <v>1.060503277847</v>
      </c>
      <c r="F98" s="416">
        <v>702.00019351028698</v>
      </c>
      <c r="G98" s="417">
        <v>234.000064503429</v>
      </c>
      <c r="H98" s="419">
        <v>61.427999999999997</v>
      </c>
      <c r="I98" s="416">
        <v>238.071</v>
      </c>
      <c r="J98" s="417">
        <v>4.0709354965699998</v>
      </c>
      <c r="K98" s="424">
        <v>0.33913238514799998</v>
      </c>
    </row>
    <row r="99" spans="1:11" ht="14.4" customHeight="1" thickBot="1" x14ac:dyDescent="0.35">
      <c r="A99" s="433" t="s">
        <v>344</v>
      </c>
      <c r="B99" s="411">
        <v>674.99997873913605</v>
      </c>
      <c r="C99" s="411">
        <v>715.83969000000002</v>
      </c>
      <c r="D99" s="412">
        <v>40.839711260864</v>
      </c>
      <c r="E99" s="413">
        <v>1.060503277847</v>
      </c>
      <c r="F99" s="411">
        <v>702.00019351028698</v>
      </c>
      <c r="G99" s="412">
        <v>234.000064503429</v>
      </c>
      <c r="H99" s="414">
        <v>61.427999999999997</v>
      </c>
      <c r="I99" s="411">
        <v>238.071</v>
      </c>
      <c r="J99" s="412">
        <v>4.0709354965699998</v>
      </c>
      <c r="K99" s="415">
        <v>0.33913238514799998</v>
      </c>
    </row>
    <row r="100" spans="1:11" ht="14.4" customHeight="1" thickBot="1" x14ac:dyDescent="0.35">
      <c r="A100" s="432" t="s">
        <v>345</v>
      </c>
      <c r="B100" s="416">
        <v>1874.99994094204</v>
      </c>
      <c r="C100" s="416">
        <v>1960.62501</v>
      </c>
      <c r="D100" s="417">
        <v>85.625069057955002</v>
      </c>
      <c r="E100" s="423">
        <v>1.0456667049349999</v>
      </c>
      <c r="F100" s="416">
        <v>1950.00053752858</v>
      </c>
      <c r="G100" s="417">
        <v>650.00017917619198</v>
      </c>
      <c r="H100" s="419">
        <v>170.63650000000001</v>
      </c>
      <c r="I100" s="416">
        <v>661.31399999999996</v>
      </c>
      <c r="J100" s="417">
        <v>11.313820823807999</v>
      </c>
      <c r="K100" s="424">
        <v>0.33913529113000002</v>
      </c>
    </row>
    <row r="101" spans="1:11" ht="14.4" customHeight="1" thickBot="1" x14ac:dyDescent="0.35">
      <c r="A101" s="433" t="s">
        <v>346</v>
      </c>
      <c r="B101" s="411">
        <v>1874.99994094204</v>
      </c>
      <c r="C101" s="411">
        <v>1960.62501</v>
      </c>
      <c r="D101" s="412">
        <v>85.625069057955002</v>
      </c>
      <c r="E101" s="413">
        <v>1.0456667049349999</v>
      </c>
      <c r="F101" s="411">
        <v>1950.00053752858</v>
      </c>
      <c r="G101" s="412">
        <v>650.00017917619198</v>
      </c>
      <c r="H101" s="414">
        <v>170.63650000000001</v>
      </c>
      <c r="I101" s="411">
        <v>661.31399999999996</v>
      </c>
      <c r="J101" s="412">
        <v>11.313820823807999</v>
      </c>
      <c r="K101" s="415">
        <v>0.33913529113000002</v>
      </c>
    </row>
    <row r="102" spans="1:11" ht="14.4" customHeight="1" thickBot="1" x14ac:dyDescent="0.35">
      <c r="A102" s="431" t="s">
        <v>347</v>
      </c>
      <c r="B102" s="411">
        <v>74.999997637681005</v>
      </c>
      <c r="C102" s="411">
        <v>79.016800000000003</v>
      </c>
      <c r="D102" s="412">
        <v>4.0168023623179998</v>
      </c>
      <c r="E102" s="413">
        <v>1.0535573665169999</v>
      </c>
      <c r="F102" s="411">
        <v>117.000032251715</v>
      </c>
      <c r="G102" s="412">
        <v>39.000010750571001</v>
      </c>
      <c r="H102" s="414">
        <v>10.23456</v>
      </c>
      <c r="I102" s="411">
        <v>39.80209</v>
      </c>
      <c r="J102" s="412">
        <v>0.80207924942800002</v>
      </c>
      <c r="K102" s="415">
        <v>0.34018870964300002</v>
      </c>
    </row>
    <row r="103" spans="1:11" ht="14.4" customHeight="1" thickBot="1" x14ac:dyDescent="0.35">
      <c r="A103" s="432" t="s">
        <v>348</v>
      </c>
      <c r="B103" s="416">
        <v>74.999997637681005</v>
      </c>
      <c r="C103" s="416">
        <v>79.016800000000003</v>
      </c>
      <c r="D103" s="417">
        <v>4.0168023623179998</v>
      </c>
      <c r="E103" s="423">
        <v>1.0535573665169999</v>
      </c>
      <c r="F103" s="416">
        <v>117.000032251715</v>
      </c>
      <c r="G103" s="417">
        <v>39.000010750571001</v>
      </c>
      <c r="H103" s="419">
        <v>10.23456</v>
      </c>
      <c r="I103" s="416">
        <v>39.80209</v>
      </c>
      <c r="J103" s="417">
        <v>0.80207924942800002</v>
      </c>
      <c r="K103" s="424">
        <v>0.34018870964300002</v>
      </c>
    </row>
    <row r="104" spans="1:11" ht="14.4" customHeight="1" thickBot="1" x14ac:dyDescent="0.35">
      <c r="A104" s="433" t="s">
        <v>349</v>
      </c>
      <c r="B104" s="411">
        <v>74.999997637681005</v>
      </c>
      <c r="C104" s="411">
        <v>79.016800000000003</v>
      </c>
      <c r="D104" s="412">
        <v>4.0168023623179998</v>
      </c>
      <c r="E104" s="413">
        <v>1.0535573665169999</v>
      </c>
      <c r="F104" s="411">
        <v>117.000032251715</v>
      </c>
      <c r="G104" s="412">
        <v>39.000010750571001</v>
      </c>
      <c r="H104" s="414">
        <v>10.23456</v>
      </c>
      <c r="I104" s="411">
        <v>39.80209</v>
      </c>
      <c r="J104" s="412">
        <v>0.80207924942800002</v>
      </c>
      <c r="K104" s="415">
        <v>0.34018870964300002</v>
      </c>
    </row>
    <row r="105" spans="1:11" ht="14.4" customHeight="1" thickBot="1" x14ac:dyDescent="0.35">
      <c r="A105" s="430" t="s">
        <v>350</v>
      </c>
      <c r="B105" s="411">
        <v>0</v>
      </c>
      <c r="C105" s="411">
        <v>39.40737</v>
      </c>
      <c r="D105" s="412">
        <v>39.40737</v>
      </c>
      <c r="E105" s="421" t="s">
        <v>253</v>
      </c>
      <c r="F105" s="411">
        <v>28.936332589054999</v>
      </c>
      <c r="G105" s="412">
        <v>9.6454441963510007</v>
      </c>
      <c r="H105" s="414">
        <v>4.0820499999999997</v>
      </c>
      <c r="I105" s="411">
        <v>20.282050000000002</v>
      </c>
      <c r="J105" s="412">
        <v>10.636605803647999</v>
      </c>
      <c r="K105" s="415">
        <v>0.70091985352899999</v>
      </c>
    </row>
    <row r="106" spans="1:11" ht="14.4" customHeight="1" thickBot="1" x14ac:dyDescent="0.35">
      <c r="A106" s="431" t="s">
        <v>351</v>
      </c>
      <c r="B106" s="411">
        <v>0</v>
      </c>
      <c r="C106" s="411">
        <v>39.40737</v>
      </c>
      <c r="D106" s="412">
        <v>39.40737</v>
      </c>
      <c r="E106" s="421" t="s">
        <v>253</v>
      </c>
      <c r="F106" s="411">
        <v>28.936332589054999</v>
      </c>
      <c r="G106" s="412">
        <v>9.6454441963510007</v>
      </c>
      <c r="H106" s="414">
        <v>4.0820499999999997</v>
      </c>
      <c r="I106" s="411">
        <v>20.282050000000002</v>
      </c>
      <c r="J106" s="412">
        <v>10.636605803647999</v>
      </c>
      <c r="K106" s="415">
        <v>0.70091985352899999</v>
      </c>
    </row>
    <row r="107" spans="1:11" ht="14.4" customHeight="1" thickBot="1" x14ac:dyDescent="0.35">
      <c r="A107" s="432" t="s">
        <v>352</v>
      </c>
      <c r="B107" s="416">
        <v>0</v>
      </c>
      <c r="C107" s="416">
        <v>22.10737</v>
      </c>
      <c r="D107" s="417">
        <v>22.10737</v>
      </c>
      <c r="E107" s="418" t="s">
        <v>253</v>
      </c>
      <c r="F107" s="416">
        <v>13.320179585529999</v>
      </c>
      <c r="G107" s="417">
        <v>4.4400598618430003</v>
      </c>
      <c r="H107" s="419">
        <v>4.0820499999999997</v>
      </c>
      <c r="I107" s="416">
        <v>19.082049999999999</v>
      </c>
      <c r="J107" s="417">
        <v>14.641990138156</v>
      </c>
      <c r="K107" s="424">
        <v>1.432567021898</v>
      </c>
    </row>
    <row r="108" spans="1:11" ht="14.4" customHeight="1" thickBot="1" x14ac:dyDescent="0.35">
      <c r="A108" s="433" t="s">
        <v>353</v>
      </c>
      <c r="B108" s="411">
        <v>0</v>
      </c>
      <c r="C108" s="411">
        <v>1.0073700000000001</v>
      </c>
      <c r="D108" s="412">
        <v>1.0073700000000001</v>
      </c>
      <c r="E108" s="421" t="s">
        <v>253</v>
      </c>
      <c r="F108" s="411">
        <v>0</v>
      </c>
      <c r="G108" s="412">
        <v>0</v>
      </c>
      <c r="H108" s="414">
        <v>1.08205</v>
      </c>
      <c r="I108" s="411">
        <v>1.08205</v>
      </c>
      <c r="J108" s="412">
        <v>1.08205</v>
      </c>
      <c r="K108" s="422" t="s">
        <v>253</v>
      </c>
    </row>
    <row r="109" spans="1:11" ht="14.4" customHeight="1" thickBot="1" x14ac:dyDescent="0.35">
      <c r="A109" s="433" t="s">
        <v>354</v>
      </c>
      <c r="B109" s="411">
        <v>0</v>
      </c>
      <c r="C109" s="411">
        <v>0</v>
      </c>
      <c r="D109" s="412">
        <v>0</v>
      </c>
      <c r="E109" s="421" t="s">
        <v>253</v>
      </c>
      <c r="F109" s="411">
        <v>0</v>
      </c>
      <c r="G109" s="412">
        <v>0</v>
      </c>
      <c r="H109" s="414">
        <v>3</v>
      </c>
      <c r="I109" s="411">
        <v>18</v>
      </c>
      <c r="J109" s="412">
        <v>18</v>
      </c>
      <c r="K109" s="422" t="s">
        <v>283</v>
      </c>
    </row>
    <row r="110" spans="1:11" ht="14.4" customHeight="1" thickBot="1" x14ac:dyDescent="0.35">
      <c r="A110" s="433" t="s">
        <v>355</v>
      </c>
      <c r="B110" s="411">
        <v>0</v>
      </c>
      <c r="C110" s="411">
        <v>12.5</v>
      </c>
      <c r="D110" s="412">
        <v>12.5</v>
      </c>
      <c r="E110" s="421" t="s">
        <v>253</v>
      </c>
      <c r="F110" s="411">
        <v>13.320179585529999</v>
      </c>
      <c r="G110" s="412">
        <v>4.4400598618430003</v>
      </c>
      <c r="H110" s="414">
        <v>0</v>
      </c>
      <c r="I110" s="411">
        <v>0</v>
      </c>
      <c r="J110" s="412">
        <v>-4.4400598618430003</v>
      </c>
      <c r="K110" s="415">
        <v>0</v>
      </c>
    </row>
    <row r="111" spans="1:11" ht="14.4" customHeight="1" thickBot="1" x14ac:dyDescent="0.35">
      <c r="A111" s="433" t="s">
        <v>356</v>
      </c>
      <c r="B111" s="411">
        <v>0</v>
      </c>
      <c r="C111" s="411">
        <v>8.6</v>
      </c>
      <c r="D111" s="412">
        <v>8.6</v>
      </c>
      <c r="E111" s="421" t="s">
        <v>283</v>
      </c>
      <c r="F111" s="411">
        <v>0</v>
      </c>
      <c r="G111" s="412">
        <v>0</v>
      </c>
      <c r="H111" s="414">
        <v>0</v>
      </c>
      <c r="I111" s="411">
        <v>0</v>
      </c>
      <c r="J111" s="412">
        <v>0</v>
      </c>
      <c r="K111" s="422" t="s">
        <v>253</v>
      </c>
    </row>
    <row r="112" spans="1:11" ht="14.4" customHeight="1" thickBot="1" x14ac:dyDescent="0.35">
      <c r="A112" s="435" t="s">
        <v>357</v>
      </c>
      <c r="B112" s="411">
        <v>0</v>
      </c>
      <c r="C112" s="411">
        <v>14.1</v>
      </c>
      <c r="D112" s="412">
        <v>14.1</v>
      </c>
      <c r="E112" s="421" t="s">
        <v>253</v>
      </c>
      <c r="F112" s="411">
        <v>13.969371620332</v>
      </c>
      <c r="G112" s="412">
        <v>4.6564572067769996</v>
      </c>
      <c r="H112" s="414">
        <v>0</v>
      </c>
      <c r="I112" s="411">
        <v>1.2</v>
      </c>
      <c r="J112" s="412">
        <v>-3.4564572067769999</v>
      </c>
      <c r="K112" s="415">
        <v>8.5902217552000004E-2</v>
      </c>
    </row>
    <row r="113" spans="1:11" ht="14.4" customHeight="1" thickBot="1" x14ac:dyDescent="0.35">
      <c r="A113" s="433" t="s">
        <v>358</v>
      </c>
      <c r="B113" s="411">
        <v>0</v>
      </c>
      <c r="C113" s="411">
        <v>14.1</v>
      </c>
      <c r="D113" s="412">
        <v>14.1</v>
      </c>
      <c r="E113" s="421" t="s">
        <v>253</v>
      </c>
      <c r="F113" s="411">
        <v>13.969371620332</v>
      </c>
      <c r="G113" s="412">
        <v>4.6564572067769996</v>
      </c>
      <c r="H113" s="414">
        <v>0</v>
      </c>
      <c r="I113" s="411">
        <v>1.2</v>
      </c>
      <c r="J113" s="412">
        <v>-3.4564572067769999</v>
      </c>
      <c r="K113" s="415">
        <v>8.5902217552000004E-2</v>
      </c>
    </row>
    <row r="114" spans="1:11" ht="14.4" customHeight="1" thickBot="1" x14ac:dyDescent="0.35">
      <c r="A114" s="435" t="s">
        <v>359</v>
      </c>
      <c r="B114" s="411">
        <v>0</v>
      </c>
      <c r="C114" s="411">
        <v>3.2</v>
      </c>
      <c r="D114" s="412">
        <v>3.2</v>
      </c>
      <c r="E114" s="421" t="s">
        <v>283</v>
      </c>
      <c r="F114" s="411">
        <v>1.646781383192</v>
      </c>
      <c r="G114" s="412">
        <v>0.54892712772999996</v>
      </c>
      <c r="H114" s="414">
        <v>0</v>
      </c>
      <c r="I114" s="411">
        <v>0</v>
      </c>
      <c r="J114" s="412">
        <v>-0.54892712772999996</v>
      </c>
      <c r="K114" s="415">
        <v>0</v>
      </c>
    </row>
    <row r="115" spans="1:11" ht="14.4" customHeight="1" thickBot="1" x14ac:dyDescent="0.35">
      <c r="A115" s="433" t="s">
        <v>360</v>
      </c>
      <c r="B115" s="411">
        <v>0</v>
      </c>
      <c r="C115" s="411">
        <v>3.2</v>
      </c>
      <c r="D115" s="412">
        <v>3.2</v>
      </c>
      <c r="E115" s="421" t="s">
        <v>283</v>
      </c>
      <c r="F115" s="411">
        <v>1.646781383192</v>
      </c>
      <c r="G115" s="412">
        <v>0.54892712772999996</v>
      </c>
      <c r="H115" s="414">
        <v>0</v>
      </c>
      <c r="I115" s="411">
        <v>0</v>
      </c>
      <c r="J115" s="412">
        <v>-0.54892712772999996</v>
      </c>
      <c r="K115" s="415">
        <v>0</v>
      </c>
    </row>
    <row r="116" spans="1:11" ht="14.4" customHeight="1" thickBot="1" x14ac:dyDescent="0.35">
      <c r="A116" s="430" t="s">
        <v>361</v>
      </c>
      <c r="B116" s="411">
        <v>707.99718157935399</v>
      </c>
      <c r="C116" s="411">
        <v>709.81700000000001</v>
      </c>
      <c r="D116" s="412">
        <v>1.819818420646</v>
      </c>
      <c r="E116" s="413">
        <v>1.002570375233</v>
      </c>
      <c r="F116" s="411">
        <v>624.001556653021</v>
      </c>
      <c r="G116" s="412">
        <v>208.00051888434001</v>
      </c>
      <c r="H116" s="414">
        <v>61.500999999999998</v>
      </c>
      <c r="I116" s="411">
        <v>233.886</v>
      </c>
      <c r="J116" s="412">
        <v>25.885481115659001</v>
      </c>
      <c r="K116" s="415">
        <v>0.37481637266099999</v>
      </c>
    </row>
    <row r="117" spans="1:11" ht="14.4" customHeight="1" thickBot="1" x14ac:dyDescent="0.35">
      <c r="A117" s="431" t="s">
        <v>362</v>
      </c>
      <c r="B117" s="411">
        <v>706.99718157935399</v>
      </c>
      <c r="C117" s="411">
        <v>699.03700000000003</v>
      </c>
      <c r="D117" s="412">
        <v>-7.9601815793539998</v>
      </c>
      <c r="E117" s="413">
        <v>0.98874085811500001</v>
      </c>
      <c r="F117" s="411">
        <v>624.001556653021</v>
      </c>
      <c r="G117" s="412">
        <v>208.00051888434001</v>
      </c>
      <c r="H117" s="414">
        <v>58.113</v>
      </c>
      <c r="I117" s="411">
        <v>230.49799999999999</v>
      </c>
      <c r="J117" s="412">
        <v>22.497481115658999</v>
      </c>
      <c r="K117" s="415">
        <v>0.36938689902600003</v>
      </c>
    </row>
    <row r="118" spans="1:11" ht="14.4" customHeight="1" thickBot="1" x14ac:dyDescent="0.35">
      <c r="A118" s="432" t="s">
        <v>363</v>
      </c>
      <c r="B118" s="416">
        <v>706.99718157935399</v>
      </c>
      <c r="C118" s="416">
        <v>695.07399999999996</v>
      </c>
      <c r="D118" s="417">
        <v>-11.923181579354001</v>
      </c>
      <c r="E118" s="423">
        <v>0.98313546094600002</v>
      </c>
      <c r="F118" s="416">
        <v>624.001556653021</v>
      </c>
      <c r="G118" s="417">
        <v>208.00051888434001</v>
      </c>
      <c r="H118" s="419">
        <v>58.113</v>
      </c>
      <c r="I118" s="416">
        <v>230.49799999999999</v>
      </c>
      <c r="J118" s="417">
        <v>22.497481115658999</v>
      </c>
      <c r="K118" s="424">
        <v>0.36938689902600003</v>
      </c>
    </row>
    <row r="119" spans="1:11" ht="14.4" customHeight="1" thickBot="1" x14ac:dyDescent="0.35">
      <c r="A119" s="433" t="s">
        <v>364</v>
      </c>
      <c r="B119" s="411">
        <v>37.999998803091003</v>
      </c>
      <c r="C119" s="411">
        <v>37.649000000000001</v>
      </c>
      <c r="D119" s="412">
        <v>-0.35099880309100001</v>
      </c>
      <c r="E119" s="413">
        <v>0.99076318910100003</v>
      </c>
      <c r="F119" s="411">
        <v>38.000094796177002</v>
      </c>
      <c r="G119" s="412">
        <v>12.666698265392</v>
      </c>
      <c r="H119" s="414">
        <v>3.1429999999999998</v>
      </c>
      <c r="I119" s="411">
        <v>12.571999999999999</v>
      </c>
      <c r="J119" s="412">
        <v>-9.4698265392000006E-2</v>
      </c>
      <c r="K119" s="415">
        <v>0.33084127993399998</v>
      </c>
    </row>
    <row r="120" spans="1:11" ht="14.4" customHeight="1" thickBot="1" x14ac:dyDescent="0.35">
      <c r="A120" s="433" t="s">
        <v>365</v>
      </c>
      <c r="B120" s="411">
        <v>62.99999801565</v>
      </c>
      <c r="C120" s="411">
        <v>63.12</v>
      </c>
      <c r="D120" s="412">
        <v>0.120001984349</v>
      </c>
      <c r="E120" s="413">
        <v>1.001904793462</v>
      </c>
      <c r="F120" s="411">
        <v>30.000074839086999</v>
      </c>
      <c r="G120" s="412">
        <v>10.000024946362</v>
      </c>
      <c r="H120" s="414">
        <v>4.665</v>
      </c>
      <c r="I120" s="411">
        <v>19.850000000000001</v>
      </c>
      <c r="J120" s="412">
        <v>9.8499750536369994</v>
      </c>
      <c r="K120" s="415">
        <v>0.66166501605299999</v>
      </c>
    </row>
    <row r="121" spans="1:11" ht="14.4" customHeight="1" thickBot="1" x14ac:dyDescent="0.35">
      <c r="A121" s="433" t="s">
        <v>366</v>
      </c>
      <c r="B121" s="411">
        <v>0.99999996850200001</v>
      </c>
      <c r="C121" s="411">
        <v>0.94799999999999995</v>
      </c>
      <c r="D121" s="412">
        <v>-5.1999968501999998E-2</v>
      </c>
      <c r="E121" s="413">
        <v>0.948000029859</v>
      </c>
      <c r="F121" s="411">
        <v>0</v>
      </c>
      <c r="G121" s="412">
        <v>0</v>
      </c>
      <c r="H121" s="414">
        <v>1.048</v>
      </c>
      <c r="I121" s="411">
        <v>1.048</v>
      </c>
      <c r="J121" s="412">
        <v>1.048</v>
      </c>
      <c r="K121" s="422" t="s">
        <v>253</v>
      </c>
    </row>
    <row r="122" spans="1:11" ht="14.4" customHeight="1" thickBot="1" x14ac:dyDescent="0.35">
      <c r="A122" s="433" t="s">
        <v>367</v>
      </c>
      <c r="B122" s="411">
        <v>284.997194871342</v>
      </c>
      <c r="C122" s="411">
        <v>284.01499999999999</v>
      </c>
      <c r="D122" s="412">
        <v>-0.98219487134100003</v>
      </c>
      <c r="E122" s="413">
        <v>0.99655366828500003</v>
      </c>
      <c r="F122" s="411">
        <v>285.00071097133201</v>
      </c>
      <c r="G122" s="412">
        <v>95.000236990443</v>
      </c>
      <c r="H122" s="414">
        <v>23.667999999999999</v>
      </c>
      <c r="I122" s="411">
        <v>94.671999999999997</v>
      </c>
      <c r="J122" s="412">
        <v>-0.32823699044299998</v>
      </c>
      <c r="K122" s="415">
        <v>0.33218162746800001</v>
      </c>
    </row>
    <row r="123" spans="1:11" ht="14.4" customHeight="1" thickBot="1" x14ac:dyDescent="0.35">
      <c r="A123" s="433" t="s">
        <v>368</v>
      </c>
      <c r="B123" s="411">
        <v>316.99999001526101</v>
      </c>
      <c r="C123" s="411">
        <v>306.35599999999999</v>
      </c>
      <c r="D123" s="412">
        <v>-10.643990015261</v>
      </c>
      <c r="E123" s="413">
        <v>0.96642274337300005</v>
      </c>
      <c r="F123" s="411">
        <v>268.00066856251601</v>
      </c>
      <c r="G123" s="412">
        <v>89.333556187504996</v>
      </c>
      <c r="H123" s="414">
        <v>25.341000000000001</v>
      </c>
      <c r="I123" s="411">
        <v>101.364</v>
      </c>
      <c r="J123" s="412">
        <v>12.030443812493999</v>
      </c>
      <c r="K123" s="415">
        <v>0.37822293706799998</v>
      </c>
    </row>
    <row r="124" spans="1:11" ht="14.4" customHeight="1" thickBot="1" x14ac:dyDescent="0.35">
      <c r="A124" s="433" t="s">
        <v>369</v>
      </c>
      <c r="B124" s="411">
        <v>2.9999999055069999</v>
      </c>
      <c r="C124" s="411">
        <v>2.9860000000000002</v>
      </c>
      <c r="D124" s="412">
        <v>-1.3999905506999999E-2</v>
      </c>
      <c r="E124" s="413">
        <v>0.99533336468300004</v>
      </c>
      <c r="F124" s="411">
        <v>3.000007483908</v>
      </c>
      <c r="G124" s="412">
        <v>1.000002494636</v>
      </c>
      <c r="H124" s="414">
        <v>0.248</v>
      </c>
      <c r="I124" s="411">
        <v>0.99199999999999999</v>
      </c>
      <c r="J124" s="412">
        <v>-8.0024946359999998E-3</v>
      </c>
      <c r="K124" s="415">
        <v>0.33066584177500002</v>
      </c>
    </row>
    <row r="125" spans="1:11" ht="14.4" customHeight="1" thickBot="1" x14ac:dyDescent="0.35">
      <c r="A125" s="432" t="s">
        <v>370</v>
      </c>
      <c r="B125" s="416">
        <v>0</v>
      </c>
      <c r="C125" s="416">
        <v>3.9630000000000001</v>
      </c>
      <c r="D125" s="417">
        <v>3.9630000000000001</v>
      </c>
      <c r="E125" s="418" t="s">
        <v>283</v>
      </c>
      <c r="F125" s="416">
        <v>0</v>
      </c>
      <c r="G125" s="417">
        <v>0</v>
      </c>
      <c r="H125" s="419">
        <v>0</v>
      </c>
      <c r="I125" s="416">
        <v>0</v>
      </c>
      <c r="J125" s="417">
        <v>0</v>
      </c>
      <c r="K125" s="420" t="s">
        <v>253</v>
      </c>
    </row>
    <row r="126" spans="1:11" ht="14.4" customHeight="1" thickBot="1" x14ac:dyDescent="0.35">
      <c r="A126" s="433" t="s">
        <v>371</v>
      </c>
      <c r="B126" s="411">
        <v>0</v>
      </c>
      <c r="C126" s="411">
        <v>3.9630000000000001</v>
      </c>
      <c r="D126" s="412">
        <v>3.9630000000000001</v>
      </c>
      <c r="E126" s="421" t="s">
        <v>283</v>
      </c>
      <c r="F126" s="411">
        <v>0</v>
      </c>
      <c r="G126" s="412">
        <v>0</v>
      </c>
      <c r="H126" s="414">
        <v>0</v>
      </c>
      <c r="I126" s="411">
        <v>0</v>
      </c>
      <c r="J126" s="412">
        <v>0</v>
      </c>
      <c r="K126" s="422" t="s">
        <v>253</v>
      </c>
    </row>
    <row r="127" spans="1:11" ht="14.4" customHeight="1" thickBot="1" x14ac:dyDescent="0.35">
      <c r="A127" s="431" t="s">
        <v>372</v>
      </c>
      <c r="B127" s="411">
        <v>1</v>
      </c>
      <c r="C127" s="411">
        <v>10.78</v>
      </c>
      <c r="D127" s="412">
        <v>9.7799999999999994</v>
      </c>
      <c r="E127" s="413">
        <v>10.78</v>
      </c>
      <c r="F127" s="411">
        <v>0</v>
      </c>
      <c r="G127" s="412">
        <v>0</v>
      </c>
      <c r="H127" s="414">
        <v>3.3879999999999999</v>
      </c>
      <c r="I127" s="411">
        <v>3.3879999999999999</v>
      </c>
      <c r="J127" s="412">
        <v>3.3879999999999999</v>
      </c>
      <c r="K127" s="422" t="s">
        <v>253</v>
      </c>
    </row>
    <row r="128" spans="1:11" ht="14.4" customHeight="1" thickBot="1" x14ac:dyDescent="0.35">
      <c r="A128" s="432" t="s">
        <v>373</v>
      </c>
      <c r="B128" s="416">
        <v>1</v>
      </c>
      <c r="C128" s="416">
        <v>0</v>
      </c>
      <c r="D128" s="417">
        <v>-1</v>
      </c>
      <c r="E128" s="423">
        <v>0</v>
      </c>
      <c r="F128" s="416">
        <v>0</v>
      </c>
      <c r="G128" s="417">
        <v>0</v>
      </c>
      <c r="H128" s="419">
        <v>0</v>
      </c>
      <c r="I128" s="416">
        <v>0</v>
      </c>
      <c r="J128" s="417">
        <v>0</v>
      </c>
      <c r="K128" s="424">
        <v>0</v>
      </c>
    </row>
    <row r="129" spans="1:11" ht="14.4" customHeight="1" thickBot="1" x14ac:dyDescent="0.35">
      <c r="A129" s="433" t="s">
        <v>374</v>
      </c>
      <c r="B129" s="411">
        <v>1</v>
      </c>
      <c r="C129" s="411">
        <v>0</v>
      </c>
      <c r="D129" s="412">
        <v>-1</v>
      </c>
      <c r="E129" s="413">
        <v>0</v>
      </c>
      <c r="F129" s="411">
        <v>0</v>
      </c>
      <c r="G129" s="412">
        <v>0</v>
      </c>
      <c r="H129" s="414">
        <v>0</v>
      </c>
      <c r="I129" s="411">
        <v>0</v>
      </c>
      <c r="J129" s="412">
        <v>0</v>
      </c>
      <c r="K129" s="415">
        <v>0</v>
      </c>
    </row>
    <row r="130" spans="1:11" ht="14.4" customHeight="1" thickBot="1" x14ac:dyDescent="0.35">
      <c r="A130" s="432" t="s">
        <v>375</v>
      </c>
      <c r="B130" s="416">
        <v>0</v>
      </c>
      <c r="C130" s="416">
        <v>0</v>
      </c>
      <c r="D130" s="417">
        <v>0</v>
      </c>
      <c r="E130" s="423">
        <v>1</v>
      </c>
      <c r="F130" s="416">
        <v>0</v>
      </c>
      <c r="G130" s="417">
        <v>0</v>
      </c>
      <c r="H130" s="419">
        <v>3.3879999999999999</v>
      </c>
      <c r="I130" s="416">
        <v>3.3879999999999999</v>
      </c>
      <c r="J130" s="417">
        <v>3.3879999999999999</v>
      </c>
      <c r="K130" s="420" t="s">
        <v>283</v>
      </c>
    </row>
    <row r="131" spans="1:11" ht="14.4" customHeight="1" thickBot="1" x14ac:dyDescent="0.35">
      <c r="A131" s="433" t="s">
        <v>376</v>
      </c>
      <c r="B131" s="411">
        <v>0</v>
      </c>
      <c r="C131" s="411">
        <v>0</v>
      </c>
      <c r="D131" s="412">
        <v>0</v>
      </c>
      <c r="E131" s="413">
        <v>1</v>
      </c>
      <c r="F131" s="411">
        <v>0</v>
      </c>
      <c r="G131" s="412">
        <v>0</v>
      </c>
      <c r="H131" s="414">
        <v>3.3879999999999999</v>
      </c>
      <c r="I131" s="411">
        <v>3.3879999999999999</v>
      </c>
      <c r="J131" s="412">
        <v>3.3879999999999999</v>
      </c>
      <c r="K131" s="422" t="s">
        <v>283</v>
      </c>
    </row>
    <row r="132" spans="1:11" ht="14.4" customHeight="1" thickBot="1" x14ac:dyDescent="0.35">
      <c r="A132" s="432" t="s">
        <v>377</v>
      </c>
      <c r="B132" s="416">
        <v>0</v>
      </c>
      <c r="C132" s="416">
        <v>10.78</v>
      </c>
      <c r="D132" s="417">
        <v>10.78</v>
      </c>
      <c r="E132" s="418" t="s">
        <v>283</v>
      </c>
      <c r="F132" s="416">
        <v>0</v>
      </c>
      <c r="G132" s="417">
        <v>0</v>
      </c>
      <c r="H132" s="419">
        <v>0</v>
      </c>
      <c r="I132" s="416">
        <v>0</v>
      </c>
      <c r="J132" s="417">
        <v>0</v>
      </c>
      <c r="K132" s="420" t="s">
        <v>253</v>
      </c>
    </row>
    <row r="133" spans="1:11" ht="14.4" customHeight="1" thickBot="1" x14ac:dyDescent="0.35">
      <c r="A133" s="433" t="s">
        <v>378</v>
      </c>
      <c r="B133" s="411">
        <v>0</v>
      </c>
      <c r="C133" s="411">
        <v>10.78</v>
      </c>
      <c r="D133" s="412">
        <v>10.78</v>
      </c>
      <c r="E133" s="421" t="s">
        <v>283</v>
      </c>
      <c r="F133" s="411">
        <v>0</v>
      </c>
      <c r="G133" s="412">
        <v>0</v>
      </c>
      <c r="H133" s="414">
        <v>0</v>
      </c>
      <c r="I133" s="411">
        <v>0</v>
      </c>
      <c r="J133" s="412">
        <v>0</v>
      </c>
      <c r="K133" s="422" t="s">
        <v>253</v>
      </c>
    </row>
    <row r="134" spans="1:11" ht="14.4" customHeight="1" thickBot="1" x14ac:dyDescent="0.35">
      <c r="A134" s="429" t="s">
        <v>379</v>
      </c>
      <c r="B134" s="411">
        <v>5586.5949524791804</v>
      </c>
      <c r="C134" s="411">
        <v>3438.4618099999998</v>
      </c>
      <c r="D134" s="412">
        <v>-2148.1331424791802</v>
      </c>
      <c r="E134" s="413">
        <v>0.61548435840500004</v>
      </c>
      <c r="F134" s="411">
        <v>5882.5599225081696</v>
      </c>
      <c r="G134" s="412">
        <v>1960.8533075027201</v>
      </c>
      <c r="H134" s="414">
        <v>294.90123</v>
      </c>
      <c r="I134" s="411">
        <v>1099.1520599999999</v>
      </c>
      <c r="J134" s="412">
        <v>-861.70124750272305</v>
      </c>
      <c r="K134" s="415">
        <v>0.18684927556600001</v>
      </c>
    </row>
    <row r="135" spans="1:11" ht="14.4" customHeight="1" thickBot="1" x14ac:dyDescent="0.35">
      <c r="A135" s="430" t="s">
        <v>380</v>
      </c>
      <c r="B135" s="411">
        <v>5582.5949524791804</v>
      </c>
      <c r="C135" s="411">
        <v>3420.12745</v>
      </c>
      <c r="D135" s="412">
        <v>-2162.46750247918</v>
      </c>
      <c r="E135" s="413">
        <v>0.61264116044799999</v>
      </c>
      <c r="F135" s="411">
        <v>5875.9151610761801</v>
      </c>
      <c r="G135" s="412">
        <v>1958.6383870253901</v>
      </c>
      <c r="H135" s="414">
        <v>292.25020000000001</v>
      </c>
      <c r="I135" s="411">
        <v>1074.8691100000001</v>
      </c>
      <c r="J135" s="412">
        <v>-883.76927702539399</v>
      </c>
      <c r="K135" s="415">
        <v>0.18292794918399999</v>
      </c>
    </row>
    <row r="136" spans="1:11" ht="14.4" customHeight="1" thickBot="1" x14ac:dyDescent="0.35">
      <c r="A136" s="431" t="s">
        <v>381</v>
      </c>
      <c r="B136" s="411">
        <v>5582.5949524791804</v>
      </c>
      <c r="C136" s="411">
        <v>3420.12745</v>
      </c>
      <c r="D136" s="412">
        <v>-2162.46750247918</v>
      </c>
      <c r="E136" s="413">
        <v>0.61264116044799999</v>
      </c>
      <c r="F136" s="411">
        <v>5875.9151610761801</v>
      </c>
      <c r="G136" s="412">
        <v>1958.6383870253901</v>
      </c>
      <c r="H136" s="414">
        <v>292.25020000000001</v>
      </c>
      <c r="I136" s="411">
        <v>1074.8691100000001</v>
      </c>
      <c r="J136" s="412">
        <v>-883.76927702539399</v>
      </c>
      <c r="K136" s="415">
        <v>0.18292794918399999</v>
      </c>
    </row>
    <row r="137" spans="1:11" ht="14.4" customHeight="1" thickBot="1" x14ac:dyDescent="0.35">
      <c r="A137" s="432" t="s">
        <v>382</v>
      </c>
      <c r="B137" s="416">
        <v>1198.11838820763</v>
      </c>
      <c r="C137" s="416">
        <v>1096.4574</v>
      </c>
      <c r="D137" s="417">
        <v>-101.66098820763099</v>
      </c>
      <c r="E137" s="423">
        <v>0.915149463351</v>
      </c>
      <c r="F137" s="416">
        <v>1065.91467878394</v>
      </c>
      <c r="G137" s="417">
        <v>355.30489292798001</v>
      </c>
      <c r="H137" s="419">
        <v>90.251530000000002</v>
      </c>
      <c r="I137" s="416">
        <v>334.89544999999998</v>
      </c>
      <c r="J137" s="417">
        <v>-20.409442927979001</v>
      </c>
      <c r="K137" s="424">
        <v>0.31418598192300001</v>
      </c>
    </row>
    <row r="138" spans="1:11" ht="14.4" customHeight="1" thickBot="1" x14ac:dyDescent="0.35">
      <c r="A138" s="433" t="s">
        <v>383</v>
      </c>
      <c r="B138" s="411">
        <v>6.2125148566709996</v>
      </c>
      <c r="C138" s="411">
        <v>4.3007400000000002</v>
      </c>
      <c r="D138" s="412">
        <v>-1.911774856671</v>
      </c>
      <c r="E138" s="413">
        <v>0.692270376686</v>
      </c>
      <c r="F138" s="411">
        <v>4.1106865542250004</v>
      </c>
      <c r="G138" s="412">
        <v>1.3702288514080001</v>
      </c>
      <c r="H138" s="414">
        <v>0.37190000000000001</v>
      </c>
      <c r="I138" s="411">
        <v>1.27434</v>
      </c>
      <c r="J138" s="412">
        <v>-9.5888851408000006E-2</v>
      </c>
      <c r="K138" s="415">
        <v>0.31000660916099998</v>
      </c>
    </row>
    <row r="139" spans="1:11" ht="14.4" customHeight="1" thickBot="1" x14ac:dyDescent="0.35">
      <c r="A139" s="433" t="s">
        <v>384</v>
      </c>
      <c r="B139" s="411">
        <v>0.46076381940700001</v>
      </c>
      <c r="C139" s="411">
        <v>0.47</v>
      </c>
      <c r="D139" s="412">
        <v>9.2361805919999995E-3</v>
      </c>
      <c r="E139" s="413">
        <v>1.0200453685890001</v>
      </c>
      <c r="F139" s="411">
        <v>0.19326853191500001</v>
      </c>
      <c r="G139" s="412">
        <v>6.4422843970999996E-2</v>
      </c>
      <c r="H139" s="414">
        <v>0.45612000000000003</v>
      </c>
      <c r="I139" s="411">
        <v>0.70511999999999997</v>
      </c>
      <c r="J139" s="412">
        <v>0.64069715602800004</v>
      </c>
      <c r="K139" s="415">
        <v>3.6483952820100001</v>
      </c>
    </row>
    <row r="140" spans="1:11" ht="14.4" customHeight="1" thickBot="1" x14ac:dyDescent="0.35">
      <c r="A140" s="433" t="s">
        <v>385</v>
      </c>
      <c r="B140" s="411">
        <v>2.1397219121459998</v>
      </c>
      <c r="C140" s="411">
        <v>2.7827199999999999</v>
      </c>
      <c r="D140" s="412">
        <v>0.64299808785300006</v>
      </c>
      <c r="E140" s="413">
        <v>1.3005054461529999</v>
      </c>
      <c r="F140" s="411">
        <v>2.7559763046439998</v>
      </c>
      <c r="G140" s="412">
        <v>0.91865876821400005</v>
      </c>
      <c r="H140" s="414">
        <v>0</v>
      </c>
      <c r="I140" s="411">
        <v>0</v>
      </c>
      <c r="J140" s="412">
        <v>-0.91865876821400005</v>
      </c>
      <c r="K140" s="415">
        <v>0</v>
      </c>
    </row>
    <row r="141" spans="1:11" ht="14.4" customHeight="1" thickBot="1" x14ac:dyDescent="0.35">
      <c r="A141" s="433" t="s">
        <v>386</v>
      </c>
      <c r="B141" s="411">
        <v>20.572702056817</v>
      </c>
      <c r="C141" s="411">
        <v>64.533230000000003</v>
      </c>
      <c r="D141" s="412">
        <v>43.960527943182001</v>
      </c>
      <c r="E141" s="413">
        <v>3.1368378262499998</v>
      </c>
      <c r="F141" s="411">
        <v>53.866428570171998</v>
      </c>
      <c r="G141" s="412">
        <v>17.955476190056999</v>
      </c>
      <c r="H141" s="414">
        <v>5.4449500000000004</v>
      </c>
      <c r="I141" s="411">
        <v>18.397580000000001</v>
      </c>
      <c r="J141" s="412">
        <v>0.44210380994199999</v>
      </c>
      <c r="K141" s="415">
        <v>0.34154074231999998</v>
      </c>
    </row>
    <row r="142" spans="1:11" ht="14.4" customHeight="1" thickBot="1" x14ac:dyDescent="0.35">
      <c r="A142" s="433" t="s">
        <v>387</v>
      </c>
      <c r="B142" s="411">
        <v>1168.7326855625899</v>
      </c>
      <c r="C142" s="411">
        <v>1024.3707099999999</v>
      </c>
      <c r="D142" s="412">
        <v>-144.36197556258799</v>
      </c>
      <c r="E142" s="413">
        <v>0.87647990225100003</v>
      </c>
      <c r="F142" s="411">
        <v>1004.98831882298</v>
      </c>
      <c r="G142" s="412">
        <v>334.99610627432702</v>
      </c>
      <c r="H142" s="414">
        <v>83.978560000000002</v>
      </c>
      <c r="I142" s="411">
        <v>314.51841000000002</v>
      </c>
      <c r="J142" s="412">
        <v>-20.477696274326998</v>
      </c>
      <c r="K142" s="415">
        <v>0.31295727931200001</v>
      </c>
    </row>
    <row r="143" spans="1:11" ht="14.4" customHeight="1" thickBot="1" x14ac:dyDescent="0.35">
      <c r="A143" s="432" t="s">
        <v>388</v>
      </c>
      <c r="B143" s="416">
        <v>37.000000000009003</v>
      </c>
      <c r="C143" s="416">
        <v>10.39284</v>
      </c>
      <c r="D143" s="417">
        <v>-26.607160000008999</v>
      </c>
      <c r="E143" s="423">
        <v>0.28088756756700001</v>
      </c>
      <c r="F143" s="416">
        <v>12.000001203223</v>
      </c>
      <c r="G143" s="417">
        <v>4.0000004010739998</v>
      </c>
      <c r="H143" s="419">
        <v>0.17548</v>
      </c>
      <c r="I143" s="416">
        <v>0.86546000000000001</v>
      </c>
      <c r="J143" s="417">
        <v>-3.1345404010740001</v>
      </c>
      <c r="K143" s="424">
        <v>7.2121659434999999E-2</v>
      </c>
    </row>
    <row r="144" spans="1:11" ht="14.4" customHeight="1" thickBot="1" x14ac:dyDescent="0.35">
      <c r="A144" s="433" t="s">
        <v>389</v>
      </c>
      <c r="B144" s="411">
        <v>37.000000000009003</v>
      </c>
      <c r="C144" s="411">
        <v>10.39284</v>
      </c>
      <c r="D144" s="412">
        <v>-26.607160000008999</v>
      </c>
      <c r="E144" s="413">
        <v>0.28088756756700001</v>
      </c>
      <c r="F144" s="411">
        <v>12.000001203223</v>
      </c>
      <c r="G144" s="412">
        <v>4.0000004010739998</v>
      </c>
      <c r="H144" s="414">
        <v>0.17548</v>
      </c>
      <c r="I144" s="411">
        <v>0.86546000000000001</v>
      </c>
      <c r="J144" s="412">
        <v>-3.1345404010740001</v>
      </c>
      <c r="K144" s="415">
        <v>7.2121659434999999E-2</v>
      </c>
    </row>
    <row r="145" spans="1:11" ht="14.4" customHeight="1" thickBot="1" x14ac:dyDescent="0.35">
      <c r="A145" s="432" t="s">
        <v>390</v>
      </c>
      <c r="B145" s="416">
        <v>3.4765642704049999</v>
      </c>
      <c r="C145" s="416">
        <v>0.13170999999999999</v>
      </c>
      <c r="D145" s="417">
        <v>-3.3448542704049999</v>
      </c>
      <c r="E145" s="423">
        <v>3.7885104301999997E-2</v>
      </c>
      <c r="F145" s="416">
        <v>15.000001504028999</v>
      </c>
      <c r="G145" s="417">
        <v>5.000000501343</v>
      </c>
      <c r="H145" s="419">
        <v>0</v>
      </c>
      <c r="I145" s="416">
        <v>0.28584999999999999</v>
      </c>
      <c r="J145" s="417">
        <v>-4.7141505013430001</v>
      </c>
      <c r="K145" s="424">
        <v>1.9056664755000001E-2</v>
      </c>
    </row>
    <row r="146" spans="1:11" ht="14.4" customHeight="1" thickBot="1" x14ac:dyDescent="0.35">
      <c r="A146" s="433" t="s">
        <v>391</v>
      </c>
      <c r="B146" s="411">
        <v>3.4765642704049999</v>
      </c>
      <c r="C146" s="411">
        <v>0.74102999999999997</v>
      </c>
      <c r="D146" s="412">
        <v>-2.7355342704050001</v>
      </c>
      <c r="E146" s="413">
        <v>0.213150093702</v>
      </c>
      <c r="F146" s="411">
        <v>0</v>
      </c>
      <c r="G146" s="412">
        <v>0</v>
      </c>
      <c r="H146" s="414">
        <v>0</v>
      </c>
      <c r="I146" s="411">
        <v>0</v>
      </c>
      <c r="J146" s="412">
        <v>0</v>
      </c>
      <c r="K146" s="422" t="s">
        <v>253</v>
      </c>
    </row>
    <row r="147" spans="1:11" ht="14.4" customHeight="1" thickBot="1" x14ac:dyDescent="0.35">
      <c r="A147" s="433" t="s">
        <v>392</v>
      </c>
      <c r="B147" s="411">
        <v>0</v>
      </c>
      <c r="C147" s="411">
        <v>-0.60931999999999997</v>
      </c>
      <c r="D147" s="412">
        <v>-0.60931999999999997</v>
      </c>
      <c r="E147" s="421" t="s">
        <v>283</v>
      </c>
      <c r="F147" s="411">
        <v>15.000001504028999</v>
      </c>
      <c r="G147" s="412">
        <v>5.000000501343</v>
      </c>
      <c r="H147" s="414">
        <v>0</v>
      </c>
      <c r="I147" s="411">
        <v>0.28584999999999999</v>
      </c>
      <c r="J147" s="412">
        <v>-4.7141505013430001</v>
      </c>
      <c r="K147" s="415">
        <v>1.9056664755000001E-2</v>
      </c>
    </row>
    <row r="148" spans="1:11" ht="14.4" customHeight="1" thickBot="1" x14ac:dyDescent="0.35">
      <c r="A148" s="432" t="s">
        <v>393</v>
      </c>
      <c r="B148" s="416">
        <v>0</v>
      </c>
      <c r="C148" s="416">
        <v>-47.832000000000001</v>
      </c>
      <c r="D148" s="417">
        <v>-47.832000000000001</v>
      </c>
      <c r="E148" s="418" t="s">
        <v>283</v>
      </c>
      <c r="F148" s="416">
        <v>0</v>
      </c>
      <c r="G148" s="417">
        <v>0</v>
      </c>
      <c r="H148" s="419">
        <v>0</v>
      </c>
      <c r="I148" s="416">
        <v>0</v>
      </c>
      <c r="J148" s="417">
        <v>0</v>
      </c>
      <c r="K148" s="420" t="s">
        <v>253</v>
      </c>
    </row>
    <row r="149" spans="1:11" ht="14.4" customHeight="1" thickBot="1" x14ac:dyDescent="0.35">
      <c r="A149" s="433" t="s">
        <v>394</v>
      </c>
      <c r="B149" s="411">
        <v>0</v>
      </c>
      <c r="C149" s="411">
        <v>-47.832000000000001</v>
      </c>
      <c r="D149" s="412">
        <v>-47.832000000000001</v>
      </c>
      <c r="E149" s="421" t="s">
        <v>283</v>
      </c>
      <c r="F149" s="411">
        <v>0</v>
      </c>
      <c r="G149" s="412">
        <v>0</v>
      </c>
      <c r="H149" s="414">
        <v>0</v>
      </c>
      <c r="I149" s="411">
        <v>0</v>
      </c>
      <c r="J149" s="412">
        <v>0</v>
      </c>
      <c r="K149" s="422" t="s">
        <v>253</v>
      </c>
    </row>
    <row r="150" spans="1:11" ht="14.4" customHeight="1" thickBot="1" x14ac:dyDescent="0.35">
      <c r="A150" s="432" t="s">
        <v>395</v>
      </c>
      <c r="B150" s="416">
        <v>0</v>
      </c>
      <c r="C150" s="416">
        <v>0</v>
      </c>
      <c r="D150" s="417">
        <v>0</v>
      </c>
      <c r="E150" s="423">
        <v>1</v>
      </c>
      <c r="F150" s="416">
        <v>0</v>
      </c>
      <c r="G150" s="417">
        <v>0</v>
      </c>
      <c r="H150" s="419">
        <v>9.3600000000000003E-2</v>
      </c>
      <c r="I150" s="416">
        <v>9.3600000000000003E-2</v>
      </c>
      <c r="J150" s="417">
        <v>9.3600000000000003E-2</v>
      </c>
      <c r="K150" s="420" t="s">
        <v>283</v>
      </c>
    </row>
    <row r="151" spans="1:11" ht="14.4" customHeight="1" thickBot="1" x14ac:dyDescent="0.35">
      <c r="A151" s="433" t="s">
        <v>396</v>
      </c>
      <c r="B151" s="411">
        <v>0</v>
      </c>
      <c r="C151" s="411">
        <v>0</v>
      </c>
      <c r="D151" s="412">
        <v>0</v>
      </c>
      <c r="E151" s="413">
        <v>1</v>
      </c>
      <c r="F151" s="411">
        <v>0</v>
      </c>
      <c r="G151" s="412">
        <v>0</v>
      </c>
      <c r="H151" s="414">
        <v>9.3600000000000003E-2</v>
      </c>
      <c r="I151" s="411">
        <v>9.3600000000000003E-2</v>
      </c>
      <c r="J151" s="412">
        <v>9.3600000000000003E-2</v>
      </c>
      <c r="K151" s="422" t="s">
        <v>283</v>
      </c>
    </row>
    <row r="152" spans="1:11" ht="14.4" customHeight="1" thickBot="1" x14ac:dyDescent="0.35">
      <c r="A152" s="432" t="s">
        <v>397</v>
      </c>
      <c r="B152" s="416">
        <v>4344.0000000011396</v>
      </c>
      <c r="C152" s="416">
        <v>2256.0573199999999</v>
      </c>
      <c r="D152" s="417">
        <v>-2087.9426800011402</v>
      </c>
      <c r="E152" s="423">
        <v>0.51935021178600005</v>
      </c>
      <c r="F152" s="416">
        <v>4783.00047958499</v>
      </c>
      <c r="G152" s="417">
        <v>1594.3334931950001</v>
      </c>
      <c r="H152" s="419">
        <v>201.72959</v>
      </c>
      <c r="I152" s="416">
        <v>734.08960000000002</v>
      </c>
      <c r="J152" s="417">
        <v>-860.24389319499596</v>
      </c>
      <c r="K152" s="424">
        <v>0.15347888906400001</v>
      </c>
    </row>
    <row r="153" spans="1:11" ht="14.4" customHeight="1" thickBot="1" x14ac:dyDescent="0.35">
      <c r="A153" s="433" t="s">
        <v>398</v>
      </c>
      <c r="B153" s="411">
        <v>1860.00000000049</v>
      </c>
      <c r="C153" s="411">
        <v>810.67801999999995</v>
      </c>
      <c r="D153" s="412">
        <v>-1049.3219800004899</v>
      </c>
      <c r="E153" s="413">
        <v>0.43584839784899998</v>
      </c>
      <c r="F153" s="411">
        <v>2083.0002088596102</v>
      </c>
      <c r="G153" s="412">
        <v>694.33340295320397</v>
      </c>
      <c r="H153" s="414">
        <v>66.707239999999999</v>
      </c>
      <c r="I153" s="411">
        <v>268.56380999999999</v>
      </c>
      <c r="J153" s="412">
        <v>-425.76959295320398</v>
      </c>
      <c r="K153" s="415">
        <v>0.12893124487300001</v>
      </c>
    </row>
    <row r="154" spans="1:11" ht="14.4" customHeight="1" thickBot="1" x14ac:dyDescent="0.35">
      <c r="A154" s="433" t="s">
        <v>399</v>
      </c>
      <c r="B154" s="411">
        <v>2484.0000000006498</v>
      </c>
      <c r="C154" s="411">
        <v>1445.3793000000001</v>
      </c>
      <c r="D154" s="412">
        <v>-1038.62070000065</v>
      </c>
      <c r="E154" s="413">
        <v>0.58187572463699999</v>
      </c>
      <c r="F154" s="411">
        <v>2700.0002707253698</v>
      </c>
      <c r="G154" s="412">
        <v>900.00009024179201</v>
      </c>
      <c r="H154" s="414">
        <v>135.02234999999999</v>
      </c>
      <c r="I154" s="411">
        <v>465.52578999999997</v>
      </c>
      <c r="J154" s="412">
        <v>-434.47430024179198</v>
      </c>
      <c r="K154" s="415">
        <v>0.17241694197099999</v>
      </c>
    </row>
    <row r="155" spans="1:11" ht="14.4" customHeight="1" thickBot="1" x14ac:dyDescent="0.35">
      <c r="A155" s="432" t="s">
        <v>400</v>
      </c>
      <c r="B155" s="416">
        <v>0</v>
      </c>
      <c r="C155" s="416">
        <v>104.92018</v>
      </c>
      <c r="D155" s="417">
        <v>104.92018</v>
      </c>
      <c r="E155" s="418" t="s">
        <v>253</v>
      </c>
      <c r="F155" s="416">
        <v>0</v>
      </c>
      <c r="G155" s="417">
        <v>0</v>
      </c>
      <c r="H155" s="419">
        <v>0</v>
      </c>
      <c r="I155" s="416">
        <v>4.6391499999999999</v>
      </c>
      <c r="J155" s="417">
        <v>4.6391499999999999</v>
      </c>
      <c r="K155" s="420" t="s">
        <v>253</v>
      </c>
    </row>
    <row r="156" spans="1:11" ht="14.4" customHeight="1" thickBot="1" x14ac:dyDescent="0.35">
      <c r="A156" s="433" t="s">
        <v>401</v>
      </c>
      <c r="B156" s="411">
        <v>0</v>
      </c>
      <c r="C156" s="411">
        <v>19.59929</v>
      </c>
      <c r="D156" s="412">
        <v>19.59929</v>
      </c>
      <c r="E156" s="421" t="s">
        <v>253</v>
      </c>
      <c r="F156" s="411">
        <v>0</v>
      </c>
      <c r="G156" s="412">
        <v>0</v>
      </c>
      <c r="H156" s="414">
        <v>0</v>
      </c>
      <c r="I156" s="411">
        <v>0</v>
      </c>
      <c r="J156" s="412">
        <v>0</v>
      </c>
      <c r="K156" s="422" t="s">
        <v>253</v>
      </c>
    </row>
    <row r="157" spans="1:11" ht="14.4" customHeight="1" thickBot="1" x14ac:dyDescent="0.35">
      <c r="A157" s="433" t="s">
        <v>402</v>
      </c>
      <c r="B157" s="411">
        <v>0</v>
      </c>
      <c r="C157" s="411">
        <v>85.320890000000006</v>
      </c>
      <c r="D157" s="412">
        <v>85.320890000000006</v>
      </c>
      <c r="E157" s="421" t="s">
        <v>253</v>
      </c>
      <c r="F157" s="411">
        <v>0</v>
      </c>
      <c r="G157" s="412">
        <v>0</v>
      </c>
      <c r="H157" s="414">
        <v>0</v>
      </c>
      <c r="I157" s="411">
        <v>4.6391499999999999</v>
      </c>
      <c r="J157" s="412">
        <v>4.6391499999999999</v>
      </c>
      <c r="K157" s="422" t="s">
        <v>253</v>
      </c>
    </row>
    <row r="158" spans="1:11" ht="14.4" customHeight="1" thickBot="1" x14ac:dyDescent="0.35">
      <c r="A158" s="430" t="s">
        <v>403</v>
      </c>
      <c r="B158" s="411">
        <v>4</v>
      </c>
      <c r="C158" s="411">
        <v>18.33436</v>
      </c>
      <c r="D158" s="412">
        <v>14.33436</v>
      </c>
      <c r="E158" s="413">
        <v>4.5835900000000001</v>
      </c>
      <c r="F158" s="411">
        <v>6.6447614319869999</v>
      </c>
      <c r="G158" s="412">
        <v>2.2149204773290001</v>
      </c>
      <c r="H158" s="414">
        <v>1.60303</v>
      </c>
      <c r="I158" s="411">
        <v>23.234950000000001</v>
      </c>
      <c r="J158" s="412">
        <v>21.020029522670999</v>
      </c>
      <c r="K158" s="415">
        <v>3.496732010294</v>
      </c>
    </row>
    <row r="159" spans="1:11" ht="14.4" customHeight="1" thickBot="1" x14ac:dyDescent="0.35">
      <c r="A159" s="431" t="s">
        <v>404</v>
      </c>
      <c r="B159" s="411">
        <v>0</v>
      </c>
      <c r="C159" s="411">
        <v>12.881069999999999</v>
      </c>
      <c r="D159" s="412">
        <v>12.881069999999999</v>
      </c>
      <c r="E159" s="421" t="s">
        <v>253</v>
      </c>
      <c r="F159" s="411">
        <v>0</v>
      </c>
      <c r="G159" s="412">
        <v>0</v>
      </c>
      <c r="H159" s="414">
        <v>1.6020000000000001</v>
      </c>
      <c r="I159" s="411">
        <v>1.6020000000000001</v>
      </c>
      <c r="J159" s="412">
        <v>1.6020000000000001</v>
      </c>
      <c r="K159" s="422" t="s">
        <v>253</v>
      </c>
    </row>
    <row r="160" spans="1:11" ht="14.4" customHeight="1" thickBot="1" x14ac:dyDescent="0.35">
      <c r="A160" s="432" t="s">
        <v>405</v>
      </c>
      <c r="B160" s="416">
        <v>0</v>
      </c>
      <c r="C160" s="416">
        <v>12.881069999999999</v>
      </c>
      <c r="D160" s="417">
        <v>12.881069999999999</v>
      </c>
      <c r="E160" s="418" t="s">
        <v>253</v>
      </c>
      <c r="F160" s="416">
        <v>0</v>
      </c>
      <c r="G160" s="417">
        <v>0</v>
      </c>
      <c r="H160" s="419">
        <v>1.6020000000000001</v>
      </c>
      <c r="I160" s="416">
        <v>1.6020000000000001</v>
      </c>
      <c r="J160" s="417">
        <v>1.6020000000000001</v>
      </c>
      <c r="K160" s="420" t="s">
        <v>253</v>
      </c>
    </row>
    <row r="161" spans="1:11" ht="14.4" customHeight="1" thickBot="1" x14ac:dyDescent="0.35">
      <c r="A161" s="433" t="s">
        <v>406</v>
      </c>
      <c r="B161" s="411">
        <v>0</v>
      </c>
      <c r="C161" s="411">
        <v>12.881069999999999</v>
      </c>
      <c r="D161" s="412">
        <v>12.881069999999999</v>
      </c>
      <c r="E161" s="421" t="s">
        <v>253</v>
      </c>
      <c r="F161" s="411">
        <v>0</v>
      </c>
      <c r="G161" s="412">
        <v>0</v>
      </c>
      <c r="H161" s="414">
        <v>1.6020000000000001</v>
      </c>
      <c r="I161" s="411">
        <v>1.6020000000000001</v>
      </c>
      <c r="J161" s="412">
        <v>1.6020000000000001</v>
      </c>
      <c r="K161" s="422" t="s">
        <v>253</v>
      </c>
    </row>
    <row r="162" spans="1:11" ht="14.4" customHeight="1" thickBot="1" x14ac:dyDescent="0.35">
      <c r="A162" s="436" t="s">
        <v>407</v>
      </c>
      <c r="B162" s="416">
        <v>4</v>
      </c>
      <c r="C162" s="416">
        <v>5.45329</v>
      </c>
      <c r="D162" s="417">
        <v>1.45329</v>
      </c>
      <c r="E162" s="423">
        <v>1.3633225</v>
      </c>
      <c r="F162" s="416">
        <v>6.6447614319869999</v>
      </c>
      <c r="G162" s="417">
        <v>2.2149204773290001</v>
      </c>
      <c r="H162" s="419">
        <v>1.0300000000000001E-3</v>
      </c>
      <c r="I162" s="416">
        <v>21.632950000000001</v>
      </c>
      <c r="J162" s="417">
        <v>19.418029522670999</v>
      </c>
      <c r="K162" s="424">
        <v>3.2556398331860001</v>
      </c>
    </row>
    <row r="163" spans="1:11" ht="14.4" customHeight="1" thickBot="1" x14ac:dyDescent="0.35">
      <c r="A163" s="432" t="s">
        <v>408</v>
      </c>
      <c r="B163" s="416">
        <v>0</v>
      </c>
      <c r="C163" s="416">
        <v>1.58E-3</v>
      </c>
      <c r="D163" s="417">
        <v>1.58E-3</v>
      </c>
      <c r="E163" s="418" t="s">
        <v>253</v>
      </c>
      <c r="F163" s="416">
        <v>0</v>
      </c>
      <c r="G163" s="417">
        <v>0</v>
      </c>
      <c r="H163" s="419">
        <v>1.0300000000000001E-3</v>
      </c>
      <c r="I163" s="416">
        <v>7.2000000000000005E-4</v>
      </c>
      <c r="J163" s="417">
        <v>7.2000000000000005E-4</v>
      </c>
      <c r="K163" s="420" t="s">
        <v>253</v>
      </c>
    </row>
    <row r="164" spans="1:11" ht="14.4" customHeight="1" thickBot="1" x14ac:dyDescent="0.35">
      <c r="A164" s="433" t="s">
        <v>409</v>
      </c>
      <c r="B164" s="411">
        <v>0</v>
      </c>
      <c r="C164" s="411">
        <v>1.58E-3</v>
      </c>
      <c r="D164" s="412">
        <v>1.58E-3</v>
      </c>
      <c r="E164" s="421" t="s">
        <v>253</v>
      </c>
      <c r="F164" s="411">
        <v>0</v>
      </c>
      <c r="G164" s="412">
        <v>0</v>
      </c>
      <c r="H164" s="414">
        <v>1.0300000000000001E-3</v>
      </c>
      <c r="I164" s="411">
        <v>7.2000000000000005E-4</v>
      </c>
      <c r="J164" s="412">
        <v>7.2000000000000005E-4</v>
      </c>
      <c r="K164" s="422" t="s">
        <v>253</v>
      </c>
    </row>
    <row r="165" spans="1:11" ht="14.4" customHeight="1" thickBot="1" x14ac:dyDescent="0.35">
      <c r="A165" s="432" t="s">
        <v>410</v>
      </c>
      <c r="B165" s="416">
        <v>4</v>
      </c>
      <c r="C165" s="416">
        <v>5.37188</v>
      </c>
      <c r="D165" s="417">
        <v>1.37188</v>
      </c>
      <c r="E165" s="423">
        <v>1.34297</v>
      </c>
      <c r="F165" s="416">
        <v>6.6447614319869999</v>
      </c>
      <c r="G165" s="417">
        <v>2.2149204773290001</v>
      </c>
      <c r="H165" s="419">
        <v>0</v>
      </c>
      <c r="I165" s="416">
        <v>21.63223</v>
      </c>
      <c r="J165" s="417">
        <v>19.417309522671001</v>
      </c>
      <c r="K165" s="424">
        <v>3.2555314771520001</v>
      </c>
    </row>
    <row r="166" spans="1:11" ht="14.4" customHeight="1" thickBot="1" x14ac:dyDescent="0.35">
      <c r="A166" s="433" t="s">
        <v>411</v>
      </c>
      <c r="B166" s="411">
        <v>0</v>
      </c>
      <c r="C166" s="411">
        <v>0</v>
      </c>
      <c r="D166" s="412">
        <v>0</v>
      </c>
      <c r="E166" s="413">
        <v>1</v>
      </c>
      <c r="F166" s="411">
        <v>0</v>
      </c>
      <c r="G166" s="412">
        <v>0</v>
      </c>
      <c r="H166" s="414">
        <v>0</v>
      </c>
      <c r="I166" s="411">
        <v>17.5</v>
      </c>
      <c r="J166" s="412">
        <v>17.5</v>
      </c>
      <c r="K166" s="422" t="s">
        <v>283</v>
      </c>
    </row>
    <row r="167" spans="1:11" ht="14.4" customHeight="1" thickBot="1" x14ac:dyDescent="0.35">
      <c r="A167" s="433" t="s">
        <v>412</v>
      </c>
      <c r="B167" s="411">
        <v>4</v>
      </c>
      <c r="C167" s="411">
        <v>5.37188</v>
      </c>
      <c r="D167" s="412">
        <v>1.37188</v>
      </c>
      <c r="E167" s="413">
        <v>1.34297</v>
      </c>
      <c r="F167" s="411">
        <v>6.6447614319869999</v>
      </c>
      <c r="G167" s="412">
        <v>2.2149204773290001</v>
      </c>
      <c r="H167" s="414">
        <v>0</v>
      </c>
      <c r="I167" s="411">
        <v>4.1322299999999998</v>
      </c>
      <c r="J167" s="412">
        <v>1.9173095226700001</v>
      </c>
      <c r="K167" s="415">
        <v>0.62187785705999998</v>
      </c>
    </row>
    <row r="168" spans="1:11" ht="14.4" customHeight="1" thickBot="1" x14ac:dyDescent="0.35">
      <c r="A168" s="432" t="s">
        <v>413</v>
      </c>
      <c r="B168" s="416">
        <v>0</v>
      </c>
      <c r="C168" s="416">
        <v>7.9829999999999998E-2</v>
      </c>
      <c r="D168" s="417">
        <v>7.9829999999999998E-2</v>
      </c>
      <c r="E168" s="418" t="s">
        <v>283</v>
      </c>
      <c r="F168" s="416">
        <v>0</v>
      </c>
      <c r="G168" s="417">
        <v>0</v>
      </c>
      <c r="H168" s="419">
        <v>0</v>
      </c>
      <c r="I168" s="416">
        <v>0</v>
      </c>
      <c r="J168" s="417">
        <v>0</v>
      </c>
      <c r="K168" s="420" t="s">
        <v>253</v>
      </c>
    </row>
    <row r="169" spans="1:11" ht="14.4" customHeight="1" thickBot="1" x14ac:dyDescent="0.35">
      <c r="A169" s="433" t="s">
        <v>414</v>
      </c>
      <c r="B169" s="411">
        <v>0</v>
      </c>
      <c r="C169" s="411">
        <v>7.9829999999999998E-2</v>
      </c>
      <c r="D169" s="412">
        <v>7.9829999999999998E-2</v>
      </c>
      <c r="E169" s="421" t="s">
        <v>283</v>
      </c>
      <c r="F169" s="411">
        <v>0</v>
      </c>
      <c r="G169" s="412">
        <v>0</v>
      </c>
      <c r="H169" s="414">
        <v>0</v>
      </c>
      <c r="I169" s="411">
        <v>0</v>
      </c>
      <c r="J169" s="412">
        <v>0</v>
      </c>
      <c r="K169" s="422" t="s">
        <v>253</v>
      </c>
    </row>
    <row r="170" spans="1:11" ht="14.4" customHeight="1" thickBot="1" x14ac:dyDescent="0.35">
      <c r="A170" s="430" t="s">
        <v>415</v>
      </c>
      <c r="B170" s="411">
        <v>0</v>
      </c>
      <c r="C170" s="411">
        <v>0</v>
      </c>
      <c r="D170" s="412">
        <v>0</v>
      </c>
      <c r="E170" s="413">
        <v>1</v>
      </c>
      <c r="F170" s="411">
        <v>0</v>
      </c>
      <c r="G170" s="412">
        <v>0</v>
      </c>
      <c r="H170" s="414">
        <v>1.048</v>
      </c>
      <c r="I170" s="411">
        <v>1.048</v>
      </c>
      <c r="J170" s="412">
        <v>1.048</v>
      </c>
      <c r="K170" s="422" t="s">
        <v>283</v>
      </c>
    </row>
    <row r="171" spans="1:11" ht="14.4" customHeight="1" thickBot="1" x14ac:dyDescent="0.35">
      <c r="A171" s="436" t="s">
        <v>416</v>
      </c>
      <c r="B171" s="416">
        <v>0</v>
      </c>
      <c r="C171" s="416">
        <v>0</v>
      </c>
      <c r="D171" s="417">
        <v>0</v>
      </c>
      <c r="E171" s="423">
        <v>1</v>
      </c>
      <c r="F171" s="416">
        <v>0</v>
      </c>
      <c r="G171" s="417">
        <v>0</v>
      </c>
      <c r="H171" s="419">
        <v>1.048</v>
      </c>
      <c r="I171" s="416">
        <v>1.048</v>
      </c>
      <c r="J171" s="417">
        <v>1.048</v>
      </c>
      <c r="K171" s="420" t="s">
        <v>283</v>
      </c>
    </row>
    <row r="172" spans="1:11" ht="14.4" customHeight="1" thickBot="1" x14ac:dyDescent="0.35">
      <c r="A172" s="435" t="s">
        <v>417</v>
      </c>
      <c r="B172" s="411">
        <v>0</v>
      </c>
      <c r="C172" s="411">
        <v>0</v>
      </c>
      <c r="D172" s="412">
        <v>0</v>
      </c>
      <c r="E172" s="413">
        <v>1</v>
      </c>
      <c r="F172" s="411">
        <v>0</v>
      </c>
      <c r="G172" s="412">
        <v>0</v>
      </c>
      <c r="H172" s="414">
        <v>1.048</v>
      </c>
      <c r="I172" s="411">
        <v>1.048</v>
      </c>
      <c r="J172" s="412">
        <v>1.048</v>
      </c>
      <c r="K172" s="422" t="s">
        <v>283</v>
      </c>
    </row>
    <row r="173" spans="1:11" ht="14.4" customHeight="1" thickBot="1" x14ac:dyDescent="0.35">
      <c r="A173" s="433" t="s">
        <v>418</v>
      </c>
      <c r="B173" s="411">
        <v>0</v>
      </c>
      <c r="C173" s="411">
        <v>0</v>
      </c>
      <c r="D173" s="412">
        <v>0</v>
      </c>
      <c r="E173" s="413">
        <v>1</v>
      </c>
      <c r="F173" s="411">
        <v>0</v>
      </c>
      <c r="G173" s="412">
        <v>0</v>
      </c>
      <c r="H173" s="414">
        <v>1.048</v>
      </c>
      <c r="I173" s="411">
        <v>1.048</v>
      </c>
      <c r="J173" s="412">
        <v>1.048</v>
      </c>
      <c r="K173" s="422" t="s">
        <v>283</v>
      </c>
    </row>
    <row r="174" spans="1:11" ht="14.4" customHeight="1" thickBot="1" x14ac:dyDescent="0.35">
      <c r="A174" s="429" t="s">
        <v>419</v>
      </c>
      <c r="B174" s="411">
        <v>1677.07895837359</v>
      </c>
      <c r="C174" s="411">
        <v>1594.85402</v>
      </c>
      <c r="D174" s="412">
        <v>-82.224938373590007</v>
      </c>
      <c r="E174" s="413">
        <v>0.95097133741700002</v>
      </c>
      <c r="F174" s="411">
        <v>0</v>
      </c>
      <c r="G174" s="412">
        <v>0</v>
      </c>
      <c r="H174" s="414">
        <v>128.92071000000001</v>
      </c>
      <c r="I174" s="411">
        <v>487.77715999999998</v>
      </c>
      <c r="J174" s="412">
        <v>487.77715999999998</v>
      </c>
      <c r="K174" s="422" t="s">
        <v>283</v>
      </c>
    </row>
    <row r="175" spans="1:11" ht="14.4" customHeight="1" thickBot="1" x14ac:dyDescent="0.35">
      <c r="A175" s="434" t="s">
        <v>420</v>
      </c>
      <c r="B175" s="416">
        <v>1677.07895837359</v>
      </c>
      <c r="C175" s="416">
        <v>1594.85402</v>
      </c>
      <c r="D175" s="417">
        <v>-82.224938373590007</v>
      </c>
      <c r="E175" s="423">
        <v>0.95097133741700002</v>
      </c>
      <c r="F175" s="416">
        <v>0</v>
      </c>
      <c r="G175" s="417">
        <v>0</v>
      </c>
      <c r="H175" s="419">
        <v>128.92071000000001</v>
      </c>
      <c r="I175" s="416">
        <v>487.77715999999998</v>
      </c>
      <c r="J175" s="417">
        <v>487.77715999999998</v>
      </c>
      <c r="K175" s="420" t="s">
        <v>283</v>
      </c>
    </row>
    <row r="176" spans="1:11" ht="14.4" customHeight="1" thickBot="1" x14ac:dyDescent="0.35">
      <c r="A176" s="436" t="s">
        <v>54</v>
      </c>
      <c r="B176" s="416">
        <v>1677.07895837359</v>
      </c>
      <c r="C176" s="416">
        <v>1594.85402</v>
      </c>
      <c r="D176" s="417">
        <v>-82.224938373590007</v>
      </c>
      <c r="E176" s="423">
        <v>0.95097133741700002</v>
      </c>
      <c r="F176" s="416">
        <v>0</v>
      </c>
      <c r="G176" s="417">
        <v>0</v>
      </c>
      <c r="H176" s="419">
        <v>128.92071000000001</v>
      </c>
      <c r="I176" s="416">
        <v>487.77715999999998</v>
      </c>
      <c r="J176" s="417">
        <v>487.77715999999998</v>
      </c>
      <c r="K176" s="420" t="s">
        <v>283</v>
      </c>
    </row>
    <row r="177" spans="1:11" ht="14.4" customHeight="1" thickBot="1" x14ac:dyDescent="0.35">
      <c r="A177" s="432" t="s">
        <v>421</v>
      </c>
      <c r="B177" s="416">
        <v>21.673197557361998</v>
      </c>
      <c r="C177" s="416">
        <v>20.23725</v>
      </c>
      <c r="D177" s="417">
        <v>-1.435947557362</v>
      </c>
      <c r="E177" s="423">
        <v>0.93374546817199999</v>
      </c>
      <c r="F177" s="416">
        <v>0</v>
      </c>
      <c r="G177" s="417">
        <v>0</v>
      </c>
      <c r="H177" s="419">
        <v>1.6859999999999999</v>
      </c>
      <c r="I177" s="416">
        <v>6.7439999999999998</v>
      </c>
      <c r="J177" s="417">
        <v>6.7439999999999998</v>
      </c>
      <c r="K177" s="420" t="s">
        <v>283</v>
      </c>
    </row>
    <row r="178" spans="1:11" ht="14.4" customHeight="1" thickBot="1" x14ac:dyDescent="0.35">
      <c r="A178" s="433" t="s">
        <v>422</v>
      </c>
      <c r="B178" s="411">
        <v>21.673197557361998</v>
      </c>
      <c r="C178" s="411">
        <v>20.23725</v>
      </c>
      <c r="D178" s="412">
        <v>-1.435947557362</v>
      </c>
      <c r="E178" s="413">
        <v>0.93374546817199999</v>
      </c>
      <c r="F178" s="411">
        <v>0</v>
      </c>
      <c r="G178" s="412">
        <v>0</v>
      </c>
      <c r="H178" s="414">
        <v>1.6859999999999999</v>
      </c>
      <c r="I178" s="411">
        <v>6.7439999999999998</v>
      </c>
      <c r="J178" s="412">
        <v>6.7439999999999998</v>
      </c>
      <c r="K178" s="422" t="s">
        <v>283</v>
      </c>
    </row>
    <row r="179" spans="1:11" ht="14.4" customHeight="1" thickBot="1" x14ac:dyDescent="0.35">
      <c r="A179" s="432" t="s">
        <v>423</v>
      </c>
      <c r="B179" s="416">
        <v>11.871174505629</v>
      </c>
      <c r="C179" s="416">
        <v>9.2784999999999993</v>
      </c>
      <c r="D179" s="417">
        <v>-2.5926745056290001</v>
      </c>
      <c r="E179" s="423">
        <v>0.78159915816199999</v>
      </c>
      <c r="F179" s="416">
        <v>0</v>
      </c>
      <c r="G179" s="417">
        <v>0</v>
      </c>
      <c r="H179" s="419">
        <v>0.88449999999999995</v>
      </c>
      <c r="I179" s="416">
        <v>3.3125</v>
      </c>
      <c r="J179" s="417">
        <v>3.3125</v>
      </c>
      <c r="K179" s="420" t="s">
        <v>283</v>
      </c>
    </row>
    <row r="180" spans="1:11" ht="14.4" customHeight="1" thickBot="1" x14ac:dyDescent="0.35">
      <c r="A180" s="433" t="s">
        <v>424</v>
      </c>
      <c r="B180" s="411">
        <v>2.5884645362429999</v>
      </c>
      <c r="C180" s="411">
        <v>2.59</v>
      </c>
      <c r="D180" s="412">
        <v>1.5354637559999999E-3</v>
      </c>
      <c r="E180" s="413">
        <v>1.00059319482</v>
      </c>
      <c r="F180" s="411">
        <v>0</v>
      </c>
      <c r="G180" s="412">
        <v>0</v>
      </c>
      <c r="H180" s="414">
        <v>0.37</v>
      </c>
      <c r="I180" s="411">
        <v>0.74</v>
      </c>
      <c r="J180" s="412">
        <v>0.74</v>
      </c>
      <c r="K180" s="422" t="s">
        <v>283</v>
      </c>
    </row>
    <row r="181" spans="1:11" ht="14.4" customHeight="1" thickBot="1" x14ac:dyDescent="0.35">
      <c r="A181" s="433" t="s">
        <v>425</v>
      </c>
      <c r="B181" s="411">
        <v>9.2827099693859996</v>
      </c>
      <c r="C181" s="411">
        <v>6.6885000000000003</v>
      </c>
      <c r="D181" s="412">
        <v>-2.5942099693860001</v>
      </c>
      <c r="E181" s="413">
        <v>0.72053312255299995</v>
      </c>
      <c r="F181" s="411">
        <v>0</v>
      </c>
      <c r="G181" s="412">
        <v>0</v>
      </c>
      <c r="H181" s="414">
        <v>0.51449999999999996</v>
      </c>
      <c r="I181" s="411">
        <v>2.5724999999999998</v>
      </c>
      <c r="J181" s="412">
        <v>2.5724999999999998</v>
      </c>
      <c r="K181" s="422" t="s">
        <v>283</v>
      </c>
    </row>
    <row r="182" spans="1:11" ht="14.4" customHeight="1" thickBot="1" x14ac:dyDescent="0.35">
      <c r="A182" s="432" t="s">
        <v>426</v>
      </c>
      <c r="B182" s="416">
        <v>46.48942695961</v>
      </c>
      <c r="C182" s="416">
        <v>39.592919999999999</v>
      </c>
      <c r="D182" s="417">
        <v>-6.8965069596099999</v>
      </c>
      <c r="E182" s="423">
        <v>0.85165429193999997</v>
      </c>
      <c r="F182" s="416">
        <v>0</v>
      </c>
      <c r="G182" s="417">
        <v>0</v>
      </c>
      <c r="H182" s="419">
        <v>2.6469999999999998</v>
      </c>
      <c r="I182" s="416">
        <v>11.42891</v>
      </c>
      <c r="J182" s="417">
        <v>11.42891</v>
      </c>
      <c r="K182" s="420" t="s">
        <v>283</v>
      </c>
    </row>
    <row r="183" spans="1:11" ht="14.4" customHeight="1" thickBot="1" x14ac:dyDescent="0.35">
      <c r="A183" s="433" t="s">
        <v>427</v>
      </c>
      <c r="B183" s="411">
        <v>46.48942695961</v>
      </c>
      <c r="C183" s="411">
        <v>39.592919999999999</v>
      </c>
      <c r="D183" s="412">
        <v>-6.8965069596099999</v>
      </c>
      <c r="E183" s="413">
        <v>0.85165429193999997</v>
      </c>
      <c r="F183" s="411">
        <v>0</v>
      </c>
      <c r="G183" s="412">
        <v>0</v>
      </c>
      <c r="H183" s="414">
        <v>2.6469999999999998</v>
      </c>
      <c r="I183" s="411">
        <v>11.42891</v>
      </c>
      <c r="J183" s="412">
        <v>11.42891</v>
      </c>
      <c r="K183" s="422" t="s">
        <v>283</v>
      </c>
    </row>
    <row r="184" spans="1:11" ht="14.4" customHeight="1" thickBot="1" x14ac:dyDescent="0.35">
      <c r="A184" s="432" t="s">
        <v>428</v>
      </c>
      <c r="B184" s="416">
        <v>0</v>
      </c>
      <c r="C184" s="416">
        <v>2.3210000000000002</v>
      </c>
      <c r="D184" s="417">
        <v>2.3210000000000002</v>
      </c>
      <c r="E184" s="418" t="s">
        <v>253</v>
      </c>
      <c r="F184" s="416">
        <v>0</v>
      </c>
      <c r="G184" s="417">
        <v>0</v>
      </c>
      <c r="H184" s="419">
        <v>5.6000000000000001E-2</v>
      </c>
      <c r="I184" s="416">
        <v>0.85399999999999998</v>
      </c>
      <c r="J184" s="417">
        <v>0.85399999999999998</v>
      </c>
      <c r="K184" s="420" t="s">
        <v>283</v>
      </c>
    </row>
    <row r="185" spans="1:11" ht="14.4" customHeight="1" thickBot="1" x14ac:dyDescent="0.35">
      <c r="A185" s="433" t="s">
        <v>429</v>
      </c>
      <c r="B185" s="411">
        <v>0</v>
      </c>
      <c r="C185" s="411">
        <v>2.3210000000000002</v>
      </c>
      <c r="D185" s="412">
        <v>2.3210000000000002</v>
      </c>
      <c r="E185" s="421" t="s">
        <v>253</v>
      </c>
      <c r="F185" s="411">
        <v>0</v>
      </c>
      <c r="G185" s="412">
        <v>0</v>
      </c>
      <c r="H185" s="414">
        <v>5.6000000000000001E-2</v>
      </c>
      <c r="I185" s="411">
        <v>0.85399999999999998</v>
      </c>
      <c r="J185" s="412">
        <v>0.85399999999999998</v>
      </c>
      <c r="K185" s="422" t="s">
        <v>283</v>
      </c>
    </row>
    <row r="186" spans="1:11" ht="14.4" customHeight="1" thickBot="1" x14ac:dyDescent="0.35">
      <c r="A186" s="432" t="s">
        <v>430</v>
      </c>
      <c r="B186" s="416">
        <v>439</v>
      </c>
      <c r="C186" s="416">
        <v>400.04279000000002</v>
      </c>
      <c r="D186" s="417">
        <v>-38.957209999999002</v>
      </c>
      <c r="E186" s="423">
        <v>0.91125920273299998</v>
      </c>
      <c r="F186" s="416">
        <v>0</v>
      </c>
      <c r="G186" s="417">
        <v>0</v>
      </c>
      <c r="H186" s="419">
        <v>19.185590000000001</v>
      </c>
      <c r="I186" s="416">
        <v>89.251720000000006</v>
      </c>
      <c r="J186" s="417">
        <v>89.251720000000006</v>
      </c>
      <c r="K186" s="420" t="s">
        <v>283</v>
      </c>
    </row>
    <row r="187" spans="1:11" ht="14.4" customHeight="1" thickBot="1" x14ac:dyDescent="0.35">
      <c r="A187" s="433" t="s">
        <v>431</v>
      </c>
      <c r="B187" s="411">
        <v>439</v>
      </c>
      <c r="C187" s="411">
        <v>400.04279000000002</v>
      </c>
      <c r="D187" s="412">
        <v>-38.957209999999002</v>
      </c>
      <c r="E187" s="413">
        <v>0.91125920273299998</v>
      </c>
      <c r="F187" s="411">
        <v>0</v>
      </c>
      <c r="G187" s="412">
        <v>0</v>
      </c>
      <c r="H187" s="414">
        <v>19.185590000000001</v>
      </c>
      <c r="I187" s="411">
        <v>89.251720000000006</v>
      </c>
      <c r="J187" s="412">
        <v>89.251720000000006</v>
      </c>
      <c r="K187" s="422" t="s">
        <v>283</v>
      </c>
    </row>
    <row r="188" spans="1:11" ht="14.4" customHeight="1" thickBot="1" x14ac:dyDescent="0.35">
      <c r="A188" s="432" t="s">
        <v>432</v>
      </c>
      <c r="B188" s="416">
        <v>0</v>
      </c>
      <c r="C188" s="416">
        <v>0.11</v>
      </c>
      <c r="D188" s="417">
        <v>0.11</v>
      </c>
      <c r="E188" s="418" t="s">
        <v>283</v>
      </c>
      <c r="F188" s="416">
        <v>0</v>
      </c>
      <c r="G188" s="417">
        <v>0</v>
      </c>
      <c r="H188" s="419">
        <v>1.3957299999999999</v>
      </c>
      <c r="I188" s="416">
        <v>3.03335</v>
      </c>
      <c r="J188" s="417">
        <v>3.03335</v>
      </c>
      <c r="K188" s="420" t="s">
        <v>283</v>
      </c>
    </row>
    <row r="189" spans="1:11" ht="14.4" customHeight="1" thickBot="1" x14ac:dyDescent="0.35">
      <c r="A189" s="433" t="s">
        <v>433</v>
      </c>
      <c r="B189" s="411">
        <v>0</v>
      </c>
      <c r="C189" s="411">
        <v>0.11</v>
      </c>
      <c r="D189" s="412">
        <v>0.11</v>
      </c>
      <c r="E189" s="421" t="s">
        <v>283</v>
      </c>
      <c r="F189" s="411">
        <v>0</v>
      </c>
      <c r="G189" s="412">
        <v>0</v>
      </c>
      <c r="H189" s="414">
        <v>0</v>
      </c>
      <c r="I189" s="411">
        <v>0</v>
      </c>
      <c r="J189" s="412">
        <v>0</v>
      </c>
      <c r="K189" s="415">
        <v>0</v>
      </c>
    </row>
    <row r="190" spans="1:11" ht="14.4" customHeight="1" thickBot="1" x14ac:dyDescent="0.35">
      <c r="A190" s="433" t="s">
        <v>434</v>
      </c>
      <c r="B190" s="411">
        <v>0</v>
      </c>
      <c r="C190" s="411">
        <v>0</v>
      </c>
      <c r="D190" s="412">
        <v>0</v>
      </c>
      <c r="E190" s="413">
        <v>1</v>
      </c>
      <c r="F190" s="411">
        <v>0</v>
      </c>
      <c r="G190" s="412">
        <v>0</v>
      </c>
      <c r="H190" s="414">
        <v>1.3957299999999999</v>
      </c>
      <c r="I190" s="411">
        <v>3.03335</v>
      </c>
      <c r="J190" s="412">
        <v>3.03335</v>
      </c>
      <c r="K190" s="422" t="s">
        <v>283</v>
      </c>
    </row>
    <row r="191" spans="1:11" ht="14.4" customHeight="1" thickBot="1" x14ac:dyDescent="0.35">
      <c r="A191" s="432" t="s">
        <v>435</v>
      </c>
      <c r="B191" s="416">
        <v>1158.0451593509899</v>
      </c>
      <c r="C191" s="416">
        <v>1123.2715599999999</v>
      </c>
      <c r="D191" s="417">
        <v>-34.773599350988</v>
      </c>
      <c r="E191" s="423">
        <v>0.96997215603300002</v>
      </c>
      <c r="F191" s="416">
        <v>0</v>
      </c>
      <c r="G191" s="417">
        <v>0</v>
      </c>
      <c r="H191" s="419">
        <v>103.06589</v>
      </c>
      <c r="I191" s="416">
        <v>373.15267999999998</v>
      </c>
      <c r="J191" s="417">
        <v>373.15267999999998</v>
      </c>
      <c r="K191" s="420" t="s">
        <v>283</v>
      </c>
    </row>
    <row r="192" spans="1:11" ht="14.4" customHeight="1" thickBot="1" x14ac:dyDescent="0.35">
      <c r="A192" s="433" t="s">
        <v>436</v>
      </c>
      <c r="B192" s="411">
        <v>1158.0451593509899</v>
      </c>
      <c r="C192" s="411">
        <v>1123.2715599999999</v>
      </c>
      <c r="D192" s="412">
        <v>-34.773599350988</v>
      </c>
      <c r="E192" s="413">
        <v>0.96997215603300002</v>
      </c>
      <c r="F192" s="411">
        <v>0</v>
      </c>
      <c r="G192" s="412">
        <v>0</v>
      </c>
      <c r="H192" s="414">
        <v>103.06589</v>
      </c>
      <c r="I192" s="411">
        <v>373.15267999999998</v>
      </c>
      <c r="J192" s="412">
        <v>373.15267999999998</v>
      </c>
      <c r="K192" s="422" t="s">
        <v>283</v>
      </c>
    </row>
    <row r="193" spans="1:11" ht="14.4" customHeight="1" thickBot="1" x14ac:dyDescent="0.35">
      <c r="A193" s="437" t="s">
        <v>437</v>
      </c>
      <c r="B193" s="416">
        <v>0</v>
      </c>
      <c r="C193" s="416">
        <v>9.58371</v>
      </c>
      <c r="D193" s="417">
        <v>9.58371</v>
      </c>
      <c r="E193" s="418" t="s">
        <v>253</v>
      </c>
      <c r="F193" s="416">
        <v>0</v>
      </c>
      <c r="G193" s="417">
        <v>0</v>
      </c>
      <c r="H193" s="419">
        <v>0.71626999999999996</v>
      </c>
      <c r="I193" s="416">
        <v>1.9458599999999999</v>
      </c>
      <c r="J193" s="417">
        <v>1.9458599999999999</v>
      </c>
      <c r="K193" s="420" t="s">
        <v>283</v>
      </c>
    </row>
    <row r="194" spans="1:11" ht="14.4" customHeight="1" thickBot="1" x14ac:dyDescent="0.35">
      <c r="A194" s="434" t="s">
        <v>438</v>
      </c>
      <c r="B194" s="416">
        <v>0</v>
      </c>
      <c r="C194" s="416">
        <v>9.58371</v>
      </c>
      <c r="D194" s="417">
        <v>9.58371</v>
      </c>
      <c r="E194" s="418" t="s">
        <v>253</v>
      </c>
      <c r="F194" s="416">
        <v>0</v>
      </c>
      <c r="G194" s="417">
        <v>0</v>
      </c>
      <c r="H194" s="419">
        <v>0.71626999999999996</v>
      </c>
      <c r="I194" s="416">
        <v>1.9458599999999999</v>
      </c>
      <c r="J194" s="417">
        <v>1.9458599999999999</v>
      </c>
      <c r="K194" s="420" t="s">
        <v>283</v>
      </c>
    </row>
    <row r="195" spans="1:11" ht="14.4" customHeight="1" thickBot="1" x14ac:dyDescent="0.35">
      <c r="A195" s="436" t="s">
        <v>439</v>
      </c>
      <c r="B195" s="416">
        <v>0</v>
      </c>
      <c r="C195" s="416">
        <v>9.58371</v>
      </c>
      <c r="D195" s="417">
        <v>9.58371</v>
      </c>
      <c r="E195" s="418" t="s">
        <v>253</v>
      </c>
      <c r="F195" s="416">
        <v>0</v>
      </c>
      <c r="G195" s="417">
        <v>0</v>
      </c>
      <c r="H195" s="419">
        <v>0.71626999999999996</v>
      </c>
      <c r="I195" s="416">
        <v>1.9458599999999999</v>
      </c>
      <c r="J195" s="417">
        <v>1.9458599999999999</v>
      </c>
      <c r="K195" s="420" t="s">
        <v>283</v>
      </c>
    </row>
    <row r="196" spans="1:11" ht="14.4" customHeight="1" thickBot="1" x14ac:dyDescent="0.35">
      <c r="A196" s="432" t="s">
        <v>440</v>
      </c>
      <c r="B196" s="416">
        <v>0</v>
      </c>
      <c r="C196" s="416">
        <v>9.58371</v>
      </c>
      <c r="D196" s="417">
        <v>9.58371</v>
      </c>
      <c r="E196" s="418" t="s">
        <v>253</v>
      </c>
      <c r="F196" s="416">
        <v>0</v>
      </c>
      <c r="G196" s="417">
        <v>0</v>
      </c>
      <c r="H196" s="419">
        <v>0.71626999999999996</v>
      </c>
      <c r="I196" s="416">
        <v>1.9458599999999999</v>
      </c>
      <c r="J196" s="417">
        <v>1.9458599999999999</v>
      </c>
      <c r="K196" s="420" t="s">
        <v>283</v>
      </c>
    </row>
    <row r="197" spans="1:11" ht="14.4" customHeight="1" thickBot="1" x14ac:dyDescent="0.35">
      <c r="A197" s="433" t="s">
        <v>441</v>
      </c>
      <c r="B197" s="411">
        <v>0</v>
      </c>
      <c r="C197" s="411">
        <v>0.11</v>
      </c>
      <c r="D197" s="412">
        <v>0.11</v>
      </c>
      <c r="E197" s="421" t="s">
        <v>283</v>
      </c>
      <c r="F197" s="411">
        <v>0</v>
      </c>
      <c r="G197" s="412">
        <v>0</v>
      </c>
      <c r="H197" s="414">
        <v>0</v>
      </c>
      <c r="I197" s="411">
        <v>0</v>
      </c>
      <c r="J197" s="412">
        <v>0</v>
      </c>
      <c r="K197" s="415">
        <v>0</v>
      </c>
    </row>
    <row r="198" spans="1:11" ht="14.4" customHeight="1" thickBot="1" x14ac:dyDescent="0.35">
      <c r="A198" s="433" t="s">
        <v>442</v>
      </c>
      <c r="B198" s="411">
        <v>0</v>
      </c>
      <c r="C198" s="411">
        <v>9.4737100000000005</v>
      </c>
      <c r="D198" s="412">
        <v>9.4737100000000005</v>
      </c>
      <c r="E198" s="421" t="s">
        <v>253</v>
      </c>
      <c r="F198" s="411">
        <v>0</v>
      </c>
      <c r="G198" s="412">
        <v>0</v>
      </c>
      <c r="H198" s="414">
        <v>0.71626999999999996</v>
      </c>
      <c r="I198" s="411">
        <v>1.9458599999999999</v>
      </c>
      <c r="J198" s="412">
        <v>1.9458599999999999</v>
      </c>
      <c r="K198" s="422" t="s">
        <v>283</v>
      </c>
    </row>
    <row r="199" spans="1:11" ht="14.4" customHeight="1" thickBot="1" x14ac:dyDescent="0.35">
      <c r="A199" s="438"/>
      <c r="B199" s="411">
        <v>-10459.488319976501</v>
      </c>
      <c r="C199" s="411">
        <v>-12611.251389999999</v>
      </c>
      <c r="D199" s="412">
        <v>-2151.76307002351</v>
      </c>
      <c r="E199" s="413">
        <v>1.2057235501579999</v>
      </c>
      <c r="F199" s="411">
        <v>-8812.2326685686003</v>
      </c>
      <c r="G199" s="412">
        <v>-2937.4108895228701</v>
      </c>
      <c r="H199" s="414">
        <v>-976.40255999999999</v>
      </c>
      <c r="I199" s="411">
        <v>-4028.37601</v>
      </c>
      <c r="J199" s="412">
        <v>-1090.9651204771301</v>
      </c>
      <c r="K199" s="415">
        <v>0.45713454938199999</v>
      </c>
    </row>
    <row r="200" spans="1:11" ht="14.4" customHeight="1" thickBot="1" x14ac:dyDescent="0.35">
      <c r="A200" s="439" t="s">
        <v>66</v>
      </c>
      <c r="B200" s="425">
        <v>-10459.488319976501</v>
      </c>
      <c r="C200" s="425">
        <v>-12611.251389999999</v>
      </c>
      <c r="D200" s="426">
        <v>-2151.76307002351</v>
      </c>
      <c r="E200" s="427" t="s">
        <v>253</v>
      </c>
      <c r="F200" s="425">
        <v>-8812.2326685686003</v>
      </c>
      <c r="G200" s="426">
        <v>-2937.4108895228701</v>
      </c>
      <c r="H200" s="425">
        <v>-976.40255999999999</v>
      </c>
      <c r="I200" s="425">
        <v>-4028.37601</v>
      </c>
      <c r="J200" s="426">
        <v>-1090.9651204771301</v>
      </c>
      <c r="K200" s="428">
        <v>0.45713454938199999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141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443</v>
      </c>
      <c r="B5" s="441" t="s">
        <v>444</v>
      </c>
      <c r="C5" s="442" t="s">
        <v>445</v>
      </c>
      <c r="D5" s="442" t="s">
        <v>445</v>
      </c>
      <c r="E5" s="442"/>
      <c r="F5" s="442" t="s">
        <v>445</v>
      </c>
      <c r="G5" s="442" t="s">
        <v>445</v>
      </c>
      <c r="H5" s="442" t="s">
        <v>445</v>
      </c>
      <c r="I5" s="443" t="s">
        <v>445</v>
      </c>
      <c r="J5" s="444" t="s">
        <v>69</v>
      </c>
    </row>
    <row r="6" spans="1:10" ht="14.4" customHeight="1" x14ac:dyDescent="0.3">
      <c r="A6" s="440" t="s">
        <v>443</v>
      </c>
      <c r="B6" s="441" t="s">
        <v>261</v>
      </c>
      <c r="C6" s="442">
        <v>32.25694</v>
      </c>
      <c r="D6" s="442">
        <v>45.517769999999999</v>
      </c>
      <c r="E6" s="442"/>
      <c r="F6" s="442">
        <v>38.066770000000005</v>
      </c>
      <c r="G6" s="442">
        <v>55.606653044329335</v>
      </c>
      <c r="H6" s="442">
        <v>-17.539883044329329</v>
      </c>
      <c r="I6" s="443">
        <v>0.68457222141482554</v>
      </c>
      <c r="J6" s="444" t="s">
        <v>1</v>
      </c>
    </row>
    <row r="7" spans="1:10" ht="14.4" customHeight="1" x14ac:dyDescent="0.3">
      <c r="A7" s="440" t="s">
        <v>443</v>
      </c>
      <c r="B7" s="441" t="s">
        <v>262</v>
      </c>
      <c r="C7" s="442">
        <v>7.2809099999999987</v>
      </c>
      <c r="D7" s="442">
        <v>7.7232899999999995</v>
      </c>
      <c r="E7" s="442"/>
      <c r="F7" s="442">
        <v>2.8668199999999997</v>
      </c>
      <c r="G7" s="442">
        <v>9.0000024809006671</v>
      </c>
      <c r="H7" s="442">
        <v>-6.1331824809006674</v>
      </c>
      <c r="I7" s="443">
        <v>0.31853546774946057</v>
      </c>
      <c r="J7" s="444" t="s">
        <v>1</v>
      </c>
    </row>
    <row r="8" spans="1:10" ht="14.4" customHeight="1" x14ac:dyDescent="0.3">
      <c r="A8" s="440" t="s">
        <v>443</v>
      </c>
      <c r="B8" s="441" t="s">
        <v>446</v>
      </c>
      <c r="C8" s="442">
        <v>39.537849999999999</v>
      </c>
      <c r="D8" s="442">
        <v>53.241059999999997</v>
      </c>
      <c r="E8" s="442"/>
      <c r="F8" s="442">
        <v>40.933590000000002</v>
      </c>
      <c r="G8" s="442">
        <v>64.606655525229996</v>
      </c>
      <c r="H8" s="442">
        <v>-23.673065525229994</v>
      </c>
      <c r="I8" s="443">
        <v>0.63358162819641295</v>
      </c>
      <c r="J8" s="444" t="s">
        <v>447</v>
      </c>
    </row>
    <row r="10" spans="1:10" ht="14.4" customHeight="1" x14ac:dyDescent="0.3">
      <c r="A10" s="440" t="s">
        <v>443</v>
      </c>
      <c r="B10" s="441" t="s">
        <v>444</v>
      </c>
      <c r="C10" s="442" t="s">
        <v>445</v>
      </c>
      <c r="D10" s="442" t="s">
        <v>445</v>
      </c>
      <c r="E10" s="442"/>
      <c r="F10" s="442" t="s">
        <v>445</v>
      </c>
      <c r="G10" s="442" t="s">
        <v>445</v>
      </c>
      <c r="H10" s="442" t="s">
        <v>445</v>
      </c>
      <c r="I10" s="443" t="s">
        <v>445</v>
      </c>
      <c r="J10" s="444" t="s">
        <v>69</v>
      </c>
    </row>
    <row r="11" spans="1:10" ht="14.4" customHeight="1" x14ac:dyDescent="0.3">
      <c r="A11" s="440" t="s">
        <v>448</v>
      </c>
      <c r="B11" s="441" t="s">
        <v>449</v>
      </c>
      <c r="C11" s="442" t="s">
        <v>445</v>
      </c>
      <c r="D11" s="442" t="s">
        <v>445</v>
      </c>
      <c r="E11" s="442"/>
      <c r="F11" s="442" t="s">
        <v>445</v>
      </c>
      <c r="G11" s="442" t="s">
        <v>445</v>
      </c>
      <c r="H11" s="442" t="s">
        <v>445</v>
      </c>
      <c r="I11" s="443" t="s">
        <v>445</v>
      </c>
      <c r="J11" s="444" t="s">
        <v>0</v>
      </c>
    </row>
    <row r="12" spans="1:10" ht="14.4" customHeight="1" x14ac:dyDescent="0.3">
      <c r="A12" s="440" t="s">
        <v>448</v>
      </c>
      <c r="B12" s="441" t="s">
        <v>261</v>
      </c>
      <c r="C12" s="442">
        <v>12.30236</v>
      </c>
      <c r="D12" s="442">
        <v>17.87079</v>
      </c>
      <c r="E12" s="442"/>
      <c r="F12" s="442">
        <v>5.9378400000000005</v>
      </c>
      <c r="G12" s="442">
        <v>21.723657699210666</v>
      </c>
      <c r="H12" s="442">
        <v>-15.785817699210664</v>
      </c>
      <c r="I12" s="443">
        <v>0.27333518517996874</v>
      </c>
      <c r="J12" s="444" t="s">
        <v>1</v>
      </c>
    </row>
    <row r="13" spans="1:10" ht="14.4" customHeight="1" x14ac:dyDescent="0.3">
      <c r="A13" s="440" t="s">
        <v>448</v>
      </c>
      <c r="B13" s="441" t="s">
        <v>262</v>
      </c>
      <c r="C13" s="442">
        <v>6.3835099999999994</v>
      </c>
      <c r="D13" s="442">
        <v>6.1850899999999998</v>
      </c>
      <c r="E13" s="442"/>
      <c r="F13" s="442">
        <v>2.3816999999999999</v>
      </c>
      <c r="G13" s="442">
        <v>7.7527973202716671</v>
      </c>
      <c r="H13" s="442">
        <v>-5.3710973202716676</v>
      </c>
      <c r="I13" s="443">
        <v>0.30720524497299029</v>
      </c>
      <c r="J13" s="444" t="s">
        <v>1</v>
      </c>
    </row>
    <row r="14" spans="1:10" ht="14.4" customHeight="1" x14ac:dyDescent="0.3">
      <c r="A14" s="440" t="s">
        <v>448</v>
      </c>
      <c r="B14" s="441" t="s">
        <v>450</v>
      </c>
      <c r="C14" s="442">
        <v>18.685870000000001</v>
      </c>
      <c r="D14" s="442">
        <v>24.055879999999998</v>
      </c>
      <c r="E14" s="442"/>
      <c r="F14" s="442">
        <v>8.3195399999999999</v>
      </c>
      <c r="G14" s="442">
        <v>29.476455019482334</v>
      </c>
      <c r="H14" s="442">
        <v>-21.156915019482334</v>
      </c>
      <c r="I14" s="443">
        <v>0.28224357354034724</v>
      </c>
      <c r="J14" s="444" t="s">
        <v>451</v>
      </c>
    </row>
    <row r="15" spans="1:10" ht="14.4" customHeight="1" x14ac:dyDescent="0.3">
      <c r="A15" s="440" t="s">
        <v>445</v>
      </c>
      <c r="B15" s="441" t="s">
        <v>445</v>
      </c>
      <c r="C15" s="442" t="s">
        <v>445</v>
      </c>
      <c r="D15" s="442" t="s">
        <v>445</v>
      </c>
      <c r="E15" s="442"/>
      <c r="F15" s="442" t="s">
        <v>445</v>
      </c>
      <c r="G15" s="442" t="s">
        <v>445</v>
      </c>
      <c r="H15" s="442" t="s">
        <v>445</v>
      </c>
      <c r="I15" s="443" t="s">
        <v>445</v>
      </c>
      <c r="J15" s="444" t="s">
        <v>452</v>
      </c>
    </row>
    <row r="16" spans="1:10" ht="14.4" customHeight="1" x14ac:dyDescent="0.3">
      <c r="A16" s="440" t="s">
        <v>453</v>
      </c>
      <c r="B16" s="441" t="s">
        <v>454</v>
      </c>
      <c r="C16" s="442" t="s">
        <v>445</v>
      </c>
      <c r="D16" s="442" t="s">
        <v>445</v>
      </c>
      <c r="E16" s="442"/>
      <c r="F16" s="442" t="s">
        <v>445</v>
      </c>
      <c r="G16" s="442" t="s">
        <v>445</v>
      </c>
      <c r="H16" s="442" t="s">
        <v>445</v>
      </c>
      <c r="I16" s="443" t="s">
        <v>445</v>
      </c>
      <c r="J16" s="444" t="s">
        <v>0</v>
      </c>
    </row>
    <row r="17" spans="1:10" ht="14.4" customHeight="1" x14ac:dyDescent="0.3">
      <c r="A17" s="440" t="s">
        <v>453</v>
      </c>
      <c r="B17" s="441" t="s">
        <v>261</v>
      </c>
      <c r="C17" s="442">
        <v>16.675710000000002</v>
      </c>
      <c r="D17" s="442">
        <v>18.560420000000001</v>
      </c>
      <c r="E17" s="442"/>
      <c r="F17" s="442">
        <v>22.38608</v>
      </c>
      <c r="G17" s="442">
        <v>23.344189317029002</v>
      </c>
      <c r="H17" s="442">
        <v>-0.95810931702900248</v>
      </c>
      <c r="I17" s="443">
        <v>0.95895726752309685</v>
      </c>
      <c r="J17" s="444" t="s">
        <v>1</v>
      </c>
    </row>
    <row r="18" spans="1:10" ht="14.4" customHeight="1" x14ac:dyDescent="0.3">
      <c r="A18" s="440" t="s">
        <v>453</v>
      </c>
      <c r="B18" s="441" t="s">
        <v>262</v>
      </c>
      <c r="C18" s="442">
        <v>0.76513999999999993</v>
      </c>
      <c r="D18" s="442">
        <v>1.2661200000000001</v>
      </c>
      <c r="E18" s="442"/>
      <c r="F18" s="442">
        <v>0.22048999999999999</v>
      </c>
      <c r="G18" s="442">
        <v>1.1448671376956667</v>
      </c>
      <c r="H18" s="442">
        <v>-0.92437713769566676</v>
      </c>
      <c r="I18" s="443">
        <v>0.19259003314899195</v>
      </c>
      <c r="J18" s="444" t="s">
        <v>1</v>
      </c>
    </row>
    <row r="19" spans="1:10" ht="14.4" customHeight="1" x14ac:dyDescent="0.3">
      <c r="A19" s="440" t="s">
        <v>453</v>
      </c>
      <c r="B19" s="441" t="s">
        <v>455</v>
      </c>
      <c r="C19" s="442">
        <v>17.440850000000001</v>
      </c>
      <c r="D19" s="442">
        <v>19.826540000000001</v>
      </c>
      <c r="E19" s="442"/>
      <c r="F19" s="442">
        <v>22.606570000000001</v>
      </c>
      <c r="G19" s="442">
        <v>24.489056454724668</v>
      </c>
      <c r="H19" s="442">
        <v>-1.8824864547246669</v>
      </c>
      <c r="I19" s="443">
        <v>0.92312948201148526</v>
      </c>
      <c r="J19" s="444" t="s">
        <v>451</v>
      </c>
    </row>
    <row r="20" spans="1:10" ht="14.4" customHeight="1" x14ac:dyDescent="0.3">
      <c r="A20" s="440" t="s">
        <v>445</v>
      </c>
      <c r="B20" s="441" t="s">
        <v>445</v>
      </c>
      <c r="C20" s="442" t="s">
        <v>445</v>
      </c>
      <c r="D20" s="442" t="s">
        <v>445</v>
      </c>
      <c r="E20" s="442"/>
      <c r="F20" s="442" t="s">
        <v>445</v>
      </c>
      <c r="G20" s="442" t="s">
        <v>445</v>
      </c>
      <c r="H20" s="442" t="s">
        <v>445</v>
      </c>
      <c r="I20" s="443" t="s">
        <v>445</v>
      </c>
      <c r="J20" s="444" t="s">
        <v>452</v>
      </c>
    </row>
    <row r="21" spans="1:10" ht="14.4" customHeight="1" x14ac:dyDescent="0.3">
      <c r="A21" s="440" t="s">
        <v>456</v>
      </c>
      <c r="B21" s="441" t="s">
        <v>457</v>
      </c>
      <c r="C21" s="442" t="s">
        <v>445</v>
      </c>
      <c r="D21" s="442" t="s">
        <v>445</v>
      </c>
      <c r="E21" s="442"/>
      <c r="F21" s="442" t="s">
        <v>445</v>
      </c>
      <c r="G21" s="442" t="s">
        <v>445</v>
      </c>
      <c r="H21" s="442" t="s">
        <v>445</v>
      </c>
      <c r="I21" s="443" t="s">
        <v>445</v>
      </c>
      <c r="J21" s="444" t="s">
        <v>0</v>
      </c>
    </row>
    <row r="22" spans="1:10" ht="14.4" customHeight="1" x14ac:dyDescent="0.3">
      <c r="A22" s="440" t="s">
        <v>456</v>
      </c>
      <c r="B22" s="441" t="s">
        <v>261</v>
      </c>
      <c r="C22" s="442">
        <v>3.27887</v>
      </c>
      <c r="D22" s="442">
        <v>9.0865600000000004</v>
      </c>
      <c r="E22" s="442"/>
      <c r="F22" s="442">
        <v>9.7428500000000007</v>
      </c>
      <c r="G22" s="442">
        <v>10.538806028089667</v>
      </c>
      <c r="H22" s="442">
        <v>-0.79595602808966603</v>
      </c>
      <c r="I22" s="443">
        <v>0.92447379466249213</v>
      </c>
      <c r="J22" s="444" t="s">
        <v>1</v>
      </c>
    </row>
    <row r="23" spans="1:10" ht="14.4" customHeight="1" x14ac:dyDescent="0.3">
      <c r="A23" s="440" t="s">
        <v>456</v>
      </c>
      <c r="B23" s="441" t="s">
        <v>262</v>
      </c>
      <c r="C23" s="442">
        <v>0.13225999999999999</v>
      </c>
      <c r="D23" s="442">
        <v>0.27207999999999999</v>
      </c>
      <c r="E23" s="442"/>
      <c r="F23" s="442">
        <v>0.26462999999999998</v>
      </c>
      <c r="G23" s="442">
        <v>0.10233802293333333</v>
      </c>
      <c r="H23" s="442">
        <v>0.16229197706666665</v>
      </c>
      <c r="I23" s="443">
        <v>2.5858424114015715</v>
      </c>
      <c r="J23" s="444" t="s">
        <v>1</v>
      </c>
    </row>
    <row r="24" spans="1:10" ht="14.4" customHeight="1" x14ac:dyDescent="0.3">
      <c r="A24" s="440" t="s">
        <v>456</v>
      </c>
      <c r="B24" s="441" t="s">
        <v>458</v>
      </c>
      <c r="C24" s="442">
        <v>3.41113</v>
      </c>
      <c r="D24" s="442">
        <v>9.3586400000000012</v>
      </c>
      <c r="E24" s="442"/>
      <c r="F24" s="442">
        <v>10.007480000000001</v>
      </c>
      <c r="G24" s="442">
        <v>10.641144051023</v>
      </c>
      <c r="H24" s="442">
        <v>-0.63366405102299872</v>
      </c>
      <c r="I24" s="443">
        <v>0.94045151085403444</v>
      </c>
      <c r="J24" s="444" t="s">
        <v>451</v>
      </c>
    </row>
    <row r="25" spans="1:10" ht="14.4" customHeight="1" x14ac:dyDescent="0.3">
      <c r="A25" s="440" t="s">
        <v>445</v>
      </c>
      <c r="B25" s="441" t="s">
        <v>445</v>
      </c>
      <c r="C25" s="442" t="s">
        <v>445</v>
      </c>
      <c r="D25" s="442" t="s">
        <v>445</v>
      </c>
      <c r="E25" s="442"/>
      <c r="F25" s="442" t="s">
        <v>445</v>
      </c>
      <c r="G25" s="442" t="s">
        <v>445</v>
      </c>
      <c r="H25" s="442" t="s">
        <v>445</v>
      </c>
      <c r="I25" s="443" t="s">
        <v>445</v>
      </c>
      <c r="J25" s="444" t="s">
        <v>452</v>
      </c>
    </row>
    <row r="26" spans="1:10" ht="14.4" customHeight="1" x14ac:dyDescent="0.3">
      <c r="A26" s="440" t="s">
        <v>443</v>
      </c>
      <c r="B26" s="441" t="s">
        <v>446</v>
      </c>
      <c r="C26" s="442">
        <v>39.537850000000006</v>
      </c>
      <c r="D26" s="442">
        <v>53.241059999999997</v>
      </c>
      <c r="E26" s="442"/>
      <c r="F26" s="442">
        <v>40.933589999999995</v>
      </c>
      <c r="G26" s="442">
        <v>64.606655525230011</v>
      </c>
      <c r="H26" s="442">
        <v>-23.673065525230015</v>
      </c>
      <c r="I26" s="443">
        <v>0.63358162819641273</v>
      </c>
      <c r="J26" s="444" t="s">
        <v>447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53" t="s">
        <v>164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49"/>
      <c r="D3" s="350"/>
      <c r="E3" s="350"/>
      <c r="F3" s="350"/>
      <c r="G3" s="350"/>
      <c r="H3" s="350"/>
      <c r="I3" s="350"/>
      <c r="J3" s="351" t="s">
        <v>132</v>
      </c>
      <c r="K3" s="352"/>
      <c r="L3" s="99">
        <f>IF(M3&lt;&gt;0,N3/M3,0)</f>
        <v>182.75702919669538</v>
      </c>
      <c r="M3" s="99">
        <f>SUBTOTAL(9,M5:M1048576)</f>
        <v>328</v>
      </c>
      <c r="N3" s="100">
        <f>SUBTOTAL(9,N5:N1048576)</f>
        <v>59944.305576516083</v>
      </c>
    </row>
    <row r="4" spans="1:14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8</v>
      </c>
      <c r="H4" s="446" t="s">
        <v>9</v>
      </c>
      <c r="I4" s="446" t="s">
        <v>10</v>
      </c>
      <c r="J4" s="447" t="s">
        <v>11</v>
      </c>
      <c r="K4" s="447" t="s">
        <v>12</v>
      </c>
      <c r="L4" s="448" t="s">
        <v>146</v>
      </c>
      <c r="M4" s="448" t="s">
        <v>13</v>
      </c>
      <c r="N4" s="449" t="s">
        <v>160</v>
      </c>
    </row>
    <row r="5" spans="1:14" ht="14.4" customHeight="1" x14ac:dyDescent="0.3">
      <c r="A5" s="450" t="s">
        <v>443</v>
      </c>
      <c r="B5" s="451" t="s">
        <v>444</v>
      </c>
      <c r="C5" s="452" t="s">
        <v>448</v>
      </c>
      <c r="D5" s="453" t="s">
        <v>612</v>
      </c>
      <c r="E5" s="452" t="s">
        <v>459</v>
      </c>
      <c r="F5" s="453" t="s">
        <v>615</v>
      </c>
      <c r="G5" s="452" t="s">
        <v>460</v>
      </c>
      <c r="H5" s="452" t="s">
        <v>461</v>
      </c>
      <c r="I5" s="452" t="s">
        <v>462</v>
      </c>
      <c r="J5" s="452" t="s">
        <v>463</v>
      </c>
      <c r="K5" s="452" t="s">
        <v>464</v>
      </c>
      <c r="L5" s="454">
        <v>167.60999999999999</v>
      </c>
      <c r="M5" s="454">
        <v>32</v>
      </c>
      <c r="N5" s="455">
        <v>5363.5199999999995</v>
      </c>
    </row>
    <row r="6" spans="1:14" ht="14.4" customHeight="1" x14ac:dyDescent="0.3">
      <c r="A6" s="456" t="s">
        <v>443</v>
      </c>
      <c r="B6" s="457" t="s">
        <v>444</v>
      </c>
      <c r="C6" s="458" t="s">
        <v>448</v>
      </c>
      <c r="D6" s="459" t="s">
        <v>612</v>
      </c>
      <c r="E6" s="458" t="s">
        <v>459</v>
      </c>
      <c r="F6" s="459" t="s">
        <v>615</v>
      </c>
      <c r="G6" s="458" t="s">
        <v>460</v>
      </c>
      <c r="H6" s="458" t="s">
        <v>465</v>
      </c>
      <c r="I6" s="458" t="s">
        <v>466</v>
      </c>
      <c r="J6" s="458" t="s">
        <v>467</v>
      </c>
      <c r="K6" s="458" t="s">
        <v>468</v>
      </c>
      <c r="L6" s="460">
        <v>66.150048304649218</v>
      </c>
      <c r="M6" s="460">
        <v>1</v>
      </c>
      <c r="N6" s="461">
        <v>66.150048304649218</v>
      </c>
    </row>
    <row r="7" spans="1:14" ht="14.4" customHeight="1" x14ac:dyDescent="0.3">
      <c r="A7" s="456" t="s">
        <v>443</v>
      </c>
      <c r="B7" s="457" t="s">
        <v>444</v>
      </c>
      <c r="C7" s="458" t="s">
        <v>448</v>
      </c>
      <c r="D7" s="459" t="s">
        <v>612</v>
      </c>
      <c r="E7" s="458" t="s">
        <v>459</v>
      </c>
      <c r="F7" s="459" t="s">
        <v>615</v>
      </c>
      <c r="G7" s="458" t="s">
        <v>460</v>
      </c>
      <c r="H7" s="458" t="s">
        <v>469</v>
      </c>
      <c r="I7" s="458" t="s">
        <v>470</v>
      </c>
      <c r="J7" s="458" t="s">
        <v>471</v>
      </c>
      <c r="K7" s="458" t="s">
        <v>472</v>
      </c>
      <c r="L7" s="460">
        <v>44.59</v>
      </c>
      <c r="M7" s="460">
        <v>1</v>
      </c>
      <c r="N7" s="461">
        <v>44.59</v>
      </c>
    </row>
    <row r="8" spans="1:14" ht="14.4" customHeight="1" x14ac:dyDescent="0.3">
      <c r="A8" s="456" t="s">
        <v>443</v>
      </c>
      <c r="B8" s="457" t="s">
        <v>444</v>
      </c>
      <c r="C8" s="458" t="s">
        <v>448</v>
      </c>
      <c r="D8" s="459" t="s">
        <v>612</v>
      </c>
      <c r="E8" s="458" t="s">
        <v>459</v>
      </c>
      <c r="F8" s="459" t="s">
        <v>615</v>
      </c>
      <c r="G8" s="458" t="s">
        <v>460</v>
      </c>
      <c r="H8" s="458" t="s">
        <v>473</v>
      </c>
      <c r="I8" s="458" t="s">
        <v>474</v>
      </c>
      <c r="J8" s="458" t="s">
        <v>475</v>
      </c>
      <c r="K8" s="458" t="s">
        <v>476</v>
      </c>
      <c r="L8" s="460">
        <v>150.48999999999995</v>
      </c>
      <c r="M8" s="460">
        <v>2</v>
      </c>
      <c r="N8" s="461">
        <v>300.9799999999999</v>
      </c>
    </row>
    <row r="9" spans="1:14" ht="14.4" customHeight="1" x14ac:dyDescent="0.3">
      <c r="A9" s="456" t="s">
        <v>443</v>
      </c>
      <c r="B9" s="457" t="s">
        <v>444</v>
      </c>
      <c r="C9" s="458" t="s">
        <v>448</v>
      </c>
      <c r="D9" s="459" t="s">
        <v>612</v>
      </c>
      <c r="E9" s="458" t="s">
        <v>459</v>
      </c>
      <c r="F9" s="459" t="s">
        <v>615</v>
      </c>
      <c r="G9" s="458" t="s">
        <v>460</v>
      </c>
      <c r="H9" s="458" t="s">
        <v>477</v>
      </c>
      <c r="I9" s="458" t="s">
        <v>478</v>
      </c>
      <c r="J9" s="458" t="s">
        <v>479</v>
      </c>
      <c r="K9" s="458"/>
      <c r="L9" s="460">
        <v>94.742999999999995</v>
      </c>
      <c r="M9" s="460">
        <v>4</v>
      </c>
      <c r="N9" s="461">
        <v>378.97199999999998</v>
      </c>
    </row>
    <row r="10" spans="1:14" ht="14.4" customHeight="1" x14ac:dyDescent="0.3">
      <c r="A10" s="456" t="s">
        <v>443</v>
      </c>
      <c r="B10" s="457" t="s">
        <v>444</v>
      </c>
      <c r="C10" s="458" t="s">
        <v>448</v>
      </c>
      <c r="D10" s="459" t="s">
        <v>612</v>
      </c>
      <c r="E10" s="458" t="s">
        <v>459</v>
      </c>
      <c r="F10" s="459" t="s">
        <v>615</v>
      </c>
      <c r="G10" s="458" t="s">
        <v>460</v>
      </c>
      <c r="H10" s="458" t="s">
        <v>480</v>
      </c>
      <c r="I10" s="458" t="s">
        <v>481</v>
      </c>
      <c r="J10" s="458" t="s">
        <v>482</v>
      </c>
      <c r="K10" s="458"/>
      <c r="L10" s="460">
        <v>420.5092141891958</v>
      </c>
      <c r="M10" s="460">
        <v>5</v>
      </c>
      <c r="N10" s="461">
        <v>2102.546070945979</v>
      </c>
    </row>
    <row r="11" spans="1:14" ht="14.4" customHeight="1" x14ac:dyDescent="0.3">
      <c r="A11" s="456" t="s">
        <v>443</v>
      </c>
      <c r="B11" s="457" t="s">
        <v>444</v>
      </c>
      <c r="C11" s="458" t="s">
        <v>448</v>
      </c>
      <c r="D11" s="459" t="s">
        <v>612</v>
      </c>
      <c r="E11" s="458" t="s">
        <v>459</v>
      </c>
      <c r="F11" s="459" t="s">
        <v>615</v>
      </c>
      <c r="G11" s="458" t="s">
        <v>460</v>
      </c>
      <c r="H11" s="458" t="s">
        <v>483</v>
      </c>
      <c r="I11" s="458" t="s">
        <v>478</v>
      </c>
      <c r="J11" s="458" t="s">
        <v>484</v>
      </c>
      <c r="K11" s="458"/>
      <c r="L11" s="460">
        <v>191.13202347598613</v>
      </c>
      <c r="M11" s="460">
        <v>4</v>
      </c>
      <c r="N11" s="461">
        <v>764.52809390394452</v>
      </c>
    </row>
    <row r="12" spans="1:14" ht="14.4" customHeight="1" x14ac:dyDescent="0.3">
      <c r="A12" s="456" t="s">
        <v>443</v>
      </c>
      <c r="B12" s="457" t="s">
        <v>444</v>
      </c>
      <c r="C12" s="458" t="s">
        <v>448</v>
      </c>
      <c r="D12" s="459" t="s">
        <v>612</v>
      </c>
      <c r="E12" s="458" t="s">
        <v>459</v>
      </c>
      <c r="F12" s="459" t="s">
        <v>615</v>
      </c>
      <c r="G12" s="458" t="s">
        <v>460</v>
      </c>
      <c r="H12" s="458" t="s">
        <v>485</v>
      </c>
      <c r="I12" s="458" t="s">
        <v>486</v>
      </c>
      <c r="J12" s="458" t="s">
        <v>487</v>
      </c>
      <c r="K12" s="458" t="s">
        <v>488</v>
      </c>
      <c r="L12" s="460">
        <v>66.540000000000006</v>
      </c>
      <c r="M12" s="460">
        <v>6</v>
      </c>
      <c r="N12" s="461">
        <v>399.24</v>
      </c>
    </row>
    <row r="13" spans="1:14" ht="14.4" customHeight="1" x14ac:dyDescent="0.3">
      <c r="A13" s="456" t="s">
        <v>443</v>
      </c>
      <c r="B13" s="457" t="s">
        <v>444</v>
      </c>
      <c r="C13" s="458" t="s">
        <v>448</v>
      </c>
      <c r="D13" s="459" t="s">
        <v>612</v>
      </c>
      <c r="E13" s="458" t="s">
        <v>459</v>
      </c>
      <c r="F13" s="459" t="s">
        <v>615</v>
      </c>
      <c r="G13" s="458" t="s">
        <v>460</v>
      </c>
      <c r="H13" s="458" t="s">
        <v>489</v>
      </c>
      <c r="I13" s="458" t="s">
        <v>490</v>
      </c>
      <c r="J13" s="458" t="s">
        <v>471</v>
      </c>
      <c r="K13" s="458" t="s">
        <v>491</v>
      </c>
      <c r="L13" s="460">
        <v>56.88</v>
      </c>
      <c r="M13" s="460">
        <v>1</v>
      </c>
      <c r="N13" s="461">
        <v>56.88</v>
      </c>
    </row>
    <row r="14" spans="1:14" ht="14.4" customHeight="1" x14ac:dyDescent="0.3">
      <c r="A14" s="456" t="s">
        <v>443</v>
      </c>
      <c r="B14" s="457" t="s">
        <v>444</v>
      </c>
      <c r="C14" s="458" t="s">
        <v>448</v>
      </c>
      <c r="D14" s="459" t="s">
        <v>612</v>
      </c>
      <c r="E14" s="458" t="s">
        <v>459</v>
      </c>
      <c r="F14" s="459" t="s">
        <v>615</v>
      </c>
      <c r="G14" s="458" t="s">
        <v>460</v>
      </c>
      <c r="H14" s="458" t="s">
        <v>492</v>
      </c>
      <c r="I14" s="458" t="s">
        <v>478</v>
      </c>
      <c r="J14" s="458" t="s">
        <v>493</v>
      </c>
      <c r="K14" s="458"/>
      <c r="L14" s="460">
        <v>320.346</v>
      </c>
      <c r="M14" s="460">
        <v>2</v>
      </c>
      <c r="N14" s="461">
        <v>640.69200000000001</v>
      </c>
    </row>
    <row r="15" spans="1:14" ht="14.4" customHeight="1" x14ac:dyDescent="0.3">
      <c r="A15" s="456" t="s">
        <v>443</v>
      </c>
      <c r="B15" s="457" t="s">
        <v>444</v>
      </c>
      <c r="C15" s="458" t="s">
        <v>448</v>
      </c>
      <c r="D15" s="459" t="s">
        <v>612</v>
      </c>
      <c r="E15" s="458" t="s">
        <v>459</v>
      </c>
      <c r="F15" s="459" t="s">
        <v>615</v>
      </c>
      <c r="G15" s="458" t="s">
        <v>460</v>
      </c>
      <c r="H15" s="458" t="s">
        <v>494</v>
      </c>
      <c r="I15" s="458" t="s">
        <v>495</v>
      </c>
      <c r="J15" s="458" t="s">
        <v>496</v>
      </c>
      <c r="K15" s="458" t="s">
        <v>497</v>
      </c>
      <c r="L15" s="460">
        <v>152.26026278828223</v>
      </c>
      <c r="M15" s="460">
        <v>3</v>
      </c>
      <c r="N15" s="461">
        <v>456.78078836484667</v>
      </c>
    </row>
    <row r="16" spans="1:14" ht="14.4" customHeight="1" x14ac:dyDescent="0.3">
      <c r="A16" s="456" t="s">
        <v>443</v>
      </c>
      <c r="B16" s="457" t="s">
        <v>444</v>
      </c>
      <c r="C16" s="458" t="s">
        <v>448</v>
      </c>
      <c r="D16" s="459" t="s">
        <v>612</v>
      </c>
      <c r="E16" s="458" t="s">
        <v>459</v>
      </c>
      <c r="F16" s="459" t="s">
        <v>615</v>
      </c>
      <c r="G16" s="458" t="s">
        <v>460</v>
      </c>
      <c r="H16" s="458" t="s">
        <v>498</v>
      </c>
      <c r="I16" s="458" t="s">
        <v>499</v>
      </c>
      <c r="J16" s="458" t="s">
        <v>500</v>
      </c>
      <c r="K16" s="458" t="s">
        <v>501</v>
      </c>
      <c r="L16" s="460">
        <v>152.16000000000003</v>
      </c>
      <c r="M16" s="460">
        <v>1</v>
      </c>
      <c r="N16" s="461">
        <v>152.16000000000003</v>
      </c>
    </row>
    <row r="17" spans="1:14" ht="14.4" customHeight="1" x14ac:dyDescent="0.3">
      <c r="A17" s="456" t="s">
        <v>443</v>
      </c>
      <c r="B17" s="457" t="s">
        <v>444</v>
      </c>
      <c r="C17" s="458" t="s">
        <v>448</v>
      </c>
      <c r="D17" s="459" t="s">
        <v>612</v>
      </c>
      <c r="E17" s="458" t="s">
        <v>459</v>
      </c>
      <c r="F17" s="459" t="s">
        <v>615</v>
      </c>
      <c r="G17" s="458" t="s">
        <v>460</v>
      </c>
      <c r="H17" s="458" t="s">
        <v>502</v>
      </c>
      <c r="I17" s="458" t="s">
        <v>502</v>
      </c>
      <c r="J17" s="458" t="s">
        <v>503</v>
      </c>
      <c r="K17" s="458" t="s">
        <v>504</v>
      </c>
      <c r="L17" s="460">
        <v>219.87948760849335</v>
      </c>
      <c r="M17" s="460">
        <v>8</v>
      </c>
      <c r="N17" s="461">
        <v>1759.0359008679468</v>
      </c>
    </row>
    <row r="18" spans="1:14" ht="14.4" customHeight="1" x14ac:dyDescent="0.3">
      <c r="A18" s="456" t="s">
        <v>443</v>
      </c>
      <c r="B18" s="457" t="s">
        <v>444</v>
      </c>
      <c r="C18" s="458" t="s">
        <v>448</v>
      </c>
      <c r="D18" s="459" t="s">
        <v>612</v>
      </c>
      <c r="E18" s="458" t="s">
        <v>459</v>
      </c>
      <c r="F18" s="459" t="s">
        <v>615</v>
      </c>
      <c r="G18" s="458" t="s">
        <v>460</v>
      </c>
      <c r="H18" s="458" t="s">
        <v>505</v>
      </c>
      <c r="I18" s="458" t="s">
        <v>506</v>
      </c>
      <c r="J18" s="458" t="s">
        <v>507</v>
      </c>
      <c r="K18" s="458" t="s">
        <v>508</v>
      </c>
      <c r="L18" s="460">
        <v>275.30999999999989</v>
      </c>
      <c r="M18" s="460">
        <v>3</v>
      </c>
      <c r="N18" s="461">
        <v>825.92999999999961</v>
      </c>
    </row>
    <row r="19" spans="1:14" ht="14.4" customHeight="1" x14ac:dyDescent="0.3">
      <c r="A19" s="456" t="s">
        <v>443</v>
      </c>
      <c r="B19" s="457" t="s">
        <v>444</v>
      </c>
      <c r="C19" s="458" t="s">
        <v>448</v>
      </c>
      <c r="D19" s="459" t="s">
        <v>612</v>
      </c>
      <c r="E19" s="458" t="s">
        <v>459</v>
      </c>
      <c r="F19" s="459" t="s">
        <v>615</v>
      </c>
      <c r="G19" s="458" t="s">
        <v>460</v>
      </c>
      <c r="H19" s="458" t="s">
        <v>509</v>
      </c>
      <c r="I19" s="458" t="s">
        <v>478</v>
      </c>
      <c r="J19" s="458" t="s">
        <v>510</v>
      </c>
      <c r="K19" s="458"/>
      <c r="L19" s="460">
        <v>70.921263302631587</v>
      </c>
      <c r="M19" s="460">
        <v>2</v>
      </c>
      <c r="N19" s="461">
        <v>141.84252660526317</v>
      </c>
    </row>
    <row r="20" spans="1:14" ht="14.4" customHeight="1" x14ac:dyDescent="0.3">
      <c r="A20" s="456" t="s">
        <v>443</v>
      </c>
      <c r="B20" s="457" t="s">
        <v>444</v>
      </c>
      <c r="C20" s="458" t="s">
        <v>448</v>
      </c>
      <c r="D20" s="459" t="s">
        <v>612</v>
      </c>
      <c r="E20" s="458" t="s">
        <v>459</v>
      </c>
      <c r="F20" s="459" t="s">
        <v>615</v>
      </c>
      <c r="G20" s="458" t="s">
        <v>460</v>
      </c>
      <c r="H20" s="458" t="s">
        <v>511</v>
      </c>
      <c r="I20" s="458" t="s">
        <v>478</v>
      </c>
      <c r="J20" s="458" t="s">
        <v>512</v>
      </c>
      <c r="K20" s="458"/>
      <c r="L20" s="460">
        <v>191.86989166524802</v>
      </c>
      <c r="M20" s="460">
        <v>2</v>
      </c>
      <c r="N20" s="461">
        <v>383.73978333049604</v>
      </c>
    </row>
    <row r="21" spans="1:14" ht="14.4" customHeight="1" x14ac:dyDescent="0.3">
      <c r="A21" s="456" t="s">
        <v>443</v>
      </c>
      <c r="B21" s="457" t="s">
        <v>444</v>
      </c>
      <c r="C21" s="458" t="s">
        <v>448</v>
      </c>
      <c r="D21" s="459" t="s">
        <v>612</v>
      </c>
      <c r="E21" s="458" t="s">
        <v>459</v>
      </c>
      <c r="F21" s="459" t="s">
        <v>615</v>
      </c>
      <c r="G21" s="458" t="s">
        <v>460</v>
      </c>
      <c r="H21" s="458" t="s">
        <v>513</v>
      </c>
      <c r="I21" s="458" t="s">
        <v>478</v>
      </c>
      <c r="J21" s="458" t="s">
        <v>514</v>
      </c>
      <c r="K21" s="458"/>
      <c r="L21" s="460">
        <v>92.509221175368666</v>
      </c>
      <c r="M21" s="460">
        <v>2</v>
      </c>
      <c r="N21" s="461">
        <v>185.01844235073733</v>
      </c>
    </row>
    <row r="22" spans="1:14" ht="14.4" customHeight="1" x14ac:dyDescent="0.3">
      <c r="A22" s="456" t="s">
        <v>443</v>
      </c>
      <c r="B22" s="457" t="s">
        <v>444</v>
      </c>
      <c r="C22" s="458" t="s">
        <v>448</v>
      </c>
      <c r="D22" s="459" t="s">
        <v>612</v>
      </c>
      <c r="E22" s="458" t="s">
        <v>459</v>
      </c>
      <c r="F22" s="459" t="s">
        <v>615</v>
      </c>
      <c r="G22" s="458" t="s">
        <v>460</v>
      </c>
      <c r="H22" s="458" t="s">
        <v>515</v>
      </c>
      <c r="I22" s="458" t="s">
        <v>478</v>
      </c>
      <c r="J22" s="458" t="s">
        <v>516</v>
      </c>
      <c r="K22" s="458"/>
      <c r="L22" s="460">
        <v>82.820228673713089</v>
      </c>
      <c r="M22" s="460">
        <v>9</v>
      </c>
      <c r="N22" s="461">
        <v>745.38205806341784</v>
      </c>
    </row>
    <row r="23" spans="1:14" ht="14.4" customHeight="1" x14ac:dyDescent="0.3">
      <c r="A23" s="456" t="s">
        <v>443</v>
      </c>
      <c r="B23" s="457" t="s">
        <v>444</v>
      </c>
      <c r="C23" s="458" t="s">
        <v>448</v>
      </c>
      <c r="D23" s="459" t="s">
        <v>612</v>
      </c>
      <c r="E23" s="458" t="s">
        <v>459</v>
      </c>
      <c r="F23" s="459" t="s">
        <v>615</v>
      </c>
      <c r="G23" s="458" t="s">
        <v>460</v>
      </c>
      <c r="H23" s="458" t="s">
        <v>517</v>
      </c>
      <c r="I23" s="458" t="s">
        <v>478</v>
      </c>
      <c r="J23" s="458" t="s">
        <v>518</v>
      </c>
      <c r="K23" s="458" t="s">
        <v>519</v>
      </c>
      <c r="L23" s="460">
        <v>64.63333333333334</v>
      </c>
      <c r="M23" s="460">
        <v>1</v>
      </c>
      <c r="N23" s="461">
        <v>64.63333333333334</v>
      </c>
    </row>
    <row r="24" spans="1:14" ht="14.4" customHeight="1" x14ac:dyDescent="0.3">
      <c r="A24" s="456" t="s">
        <v>443</v>
      </c>
      <c r="B24" s="457" t="s">
        <v>444</v>
      </c>
      <c r="C24" s="458" t="s">
        <v>448</v>
      </c>
      <c r="D24" s="459" t="s">
        <v>612</v>
      </c>
      <c r="E24" s="458" t="s">
        <v>459</v>
      </c>
      <c r="F24" s="459" t="s">
        <v>615</v>
      </c>
      <c r="G24" s="458" t="s">
        <v>460</v>
      </c>
      <c r="H24" s="458" t="s">
        <v>520</v>
      </c>
      <c r="I24" s="458" t="s">
        <v>521</v>
      </c>
      <c r="J24" s="458" t="s">
        <v>522</v>
      </c>
      <c r="K24" s="458"/>
      <c r="L24" s="460">
        <v>86.222737215333822</v>
      </c>
      <c r="M24" s="460">
        <v>5</v>
      </c>
      <c r="N24" s="461">
        <v>431.11368607666913</v>
      </c>
    </row>
    <row r="25" spans="1:14" ht="14.4" customHeight="1" x14ac:dyDescent="0.3">
      <c r="A25" s="456" t="s">
        <v>443</v>
      </c>
      <c r="B25" s="457" t="s">
        <v>444</v>
      </c>
      <c r="C25" s="458" t="s">
        <v>448</v>
      </c>
      <c r="D25" s="459" t="s">
        <v>612</v>
      </c>
      <c r="E25" s="458" t="s">
        <v>459</v>
      </c>
      <c r="F25" s="459" t="s">
        <v>615</v>
      </c>
      <c r="G25" s="458" t="s">
        <v>460</v>
      </c>
      <c r="H25" s="458" t="s">
        <v>523</v>
      </c>
      <c r="I25" s="458" t="s">
        <v>478</v>
      </c>
      <c r="J25" s="458" t="s">
        <v>524</v>
      </c>
      <c r="K25" s="458" t="s">
        <v>525</v>
      </c>
      <c r="L25" s="460">
        <v>111.91000000000003</v>
      </c>
      <c r="M25" s="460">
        <v>2</v>
      </c>
      <c r="N25" s="461">
        <v>223.82000000000005</v>
      </c>
    </row>
    <row r="26" spans="1:14" ht="14.4" customHeight="1" x14ac:dyDescent="0.3">
      <c r="A26" s="456" t="s">
        <v>443</v>
      </c>
      <c r="B26" s="457" t="s">
        <v>444</v>
      </c>
      <c r="C26" s="458" t="s">
        <v>448</v>
      </c>
      <c r="D26" s="459" t="s">
        <v>612</v>
      </c>
      <c r="E26" s="458" t="s">
        <v>459</v>
      </c>
      <c r="F26" s="459" t="s">
        <v>615</v>
      </c>
      <c r="G26" s="458" t="s">
        <v>460</v>
      </c>
      <c r="H26" s="458" t="s">
        <v>526</v>
      </c>
      <c r="I26" s="458" t="s">
        <v>478</v>
      </c>
      <c r="J26" s="458" t="s">
        <v>527</v>
      </c>
      <c r="K26" s="458"/>
      <c r="L26" s="460">
        <v>231.40658233952712</v>
      </c>
      <c r="M26" s="460">
        <v>1</v>
      </c>
      <c r="N26" s="461">
        <v>231.40658233952712</v>
      </c>
    </row>
    <row r="27" spans="1:14" ht="14.4" customHeight="1" x14ac:dyDescent="0.3">
      <c r="A27" s="456" t="s">
        <v>443</v>
      </c>
      <c r="B27" s="457" t="s">
        <v>444</v>
      </c>
      <c r="C27" s="458" t="s">
        <v>448</v>
      </c>
      <c r="D27" s="459" t="s">
        <v>612</v>
      </c>
      <c r="E27" s="458" t="s">
        <v>459</v>
      </c>
      <c r="F27" s="459" t="s">
        <v>615</v>
      </c>
      <c r="G27" s="458" t="s">
        <v>460</v>
      </c>
      <c r="H27" s="458" t="s">
        <v>528</v>
      </c>
      <c r="I27" s="458" t="s">
        <v>478</v>
      </c>
      <c r="J27" s="458" t="s">
        <v>529</v>
      </c>
      <c r="K27" s="458"/>
      <c r="L27" s="460">
        <v>28.643333333333342</v>
      </c>
      <c r="M27" s="460">
        <v>9</v>
      </c>
      <c r="N27" s="461">
        <v>257.79000000000008</v>
      </c>
    </row>
    <row r="28" spans="1:14" ht="14.4" customHeight="1" x14ac:dyDescent="0.3">
      <c r="A28" s="456" t="s">
        <v>443</v>
      </c>
      <c r="B28" s="457" t="s">
        <v>444</v>
      </c>
      <c r="C28" s="458" t="s">
        <v>448</v>
      </c>
      <c r="D28" s="459" t="s">
        <v>612</v>
      </c>
      <c r="E28" s="458" t="s">
        <v>459</v>
      </c>
      <c r="F28" s="459" t="s">
        <v>615</v>
      </c>
      <c r="G28" s="458" t="s">
        <v>460</v>
      </c>
      <c r="H28" s="458" t="s">
        <v>530</v>
      </c>
      <c r="I28" s="458" t="s">
        <v>530</v>
      </c>
      <c r="J28" s="458" t="s">
        <v>531</v>
      </c>
      <c r="K28" s="458" t="s">
        <v>532</v>
      </c>
      <c r="L28" s="460">
        <v>57.620000000000026</v>
      </c>
      <c r="M28" s="460">
        <v>1</v>
      </c>
      <c r="N28" s="461">
        <v>57.620000000000026</v>
      </c>
    </row>
    <row r="29" spans="1:14" ht="14.4" customHeight="1" x14ac:dyDescent="0.3">
      <c r="A29" s="456" t="s">
        <v>443</v>
      </c>
      <c r="B29" s="457" t="s">
        <v>444</v>
      </c>
      <c r="C29" s="458" t="s">
        <v>448</v>
      </c>
      <c r="D29" s="459" t="s">
        <v>612</v>
      </c>
      <c r="E29" s="458" t="s">
        <v>533</v>
      </c>
      <c r="F29" s="459" t="s">
        <v>616</v>
      </c>
      <c r="G29" s="458" t="s">
        <v>460</v>
      </c>
      <c r="H29" s="458" t="s">
        <v>534</v>
      </c>
      <c r="I29" s="458" t="s">
        <v>535</v>
      </c>
      <c r="J29" s="458" t="s">
        <v>536</v>
      </c>
      <c r="K29" s="458" t="s">
        <v>537</v>
      </c>
      <c r="L29" s="460">
        <v>238.17000000000002</v>
      </c>
      <c r="M29" s="460">
        <v>16</v>
      </c>
      <c r="N29" s="461">
        <v>3810.7200000000003</v>
      </c>
    </row>
    <row r="30" spans="1:14" ht="14.4" customHeight="1" x14ac:dyDescent="0.3">
      <c r="A30" s="456" t="s">
        <v>443</v>
      </c>
      <c r="B30" s="457" t="s">
        <v>444</v>
      </c>
      <c r="C30" s="458" t="s">
        <v>453</v>
      </c>
      <c r="D30" s="459" t="s">
        <v>613</v>
      </c>
      <c r="E30" s="458" t="s">
        <v>459</v>
      </c>
      <c r="F30" s="459" t="s">
        <v>615</v>
      </c>
      <c r="G30" s="458" t="s">
        <v>460</v>
      </c>
      <c r="H30" s="458" t="s">
        <v>538</v>
      </c>
      <c r="I30" s="458" t="s">
        <v>539</v>
      </c>
      <c r="J30" s="458" t="s">
        <v>540</v>
      </c>
      <c r="K30" s="458" t="s">
        <v>541</v>
      </c>
      <c r="L30" s="460">
        <v>87.03</v>
      </c>
      <c r="M30" s="460">
        <v>20</v>
      </c>
      <c r="N30" s="461">
        <v>1740.6</v>
      </c>
    </row>
    <row r="31" spans="1:14" ht="14.4" customHeight="1" x14ac:dyDescent="0.3">
      <c r="A31" s="456" t="s">
        <v>443</v>
      </c>
      <c r="B31" s="457" t="s">
        <v>444</v>
      </c>
      <c r="C31" s="458" t="s">
        <v>453</v>
      </c>
      <c r="D31" s="459" t="s">
        <v>613</v>
      </c>
      <c r="E31" s="458" t="s">
        <v>459</v>
      </c>
      <c r="F31" s="459" t="s">
        <v>615</v>
      </c>
      <c r="G31" s="458" t="s">
        <v>460</v>
      </c>
      <c r="H31" s="458" t="s">
        <v>461</v>
      </c>
      <c r="I31" s="458" t="s">
        <v>462</v>
      </c>
      <c r="J31" s="458" t="s">
        <v>463</v>
      </c>
      <c r="K31" s="458" t="s">
        <v>464</v>
      </c>
      <c r="L31" s="460">
        <v>167.61</v>
      </c>
      <c r="M31" s="460">
        <v>40</v>
      </c>
      <c r="N31" s="461">
        <v>6704.4000000000005</v>
      </c>
    </row>
    <row r="32" spans="1:14" ht="14.4" customHeight="1" x14ac:dyDescent="0.3">
      <c r="A32" s="456" t="s">
        <v>443</v>
      </c>
      <c r="B32" s="457" t="s">
        <v>444</v>
      </c>
      <c r="C32" s="458" t="s">
        <v>453</v>
      </c>
      <c r="D32" s="459" t="s">
        <v>613</v>
      </c>
      <c r="E32" s="458" t="s">
        <v>459</v>
      </c>
      <c r="F32" s="459" t="s">
        <v>615</v>
      </c>
      <c r="G32" s="458" t="s">
        <v>460</v>
      </c>
      <c r="H32" s="458" t="s">
        <v>542</v>
      </c>
      <c r="I32" s="458" t="s">
        <v>521</v>
      </c>
      <c r="J32" s="458" t="s">
        <v>543</v>
      </c>
      <c r="K32" s="458" t="s">
        <v>544</v>
      </c>
      <c r="L32" s="460">
        <v>76.29704186099103</v>
      </c>
      <c r="M32" s="460">
        <v>3</v>
      </c>
      <c r="N32" s="461">
        <v>228.8911255829731</v>
      </c>
    </row>
    <row r="33" spans="1:14" ht="14.4" customHeight="1" x14ac:dyDescent="0.3">
      <c r="A33" s="456" t="s">
        <v>443</v>
      </c>
      <c r="B33" s="457" t="s">
        <v>444</v>
      </c>
      <c r="C33" s="458" t="s">
        <v>453</v>
      </c>
      <c r="D33" s="459" t="s">
        <v>613</v>
      </c>
      <c r="E33" s="458" t="s">
        <v>459</v>
      </c>
      <c r="F33" s="459" t="s">
        <v>615</v>
      </c>
      <c r="G33" s="458" t="s">
        <v>460</v>
      </c>
      <c r="H33" s="458" t="s">
        <v>480</v>
      </c>
      <c r="I33" s="458" t="s">
        <v>481</v>
      </c>
      <c r="J33" s="458" t="s">
        <v>482</v>
      </c>
      <c r="K33" s="458"/>
      <c r="L33" s="460">
        <v>425.06652109639361</v>
      </c>
      <c r="M33" s="460">
        <v>5</v>
      </c>
      <c r="N33" s="461">
        <v>2125.3326054819681</v>
      </c>
    </row>
    <row r="34" spans="1:14" ht="14.4" customHeight="1" x14ac:dyDescent="0.3">
      <c r="A34" s="456" t="s">
        <v>443</v>
      </c>
      <c r="B34" s="457" t="s">
        <v>444</v>
      </c>
      <c r="C34" s="458" t="s">
        <v>453</v>
      </c>
      <c r="D34" s="459" t="s">
        <v>613</v>
      </c>
      <c r="E34" s="458" t="s">
        <v>459</v>
      </c>
      <c r="F34" s="459" t="s">
        <v>615</v>
      </c>
      <c r="G34" s="458" t="s">
        <v>460</v>
      </c>
      <c r="H34" s="458" t="s">
        <v>485</v>
      </c>
      <c r="I34" s="458" t="s">
        <v>486</v>
      </c>
      <c r="J34" s="458" t="s">
        <v>487</v>
      </c>
      <c r="K34" s="458" t="s">
        <v>488</v>
      </c>
      <c r="L34" s="460">
        <v>66.577142857142874</v>
      </c>
      <c r="M34" s="460">
        <v>14</v>
      </c>
      <c r="N34" s="461">
        <v>932.08000000000015</v>
      </c>
    </row>
    <row r="35" spans="1:14" ht="14.4" customHeight="1" x14ac:dyDescent="0.3">
      <c r="A35" s="456" t="s">
        <v>443</v>
      </c>
      <c r="B35" s="457" t="s">
        <v>444</v>
      </c>
      <c r="C35" s="458" t="s">
        <v>453</v>
      </c>
      <c r="D35" s="459" t="s">
        <v>613</v>
      </c>
      <c r="E35" s="458" t="s">
        <v>459</v>
      </c>
      <c r="F35" s="459" t="s">
        <v>615</v>
      </c>
      <c r="G35" s="458" t="s">
        <v>460</v>
      </c>
      <c r="H35" s="458" t="s">
        <v>545</v>
      </c>
      <c r="I35" s="458" t="s">
        <v>546</v>
      </c>
      <c r="J35" s="458" t="s">
        <v>547</v>
      </c>
      <c r="K35" s="458" t="s">
        <v>548</v>
      </c>
      <c r="L35" s="460">
        <v>188.87657511164693</v>
      </c>
      <c r="M35" s="460">
        <v>1</v>
      </c>
      <c r="N35" s="461">
        <v>188.87657511164693</v>
      </c>
    </row>
    <row r="36" spans="1:14" ht="14.4" customHeight="1" x14ac:dyDescent="0.3">
      <c r="A36" s="456" t="s">
        <v>443</v>
      </c>
      <c r="B36" s="457" t="s">
        <v>444</v>
      </c>
      <c r="C36" s="458" t="s">
        <v>453</v>
      </c>
      <c r="D36" s="459" t="s">
        <v>613</v>
      </c>
      <c r="E36" s="458" t="s">
        <v>459</v>
      </c>
      <c r="F36" s="459" t="s">
        <v>615</v>
      </c>
      <c r="G36" s="458" t="s">
        <v>460</v>
      </c>
      <c r="H36" s="458" t="s">
        <v>549</v>
      </c>
      <c r="I36" s="458" t="s">
        <v>550</v>
      </c>
      <c r="J36" s="458" t="s">
        <v>551</v>
      </c>
      <c r="K36" s="458" t="s">
        <v>552</v>
      </c>
      <c r="L36" s="460">
        <v>615.71</v>
      </c>
      <c r="M36" s="460">
        <v>4</v>
      </c>
      <c r="N36" s="461">
        <v>2462.84</v>
      </c>
    </row>
    <row r="37" spans="1:14" ht="14.4" customHeight="1" x14ac:dyDescent="0.3">
      <c r="A37" s="456" t="s">
        <v>443</v>
      </c>
      <c r="B37" s="457" t="s">
        <v>444</v>
      </c>
      <c r="C37" s="458" t="s">
        <v>453</v>
      </c>
      <c r="D37" s="459" t="s">
        <v>613</v>
      </c>
      <c r="E37" s="458" t="s">
        <v>459</v>
      </c>
      <c r="F37" s="459" t="s">
        <v>615</v>
      </c>
      <c r="G37" s="458" t="s">
        <v>460</v>
      </c>
      <c r="H37" s="458" t="s">
        <v>553</v>
      </c>
      <c r="I37" s="458" t="s">
        <v>478</v>
      </c>
      <c r="J37" s="458" t="s">
        <v>554</v>
      </c>
      <c r="K37" s="458"/>
      <c r="L37" s="460">
        <v>29.018104156977245</v>
      </c>
      <c r="M37" s="460">
        <v>2</v>
      </c>
      <c r="N37" s="461">
        <v>58.036208313954489</v>
      </c>
    </row>
    <row r="38" spans="1:14" ht="14.4" customHeight="1" x14ac:dyDescent="0.3">
      <c r="A38" s="456" t="s">
        <v>443</v>
      </c>
      <c r="B38" s="457" t="s">
        <v>444</v>
      </c>
      <c r="C38" s="458" t="s">
        <v>453</v>
      </c>
      <c r="D38" s="459" t="s">
        <v>613</v>
      </c>
      <c r="E38" s="458" t="s">
        <v>459</v>
      </c>
      <c r="F38" s="459" t="s">
        <v>615</v>
      </c>
      <c r="G38" s="458" t="s">
        <v>460</v>
      </c>
      <c r="H38" s="458" t="s">
        <v>502</v>
      </c>
      <c r="I38" s="458" t="s">
        <v>502</v>
      </c>
      <c r="J38" s="458" t="s">
        <v>503</v>
      </c>
      <c r="K38" s="458" t="s">
        <v>504</v>
      </c>
      <c r="L38" s="460">
        <v>219.87795043397347</v>
      </c>
      <c r="M38" s="460">
        <v>2</v>
      </c>
      <c r="N38" s="461">
        <v>439.75590086794693</v>
      </c>
    </row>
    <row r="39" spans="1:14" ht="14.4" customHeight="1" x14ac:dyDescent="0.3">
      <c r="A39" s="456" t="s">
        <v>443</v>
      </c>
      <c r="B39" s="457" t="s">
        <v>444</v>
      </c>
      <c r="C39" s="458" t="s">
        <v>453</v>
      </c>
      <c r="D39" s="459" t="s">
        <v>613</v>
      </c>
      <c r="E39" s="458" t="s">
        <v>459</v>
      </c>
      <c r="F39" s="459" t="s">
        <v>615</v>
      </c>
      <c r="G39" s="458" t="s">
        <v>460</v>
      </c>
      <c r="H39" s="458" t="s">
        <v>555</v>
      </c>
      <c r="I39" s="458" t="s">
        <v>556</v>
      </c>
      <c r="J39" s="458" t="s">
        <v>557</v>
      </c>
      <c r="K39" s="458" t="s">
        <v>558</v>
      </c>
      <c r="L39" s="460">
        <v>566.54</v>
      </c>
      <c r="M39" s="460">
        <v>3</v>
      </c>
      <c r="N39" s="461">
        <v>1699.62</v>
      </c>
    </row>
    <row r="40" spans="1:14" ht="14.4" customHeight="1" x14ac:dyDescent="0.3">
      <c r="A40" s="456" t="s">
        <v>443</v>
      </c>
      <c r="B40" s="457" t="s">
        <v>444</v>
      </c>
      <c r="C40" s="458" t="s">
        <v>453</v>
      </c>
      <c r="D40" s="459" t="s">
        <v>613</v>
      </c>
      <c r="E40" s="458" t="s">
        <v>459</v>
      </c>
      <c r="F40" s="459" t="s">
        <v>615</v>
      </c>
      <c r="G40" s="458" t="s">
        <v>460</v>
      </c>
      <c r="H40" s="458" t="s">
        <v>559</v>
      </c>
      <c r="I40" s="458" t="s">
        <v>560</v>
      </c>
      <c r="J40" s="458" t="s">
        <v>561</v>
      </c>
      <c r="K40" s="458"/>
      <c r="L40" s="460">
        <v>252.97794477923964</v>
      </c>
      <c r="M40" s="460">
        <v>2</v>
      </c>
      <c r="N40" s="461">
        <v>505.95588955847927</v>
      </c>
    </row>
    <row r="41" spans="1:14" ht="14.4" customHeight="1" x14ac:dyDescent="0.3">
      <c r="A41" s="456" t="s">
        <v>443</v>
      </c>
      <c r="B41" s="457" t="s">
        <v>444</v>
      </c>
      <c r="C41" s="458" t="s">
        <v>453</v>
      </c>
      <c r="D41" s="459" t="s">
        <v>613</v>
      </c>
      <c r="E41" s="458" t="s">
        <v>459</v>
      </c>
      <c r="F41" s="459" t="s">
        <v>615</v>
      </c>
      <c r="G41" s="458" t="s">
        <v>460</v>
      </c>
      <c r="H41" s="458" t="s">
        <v>505</v>
      </c>
      <c r="I41" s="458" t="s">
        <v>506</v>
      </c>
      <c r="J41" s="458" t="s">
        <v>507</v>
      </c>
      <c r="K41" s="458" t="s">
        <v>508</v>
      </c>
      <c r="L41" s="460">
        <v>275.31</v>
      </c>
      <c r="M41" s="460">
        <v>33</v>
      </c>
      <c r="N41" s="461">
        <v>9085.23</v>
      </c>
    </row>
    <row r="42" spans="1:14" ht="14.4" customHeight="1" x14ac:dyDescent="0.3">
      <c r="A42" s="456" t="s">
        <v>443</v>
      </c>
      <c r="B42" s="457" t="s">
        <v>444</v>
      </c>
      <c r="C42" s="458" t="s">
        <v>453</v>
      </c>
      <c r="D42" s="459" t="s">
        <v>613</v>
      </c>
      <c r="E42" s="458" t="s">
        <v>459</v>
      </c>
      <c r="F42" s="459" t="s">
        <v>615</v>
      </c>
      <c r="G42" s="458" t="s">
        <v>460</v>
      </c>
      <c r="H42" s="458" t="s">
        <v>513</v>
      </c>
      <c r="I42" s="458" t="s">
        <v>478</v>
      </c>
      <c r="J42" s="458" t="s">
        <v>514</v>
      </c>
      <c r="K42" s="458"/>
      <c r="L42" s="460">
        <v>92.509221175368666</v>
      </c>
      <c r="M42" s="460">
        <v>1</v>
      </c>
      <c r="N42" s="461">
        <v>92.509221175368666</v>
      </c>
    </row>
    <row r="43" spans="1:14" ht="14.4" customHeight="1" x14ac:dyDescent="0.3">
      <c r="A43" s="456" t="s">
        <v>443</v>
      </c>
      <c r="B43" s="457" t="s">
        <v>444</v>
      </c>
      <c r="C43" s="458" t="s">
        <v>453</v>
      </c>
      <c r="D43" s="459" t="s">
        <v>613</v>
      </c>
      <c r="E43" s="458" t="s">
        <v>459</v>
      </c>
      <c r="F43" s="459" t="s">
        <v>615</v>
      </c>
      <c r="G43" s="458" t="s">
        <v>460</v>
      </c>
      <c r="H43" s="458" t="s">
        <v>562</v>
      </c>
      <c r="I43" s="458" t="s">
        <v>563</v>
      </c>
      <c r="J43" s="458" t="s">
        <v>564</v>
      </c>
      <c r="K43" s="458"/>
      <c r="L43" s="460">
        <v>144.03436537448169</v>
      </c>
      <c r="M43" s="460">
        <v>2</v>
      </c>
      <c r="N43" s="461">
        <v>288.06873074896339</v>
      </c>
    </row>
    <row r="44" spans="1:14" ht="14.4" customHeight="1" x14ac:dyDescent="0.3">
      <c r="A44" s="456" t="s">
        <v>443</v>
      </c>
      <c r="B44" s="457" t="s">
        <v>444</v>
      </c>
      <c r="C44" s="458" t="s">
        <v>453</v>
      </c>
      <c r="D44" s="459" t="s">
        <v>613</v>
      </c>
      <c r="E44" s="458" t="s">
        <v>459</v>
      </c>
      <c r="F44" s="459" t="s">
        <v>615</v>
      </c>
      <c r="G44" s="458" t="s">
        <v>460</v>
      </c>
      <c r="H44" s="458" t="s">
        <v>565</v>
      </c>
      <c r="I44" s="458" t="s">
        <v>566</v>
      </c>
      <c r="J44" s="458" t="s">
        <v>567</v>
      </c>
      <c r="K44" s="458"/>
      <c r="L44" s="460">
        <v>97.05287762725284</v>
      </c>
      <c r="M44" s="460">
        <v>2</v>
      </c>
      <c r="N44" s="461">
        <v>194.10575525450568</v>
      </c>
    </row>
    <row r="45" spans="1:14" ht="14.4" customHeight="1" x14ac:dyDescent="0.3">
      <c r="A45" s="456" t="s">
        <v>443</v>
      </c>
      <c r="B45" s="457" t="s">
        <v>444</v>
      </c>
      <c r="C45" s="458" t="s">
        <v>453</v>
      </c>
      <c r="D45" s="459" t="s">
        <v>613</v>
      </c>
      <c r="E45" s="458" t="s">
        <v>459</v>
      </c>
      <c r="F45" s="459" t="s">
        <v>615</v>
      </c>
      <c r="G45" s="458" t="s">
        <v>460</v>
      </c>
      <c r="H45" s="458" t="s">
        <v>515</v>
      </c>
      <c r="I45" s="458" t="s">
        <v>478</v>
      </c>
      <c r="J45" s="458" t="s">
        <v>516</v>
      </c>
      <c r="K45" s="458"/>
      <c r="L45" s="460">
        <v>81.25668928499131</v>
      </c>
      <c r="M45" s="460">
        <v>1</v>
      </c>
      <c r="N45" s="461">
        <v>81.25668928499131</v>
      </c>
    </row>
    <row r="46" spans="1:14" ht="14.4" customHeight="1" x14ac:dyDescent="0.3">
      <c r="A46" s="456" t="s">
        <v>443</v>
      </c>
      <c r="B46" s="457" t="s">
        <v>444</v>
      </c>
      <c r="C46" s="458" t="s">
        <v>453</v>
      </c>
      <c r="D46" s="459" t="s">
        <v>613</v>
      </c>
      <c r="E46" s="458" t="s">
        <v>459</v>
      </c>
      <c r="F46" s="459" t="s">
        <v>615</v>
      </c>
      <c r="G46" s="458" t="s">
        <v>460</v>
      </c>
      <c r="H46" s="458" t="s">
        <v>568</v>
      </c>
      <c r="I46" s="458" t="s">
        <v>478</v>
      </c>
      <c r="J46" s="458" t="s">
        <v>569</v>
      </c>
      <c r="K46" s="458"/>
      <c r="L46" s="460">
        <v>56.438231124342757</v>
      </c>
      <c r="M46" s="460">
        <v>3</v>
      </c>
      <c r="N46" s="461">
        <v>169.31469337302826</v>
      </c>
    </row>
    <row r="47" spans="1:14" ht="14.4" customHeight="1" x14ac:dyDescent="0.3">
      <c r="A47" s="456" t="s">
        <v>443</v>
      </c>
      <c r="B47" s="457" t="s">
        <v>444</v>
      </c>
      <c r="C47" s="458" t="s">
        <v>453</v>
      </c>
      <c r="D47" s="459" t="s">
        <v>613</v>
      </c>
      <c r="E47" s="458" t="s">
        <v>459</v>
      </c>
      <c r="F47" s="459" t="s">
        <v>615</v>
      </c>
      <c r="G47" s="458" t="s">
        <v>460</v>
      </c>
      <c r="H47" s="458" t="s">
        <v>570</v>
      </c>
      <c r="I47" s="458" t="s">
        <v>571</v>
      </c>
      <c r="J47" s="458" t="s">
        <v>572</v>
      </c>
      <c r="K47" s="458" t="s">
        <v>573</v>
      </c>
      <c r="L47" s="460">
        <v>77.949999999999989</v>
      </c>
      <c r="M47" s="460">
        <v>2</v>
      </c>
      <c r="N47" s="461">
        <v>155.89999999999998</v>
      </c>
    </row>
    <row r="48" spans="1:14" ht="14.4" customHeight="1" x14ac:dyDescent="0.3">
      <c r="A48" s="456" t="s">
        <v>443</v>
      </c>
      <c r="B48" s="457" t="s">
        <v>444</v>
      </c>
      <c r="C48" s="458" t="s">
        <v>453</v>
      </c>
      <c r="D48" s="459" t="s">
        <v>613</v>
      </c>
      <c r="E48" s="458" t="s">
        <v>459</v>
      </c>
      <c r="F48" s="459" t="s">
        <v>615</v>
      </c>
      <c r="G48" s="458" t="s">
        <v>460</v>
      </c>
      <c r="H48" s="458" t="s">
        <v>574</v>
      </c>
      <c r="I48" s="458" t="s">
        <v>478</v>
      </c>
      <c r="J48" s="458" t="s">
        <v>575</v>
      </c>
      <c r="K48" s="458" t="s">
        <v>576</v>
      </c>
      <c r="L48" s="460">
        <v>45.42565797973667</v>
      </c>
      <c r="M48" s="460">
        <v>2</v>
      </c>
      <c r="N48" s="461">
        <v>90.851315959473339</v>
      </c>
    </row>
    <row r="49" spans="1:14" ht="14.4" customHeight="1" x14ac:dyDescent="0.3">
      <c r="A49" s="456" t="s">
        <v>443</v>
      </c>
      <c r="B49" s="457" t="s">
        <v>444</v>
      </c>
      <c r="C49" s="458" t="s">
        <v>453</v>
      </c>
      <c r="D49" s="459" t="s">
        <v>613</v>
      </c>
      <c r="E49" s="458" t="s">
        <v>459</v>
      </c>
      <c r="F49" s="459" t="s">
        <v>615</v>
      </c>
      <c r="G49" s="458" t="s">
        <v>460</v>
      </c>
      <c r="H49" s="458" t="s">
        <v>577</v>
      </c>
      <c r="I49" s="458" t="s">
        <v>478</v>
      </c>
      <c r="J49" s="458" t="s">
        <v>578</v>
      </c>
      <c r="K49" s="458" t="s">
        <v>579</v>
      </c>
      <c r="L49" s="460">
        <v>791.15454727466806</v>
      </c>
      <c r="M49" s="460">
        <v>1</v>
      </c>
      <c r="N49" s="461">
        <v>791.15454727466806</v>
      </c>
    </row>
    <row r="50" spans="1:14" ht="14.4" customHeight="1" x14ac:dyDescent="0.3">
      <c r="A50" s="456" t="s">
        <v>443</v>
      </c>
      <c r="B50" s="457" t="s">
        <v>444</v>
      </c>
      <c r="C50" s="458" t="s">
        <v>453</v>
      </c>
      <c r="D50" s="459" t="s">
        <v>613</v>
      </c>
      <c r="E50" s="458" t="s">
        <v>459</v>
      </c>
      <c r="F50" s="459" t="s">
        <v>615</v>
      </c>
      <c r="G50" s="458" t="s">
        <v>460</v>
      </c>
      <c r="H50" s="458" t="s">
        <v>580</v>
      </c>
      <c r="I50" s="458" t="s">
        <v>521</v>
      </c>
      <c r="J50" s="458" t="s">
        <v>581</v>
      </c>
      <c r="K50" s="458" t="s">
        <v>582</v>
      </c>
      <c r="L50" s="460">
        <v>224.14240506489674</v>
      </c>
      <c r="M50" s="460">
        <v>5</v>
      </c>
      <c r="N50" s="461">
        <v>1120.7120253244836</v>
      </c>
    </row>
    <row r="51" spans="1:14" ht="14.4" customHeight="1" x14ac:dyDescent="0.3">
      <c r="A51" s="456" t="s">
        <v>443</v>
      </c>
      <c r="B51" s="457" t="s">
        <v>444</v>
      </c>
      <c r="C51" s="458" t="s">
        <v>453</v>
      </c>
      <c r="D51" s="459" t="s">
        <v>613</v>
      </c>
      <c r="E51" s="458" t="s">
        <v>533</v>
      </c>
      <c r="F51" s="459" t="s">
        <v>616</v>
      </c>
      <c r="G51" s="458" t="s">
        <v>460</v>
      </c>
      <c r="H51" s="458" t="s">
        <v>583</v>
      </c>
      <c r="I51" s="458" t="s">
        <v>584</v>
      </c>
      <c r="J51" s="458" t="s">
        <v>585</v>
      </c>
      <c r="K51" s="458" t="s">
        <v>586</v>
      </c>
      <c r="L51" s="460">
        <v>44.097999999999999</v>
      </c>
      <c r="M51" s="460">
        <v>5</v>
      </c>
      <c r="N51" s="461">
        <v>220.49</v>
      </c>
    </row>
    <row r="52" spans="1:14" ht="14.4" customHeight="1" x14ac:dyDescent="0.3">
      <c r="A52" s="456" t="s">
        <v>443</v>
      </c>
      <c r="B52" s="457" t="s">
        <v>444</v>
      </c>
      <c r="C52" s="458" t="s">
        <v>456</v>
      </c>
      <c r="D52" s="459" t="s">
        <v>614</v>
      </c>
      <c r="E52" s="458" t="s">
        <v>459</v>
      </c>
      <c r="F52" s="459" t="s">
        <v>615</v>
      </c>
      <c r="G52" s="458" t="s">
        <v>460</v>
      </c>
      <c r="H52" s="458" t="s">
        <v>542</v>
      </c>
      <c r="I52" s="458" t="s">
        <v>521</v>
      </c>
      <c r="J52" s="458" t="s">
        <v>543</v>
      </c>
      <c r="K52" s="458" t="s">
        <v>544</v>
      </c>
      <c r="L52" s="460">
        <v>72.651749501946171</v>
      </c>
      <c r="M52" s="460">
        <v>3</v>
      </c>
      <c r="N52" s="461">
        <v>217.95524850583851</v>
      </c>
    </row>
    <row r="53" spans="1:14" ht="14.4" customHeight="1" x14ac:dyDescent="0.3">
      <c r="A53" s="456" t="s">
        <v>443</v>
      </c>
      <c r="B53" s="457" t="s">
        <v>444</v>
      </c>
      <c r="C53" s="458" t="s">
        <v>456</v>
      </c>
      <c r="D53" s="459" t="s">
        <v>614</v>
      </c>
      <c r="E53" s="458" t="s">
        <v>459</v>
      </c>
      <c r="F53" s="459" t="s">
        <v>615</v>
      </c>
      <c r="G53" s="458" t="s">
        <v>460</v>
      </c>
      <c r="H53" s="458" t="s">
        <v>587</v>
      </c>
      <c r="I53" s="458" t="s">
        <v>588</v>
      </c>
      <c r="J53" s="458" t="s">
        <v>589</v>
      </c>
      <c r="K53" s="458" t="s">
        <v>590</v>
      </c>
      <c r="L53" s="460">
        <v>74.869940155586079</v>
      </c>
      <c r="M53" s="460">
        <v>20</v>
      </c>
      <c r="N53" s="461">
        <v>1497.3988031117215</v>
      </c>
    </row>
    <row r="54" spans="1:14" ht="14.4" customHeight="1" x14ac:dyDescent="0.3">
      <c r="A54" s="456" t="s">
        <v>443</v>
      </c>
      <c r="B54" s="457" t="s">
        <v>444</v>
      </c>
      <c r="C54" s="458" t="s">
        <v>456</v>
      </c>
      <c r="D54" s="459" t="s">
        <v>614</v>
      </c>
      <c r="E54" s="458" t="s">
        <v>459</v>
      </c>
      <c r="F54" s="459" t="s">
        <v>615</v>
      </c>
      <c r="G54" s="458" t="s">
        <v>460</v>
      </c>
      <c r="H54" s="458" t="s">
        <v>591</v>
      </c>
      <c r="I54" s="458" t="s">
        <v>592</v>
      </c>
      <c r="J54" s="458" t="s">
        <v>593</v>
      </c>
      <c r="K54" s="458" t="s">
        <v>594</v>
      </c>
      <c r="L54" s="460">
        <v>294.76</v>
      </c>
      <c r="M54" s="460">
        <v>1</v>
      </c>
      <c r="N54" s="461">
        <v>294.76</v>
      </c>
    </row>
    <row r="55" spans="1:14" ht="14.4" customHeight="1" x14ac:dyDescent="0.3">
      <c r="A55" s="456" t="s">
        <v>443</v>
      </c>
      <c r="B55" s="457" t="s">
        <v>444</v>
      </c>
      <c r="C55" s="458" t="s">
        <v>456</v>
      </c>
      <c r="D55" s="459" t="s">
        <v>614</v>
      </c>
      <c r="E55" s="458" t="s">
        <v>459</v>
      </c>
      <c r="F55" s="459" t="s">
        <v>615</v>
      </c>
      <c r="G55" s="458" t="s">
        <v>460</v>
      </c>
      <c r="H55" s="458" t="s">
        <v>595</v>
      </c>
      <c r="I55" s="458" t="s">
        <v>596</v>
      </c>
      <c r="J55" s="458" t="s">
        <v>597</v>
      </c>
      <c r="K55" s="458" t="s">
        <v>598</v>
      </c>
      <c r="L55" s="460">
        <v>104.06999999999998</v>
      </c>
      <c r="M55" s="460">
        <v>4</v>
      </c>
      <c r="N55" s="461">
        <v>416.27999999999992</v>
      </c>
    </row>
    <row r="56" spans="1:14" ht="14.4" customHeight="1" x14ac:dyDescent="0.3">
      <c r="A56" s="456" t="s">
        <v>443</v>
      </c>
      <c r="B56" s="457" t="s">
        <v>444</v>
      </c>
      <c r="C56" s="458" t="s">
        <v>456</v>
      </c>
      <c r="D56" s="459" t="s">
        <v>614</v>
      </c>
      <c r="E56" s="458" t="s">
        <v>459</v>
      </c>
      <c r="F56" s="459" t="s">
        <v>615</v>
      </c>
      <c r="G56" s="458" t="s">
        <v>460</v>
      </c>
      <c r="H56" s="458" t="s">
        <v>599</v>
      </c>
      <c r="I56" s="458" t="s">
        <v>478</v>
      </c>
      <c r="J56" s="458" t="s">
        <v>600</v>
      </c>
      <c r="K56" s="458" t="s">
        <v>601</v>
      </c>
      <c r="L56" s="460">
        <v>93.578000000000017</v>
      </c>
      <c r="M56" s="460">
        <v>10</v>
      </c>
      <c r="N56" s="461">
        <v>935.7800000000002</v>
      </c>
    </row>
    <row r="57" spans="1:14" ht="14.4" customHeight="1" x14ac:dyDescent="0.3">
      <c r="A57" s="456" t="s">
        <v>443</v>
      </c>
      <c r="B57" s="457" t="s">
        <v>444</v>
      </c>
      <c r="C57" s="458" t="s">
        <v>456</v>
      </c>
      <c r="D57" s="459" t="s">
        <v>614</v>
      </c>
      <c r="E57" s="458" t="s">
        <v>459</v>
      </c>
      <c r="F57" s="459" t="s">
        <v>615</v>
      </c>
      <c r="G57" s="458" t="s">
        <v>460</v>
      </c>
      <c r="H57" s="458" t="s">
        <v>505</v>
      </c>
      <c r="I57" s="458" t="s">
        <v>506</v>
      </c>
      <c r="J57" s="458" t="s">
        <v>507</v>
      </c>
      <c r="K57" s="458" t="s">
        <v>508</v>
      </c>
      <c r="L57" s="460">
        <v>275.30999999999995</v>
      </c>
      <c r="M57" s="460">
        <v>4</v>
      </c>
      <c r="N57" s="461">
        <v>1101.2399999999998</v>
      </c>
    </row>
    <row r="58" spans="1:14" ht="14.4" customHeight="1" x14ac:dyDescent="0.3">
      <c r="A58" s="456" t="s">
        <v>443</v>
      </c>
      <c r="B58" s="457" t="s">
        <v>444</v>
      </c>
      <c r="C58" s="458" t="s">
        <v>456</v>
      </c>
      <c r="D58" s="459" t="s">
        <v>614</v>
      </c>
      <c r="E58" s="458" t="s">
        <v>459</v>
      </c>
      <c r="F58" s="459" t="s">
        <v>615</v>
      </c>
      <c r="G58" s="458" t="s">
        <v>460</v>
      </c>
      <c r="H58" s="458" t="s">
        <v>602</v>
      </c>
      <c r="I58" s="458" t="s">
        <v>603</v>
      </c>
      <c r="J58" s="458" t="s">
        <v>604</v>
      </c>
      <c r="K58" s="458"/>
      <c r="L58" s="460">
        <v>2271.64</v>
      </c>
      <c r="M58" s="460">
        <v>1</v>
      </c>
      <c r="N58" s="461">
        <v>2271.64</v>
      </c>
    </row>
    <row r="59" spans="1:14" ht="14.4" customHeight="1" x14ac:dyDescent="0.3">
      <c r="A59" s="456" t="s">
        <v>443</v>
      </c>
      <c r="B59" s="457" t="s">
        <v>444</v>
      </c>
      <c r="C59" s="458" t="s">
        <v>456</v>
      </c>
      <c r="D59" s="459" t="s">
        <v>614</v>
      </c>
      <c r="E59" s="458" t="s">
        <v>459</v>
      </c>
      <c r="F59" s="459" t="s">
        <v>615</v>
      </c>
      <c r="G59" s="458" t="s">
        <v>460</v>
      </c>
      <c r="H59" s="458" t="s">
        <v>605</v>
      </c>
      <c r="I59" s="458" t="s">
        <v>606</v>
      </c>
      <c r="J59" s="458" t="s">
        <v>607</v>
      </c>
      <c r="K59" s="458" t="s">
        <v>608</v>
      </c>
      <c r="L59" s="460">
        <v>620.59166666666658</v>
      </c>
      <c r="M59" s="460">
        <v>6</v>
      </c>
      <c r="N59" s="461">
        <v>3723.5499999999993</v>
      </c>
    </row>
    <row r="60" spans="1:14" ht="14.4" customHeight="1" thickBot="1" x14ac:dyDescent="0.35">
      <c r="A60" s="462" t="s">
        <v>443</v>
      </c>
      <c r="B60" s="463" t="s">
        <v>444</v>
      </c>
      <c r="C60" s="464" t="s">
        <v>456</v>
      </c>
      <c r="D60" s="465" t="s">
        <v>614</v>
      </c>
      <c r="E60" s="464" t="s">
        <v>533</v>
      </c>
      <c r="F60" s="465" t="s">
        <v>616</v>
      </c>
      <c r="G60" s="464" t="s">
        <v>460</v>
      </c>
      <c r="H60" s="464" t="s">
        <v>609</v>
      </c>
      <c r="I60" s="464" t="s">
        <v>610</v>
      </c>
      <c r="J60" s="464" t="s">
        <v>536</v>
      </c>
      <c r="K60" s="464" t="s">
        <v>611</v>
      </c>
      <c r="L60" s="466">
        <v>88.209642366420056</v>
      </c>
      <c r="M60" s="466">
        <v>3</v>
      </c>
      <c r="N60" s="467">
        <v>264.62892709926018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5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55" t="s">
        <v>206</v>
      </c>
      <c r="B1" s="355"/>
      <c r="C1" s="355"/>
      <c r="D1" s="355"/>
      <c r="E1" s="355"/>
      <c r="F1" s="318"/>
      <c r="G1" s="318"/>
      <c r="H1" s="318"/>
      <c r="I1" s="318"/>
      <c r="J1" s="348"/>
      <c r="K1" s="348"/>
      <c r="L1" s="348"/>
      <c r="M1" s="348"/>
      <c r="N1" s="348"/>
      <c r="O1" s="348"/>
      <c r="P1" s="348"/>
      <c r="Q1" s="348"/>
    </row>
    <row r="2" spans="1:17" ht="14.4" customHeight="1" thickBot="1" x14ac:dyDescent="0.35">
      <c r="A2" s="239" t="s">
        <v>252</v>
      </c>
      <c r="B2" s="218"/>
      <c r="C2" s="218"/>
      <c r="D2" s="218"/>
      <c r="E2" s="218"/>
    </row>
    <row r="3" spans="1:17" ht="14.4" customHeight="1" thickBot="1" x14ac:dyDescent="0.35">
      <c r="A3" s="294" t="s">
        <v>3</v>
      </c>
      <c r="B3" s="298">
        <f>SUM(B6:B1048576)</f>
        <v>116</v>
      </c>
      <c r="C3" s="299">
        <f>SUM(C6:C1048576)</f>
        <v>1</v>
      </c>
      <c r="D3" s="299">
        <f>SUM(D6:D1048576)</f>
        <v>0</v>
      </c>
      <c r="E3" s="300">
        <f>SUM(E6:E1048576)</f>
        <v>0</v>
      </c>
      <c r="F3" s="297">
        <f>IF(SUM($B3:$E3)=0,"",B3/SUM($B3:$E3))</f>
        <v>0.99145299145299148</v>
      </c>
      <c r="G3" s="295">
        <f t="shared" ref="G3:I3" si="0">IF(SUM($B3:$E3)=0,"",C3/SUM($B3:$E3))</f>
        <v>8.5470085470085479E-3</v>
      </c>
      <c r="H3" s="295">
        <f t="shared" si="0"/>
        <v>0</v>
      </c>
      <c r="I3" s="296">
        <f t="shared" si="0"/>
        <v>0</v>
      </c>
      <c r="J3" s="299">
        <f>SUM(J6:J1048576)</f>
        <v>34</v>
      </c>
      <c r="K3" s="299">
        <f>SUM(K6:K1048576)</f>
        <v>1</v>
      </c>
      <c r="L3" s="299">
        <f>SUM(L6:L1048576)</f>
        <v>0</v>
      </c>
      <c r="M3" s="300">
        <f>SUM(M6:M1048576)</f>
        <v>0</v>
      </c>
      <c r="N3" s="297">
        <f>IF(SUM($J3:$M3)=0,"",J3/SUM($J3:$M3))</f>
        <v>0.97142857142857142</v>
      </c>
      <c r="O3" s="295">
        <f t="shared" ref="O3:Q3" si="1">IF(SUM($J3:$M3)=0,"",K3/SUM($J3:$M3))</f>
        <v>2.8571428571428571E-2</v>
      </c>
      <c r="P3" s="295">
        <f t="shared" si="1"/>
        <v>0</v>
      </c>
      <c r="Q3" s="296">
        <f t="shared" si="1"/>
        <v>0</v>
      </c>
    </row>
    <row r="4" spans="1:17" ht="14.4" customHeight="1" thickBot="1" x14ac:dyDescent="0.35">
      <c r="A4" s="293"/>
      <c r="B4" s="368" t="s">
        <v>208</v>
      </c>
      <c r="C4" s="369"/>
      <c r="D4" s="369"/>
      <c r="E4" s="370"/>
      <c r="F4" s="365" t="s">
        <v>213</v>
      </c>
      <c r="G4" s="366"/>
      <c r="H4" s="366"/>
      <c r="I4" s="367"/>
      <c r="J4" s="368" t="s">
        <v>214</v>
      </c>
      <c r="K4" s="369"/>
      <c r="L4" s="369"/>
      <c r="M4" s="370"/>
      <c r="N4" s="365" t="s">
        <v>215</v>
      </c>
      <c r="O4" s="366"/>
      <c r="P4" s="366"/>
      <c r="Q4" s="367"/>
    </row>
    <row r="5" spans="1:17" ht="14.4" customHeight="1" thickBot="1" x14ac:dyDescent="0.35">
      <c r="A5" s="468" t="s">
        <v>207</v>
      </c>
      <c r="B5" s="469" t="s">
        <v>209</v>
      </c>
      <c r="C5" s="469" t="s">
        <v>210</v>
      </c>
      <c r="D5" s="469" t="s">
        <v>211</v>
      </c>
      <c r="E5" s="470" t="s">
        <v>212</v>
      </c>
      <c r="F5" s="471" t="s">
        <v>209</v>
      </c>
      <c r="G5" s="472" t="s">
        <v>210</v>
      </c>
      <c r="H5" s="472" t="s">
        <v>211</v>
      </c>
      <c r="I5" s="473" t="s">
        <v>212</v>
      </c>
      <c r="J5" s="469" t="s">
        <v>209</v>
      </c>
      <c r="K5" s="469" t="s">
        <v>210</v>
      </c>
      <c r="L5" s="469" t="s">
        <v>211</v>
      </c>
      <c r="M5" s="470" t="s">
        <v>212</v>
      </c>
      <c r="N5" s="471" t="s">
        <v>209</v>
      </c>
      <c r="O5" s="472" t="s">
        <v>210</v>
      </c>
      <c r="P5" s="472" t="s">
        <v>211</v>
      </c>
      <c r="Q5" s="473" t="s">
        <v>212</v>
      </c>
    </row>
    <row r="6" spans="1:17" ht="14.4" customHeight="1" x14ac:dyDescent="0.3">
      <c r="A6" s="480" t="s">
        <v>617</v>
      </c>
      <c r="B6" s="486"/>
      <c r="C6" s="454"/>
      <c r="D6" s="454"/>
      <c r="E6" s="455"/>
      <c r="F6" s="483"/>
      <c r="G6" s="474"/>
      <c r="H6" s="474"/>
      <c r="I6" s="489"/>
      <c r="J6" s="486"/>
      <c r="K6" s="454"/>
      <c r="L6" s="454"/>
      <c r="M6" s="455"/>
      <c r="N6" s="483"/>
      <c r="O6" s="474"/>
      <c r="P6" s="474"/>
      <c r="Q6" s="475"/>
    </row>
    <row r="7" spans="1:17" ht="14.4" customHeight="1" x14ac:dyDescent="0.3">
      <c r="A7" s="481" t="s">
        <v>618</v>
      </c>
      <c r="B7" s="487">
        <v>49</v>
      </c>
      <c r="C7" s="460">
        <v>1</v>
      </c>
      <c r="D7" s="460"/>
      <c r="E7" s="461"/>
      <c r="F7" s="484">
        <v>0.98</v>
      </c>
      <c r="G7" s="476">
        <v>0.02</v>
      </c>
      <c r="H7" s="476">
        <v>0</v>
      </c>
      <c r="I7" s="490">
        <v>0</v>
      </c>
      <c r="J7" s="487">
        <v>11</v>
      </c>
      <c r="K7" s="460">
        <v>1</v>
      </c>
      <c r="L7" s="460"/>
      <c r="M7" s="461"/>
      <c r="N7" s="484">
        <v>0.91666666666666663</v>
      </c>
      <c r="O7" s="476">
        <v>8.3333333333333329E-2</v>
      </c>
      <c r="P7" s="476">
        <v>0</v>
      </c>
      <c r="Q7" s="477">
        <v>0</v>
      </c>
    </row>
    <row r="8" spans="1:17" ht="14.4" customHeight="1" x14ac:dyDescent="0.3">
      <c r="A8" s="481" t="s">
        <v>619</v>
      </c>
      <c r="B8" s="487">
        <v>53</v>
      </c>
      <c r="C8" s="460"/>
      <c r="D8" s="460"/>
      <c r="E8" s="461"/>
      <c r="F8" s="484">
        <v>1</v>
      </c>
      <c r="G8" s="476">
        <v>0</v>
      </c>
      <c r="H8" s="476">
        <v>0</v>
      </c>
      <c r="I8" s="490">
        <v>0</v>
      </c>
      <c r="J8" s="487">
        <v>17</v>
      </c>
      <c r="K8" s="460"/>
      <c r="L8" s="460"/>
      <c r="M8" s="461"/>
      <c r="N8" s="484">
        <v>1</v>
      </c>
      <c r="O8" s="476">
        <v>0</v>
      </c>
      <c r="P8" s="476">
        <v>0</v>
      </c>
      <c r="Q8" s="477">
        <v>0</v>
      </c>
    </row>
    <row r="9" spans="1:17" ht="14.4" customHeight="1" thickBot="1" x14ac:dyDescent="0.35">
      <c r="A9" s="482" t="s">
        <v>620</v>
      </c>
      <c r="B9" s="488">
        <v>14</v>
      </c>
      <c r="C9" s="466"/>
      <c r="D9" s="466"/>
      <c r="E9" s="467"/>
      <c r="F9" s="485">
        <v>1</v>
      </c>
      <c r="G9" s="478">
        <v>0</v>
      </c>
      <c r="H9" s="478">
        <v>0</v>
      </c>
      <c r="I9" s="491">
        <v>0</v>
      </c>
      <c r="J9" s="488">
        <v>6</v>
      </c>
      <c r="K9" s="466"/>
      <c r="L9" s="466"/>
      <c r="M9" s="467"/>
      <c r="N9" s="485">
        <v>1</v>
      </c>
      <c r="O9" s="478">
        <v>0</v>
      </c>
      <c r="P9" s="478">
        <v>0</v>
      </c>
      <c r="Q9" s="4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2016-05-23T11:59:40Z</dcterms:modified>
</cp:coreProperties>
</file>